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B82" i="1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C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E100" i="8" s="1"/>
  <c r="D101" i="8"/>
  <c r="B101" i="8"/>
  <c r="B100" i="8" s="1"/>
  <c r="M94" i="8"/>
  <c r="L94" i="8"/>
  <c r="K94" i="8"/>
  <c r="J94" i="8"/>
  <c r="I94" i="8"/>
  <c r="H94" i="8"/>
  <c r="G94" i="8"/>
  <c r="F94" i="8"/>
  <c r="E94" i="8"/>
  <c r="D94" i="8"/>
  <c r="C94" i="8"/>
  <c r="B94" i="8"/>
  <c r="Q94" i="8"/>
  <c r="Q204" i="8" s="1"/>
  <c r="P94" i="8"/>
  <c r="O94" i="8"/>
  <c r="N94" i="8"/>
  <c r="N204" i="8" s="1"/>
  <c r="Q87" i="8"/>
  <c r="Q85" i="8" s="1"/>
  <c r="P87" i="8"/>
  <c r="P85" i="8" s="1"/>
  <c r="O87" i="8"/>
  <c r="O85" i="8" s="1"/>
  <c r="N87" i="8"/>
  <c r="N85" i="8" s="1"/>
  <c r="E87" i="8"/>
  <c r="D87" i="8"/>
  <c r="C87" i="8"/>
  <c r="B87" i="8"/>
  <c r="M87" i="8"/>
  <c r="L87" i="8"/>
  <c r="K87" i="8"/>
  <c r="J87" i="8"/>
  <c r="I87" i="8"/>
  <c r="H87" i="8"/>
  <c r="G87" i="8"/>
  <c r="F87" i="8"/>
  <c r="M85" i="8"/>
  <c r="L85" i="8"/>
  <c r="K85" i="8"/>
  <c r="J85" i="8"/>
  <c r="I85" i="8"/>
  <c r="H85" i="8"/>
  <c r="G85" i="8"/>
  <c r="F85" i="8"/>
  <c r="L80" i="8"/>
  <c r="H80" i="8"/>
  <c r="D80" i="8"/>
  <c r="Q80" i="8"/>
  <c r="O80" i="8"/>
  <c r="M80" i="8"/>
  <c r="Q192" i="8"/>
  <c r="O192" i="8"/>
  <c r="M192" i="8"/>
  <c r="K192" i="8"/>
  <c r="I192" i="8"/>
  <c r="G192" i="8"/>
  <c r="E192" i="8"/>
  <c r="C192" i="8"/>
  <c r="P84" i="9"/>
  <c r="M191" i="8"/>
  <c r="I191" i="8"/>
  <c r="H84" i="9"/>
  <c r="E191" i="8"/>
  <c r="I189" i="8"/>
  <c r="E189" i="8"/>
  <c r="P24" i="8"/>
  <c r="C188" i="8"/>
  <c r="Q187" i="8"/>
  <c r="O23" i="8"/>
  <c r="L80" i="9"/>
  <c r="K23" i="8"/>
  <c r="D80" i="9"/>
  <c r="N22" i="8"/>
  <c r="K79" i="9"/>
  <c r="J22" i="8"/>
  <c r="J213" i="8" s="1"/>
  <c r="E185" i="8"/>
  <c r="C185" i="8"/>
  <c r="M18" i="8"/>
  <c r="M209" i="8" s="1"/>
  <c r="J18" i="8"/>
  <c r="P17" i="8"/>
  <c r="I17" i="8"/>
  <c r="K180" i="8"/>
  <c r="J180" i="8"/>
  <c r="I180" i="8"/>
  <c r="H16" i="8"/>
  <c r="E180" i="8"/>
  <c r="P15" i="8"/>
  <c r="I179" i="8"/>
  <c r="F179" i="8"/>
  <c r="E179" i="8"/>
  <c r="Q178" i="8"/>
  <c r="C14" i="8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P64" i="9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M218" i="8"/>
  <c r="E218" i="8"/>
  <c r="C164" i="8"/>
  <c r="P163" i="8"/>
  <c r="M19" i="8"/>
  <c r="D163" i="8"/>
  <c r="I19" i="8"/>
  <c r="G11" i="8"/>
  <c r="G202" i="8" s="1"/>
  <c r="M197" i="8"/>
  <c r="J197" i="8"/>
  <c r="I197" i="8"/>
  <c r="F197" i="8"/>
  <c r="Q196" i="8"/>
  <c r="O196" i="8"/>
  <c r="M196" i="8"/>
  <c r="E196" i="8"/>
  <c r="C100" i="8" l="1"/>
  <c r="D100" i="8"/>
  <c r="O100" i="8"/>
  <c r="O84" i="8" s="1"/>
  <c r="Q100" i="8"/>
  <c r="Q84" i="8" s="1"/>
  <c r="P100" i="8"/>
  <c r="P84" i="8"/>
  <c r="F100" i="8"/>
  <c r="F84" i="8" s="1"/>
  <c r="G100" i="8"/>
  <c r="H100" i="8"/>
  <c r="H84" i="8" s="1"/>
  <c r="I100" i="8"/>
  <c r="I210" i="8" s="1"/>
  <c r="J100" i="8"/>
  <c r="J84" i="8" s="1"/>
  <c r="G84" i="8"/>
  <c r="C85" i="8"/>
  <c r="C84" i="8" s="1"/>
  <c r="L100" i="8"/>
  <c r="L84" i="8" s="1"/>
  <c r="K100" i="8"/>
  <c r="K84" i="8" s="1"/>
  <c r="D85" i="8"/>
  <c r="M100" i="8"/>
  <c r="M84" i="8" s="1"/>
  <c r="B85" i="8"/>
  <c r="B84" i="8" s="1"/>
  <c r="E85" i="8"/>
  <c r="E84" i="8" s="1"/>
  <c r="N100" i="8"/>
  <c r="N84" i="8" s="1"/>
  <c r="M204" i="8"/>
  <c r="O204" i="8"/>
  <c r="K177" i="8"/>
  <c r="E81" i="9"/>
  <c r="O180" i="8"/>
  <c r="C196" i="8"/>
  <c r="H179" i="8"/>
  <c r="G188" i="8"/>
  <c r="O177" i="8"/>
  <c r="J62" i="9"/>
  <c r="I217" i="8"/>
  <c r="N197" i="8"/>
  <c r="G176" i="8"/>
  <c r="E170" i="8"/>
  <c r="Q174" i="8"/>
  <c r="Q191" i="8"/>
  <c r="J211" i="8"/>
  <c r="J173" i="8"/>
  <c r="P206" i="8"/>
  <c r="P215" i="8"/>
  <c r="Q197" i="8"/>
  <c r="M179" i="8"/>
  <c r="I196" i="8"/>
  <c r="O198" i="8"/>
  <c r="K196" i="8"/>
  <c r="C204" i="8"/>
  <c r="G71" i="9"/>
  <c r="E184" i="8"/>
  <c r="N179" i="8"/>
  <c r="F204" i="8"/>
  <c r="G196" i="8"/>
  <c r="K203" i="8"/>
  <c r="Q217" i="8"/>
  <c r="Q203" i="8"/>
  <c r="K214" i="8"/>
  <c r="G80" i="8"/>
  <c r="E204" i="8"/>
  <c r="C180" i="8"/>
  <c r="G204" i="8"/>
  <c r="G164" i="8"/>
  <c r="O157" i="8"/>
  <c r="C169" i="8"/>
  <c r="I184" i="8"/>
  <c r="C79" i="9"/>
  <c r="D12" i="8"/>
  <c r="D203" i="8" s="1"/>
  <c r="I170" i="8"/>
  <c r="I204" i="8"/>
  <c r="I218" i="8"/>
  <c r="M170" i="8"/>
  <c r="G172" i="8"/>
  <c r="I80" i="8"/>
  <c r="C170" i="8"/>
  <c r="E187" i="8"/>
  <c r="N211" i="8"/>
  <c r="J204" i="8"/>
  <c r="Q19" i="8"/>
  <c r="I178" i="8"/>
  <c r="E80" i="8"/>
  <c r="E172" i="8"/>
  <c r="K204" i="8"/>
  <c r="L24" i="8"/>
  <c r="L215" i="8" s="1"/>
  <c r="O170" i="8"/>
  <c r="I172" i="8"/>
  <c r="C174" i="8"/>
  <c r="O71" i="9"/>
  <c r="B80" i="8"/>
  <c r="C205" i="8"/>
  <c r="E178" i="8"/>
  <c r="N219" i="8"/>
  <c r="O176" i="8"/>
  <c r="B165" i="8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F43" i="9"/>
  <c r="F77" i="9" s="1"/>
  <c r="J43" i="9"/>
  <c r="N43" i="9"/>
  <c r="M43" i="9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C58" i="8" s="1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D11" i="8"/>
  <c r="D202" i="8" s="1"/>
  <c r="G18" i="8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G183" i="8" s="1"/>
  <c r="K46" i="8"/>
  <c r="O46" i="8"/>
  <c r="O183" i="8" s="1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6" i="8"/>
  <c r="F207" i="8" s="1"/>
  <c r="F180" i="8"/>
  <c r="N180" i="8"/>
  <c r="O181" i="8"/>
  <c r="O17" i="8"/>
  <c r="O208" i="8" s="1"/>
  <c r="L18" i="8"/>
  <c r="L209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210" i="8" s="1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J23" i="8"/>
  <c r="J214" i="8" s="1"/>
  <c r="K188" i="8"/>
  <c r="E46" i="8"/>
  <c r="E183" i="8" s="1"/>
  <c r="F191" i="8"/>
  <c r="J191" i="8"/>
  <c r="N191" i="8"/>
  <c r="G51" i="11"/>
  <c r="G128" i="8"/>
  <c r="G47" i="11" s="1"/>
  <c r="J209" i="8"/>
  <c r="L25" i="8"/>
  <c r="L216" i="8" s="1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K70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N46" i="8"/>
  <c r="N183" i="8" s="1"/>
  <c r="J188" i="8"/>
  <c r="D46" i="8"/>
  <c r="D183" i="8" s="1"/>
  <c r="H46" i="8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N75" i="11" s="1"/>
  <c r="J190" i="8"/>
  <c r="N190" i="8"/>
  <c r="H60" i="8"/>
  <c r="G67" i="8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Q210" i="8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G209" i="8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H58" i="8" s="1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L183" i="8" s="1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M67" i="8"/>
  <c r="Q67" i="8"/>
  <c r="Q58" i="8" s="1"/>
  <c r="C74" i="8"/>
  <c r="C73" i="8" s="1"/>
  <c r="G74" i="8"/>
  <c r="K74" i="8"/>
  <c r="O74" i="8"/>
  <c r="O73" i="8" s="1"/>
  <c r="D74" i="8"/>
  <c r="D73" i="8" s="1"/>
  <c r="H74" i="8"/>
  <c r="H73" i="8" s="1"/>
  <c r="L74" i="8"/>
  <c r="L73" i="8" s="1"/>
  <c r="P74" i="8"/>
  <c r="E74" i="8"/>
  <c r="I74" i="8"/>
  <c r="M74" i="8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H7" i="8"/>
  <c r="H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M77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P58" i="8" s="1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N16" i="8"/>
  <c r="N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N5" i="10"/>
  <c r="G5" i="10"/>
  <c r="G4" i="10" s="1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J77" i="9"/>
  <c r="N42" i="9"/>
  <c r="N76" i="9" s="1"/>
  <c r="N77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F33" i="10" s="1"/>
  <c r="J34" i="10"/>
  <c r="J33" i="10" s="1"/>
  <c r="N51" i="10"/>
  <c r="J51" i="10"/>
  <c r="C5" i="9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H33" i="10" s="1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4" i="10" s="1"/>
  <c r="C50" i="10"/>
  <c r="G50" i="10"/>
  <c r="K5" i="10"/>
  <c r="K4" i="10" s="1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M5" i="9"/>
  <c r="Q5" i="9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O33" i="10" s="1"/>
  <c r="E48" i="10"/>
  <c r="I48" i="10"/>
  <c r="M48" i="10"/>
  <c r="Q48" i="10"/>
  <c r="F49" i="10"/>
  <c r="J49" i="10"/>
  <c r="N49" i="10"/>
  <c r="D76" i="11"/>
  <c r="H76" i="11"/>
  <c r="L76" i="11"/>
  <c r="L75" i="11" s="1"/>
  <c r="P76" i="11"/>
  <c r="P75" i="11" s="1"/>
  <c r="E76" i="11"/>
  <c r="I76" i="11"/>
  <c r="M76" i="11"/>
  <c r="Q76" i="11"/>
  <c r="F62" i="11"/>
  <c r="J62" i="11"/>
  <c r="N62" i="11"/>
  <c r="C62" i="11"/>
  <c r="G62" i="11"/>
  <c r="K62" i="11"/>
  <c r="O62" i="11"/>
  <c r="D69" i="11"/>
  <c r="H69" i="11"/>
  <c r="H60" i="11" s="1"/>
  <c r="L69" i="11"/>
  <c r="P69" i="11"/>
  <c r="B62" i="11"/>
  <c r="E69" i="11"/>
  <c r="E60" i="11" s="1"/>
  <c r="I69" i="11"/>
  <c r="I60" i="11" s="1"/>
  <c r="M69" i="11"/>
  <c r="Q69" i="11"/>
  <c r="F69" i="11"/>
  <c r="J69" i="11"/>
  <c r="N69" i="11"/>
  <c r="C76" i="11"/>
  <c r="G76" i="11"/>
  <c r="K76" i="11"/>
  <c r="O76" i="11"/>
  <c r="Q112" i="8"/>
  <c r="M58" i="8"/>
  <c r="I73" i="8"/>
  <c r="M73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O21" i="8"/>
  <c r="O212" i="8" s="1"/>
  <c r="P22" i="8"/>
  <c r="P213" i="8" s="1"/>
  <c r="H21" i="8"/>
  <c r="H212" i="8" s="1"/>
  <c r="M22" i="8"/>
  <c r="M213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I23" i="8"/>
  <c r="I214" i="8" s="1"/>
  <c r="H22" i="8"/>
  <c r="H213" i="8" s="1"/>
  <c r="J19" i="8"/>
  <c r="N19" i="8"/>
  <c r="O19" i="8"/>
  <c r="Q4" i="10" l="1"/>
  <c r="I84" i="8"/>
  <c r="P33" i="10"/>
  <c r="H57" i="8"/>
  <c r="D84" i="8"/>
  <c r="H75" i="11"/>
  <c r="Q76" i="9"/>
  <c r="G58" i="8"/>
  <c r="O75" i="11"/>
  <c r="O60" i="11"/>
  <c r="K60" i="11"/>
  <c r="L60" i="11"/>
  <c r="L59" i="11" s="1"/>
  <c r="G60" i="11"/>
  <c r="K75" i="11"/>
  <c r="H4" i="10"/>
  <c r="O4" i="10"/>
  <c r="K33" i="10"/>
  <c r="J4" i="10"/>
  <c r="J47" i="10" s="1"/>
  <c r="N4" i="10"/>
  <c r="O4" i="9"/>
  <c r="N4" i="9"/>
  <c r="K4" i="9"/>
  <c r="K47" i="10" s="1"/>
  <c r="J4" i="9"/>
  <c r="F4" i="9"/>
  <c r="M4" i="9"/>
  <c r="I4" i="9"/>
  <c r="C4" i="9"/>
  <c r="C47" i="10" s="1"/>
  <c r="Q4" i="9"/>
  <c r="Q47" i="10" s="1"/>
  <c r="K73" i="8"/>
  <c r="K58" i="8"/>
  <c r="G73" i="8"/>
  <c r="C127" i="8"/>
  <c r="C46" i="11" s="1"/>
  <c r="I58" i="8"/>
  <c r="I57" i="8" s="1"/>
  <c r="O58" i="8"/>
  <c r="O57" i="8" s="1"/>
  <c r="K57" i="8"/>
  <c r="C57" i="8"/>
  <c r="D58" i="8"/>
  <c r="D57" i="8" s="1"/>
  <c r="O59" i="11"/>
  <c r="Q75" i="11"/>
  <c r="N73" i="8"/>
  <c r="Q156" i="8"/>
  <c r="M75" i="11"/>
  <c r="J73" i="8"/>
  <c r="M210" i="8"/>
  <c r="G156" i="8"/>
  <c r="G75" i="11"/>
  <c r="G59" i="11" s="1"/>
  <c r="H183" i="8"/>
  <c r="F73" i="8"/>
  <c r="E73" i="8"/>
  <c r="K183" i="8"/>
  <c r="C75" i="11"/>
  <c r="P73" i="8"/>
  <c r="P57" i="8" s="1"/>
  <c r="I42" i="9"/>
  <c r="I76" i="9" s="1"/>
  <c r="M183" i="8"/>
  <c r="Q60" i="11"/>
  <c r="Q59" i="11" s="1"/>
  <c r="J183" i="8"/>
  <c r="M60" i="11"/>
  <c r="F183" i="8"/>
  <c r="F75" i="11"/>
  <c r="J60" i="11"/>
  <c r="J59" i="11" s="1"/>
  <c r="C112" i="8"/>
  <c r="C33" i="10"/>
  <c r="J127" i="8"/>
  <c r="J46" i="11" s="1"/>
  <c r="E75" i="11"/>
  <c r="E59" i="11" s="1"/>
  <c r="D75" i="11"/>
  <c r="E58" i="8"/>
  <c r="E57" i="8" s="1"/>
  <c r="C60" i="11"/>
  <c r="F42" i="9"/>
  <c r="F76" i="9" s="1"/>
  <c r="I156" i="8"/>
  <c r="L58" i="8"/>
  <c r="L57" i="8" s="1"/>
  <c r="I112" i="8"/>
  <c r="E4" i="9"/>
  <c r="J112" i="8"/>
  <c r="E42" i="9"/>
  <c r="E76" i="9" s="1"/>
  <c r="N60" i="11"/>
  <c r="N59" i="11" s="1"/>
  <c r="D33" i="10"/>
  <c r="B4" i="9"/>
  <c r="B47" i="10" s="1"/>
  <c r="G33" i="10"/>
  <c r="O112" i="8"/>
  <c r="M42" i="9"/>
  <c r="M76" i="9" s="1"/>
  <c r="H59" i="11"/>
  <c r="F60" i="11"/>
  <c r="B4" i="10"/>
  <c r="L33" i="10"/>
  <c r="J58" i="8"/>
  <c r="J57" i="8" s="1"/>
  <c r="F127" i="8"/>
  <c r="F46" i="11" s="1"/>
  <c r="O42" i="9"/>
  <c r="O76" i="9" s="1"/>
  <c r="O47" i="10"/>
  <c r="M156" i="8"/>
  <c r="M4" i="10"/>
  <c r="M47" i="10" s="1"/>
  <c r="I75" i="11"/>
  <c r="I59" i="11" s="1"/>
  <c r="D60" i="11"/>
  <c r="E4" i="10"/>
  <c r="E47" i="10" s="1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C210" i="8"/>
  <c r="C156" i="8"/>
  <c r="N58" i="8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P59" i="11" s="1"/>
  <c r="I4" i="10"/>
  <c r="I47" i="10" s="1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L127" i="8"/>
  <c r="L46" i="11" s="1"/>
  <c r="L47" i="11"/>
  <c r="K112" i="8"/>
  <c r="K33" i="11"/>
  <c r="M57" i="8"/>
  <c r="G57" i="8" l="1"/>
  <c r="K59" i="11"/>
  <c r="H47" i="10"/>
  <c r="N47" i="10"/>
  <c r="N57" i="8"/>
  <c r="C111" i="8"/>
  <c r="F59" i="11"/>
  <c r="J111" i="8"/>
  <c r="C59" i="11"/>
  <c r="K111" i="8"/>
  <c r="F57" i="8"/>
  <c r="O111" i="8"/>
  <c r="M59" i="11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J144" i="7" s="1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8" i="4"/>
  <c r="B9" i="4"/>
  <c r="B21" i="4"/>
  <c r="B13" i="4"/>
  <c r="B18" i="4"/>
  <c r="B4" i="4"/>
  <c r="B11" i="4"/>
  <c r="B17" i="4"/>
  <c r="B6" i="4"/>
  <c r="B16" i="4"/>
  <c r="B7" i="4"/>
  <c r="B22" i="4"/>
  <c r="B15" i="4"/>
  <c r="B12" i="4"/>
  <c r="B20" i="4"/>
  <c r="J140" i="11" l="1"/>
  <c r="D137" i="11"/>
  <c r="H135" i="11"/>
  <c r="P133" i="11"/>
  <c r="H132" i="11"/>
  <c r="P129" i="11"/>
  <c r="D128" i="11"/>
  <c r="L126" i="11"/>
  <c r="P123" i="11"/>
  <c r="D119" i="11"/>
  <c r="D118" i="11"/>
  <c r="I138" i="11"/>
  <c r="L137" i="11"/>
  <c r="P136" i="11"/>
  <c r="L135" i="11"/>
  <c r="P134" i="11"/>
  <c r="D134" i="11"/>
  <c r="H133" i="11"/>
  <c r="D130" i="11"/>
  <c r="H129" i="11"/>
  <c r="L128" i="11"/>
  <c r="H126" i="11"/>
  <c r="L125" i="11"/>
  <c r="P124" i="11"/>
  <c r="L122" i="11"/>
  <c r="P121" i="11"/>
  <c r="D121" i="11"/>
  <c r="H120" i="11"/>
  <c r="L119" i="11"/>
  <c r="P117" i="11"/>
  <c r="E140" i="11"/>
  <c r="M139" i="11"/>
  <c r="E139" i="11"/>
  <c r="M138" i="11"/>
  <c r="K137" i="11"/>
  <c r="C137" i="11"/>
  <c r="K135" i="11"/>
  <c r="K134" i="11"/>
  <c r="K133" i="11"/>
  <c r="C132" i="11"/>
  <c r="K130" i="11"/>
  <c r="C130" i="11"/>
  <c r="K128" i="11"/>
  <c r="C128" i="11"/>
  <c r="K127" i="11"/>
  <c r="C127" i="11"/>
  <c r="K126" i="11"/>
  <c r="C126" i="11"/>
  <c r="K125" i="11"/>
  <c r="C125" i="11"/>
  <c r="K122" i="11"/>
  <c r="C121" i="11"/>
  <c r="C120" i="11"/>
  <c r="C119" i="11"/>
  <c r="K118" i="11"/>
  <c r="C118" i="11"/>
  <c r="K117" i="11"/>
  <c r="C117" i="11"/>
  <c r="D140" i="11"/>
  <c r="L139" i="11"/>
  <c r="D139" i="11"/>
  <c r="F138" i="11"/>
  <c r="F137" i="11"/>
  <c r="N136" i="11"/>
  <c r="N134" i="11"/>
  <c r="N117" i="11"/>
  <c r="O140" i="11"/>
  <c r="G140" i="11"/>
  <c r="O139" i="11"/>
  <c r="C139" i="11"/>
  <c r="O138" i="11"/>
  <c r="E138" i="11"/>
  <c r="E137" i="11"/>
  <c r="E135" i="11"/>
  <c r="M134" i="11"/>
  <c r="E134" i="11"/>
  <c r="E133" i="11"/>
  <c r="M132" i="11"/>
  <c r="E132" i="11"/>
  <c r="E130" i="11"/>
  <c r="I129" i="11"/>
  <c r="E128" i="11"/>
  <c r="I127" i="11"/>
  <c r="E127" i="11"/>
  <c r="E126" i="11"/>
  <c r="E125" i="11"/>
  <c r="M124" i="11"/>
  <c r="E121" i="11"/>
  <c r="E120" i="11"/>
  <c r="E119" i="11"/>
  <c r="E118" i="11"/>
  <c r="E117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N137" i="11"/>
  <c r="F136" i="11"/>
  <c r="N135" i="11"/>
  <c r="J135" i="11"/>
  <c r="J134" i="11"/>
  <c r="J133" i="11"/>
  <c r="J129" i="11"/>
  <c r="J128" i="11"/>
  <c r="N127" i="11"/>
  <c r="N126" i="11"/>
  <c r="J126" i="11"/>
  <c r="J125" i="11"/>
  <c r="J124" i="11"/>
  <c r="F124" i="11"/>
  <c r="N123" i="11"/>
  <c r="N122" i="11"/>
  <c r="N121" i="11"/>
  <c r="N120" i="11"/>
  <c r="N118" i="11"/>
  <c r="E166" i="7"/>
  <c r="C140" i="11"/>
  <c r="J138" i="11"/>
  <c r="I137" i="11"/>
  <c r="I136" i="11"/>
  <c r="I134" i="11"/>
  <c r="I132" i="11"/>
  <c r="Q130" i="11"/>
  <c r="I130" i="11"/>
  <c r="M128" i="11"/>
  <c r="M127" i="11"/>
  <c r="M125" i="11"/>
  <c r="Q123" i="11"/>
  <c r="Q122" i="11"/>
  <c r="E122" i="11"/>
  <c r="M118" i="11"/>
  <c r="M117" i="11"/>
  <c r="I117" i="11"/>
  <c r="N140" i="11"/>
  <c r="F140" i="11"/>
  <c r="N139" i="11"/>
  <c r="J139" i="11"/>
  <c r="F139" i="11"/>
  <c r="D138" i="11"/>
  <c r="P137" i="11"/>
  <c r="D136" i="11"/>
  <c r="P135" i="11"/>
  <c r="H216" i="11"/>
  <c r="D216" i="11"/>
  <c r="D135" i="11"/>
  <c r="P215" i="11"/>
  <c r="L134" i="11"/>
  <c r="L133" i="11"/>
  <c r="D133" i="11"/>
  <c r="P132" i="11"/>
  <c r="D132" i="11"/>
  <c r="P130" i="11"/>
  <c r="L130" i="11"/>
  <c r="L210" i="11"/>
  <c r="L129" i="11"/>
  <c r="H210" i="11"/>
  <c r="D210" i="11"/>
  <c r="P128" i="11"/>
  <c r="P208" i="11"/>
  <c r="P127" i="11"/>
  <c r="L208" i="11"/>
  <c r="H208" i="11"/>
  <c r="D208" i="11"/>
  <c r="D127" i="11"/>
  <c r="P207" i="11"/>
  <c r="P126" i="11"/>
  <c r="D207" i="11"/>
  <c r="D126" i="11"/>
  <c r="P125" i="11"/>
  <c r="D125" i="11"/>
  <c r="H124" i="11"/>
  <c r="P203" i="11"/>
  <c r="H122" i="11"/>
  <c r="D203" i="11"/>
  <c r="D122" i="11"/>
  <c r="L121" i="11"/>
  <c r="H121" i="11"/>
  <c r="D202" i="11"/>
  <c r="L120" i="11"/>
  <c r="D201" i="11"/>
  <c r="D120" i="11"/>
  <c r="P200" i="11"/>
  <c r="H200" i="11"/>
  <c r="H119" i="11"/>
  <c r="P118" i="11"/>
  <c r="L118" i="11"/>
  <c r="H118" i="11"/>
  <c r="P198" i="11"/>
  <c r="H117" i="11"/>
  <c r="D198" i="11"/>
  <c r="D117" i="11"/>
  <c r="P139" i="11"/>
  <c r="L220" i="11"/>
  <c r="H220" i="11"/>
  <c r="H139" i="11"/>
  <c r="D220" i="11"/>
  <c r="J137" i="11"/>
  <c r="J136" i="11"/>
  <c r="F135" i="11"/>
  <c r="F134" i="11"/>
  <c r="N133" i="11"/>
  <c r="F133" i="11"/>
  <c r="N132" i="11"/>
  <c r="N130" i="11"/>
  <c r="N129" i="11"/>
  <c r="N128" i="11"/>
  <c r="J127" i="11"/>
  <c r="F126" i="11"/>
  <c r="N124" i="11"/>
  <c r="J123" i="11"/>
  <c r="J122" i="11"/>
  <c r="J121" i="11"/>
  <c r="J120" i="11"/>
  <c r="J118" i="11"/>
  <c r="J117" i="11"/>
  <c r="K166" i="7"/>
  <c r="G139" i="11"/>
  <c r="M137" i="11"/>
  <c r="M136" i="11"/>
  <c r="E136" i="11"/>
  <c r="I135" i="11"/>
  <c r="Q134" i="11"/>
  <c r="M133" i="11"/>
  <c r="I133" i="11"/>
  <c r="Q132" i="11"/>
  <c r="M130" i="11"/>
  <c r="M129" i="11"/>
  <c r="E129" i="11"/>
  <c r="Q128" i="11"/>
  <c r="I128" i="11"/>
  <c r="Q127" i="11"/>
  <c r="I126" i="11"/>
  <c r="Q125" i="11"/>
  <c r="I125" i="11"/>
  <c r="Q124" i="11"/>
  <c r="I124" i="11"/>
  <c r="M123" i="11"/>
  <c r="M122" i="11"/>
  <c r="Q120" i="11"/>
  <c r="I120" i="11"/>
  <c r="Q119" i="11"/>
  <c r="I119" i="11"/>
  <c r="Q118" i="11"/>
  <c r="Q117" i="11"/>
  <c r="K164" i="7"/>
  <c r="M140" i="11"/>
  <c r="I140" i="11"/>
  <c r="Q139" i="11"/>
  <c r="I139" i="11"/>
  <c r="Q138" i="11"/>
  <c r="G138" i="11"/>
  <c r="C138" i="11"/>
  <c r="O137" i="11"/>
  <c r="G137" i="11"/>
  <c r="O136" i="11"/>
  <c r="K136" i="11"/>
  <c r="G136" i="11"/>
  <c r="C136" i="11"/>
  <c r="O135" i="11"/>
  <c r="O134" i="11"/>
  <c r="C134" i="11"/>
  <c r="O133" i="11"/>
  <c r="O132" i="11"/>
  <c r="K132" i="11"/>
  <c r="G132" i="11"/>
  <c r="G130" i="11"/>
  <c r="O129" i="11"/>
  <c r="K129" i="11"/>
  <c r="G129" i="11"/>
  <c r="C129" i="11"/>
  <c r="O128" i="11"/>
  <c r="G128" i="11"/>
  <c r="G127" i="11"/>
  <c r="O126" i="11"/>
  <c r="G126" i="11"/>
  <c r="O125" i="11"/>
  <c r="O124" i="11"/>
  <c r="K124" i="11"/>
  <c r="G124" i="11"/>
  <c r="O123" i="11"/>
  <c r="K123" i="11"/>
  <c r="O122" i="11"/>
  <c r="C122" i="11"/>
  <c r="O121" i="11"/>
  <c r="K121" i="11"/>
  <c r="G121" i="11"/>
  <c r="O120" i="11"/>
  <c r="K120" i="11"/>
  <c r="G120" i="11"/>
  <c r="O119" i="11"/>
  <c r="K119" i="11"/>
  <c r="O118" i="11"/>
  <c r="G118" i="11"/>
  <c r="O117" i="11"/>
  <c r="G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K220" i="11" s="1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P220" i="11" s="1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221" i="11" s="1"/>
  <c r="B192" i="8"/>
  <c r="N78" i="10"/>
  <c r="J78" i="10"/>
  <c r="J220" i="11" s="1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J60" i="10"/>
  <c r="F60" i="10"/>
  <c r="F202" i="11" s="1"/>
  <c r="B60" i="10"/>
  <c r="B173" i="8"/>
  <c r="N59" i="10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I75" i="10"/>
  <c r="E75" i="10"/>
  <c r="E217" i="11" s="1"/>
  <c r="Q74" i="10"/>
  <c r="M74" i="10"/>
  <c r="I74" i="10"/>
  <c r="I216" i="11" s="1"/>
  <c r="E74" i="10"/>
  <c r="Q73" i="10"/>
  <c r="Q215" i="11" s="1"/>
  <c r="M73" i="10"/>
  <c r="I73" i="10"/>
  <c r="E73" i="10"/>
  <c r="E215" i="11" s="1"/>
  <c r="Q72" i="10"/>
  <c r="M72" i="10"/>
  <c r="I72" i="10"/>
  <c r="I214" i="11" s="1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I61" i="10"/>
  <c r="E61" i="10"/>
  <c r="E203" i="11" s="1"/>
  <c r="Q60" i="10"/>
  <c r="M60" i="10"/>
  <c r="I60" i="10"/>
  <c r="E60" i="10"/>
  <c r="E202" i="11" s="1"/>
  <c r="Q59" i="10"/>
  <c r="Q201" i="11" s="1"/>
  <c r="M59" i="10"/>
  <c r="I59" i="10"/>
  <c r="I201" i="11" s="1"/>
  <c r="E59" i="10"/>
  <c r="E201" i="11" s="1"/>
  <c r="Q58" i="10"/>
  <c r="Q200" i="11" s="1"/>
  <c r="M58" i="10"/>
  <c r="I58" i="10"/>
  <c r="I200" i="11" s="1"/>
  <c r="E58" i="10"/>
  <c r="E200" i="11" s="1"/>
  <c r="Q56" i="10"/>
  <c r="Q198" i="11" s="1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N17" i="9" s="1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O15" i="14"/>
  <c r="K15" i="14"/>
  <c r="G15" i="14"/>
  <c r="C15" i="14"/>
  <c r="Q11" i="14"/>
  <c r="Q9" i="14" s="1"/>
  <c r="M11" i="14"/>
  <c r="M9" i="14" s="1"/>
  <c r="I11" i="14"/>
  <c r="I9" i="14" s="1"/>
  <c r="E11" i="14"/>
  <c r="Q15" i="14"/>
  <c r="M15" i="14"/>
  <c r="I15" i="14"/>
  <c r="E15" i="14"/>
  <c r="N11" i="14"/>
  <c r="J11" i="14"/>
  <c r="J9" i="14" s="1"/>
  <c r="F11" i="14"/>
  <c r="F9" i="14" s="1"/>
  <c r="B11" i="14"/>
  <c r="B9" i="14" s="1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P19" i="19" s="1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K140" i="11"/>
  <c r="K139" i="11"/>
  <c r="K138" i="11"/>
  <c r="G135" i="11"/>
  <c r="C135" i="11"/>
  <c r="G134" i="11"/>
  <c r="G133" i="11"/>
  <c r="C133" i="11"/>
  <c r="O130" i="11"/>
  <c r="O127" i="11"/>
  <c r="G125" i="11"/>
  <c r="G123" i="11"/>
  <c r="C123" i="11"/>
  <c r="G122" i="11"/>
  <c r="G119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N138" i="11"/>
  <c r="B83" i="9"/>
  <c r="B82" i="9"/>
  <c r="B137" i="11" s="1"/>
  <c r="B81" i="9"/>
  <c r="B80" i="9"/>
  <c r="B135" i="11" s="1"/>
  <c r="B79" i="9"/>
  <c r="B134" i="11" s="1"/>
  <c r="B78" i="9"/>
  <c r="B133" i="11" s="1"/>
  <c r="J132" i="11"/>
  <c r="F132" i="11"/>
  <c r="B77" i="9"/>
  <c r="B132" i="11" s="1"/>
  <c r="J130" i="11"/>
  <c r="F130" i="11"/>
  <c r="B75" i="9"/>
  <c r="B130" i="11" s="1"/>
  <c r="F129" i="11"/>
  <c r="B74" i="9"/>
  <c r="B129" i="11" s="1"/>
  <c r="F128" i="11"/>
  <c r="B73" i="9"/>
  <c r="F127" i="11"/>
  <c r="B72" i="9"/>
  <c r="B71" i="9"/>
  <c r="B126" i="11" s="1"/>
  <c r="N125" i="11"/>
  <c r="F125" i="11"/>
  <c r="B70" i="9"/>
  <c r="B125" i="11" s="1"/>
  <c r="F123" i="11"/>
  <c r="B68" i="9"/>
  <c r="B123" i="11" s="1"/>
  <c r="F122" i="11"/>
  <c r="B67" i="9"/>
  <c r="F121" i="11"/>
  <c r="B66" i="9"/>
  <c r="F120" i="11"/>
  <c r="B65" i="9"/>
  <c r="N119" i="11"/>
  <c r="J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Q137" i="11"/>
  <c r="Q136" i="11"/>
  <c r="Q135" i="11"/>
  <c r="M135" i="11"/>
  <c r="Q133" i="11"/>
  <c r="Q129" i="11"/>
  <c r="Q126" i="11"/>
  <c r="M126" i="11"/>
  <c r="I123" i="11"/>
  <c r="E123" i="11"/>
  <c r="I122" i="11"/>
  <c r="Q121" i="11"/>
  <c r="M121" i="11"/>
  <c r="I121" i="11"/>
  <c r="M120" i="11"/>
  <c r="M119" i="11"/>
  <c r="I118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H140" i="11"/>
  <c r="H137" i="11"/>
  <c r="L136" i="11"/>
  <c r="H136" i="11"/>
  <c r="H134" i="11"/>
  <c r="L132" i="11"/>
  <c r="H130" i="11"/>
  <c r="D129" i="11"/>
  <c r="H128" i="11"/>
  <c r="L127" i="11"/>
  <c r="H127" i="11"/>
  <c r="H125" i="11"/>
  <c r="L123" i="11"/>
  <c r="H123" i="11"/>
  <c r="D123" i="11"/>
  <c r="P122" i="11"/>
  <c r="P120" i="11"/>
  <c r="P119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D15" i="14"/>
  <c r="E9" i="14"/>
  <c r="D9" i="14"/>
  <c r="P18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L138" i="11" l="1"/>
  <c r="M203" i="11"/>
  <c r="M214" i="11"/>
  <c r="M217" i="11"/>
  <c r="N202" i="11"/>
  <c r="F198" i="11"/>
  <c r="N201" i="11"/>
  <c r="N207" i="11"/>
  <c r="Q5" i="7"/>
  <c r="N204" i="11"/>
  <c r="J210" i="11"/>
  <c r="N198" i="11"/>
  <c r="O207" i="11"/>
  <c r="I202" i="11"/>
  <c r="L207" i="11"/>
  <c r="N199" i="11"/>
  <c r="P202" i="11"/>
  <c r="B203" i="11"/>
  <c r="J208" i="11"/>
  <c r="K221" i="11"/>
  <c r="P13" i="19"/>
  <c r="K204" i="11"/>
  <c r="B131" i="10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2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7" i="9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D143" i="9" s="1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L148" i="9"/>
  <c r="L158" i="9"/>
  <c r="L166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F141" i="9"/>
  <c r="F149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3" i="9"/>
  <c r="G144" i="9"/>
  <c r="G145" i="9"/>
  <c r="G146" i="9"/>
  <c r="G147" i="9"/>
  <c r="G148" i="9"/>
  <c r="G149" i="9"/>
  <c r="G151" i="9"/>
  <c r="G152" i="9"/>
  <c r="G153" i="9"/>
  <c r="G154" i="9"/>
  <c r="G155" i="9"/>
  <c r="G156" i="9"/>
  <c r="G158" i="9"/>
  <c r="G159" i="9"/>
  <c r="G160" i="9"/>
  <c r="G161" i="9"/>
  <c r="G162" i="9"/>
  <c r="G163" i="9"/>
  <c r="G164" i="9"/>
  <c r="G165" i="9"/>
  <c r="G166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9" i="9"/>
  <c r="B162" i="9"/>
  <c r="C145" i="9"/>
  <c r="C149" i="9"/>
  <c r="F164" i="9" l="1"/>
  <c r="F160" i="9"/>
  <c r="F155" i="9"/>
  <c r="F151" i="9"/>
  <c r="C163" i="9"/>
  <c r="F146" i="9"/>
  <c r="I163" i="7"/>
  <c r="B153" i="9"/>
  <c r="Q157" i="9"/>
  <c r="Q164" i="9"/>
  <c r="Q160" i="9"/>
  <c r="Q155" i="9"/>
  <c r="Q151" i="9"/>
  <c r="Q147" i="9"/>
  <c r="B147" i="9"/>
  <c r="Q143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43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E137" i="10" l="1"/>
  <c r="P54" i="10"/>
  <c r="I54" i="10"/>
  <c r="E146" i="10"/>
  <c r="K62" i="14"/>
  <c r="C151" i="10"/>
  <c r="G141" i="10"/>
  <c r="G158" i="10"/>
  <c r="G147" i="10"/>
  <c r="I151" i="10"/>
  <c r="E156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Q66" i="12" l="1"/>
  <c r="Q88" i="12" s="1"/>
  <c r="E66" i="12"/>
  <c r="E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F66" i="12"/>
  <c r="F88" i="12" s="1"/>
  <c r="M66" i="12"/>
  <c r="M88" i="12" s="1"/>
  <c r="C66" i="12"/>
  <c r="C88" i="12" s="1"/>
  <c r="C117" i="12" l="1"/>
  <c r="G66" i="12"/>
  <c r="G88" i="12" s="1"/>
  <c r="N66" i="12"/>
  <c r="N88" i="12" s="1"/>
  <c r="K66" i="12"/>
  <c r="K88" i="12" s="1"/>
  <c r="O66" i="12"/>
  <c r="O88" i="12" s="1"/>
  <c r="D66" i="12"/>
  <c r="D88" i="12" s="1"/>
  <c r="I66" i="12"/>
  <c r="I88" i="12" s="1"/>
  <c r="P28" i="14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D62" i="12" l="1"/>
  <c r="D84" i="12" s="1"/>
  <c r="O62" i="12"/>
  <c r="O84" i="12" s="1"/>
  <c r="P31" i="13"/>
  <c r="I62" i="12"/>
  <c r="I84" i="12" s="1"/>
  <c r="K62" i="12"/>
  <c r="K84" i="12" s="1"/>
  <c r="J62" i="12"/>
  <c r="J84" i="12" s="1"/>
  <c r="N62" i="12"/>
  <c r="N84" i="12" s="1"/>
  <c r="E62" i="12"/>
  <c r="E84" i="12" s="1"/>
  <c r="L62" i="12"/>
  <c r="L84" i="12" s="1"/>
  <c r="H62" i="12"/>
  <c r="H84" i="12" s="1"/>
  <c r="G62" i="12"/>
  <c r="G84" i="12" s="1"/>
  <c r="Q62" i="12"/>
  <c r="Q84" i="12" s="1"/>
  <c r="P62" i="12"/>
  <c r="P84" i="12" s="1"/>
  <c r="M62" i="12"/>
  <c r="M84" i="12" s="1"/>
  <c r="C62" i="12"/>
  <c r="C84" i="12" s="1"/>
  <c r="F62" i="12"/>
  <c r="F84" i="12" s="1"/>
  <c r="B62" i="12"/>
  <c r="B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O65" i="12" l="1"/>
  <c r="O87" i="12" s="1"/>
  <c r="K118" i="12"/>
  <c r="M65" i="12"/>
  <c r="M87" i="12" s="1"/>
  <c r="Q65" i="12"/>
  <c r="Q87" i="12" s="1"/>
  <c r="I118" i="12"/>
  <c r="L65" i="12"/>
  <c r="L87" i="12" s="1"/>
  <c r="P65" i="12"/>
  <c r="P87" i="12" s="1"/>
  <c r="N65" i="12"/>
  <c r="N87" i="12" s="1"/>
  <c r="J65" i="12"/>
  <c r="J87" i="12" s="1"/>
  <c r="O118" i="12"/>
  <c r="K65" i="12"/>
  <c r="K87" i="12" s="1"/>
  <c r="G65" i="12"/>
  <c r="G87" i="12" s="1"/>
  <c r="E118" i="12"/>
  <c r="H65" i="12"/>
  <c r="H87" i="12" s="1"/>
  <c r="D65" i="12"/>
  <c r="D87" i="12" s="1"/>
  <c r="N118" i="12"/>
  <c r="C61" i="12"/>
  <c r="M118" i="12"/>
  <c r="E65" i="12"/>
  <c r="E87" i="12" s="1"/>
  <c r="F65" i="12"/>
  <c r="F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K63" i="12" l="1"/>
  <c r="D63" i="12"/>
  <c r="G63" i="12"/>
  <c r="P63" i="12"/>
  <c r="Q63" i="12"/>
  <c r="J63" i="12"/>
  <c r="F63" i="12"/>
  <c r="E63" i="12"/>
  <c r="I65" i="12"/>
  <c r="I87" i="12" s="1"/>
  <c r="H63" i="12"/>
  <c r="N63" i="12"/>
  <c r="O63" i="12"/>
  <c r="L63" i="12"/>
  <c r="M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H61" i="12" l="1"/>
  <c r="G61" i="12"/>
  <c r="I63" i="12"/>
  <c r="O61" i="12"/>
  <c r="F61" i="12"/>
  <c r="Q61" i="12"/>
  <c r="M61" i="12"/>
  <c r="K61" i="12"/>
  <c r="J61" i="12"/>
  <c r="N61" i="12"/>
  <c r="D61" i="12"/>
  <c r="L61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L124" i="12" l="1"/>
  <c r="G68" i="12"/>
  <c r="G90" i="12" s="1"/>
  <c r="J68" i="12"/>
  <c r="J90" i="12" s="1"/>
  <c r="H69" i="12"/>
  <c r="H91" i="12" s="1"/>
  <c r="F124" i="12"/>
  <c r="H21" i="12"/>
  <c r="H33" i="14" s="1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34" i="12" l="1"/>
  <c r="H14" i="12"/>
  <c r="H26" i="14" s="1"/>
  <c r="H67" i="12"/>
  <c r="H133" i="12"/>
  <c r="H36" i="13"/>
  <c r="G69" i="12"/>
  <c r="G91" i="12" s="1"/>
  <c r="K68" i="12"/>
  <c r="K90" i="12" s="1"/>
  <c r="J69" i="12"/>
  <c r="J91" i="12" s="1"/>
  <c r="H135" i="12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M122" i="12"/>
  <c r="M44" i="14"/>
  <c r="M21" i="7"/>
  <c r="M123" i="12"/>
  <c r="G35" i="14"/>
  <c r="G21" i="12"/>
  <c r="K37" i="13"/>
  <c r="M124" i="12"/>
  <c r="H179" i="7"/>
  <c r="F205" i="7"/>
  <c r="J67" i="12" l="1"/>
  <c r="N124" i="12"/>
  <c r="F68" i="12"/>
  <c r="F90" i="12" s="1"/>
  <c r="K69" i="12"/>
  <c r="K91" i="12" s="1"/>
  <c r="O124" i="12"/>
  <c r="J14" i="12"/>
  <c r="J26" i="14" s="1"/>
  <c r="L68" i="12"/>
  <c r="L90" i="12" s="1"/>
  <c r="G67" i="12"/>
  <c r="J133" i="12"/>
  <c r="J33" i="14"/>
  <c r="J134" i="12"/>
  <c r="J135" i="12"/>
  <c r="K21" i="12"/>
  <c r="G135" i="12"/>
  <c r="K33" i="14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F69" i="12" l="1"/>
  <c r="F91" i="12" s="1"/>
  <c r="L69" i="12"/>
  <c r="L91" i="12" s="1"/>
  <c r="M69" i="12"/>
  <c r="M91" i="12" s="1"/>
  <c r="M68" i="12"/>
  <c r="M90" i="12" s="1"/>
  <c r="K67" i="12"/>
  <c r="L21" i="12"/>
  <c r="L134" i="12" s="1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14" i="12" l="1"/>
  <c r="L33" i="14"/>
  <c r="B65" i="12"/>
  <c r="B87" i="12" s="1"/>
  <c r="F67" i="12"/>
  <c r="O68" i="12"/>
  <c r="O90" i="12" s="1"/>
  <c r="L67" i="12"/>
  <c r="L135" i="12"/>
  <c r="N68" i="12"/>
  <c r="N90" i="12" s="1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E124" i="12"/>
  <c r="O69" i="12"/>
  <c r="O91" i="12" s="1"/>
  <c r="N69" i="12"/>
  <c r="N91" i="12" s="1"/>
  <c r="B63" i="12"/>
  <c r="N21" i="12"/>
  <c r="N33" i="14" s="1"/>
  <c r="O21" i="12"/>
  <c r="K69" i="13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4" i="12" l="1"/>
  <c r="N133" i="12"/>
  <c r="N14" i="12"/>
  <c r="N67" i="12"/>
  <c r="Q68" i="12"/>
  <c r="Q90" i="12" s="1"/>
  <c r="D124" i="12"/>
  <c r="O33" i="14"/>
  <c r="O67" i="12"/>
  <c r="B61" i="12"/>
  <c r="O14" i="12"/>
  <c r="O26" i="14" s="1"/>
  <c r="P69" i="12"/>
  <c r="P91" i="12" s="1"/>
  <c r="Q69" i="12"/>
  <c r="Q91" i="12" s="1"/>
  <c r="N135" i="12"/>
  <c r="O135" i="12"/>
  <c r="O133" i="12"/>
  <c r="P21" i="12"/>
  <c r="P135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P14" i="12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B129" i="12"/>
  <c r="Q37" i="13"/>
  <c r="F35" i="7"/>
  <c r="F169" i="7"/>
  <c r="E68" i="12" l="1"/>
  <c r="E90" i="12" s="1"/>
  <c r="Q67" i="12"/>
  <c r="P133" i="12"/>
  <c r="P67" i="12"/>
  <c r="C124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7" i="12" l="1"/>
  <c r="D68" i="12"/>
  <c r="D90" i="12" s="1"/>
  <c r="E69" i="12"/>
  <c r="E91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C69" i="12" l="1"/>
  <c r="C91" i="12" s="1"/>
  <c r="D67" i="12"/>
  <c r="B69" i="12"/>
  <c r="B91" i="12" s="1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B67" i="12" l="1"/>
  <c r="C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L109" i="15" s="1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22" i="7"/>
  <c r="M17" i="7"/>
  <c r="M102" i="7" s="1"/>
  <c r="N17" i="7"/>
  <c r="N102" i="7" s="1"/>
  <c r="P17" i="7"/>
  <c r="P102" i="7" s="1"/>
  <c r="Q22" i="7"/>
  <c r="O102" i="7"/>
  <c r="L110" i="15" l="1"/>
  <c r="L111" i="15"/>
  <c r="Q110" i="15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K23" i="15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 s="1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26" i="15" l="1"/>
  <c r="B93" i="15"/>
  <c r="B102" i="15"/>
  <c r="B118" i="15"/>
  <c r="N14" i="15"/>
  <c r="B73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 s="1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5" i="15"/>
  <c r="I106" i="15"/>
  <c r="I107" i="15"/>
  <c r="P102" i="15" l="1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106" i="15" s="1"/>
  <c r="H31" i="15"/>
  <c r="Q102" i="15"/>
  <c r="Q93" i="15"/>
  <c r="H13" i="7"/>
  <c r="H105" i="15" l="1"/>
  <c r="H108" i="15"/>
  <c r="H107" i="15"/>
  <c r="H4" i="7"/>
  <c r="H93" i="7" s="1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 s="1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13" i="7" s="1"/>
  <c r="F4" i="15"/>
  <c r="F108" i="15" s="1"/>
  <c r="F106" i="15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7" i="15"/>
  <c r="C106" i="15" l="1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N25" i="15" l="1"/>
  <c r="I65" i="16"/>
  <c r="J20" i="16"/>
  <c r="J25" i="18"/>
  <c r="Q107" i="15"/>
  <c r="Q106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M25" i="15"/>
  <c r="O25" i="15"/>
  <c r="O16" i="15" s="1"/>
  <c r="L38" i="16"/>
  <c r="L25" i="18"/>
  <c r="M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O20" i="16"/>
  <c r="B27" i="18"/>
  <c r="B26" i="18"/>
  <c r="E39" i="15"/>
  <c r="N172" i="7"/>
  <c r="P25" i="15" l="1"/>
  <c r="O65" i="16"/>
  <c r="O40" i="7"/>
  <c r="O172" i="7" s="1"/>
  <c r="O25" i="18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B23" i="16"/>
  <c r="B68" i="16" s="1"/>
  <c r="C42" i="7"/>
  <c r="C22" i="16"/>
  <c r="C67" i="16" s="1"/>
  <c r="C40" i="16"/>
  <c r="C31" i="16"/>
  <c r="B174" i="7"/>
  <c r="B67" i="7"/>
  <c r="B34" i="17"/>
  <c r="B43" i="17"/>
  <c r="B25" i="17"/>
  <c r="P24" i="17" l="1"/>
  <c r="B41" i="16"/>
  <c r="C8" i="16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C28" i="16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 s="1"/>
  <c r="Q90" i="15"/>
  <c r="Q7" i="18"/>
  <c r="Q99" i="15"/>
  <c r="Q27" i="18" l="1"/>
  <c r="Q41" i="7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0" i="16"/>
  <c r="C25" i="18" l="1"/>
  <c r="C24" i="17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I22" i="15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P24" i="15" l="1"/>
  <c r="M24" i="15"/>
  <c r="H24" i="15"/>
  <c r="K24" i="15"/>
  <c r="K22" i="15" s="1"/>
  <c r="O24" i="15"/>
  <c r="O15" i="15" s="1"/>
  <c r="G13" i="15"/>
  <c r="G26" i="18"/>
  <c r="I13" i="15"/>
  <c r="I55" i="16" s="1"/>
  <c r="I26" i="18"/>
  <c r="F12" i="18"/>
  <c r="F24" i="18" s="1"/>
  <c r="F18" i="18"/>
  <c r="M15" i="15"/>
  <c r="M22" i="15"/>
  <c r="H15" i="15"/>
  <c r="H22" i="15"/>
  <c r="P15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C24" i="15" l="1"/>
  <c r="C22" i="15" s="1"/>
  <c r="K15" i="15"/>
  <c r="K25" i="17" s="1"/>
  <c r="I116" i="15"/>
  <c r="O22" i="15"/>
  <c r="L24" i="15"/>
  <c r="L15" i="15" s="1"/>
  <c r="N24" i="15"/>
  <c r="N15" i="15" s="1"/>
  <c r="Q24" i="15"/>
  <c r="Q15" i="15" s="1"/>
  <c r="J24" i="15"/>
  <c r="J22" i="15" s="1"/>
  <c r="H13" i="15"/>
  <c r="H26" i="18"/>
  <c r="M13" i="15"/>
  <c r="M116" i="15" s="1"/>
  <c r="M26" i="18"/>
  <c r="P13" i="15"/>
  <c r="P26" i="18"/>
  <c r="K13" i="15"/>
  <c r="K55" i="16" s="1"/>
  <c r="K26" i="18"/>
  <c r="O13" i="15"/>
  <c r="O116" i="15" s="1"/>
  <c r="O26" i="18"/>
  <c r="C15" i="15"/>
  <c r="G115" i="15"/>
  <c r="G23" i="17"/>
  <c r="G19" i="16"/>
  <c r="G114" i="15"/>
  <c r="G117" i="15"/>
  <c r="G55" i="16"/>
  <c r="G116" i="15"/>
  <c r="P25" i="17"/>
  <c r="P21" i="16"/>
  <c r="H25" i="17"/>
  <c r="H21" i="16"/>
  <c r="H116" i="15"/>
  <c r="G66" i="16"/>
  <c r="I115" i="15"/>
  <c r="I117" i="15"/>
  <c r="I19" i="16"/>
  <c r="I64" i="16" s="1"/>
  <c r="I114" i="15"/>
  <c r="I23" i="17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N22" i="15" l="1"/>
  <c r="K21" i="16"/>
  <c r="K66" i="16" s="1"/>
  <c r="L22" i="15"/>
  <c r="J15" i="15"/>
  <c r="J25" i="17" s="1"/>
  <c r="Q22" i="15"/>
  <c r="C13" i="15"/>
  <c r="C26" i="18"/>
  <c r="J26" i="18"/>
  <c r="N13" i="15"/>
  <c r="N55" i="16" s="1"/>
  <c r="N26" i="18"/>
  <c r="L13" i="15"/>
  <c r="L26" i="18"/>
  <c r="Q13" i="15"/>
  <c r="Q116" i="15" s="1"/>
  <c r="Q26" i="18"/>
  <c r="G12" i="18"/>
  <c r="G24" i="18" s="1"/>
  <c r="G18" i="18"/>
  <c r="I12" i="18"/>
  <c r="I24" i="18" s="1"/>
  <c r="I18" i="18"/>
  <c r="M55" i="16"/>
  <c r="K116" i="15"/>
  <c r="G64" i="16"/>
  <c r="G69" i="15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H78" i="15"/>
  <c r="H39" i="16"/>
  <c r="H89" i="15"/>
  <c r="H43" i="17"/>
  <c r="H98" i="15"/>
  <c r="H6" i="18"/>
  <c r="H4" i="18" s="1"/>
  <c r="P116" i="15"/>
  <c r="N25" i="17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C55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J13" i="15" l="1"/>
  <c r="J55" i="16" s="1"/>
  <c r="J21" i="16"/>
  <c r="J66" i="16" s="1"/>
  <c r="Q55" i="16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Q64" i="16" l="1"/>
  <c r="N12" i="18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M24" i="16" s="1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O17" i="15" l="1"/>
  <c r="O12" i="15" s="1"/>
  <c r="H17" i="15"/>
  <c r="H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4" i="16" s="1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32" i="16"/>
  <c r="L7" i="16"/>
  <c r="L50" i="16" s="1"/>
  <c r="M32" i="16"/>
  <c r="M7" i="16"/>
  <c r="M50" i="16" s="1"/>
  <c r="I32" i="16"/>
  <c r="I7" i="16"/>
  <c r="I50" i="16" s="1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L59" i="16" l="1"/>
  <c r="L23" i="16"/>
  <c r="J17" i="15"/>
  <c r="J12" i="15" s="1"/>
  <c r="I17" i="15"/>
  <c r="I12" i="15" s="1"/>
  <c r="C17" i="15"/>
  <c r="C12" i="15" s="1"/>
  <c r="Q17" i="15"/>
  <c r="Q12" i="15" s="1"/>
  <c r="E17" i="15"/>
  <c r="E12" i="15" s="1"/>
  <c r="N17" i="15"/>
  <c r="N12" i="15" s="1"/>
  <c r="D17" i="15"/>
  <c r="D12" i="15" s="1"/>
  <c r="K17" i="15"/>
  <c r="K12" i="15" s="1"/>
  <c r="P17" i="15"/>
  <c r="P12" i="15" s="1"/>
  <c r="O119" i="15"/>
  <c r="G17" i="15"/>
  <c r="G12" i="15" s="1"/>
  <c r="G18" i="16" s="1"/>
  <c r="P24" i="16"/>
  <c r="J24" i="16"/>
  <c r="F17" i="15"/>
  <c r="F119" i="15"/>
  <c r="F24" i="16"/>
  <c r="G24" i="16"/>
  <c r="F41" i="16"/>
  <c r="G23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59" i="16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E180" i="7"/>
  <c r="E43" i="7"/>
  <c r="G37" i="17"/>
  <c r="G12" i="17"/>
  <c r="G27" i="17" s="1"/>
  <c r="G75" i="7"/>
  <c r="J7" i="16"/>
  <c r="J32" i="16"/>
  <c r="I28" i="17"/>
  <c r="I119" i="15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J59" i="16" l="1"/>
  <c r="Q119" i="15"/>
  <c r="P69" i="16"/>
  <c r="K119" i="15"/>
  <c r="N119" i="15"/>
  <c r="K59" i="16"/>
  <c r="G59" i="16"/>
  <c r="G68" i="16" s="1"/>
  <c r="G120" i="15"/>
  <c r="G69" i="16"/>
  <c r="G118" i="15"/>
  <c r="N59" i="16"/>
  <c r="G82" i="15"/>
  <c r="E59" i="16"/>
  <c r="M68" i="16"/>
  <c r="J69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E68" i="16"/>
  <c r="N68" i="16"/>
  <c r="O63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E113" i="12" l="1"/>
  <c r="E102" i="12"/>
  <c r="C111" i="12"/>
  <c r="C100" i="12"/>
  <c r="D112" i="12"/>
  <c r="D101" i="12"/>
  <c r="B108" i="12"/>
  <c r="B97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G113" i="12" l="1"/>
  <c r="G102" i="12"/>
  <c r="D108" i="12"/>
  <c r="D97" i="12"/>
  <c r="E78" i="12"/>
  <c r="E89" i="12" s="1"/>
  <c r="E111" i="12"/>
  <c r="E100" i="12"/>
  <c r="B109" i="12"/>
  <c r="B98" i="12"/>
  <c r="F112" i="12"/>
  <c r="F101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E108" i="12"/>
  <c r="E97" i="12"/>
  <c r="F78" i="12"/>
  <c r="F89" i="12" s="1"/>
  <c r="F111" i="12"/>
  <c r="F100" i="12"/>
  <c r="C109" i="12"/>
  <c r="C98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G78" i="12" l="1"/>
  <c r="G89" i="12" s="1"/>
  <c r="G111" i="12"/>
  <c r="G100" i="12"/>
  <c r="C74" i="12"/>
  <c r="C85" i="12" s="1"/>
  <c r="C107" i="12"/>
  <c r="C96" i="12"/>
  <c r="F108" i="12"/>
  <c r="F97" i="12"/>
  <c r="D109" i="12"/>
  <c r="D98" i="12"/>
  <c r="H78" i="12"/>
  <c r="H89" i="12" s="1"/>
  <c r="H111" i="12"/>
  <c r="H100" i="12"/>
  <c r="H112" i="12"/>
  <c r="H101" i="12"/>
  <c r="B105" i="12"/>
  <c r="B94" i="12"/>
  <c r="I113" i="12"/>
  <c r="I102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D74" i="12" l="1"/>
  <c r="D85" i="12" s="1"/>
  <c r="D107" i="12"/>
  <c r="D96" i="12"/>
  <c r="G108" i="12"/>
  <c r="G97" i="12"/>
  <c r="C72" i="12"/>
  <c r="C83" i="12" s="1"/>
  <c r="C105" i="12"/>
  <c r="C94" i="12"/>
  <c r="E109" i="12"/>
  <c r="E98" i="12"/>
  <c r="I112" i="12"/>
  <c r="I101" i="12"/>
  <c r="J113" i="12"/>
  <c r="J102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F109" i="12" l="1"/>
  <c r="F98" i="12"/>
  <c r="K113" i="12"/>
  <c r="K102" i="12"/>
  <c r="H108" i="12"/>
  <c r="H97" i="12"/>
  <c r="J112" i="12"/>
  <c r="J101" i="12"/>
  <c r="I78" i="12"/>
  <c r="I89" i="12" s="1"/>
  <c r="I111" i="12"/>
  <c r="I100" i="12"/>
  <c r="D72" i="12"/>
  <c r="D83" i="12" s="1"/>
  <c r="D105" i="12"/>
  <c r="D94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I108" i="12" l="1"/>
  <c r="I97" i="12"/>
  <c r="G109" i="12"/>
  <c r="G98" i="12"/>
  <c r="F74" i="12"/>
  <c r="F85" i="12" s="1"/>
  <c r="F107" i="12"/>
  <c r="F96" i="12"/>
  <c r="L113" i="12"/>
  <c r="L102" i="12"/>
  <c r="E72" i="12"/>
  <c r="E83" i="12" s="1"/>
  <c r="E105" i="12"/>
  <c r="E94" i="12"/>
  <c r="K112" i="12"/>
  <c r="K101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H109" i="12" l="1"/>
  <c r="H98" i="12"/>
  <c r="F72" i="12"/>
  <c r="F83" i="12" s="1"/>
  <c r="F105" i="12"/>
  <c r="F94" i="12"/>
  <c r="L112" i="12"/>
  <c r="L101" i="12"/>
  <c r="K78" i="12"/>
  <c r="K89" i="12" s="1"/>
  <c r="K111" i="12"/>
  <c r="K100" i="12"/>
  <c r="G74" i="12"/>
  <c r="G85" i="12" s="1"/>
  <c r="G107" i="12"/>
  <c r="G96" i="12"/>
  <c r="M113" i="12"/>
  <c r="M102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K108" i="12"/>
  <c r="K97" i="12"/>
  <c r="L78" i="12"/>
  <c r="L89" i="12" s="1"/>
  <c r="L111" i="12"/>
  <c r="L100" i="12"/>
  <c r="M112" i="12"/>
  <c r="M101" i="12"/>
  <c r="H74" i="12"/>
  <c r="H85" i="12" s="1"/>
  <c r="H107" i="12"/>
  <c r="H96" i="12"/>
  <c r="I109" i="12"/>
  <c r="I98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H72" i="12" l="1"/>
  <c r="H83" i="12" s="1"/>
  <c r="H105" i="12"/>
  <c r="H94" i="12"/>
  <c r="M78" i="12"/>
  <c r="M89" i="12" s="1"/>
  <c r="M111" i="12"/>
  <c r="M100" i="12"/>
  <c r="O113" i="12"/>
  <c r="O102" i="12"/>
  <c r="J109" i="12"/>
  <c r="J98" i="12"/>
  <c r="I74" i="12"/>
  <c r="I85" i="12" s="1"/>
  <c r="I107" i="12"/>
  <c r="I96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K109" i="12" l="1"/>
  <c r="K98" i="12"/>
  <c r="J74" i="12"/>
  <c r="J85" i="12" s="1"/>
  <c r="J107" i="12"/>
  <c r="J96" i="12"/>
  <c r="N78" i="12"/>
  <c r="N89" i="12" s="1"/>
  <c r="N111" i="12"/>
  <c r="N100" i="12"/>
  <c r="I72" i="12"/>
  <c r="I83" i="12" s="1"/>
  <c r="I105" i="12"/>
  <c r="I94" i="12"/>
  <c r="O112" i="12"/>
  <c r="O101" i="12"/>
  <c r="M108" i="12"/>
  <c r="M97" i="12"/>
  <c r="P113" i="12"/>
  <c r="P102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J105" i="12" l="1"/>
  <c r="J94" i="12"/>
  <c r="J72" i="12"/>
  <c r="J83" i="12" s="1"/>
  <c r="P112" i="12"/>
  <c r="P101" i="12"/>
  <c r="L109" i="12"/>
  <c r="L98" i="12"/>
  <c r="O78" i="12"/>
  <c r="O89" i="12" s="1"/>
  <c r="O111" i="12"/>
  <c r="O100" i="12"/>
  <c r="N108" i="12"/>
  <c r="N97" i="12"/>
  <c r="K74" i="12"/>
  <c r="K85" i="12" s="1"/>
  <c r="K107" i="12"/>
  <c r="K96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Q112" i="12" l="1"/>
  <c r="Q101" i="12"/>
  <c r="M109" i="12"/>
  <c r="M98" i="12"/>
  <c r="L74" i="12"/>
  <c r="L85" i="12" s="1"/>
  <c r="L107" i="12"/>
  <c r="L96" i="12"/>
  <c r="K105" i="12"/>
  <c r="K94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Q78" i="12" l="1"/>
  <c r="Q89" i="12" s="1"/>
  <c r="Q111" i="12"/>
  <c r="Q100" i="12"/>
  <c r="M74" i="12"/>
  <c r="M85" i="12" s="1"/>
  <c r="M107" i="12"/>
  <c r="M96" i="12"/>
  <c r="N109" i="12"/>
  <c r="N98" i="12"/>
  <c r="L72" i="12"/>
  <c r="L83" i="12" s="1"/>
  <c r="L105" i="12"/>
  <c r="L94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N72" i="12"/>
  <c r="N83" i="12" s="1"/>
  <c r="O74" i="12"/>
  <c r="O85" i="12" s="1"/>
  <c r="O107" i="12"/>
  <c r="O96" i="12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P74" i="12"/>
  <c r="P85" i="12" s="1"/>
  <c r="P107" i="12"/>
  <c r="P96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<sst xmlns="http://schemas.openxmlformats.org/spreadsheetml/2006/main" count="1564" uniqueCount="194">
  <si>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</si>
  <si>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</si>
  <si>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</si>
  <si>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</si>
  <si>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</si>
  <si>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</si>
  <si>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</si>
  <si>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</si>
  <si>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</si>
  <si>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</si>
  <si>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</si>
  <si>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</si>
  <si>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</si>
  <si>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</si>
  <si>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</si>
  <si>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</si>
  <si>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</si>
  <si>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</si>
  <si>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</si>
  <si>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</si>
  <si>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</si>
  <si>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</si>
  <si>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</si>
  <si>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</si>
  <si>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</si>
  <si>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</si>
  <si>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</si>
  <si>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</si>
  <si>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</si>
  <si>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</si>
  <si>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</si>
  <si>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</si>
  <si>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</si>
  <si>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</si>
  <si>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</si>
  <si>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</si>
  <si>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</si>
  <si>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</si>
  <si>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</si>
  <si>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</si>
  <si>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</si>
  <si>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</si>
  <si>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</si>
  <si>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</si>
  <si>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</si>
  <si>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</si>
  <si>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</si>
  <si>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</si>
  <si>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</si>
  <si>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</si>
  <si>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</si>
  <si>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</si>
  <si>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</si>
  <si>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</si>
  <si>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</si>
  <si>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</si>
  <si>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</si>
  <si>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</si>
  <si>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</si>
  <si>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</si>
  <si>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</si>
  <si>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</si>
  <si>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</si>
  <si>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</si>
  <si>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</si>
  <si>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</si>
  <si>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</si>
  <si>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</si>
  <si>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</si>
  <si>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</si>
  <si>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</si>
  <si>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</si>
  <si>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</si>
  <si>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</si>
  <si>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</si>
  <si>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</si>
  <si>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</si>
  <si>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</si>
  <si>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</si>
  <si>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</si>
  <si>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</si>
  <si>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</si>
  <si>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</si>
  <si>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</si>
  <si>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</si>
  <si>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</si>
  <si>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</si>
  <si>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</si>
  <si>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</si>
  <si>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</si>
  <si>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</si>
  <si>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</si>
  <si>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</si>
  <si>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</si>
  <si>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</si>
  <si>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</si>
  <si>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</si>
  <si>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</si>
  <si>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</si>
  <si>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</si>
  <si>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</si>
  <si>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</si>
  <si>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</si>
  <si>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</si>
  <si>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</si>
  <si>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</si>
  <si>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</si>
  <si>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</si>
  <si>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</si>
  <si>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</si>
  <si>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</si>
  <si>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</si>
  <si>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</si>
  <si>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</si>
  <si>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</si>
  <si>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</si>
  <si>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</si>
  <si>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</si>
  <si>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</si>
  <si>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</si>
  <si>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</si>
  <si>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</si>
  <si>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</si>
  <si>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</si>
  <si>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</si>
  <si>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</si>
  <si>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</si>
  <si>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</si>
  <si>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</si>
  <si>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</si>
  <si>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</si>
  <si>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</si>
  <si>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</si>
  <si>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</si>
  <si>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</si>
  <si>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</si>
  <si>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</si>
  <si>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</si>
  <si>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</si>
  <si>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</si>
  <si>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</si>
  <si>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</si>
  <si>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</si>
  <si>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</si>
  <si>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</si>
  <si>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</si>
  <si>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</si>
  <si>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</si>
  <si>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</si>
  <si>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</si>
  <si>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</si>
  <si>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</si>
  <si>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</si>
  <si>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</si>
  <si>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</si>
  <si>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</si>
  <si>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</si>
  <si>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</si>
  <si>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</si>
  <si>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</si>
  <si>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</si>
  <si>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</si>
  <si>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</si>
  <si>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</si>
  <si>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</si>
  <si>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</si>
  <si>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</si>
  <si>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</si>
  <si>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</si>
  <si>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</si>
  <si>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</si>
  <si>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</si>
  <si>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</si>
  <si>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</si>
  <si>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</si>
  <si>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</si>
  <si>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</si>
  <si>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AT</t>
  </si>
  <si>
    <t>Austria</t>
  </si>
  <si>
    <t>AT - Aviation</t>
  </si>
  <si>
    <t>AT - Aviation / energy consumption</t>
  </si>
  <si>
    <t>AT - Aviation / passenger transport specific data</t>
  </si>
  <si>
    <t>AT - Road transport</t>
  </si>
  <si>
    <t/>
  </si>
  <si>
    <t>AT - Road transport / energy consumption</t>
  </si>
  <si>
    <t>AT - Road transport / CO2 emissions</t>
  </si>
  <si>
    <t>AT - Road transport / technologies</t>
  </si>
  <si>
    <t>AT - Rail, metro and tram</t>
  </si>
  <si>
    <t>AT - Rail, metro and tram / energy consumption</t>
  </si>
  <si>
    <t>AT - Rail, metro and tram / CO2 emissions</t>
  </si>
  <si>
    <t>AT - Aviation / CO2 emissions</t>
  </si>
  <si>
    <t>AT - Coastal shipping and inland waterways</t>
  </si>
  <si>
    <t>AT - Coastal shipping and inland waterways / energy consumption</t>
  </si>
  <si>
    <t>AT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</si>
</sst>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43297.732581018521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139.10426853647934</v>
      </c>
      <c r="C4" s="124">
        <v>139.243131867024</v>
      </c>
      <c r="D4" s="124">
        <v>142.58070362880002</v>
      </c>
      <c r="E4" s="124">
        <v>148.82373623289601</v>
      </c>
      <c r="F4" s="124">
        <v>152.49469865000401</v>
      </c>
      <c r="G4" s="124">
        <v>177.93117159524806</v>
      </c>
      <c r="H4" s="124">
        <v>180.91129560994801</v>
      </c>
      <c r="I4" s="124">
        <v>177.838466684004</v>
      </c>
      <c r="J4" s="124">
        <v>165.05026239358801</v>
      </c>
      <c r="K4" s="124">
        <v>161.63862551179201</v>
      </c>
      <c r="L4" s="124">
        <v>152.21604107212201</v>
      </c>
      <c r="M4" s="124">
        <v>129.08300166868534</v>
      </c>
      <c r="N4" s="124">
        <v>132.34172000532797</v>
      </c>
      <c r="O4" s="124">
        <v>122.84482498714634</v>
      </c>
      <c r="P4" s="124">
        <v>128.78578660490223</v>
      </c>
      <c r="Q4" s="124">
        <v>125.67283583585457</v>
      </c>
    </row>
    <row r="5" spans="1:17" ht="11.45" customHeight="1" x14ac:dyDescent="0.25">
      <c r="A5" s="91" t="s">
        <v>116</v>
      </c>
      <c r="B5" s="90">
        <f t="shared" ref="B5:Q5" si="0">B4-B6</f>
        <v>139.10426853647934</v>
      </c>
      <c r="C5" s="90">
        <f t="shared" si="0"/>
        <v>139.243131867024</v>
      </c>
      <c r="D5" s="90">
        <f t="shared" si="0"/>
        <v>142.58070362880002</v>
      </c>
      <c r="E5" s="90">
        <f t="shared" si="0"/>
        <v>148.82373623289601</v>
      </c>
      <c r="F5" s="90">
        <f t="shared" si="0"/>
        <v>152.49469865000401</v>
      </c>
      <c r="G5" s="90">
        <f t="shared" si="0"/>
        <v>177.93117159524806</v>
      </c>
      <c r="H5" s="90">
        <f t="shared" si="0"/>
        <v>180.91129560994801</v>
      </c>
      <c r="I5" s="90">
        <f t="shared" si="0"/>
        <v>177.838466684004</v>
      </c>
      <c r="J5" s="90">
        <f t="shared" si="0"/>
        <v>165.05026239358801</v>
      </c>
      <c r="K5" s="90">
        <f t="shared" si="0"/>
        <v>161.63862551179201</v>
      </c>
      <c r="L5" s="90">
        <f t="shared" si="0"/>
        <v>152.21604107212201</v>
      </c>
      <c r="M5" s="90">
        <f t="shared" si="0"/>
        <v>129.08300166868534</v>
      </c>
      <c r="N5" s="90">
        <f t="shared" si="0"/>
        <v>132.34172000532797</v>
      </c>
      <c r="O5" s="90">
        <f t="shared" si="0"/>
        <v>122.84482498714634</v>
      </c>
      <c r="P5" s="90">
        <f t="shared" si="0"/>
        <v>128.78578660490223</v>
      </c>
      <c r="Q5" s="90">
        <f t="shared" si="0"/>
        <v>125.67283583585457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139.10426853647934</v>
      </c>
      <c r="C8" s="71">
        <f t="shared" si="1"/>
        <v>139.24313186702395</v>
      </c>
      <c r="D8" s="71">
        <f t="shared" si="1"/>
        <v>142.58070362879997</v>
      </c>
      <c r="E8" s="71">
        <f t="shared" si="1"/>
        <v>148.82373623289604</v>
      </c>
      <c r="F8" s="71">
        <f t="shared" si="1"/>
        <v>152.49469865000398</v>
      </c>
      <c r="G8" s="71">
        <f t="shared" si="1"/>
        <v>177.93117159524806</v>
      </c>
      <c r="H8" s="71">
        <f t="shared" si="1"/>
        <v>180.91129560994796</v>
      </c>
      <c r="I8" s="71">
        <f t="shared" si="1"/>
        <v>177.838466684004</v>
      </c>
      <c r="J8" s="71">
        <f t="shared" si="1"/>
        <v>165.05026239358807</v>
      </c>
      <c r="K8" s="71">
        <f t="shared" si="1"/>
        <v>161.63862551179199</v>
      </c>
      <c r="L8" s="71">
        <f t="shared" si="1"/>
        <v>152.21604107212207</v>
      </c>
      <c r="M8" s="71">
        <f t="shared" si="1"/>
        <v>129.08300166868526</v>
      </c>
      <c r="N8" s="71">
        <f t="shared" si="1"/>
        <v>132.34172000532794</v>
      </c>
      <c r="O8" s="71">
        <f t="shared" si="1"/>
        <v>122.84482498714642</v>
      </c>
      <c r="P8" s="71">
        <f t="shared" si="1"/>
        <v>128.78578660490223</v>
      </c>
      <c r="Q8" s="71">
        <f t="shared" si="1"/>
        <v>125.6728358358545</v>
      </c>
    </row>
    <row r="9" spans="1:17" ht="11.45" customHeight="1" x14ac:dyDescent="0.25">
      <c r="A9" s="25" t="s">
        <v>39</v>
      </c>
      <c r="B9" s="24">
        <f t="shared" ref="B9:Q9" si="2">SUM(B10,B11,B14)</f>
        <v>94.859462567112999</v>
      </c>
      <c r="C9" s="24">
        <f t="shared" si="2"/>
        <v>93.406862829391358</v>
      </c>
      <c r="D9" s="24">
        <f t="shared" si="2"/>
        <v>93.831759466487057</v>
      </c>
      <c r="E9" s="24">
        <f t="shared" si="2"/>
        <v>101.66047077788404</v>
      </c>
      <c r="F9" s="24">
        <f t="shared" si="2"/>
        <v>99.823356403622171</v>
      </c>
      <c r="G9" s="24">
        <f t="shared" si="2"/>
        <v>122.44940541956719</v>
      </c>
      <c r="H9" s="24">
        <f t="shared" si="2"/>
        <v>123.98889969095165</v>
      </c>
      <c r="I9" s="24">
        <f t="shared" si="2"/>
        <v>123.52806580654671</v>
      </c>
      <c r="J9" s="24">
        <f t="shared" si="2"/>
        <v>113.24171534903795</v>
      </c>
      <c r="K9" s="24">
        <f t="shared" si="2"/>
        <v>116.72074937016622</v>
      </c>
      <c r="L9" s="24">
        <f t="shared" si="2"/>
        <v>106.45541644127799</v>
      </c>
      <c r="M9" s="24">
        <f t="shared" si="2"/>
        <v>92.502242497626924</v>
      </c>
      <c r="N9" s="24">
        <f t="shared" si="2"/>
        <v>98.148265022259821</v>
      </c>
      <c r="O9" s="24">
        <f t="shared" si="2"/>
        <v>90.174237787733091</v>
      </c>
      <c r="P9" s="24">
        <f t="shared" si="2"/>
        <v>95.699120660764507</v>
      </c>
      <c r="Q9" s="24">
        <f t="shared" si="2"/>
        <v>93.168829449725052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94.859462567112999</v>
      </c>
      <c r="C11" s="21">
        <f t="shared" si="3"/>
        <v>93.406862829391358</v>
      </c>
      <c r="D11" s="21">
        <f t="shared" si="3"/>
        <v>93.831759466487057</v>
      </c>
      <c r="E11" s="21">
        <f t="shared" si="3"/>
        <v>101.66047077788404</v>
      </c>
      <c r="F11" s="21">
        <f t="shared" si="3"/>
        <v>99.823356403622171</v>
      </c>
      <c r="G11" s="21">
        <f t="shared" si="3"/>
        <v>122.44940541956719</v>
      </c>
      <c r="H11" s="21">
        <f t="shared" si="3"/>
        <v>123.98889969095165</v>
      </c>
      <c r="I11" s="21">
        <f t="shared" si="3"/>
        <v>123.52806580654671</v>
      </c>
      <c r="J11" s="21">
        <f t="shared" si="3"/>
        <v>113.24171534903795</v>
      </c>
      <c r="K11" s="21">
        <f t="shared" si="3"/>
        <v>116.72074937016622</v>
      </c>
      <c r="L11" s="21">
        <f t="shared" si="3"/>
        <v>106.45541644127799</v>
      </c>
      <c r="M11" s="21">
        <f t="shared" si="3"/>
        <v>92.502242497626924</v>
      </c>
      <c r="N11" s="21">
        <f t="shared" si="3"/>
        <v>98.148265022259821</v>
      </c>
      <c r="O11" s="21">
        <f t="shared" si="3"/>
        <v>90.174237787733091</v>
      </c>
      <c r="P11" s="21">
        <f t="shared" si="3"/>
        <v>95.699120660764507</v>
      </c>
      <c r="Q11" s="21">
        <f t="shared" si="3"/>
        <v>93.168829449725052</v>
      </c>
    </row>
    <row r="12" spans="1:17" ht="11.45" customHeight="1" x14ac:dyDescent="0.25">
      <c r="A12" s="62" t="s">
        <v>17</v>
      </c>
      <c r="B12" s="70">
        <v>94.859462567112999</v>
      </c>
      <c r="C12" s="70">
        <v>93.406862829391358</v>
      </c>
      <c r="D12" s="70">
        <v>93.831759466487057</v>
      </c>
      <c r="E12" s="70">
        <v>101.66047077788404</v>
      </c>
      <c r="F12" s="70">
        <v>99.823356403622171</v>
      </c>
      <c r="G12" s="70">
        <v>122.44940541956719</v>
      </c>
      <c r="H12" s="70">
        <v>123.98889969095165</v>
      </c>
      <c r="I12" s="70">
        <v>123.52806580654671</v>
      </c>
      <c r="J12" s="70">
        <v>113.24171534903795</v>
      </c>
      <c r="K12" s="70">
        <v>116.72074937016622</v>
      </c>
      <c r="L12" s="70">
        <v>106.45541644127799</v>
      </c>
      <c r="M12" s="70">
        <v>92.502242497626924</v>
      </c>
      <c r="N12" s="70">
        <v>98.148265022259821</v>
      </c>
      <c r="O12" s="70">
        <v>90.174237787733091</v>
      </c>
      <c r="P12" s="70">
        <v>95.699120660764507</v>
      </c>
      <c r="Q12" s="70">
        <v>93.168829449725052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44.244805969366347</v>
      </c>
      <c r="C15" s="24">
        <f t="shared" si="4"/>
        <v>45.836269037632597</v>
      </c>
      <c r="D15" s="24">
        <f t="shared" si="4"/>
        <v>48.748944162312903</v>
      </c>
      <c r="E15" s="24">
        <f t="shared" si="4"/>
        <v>47.163265455011988</v>
      </c>
      <c r="F15" s="24">
        <f t="shared" si="4"/>
        <v>52.671342246381812</v>
      </c>
      <c r="G15" s="24">
        <f t="shared" si="4"/>
        <v>55.481766175680882</v>
      </c>
      <c r="H15" s="24">
        <f t="shared" si="4"/>
        <v>56.922395918996308</v>
      </c>
      <c r="I15" s="24">
        <f t="shared" si="4"/>
        <v>54.310400877457297</v>
      </c>
      <c r="J15" s="24">
        <f t="shared" si="4"/>
        <v>51.80854704455011</v>
      </c>
      <c r="K15" s="24">
        <f t="shared" si="4"/>
        <v>44.917876141625783</v>
      </c>
      <c r="L15" s="24">
        <f t="shared" si="4"/>
        <v>45.76062463084407</v>
      </c>
      <c r="M15" s="24">
        <f t="shared" si="4"/>
        <v>36.580759171058332</v>
      </c>
      <c r="N15" s="24">
        <f t="shared" si="4"/>
        <v>34.193454983068136</v>
      </c>
      <c r="O15" s="24">
        <f t="shared" si="4"/>
        <v>32.670587199413333</v>
      </c>
      <c r="P15" s="24">
        <f t="shared" si="4"/>
        <v>33.086665944137721</v>
      </c>
      <c r="Q15" s="24">
        <f t="shared" si="4"/>
        <v>32.504006386129447</v>
      </c>
    </row>
    <row r="16" spans="1:17" ht="11.45" customHeight="1" x14ac:dyDescent="0.25">
      <c r="A16" s="116" t="s">
        <v>17</v>
      </c>
      <c r="B16" s="70">
        <v>44.244805969366347</v>
      </c>
      <c r="C16" s="70">
        <v>45.836269037632597</v>
      </c>
      <c r="D16" s="70">
        <v>48.748944162312903</v>
      </c>
      <c r="E16" s="70">
        <v>47.163265455011988</v>
      </c>
      <c r="F16" s="70">
        <v>52.671342246381812</v>
      </c>
      <c r="G16" s="70">
        <v>55.481766175680882</v>
      </c>
      <c r="H16" s="70">
        <v>56.922395918996308</v>
      </c>
      <c r="I16" s="70">
        <v>54.310400877457297</v>
      </c>
      <c r="J16" s="70">
        <v>51.80854704455011</v>
      </c>
      <c r="K16" s="70">
        <v>44.917876141625783</v>
      </c>
      <c r="L16" s="70">
        <v>45.76062463084407</v>
      </c>
      <c r="M16" s="70">
        <v>36.580759171058332</v>
      </c>
      <c r="N16" s="70">
        <v>34.193454983068136</v>
      </c>
      <c r="O16" s="70">
        <v>32.670587199413333</v>
      </c>
      <c r="P16" s="70">
        <v>33.086665944137721</v>
      </c>
      <c r="Q16" s="70">
        <v>32.504006386129447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0.42614119647105658</v>
      </c>
      <c r="C22" s="124">
        <v>0.43527380265517296</v>
      </c>
      <c r="D22" s="124">
        <v>0.45832271310792</v>
      </c>
      <c r="E22" s="124">
        <v>0.45373622901639549</v>
      </c>
      <c r="F22" s="124">
        <v>0.45601355256596837</v>
      </c>
      <c r="G22" s="124">
        <v>0.52940623039255252</v>
      </c>
      <c r="H22" s="124">
        <v>0.52063417401422396</v>
      </c>
      <c r="I22" s="124">
        <v>0.51343783455092251</v>
      </c>
      <c r="J22" s="124">
        <v>0.4858622619432158</v>
      </c>
      <c r="K22" s="124">
        <v>0.49779133401417958</v>
      </c>
      <c r="L22" s="124">
        <v>0.45624594490352421</v>
      </c>
      <c r="M22" s="124">
        <v>0.43294533562530729</v>
      </c>
      <c r="N22" s="124">
        <v>0.45113804933152546</v>
      </c>
      <c r="O22" s="124">
        <v>0.42210854256075642</v>
      </c>
      <c r="P22" s="124">
        <v>0.44661380598168293</v>
      </c>
      <c r="Q22" s="124">
        <v>0.43281023627304427</v>
      </c>
    </row>
    <row r="23" spans="1:17" ht="11.45" customHeight="1" x14ac:dyDescent="0.25">
      <c r="A23" s="91" t="s">
        <v>116</v>
      </c>
      <c r="B23" s="90">
        <v>3.1144798200649695</v>
      </c>
      <c r="C23" s="90">
        <v>3.1150337909364487</v>
      </c>
      <c r="D23" s="90">
        <v>3.1131946492269238</v>
      </c>
      <c r="E23" s="90">
        <v>3.1135154860743874</v>
      </c>
      <c r="F23" s="90">
        <v>3.0995594539545759</v>
      </c>
      <c r="G23" s="90">
        <v>3.0993431690623292</v>
      </c>
      <c r="H23" s="90">
        <v>3.0116325260300676</v>
      </c>
      <c r="I23" s="90">
        <v>2.9655803064693531</v>
      </c>
      <c r="J23" s="90">
        <v>2.9578269279488127</v>
      </c>
      <c r="K23" s="90">
        <v>2.9071559289793254</v>
      </c>
      <c r="L23" s="90">
        <v>2.8965316420996476</v>
      </c>
      <c r="M23" s="90">
        <v>2.9181544246055657</v>
      </c>
      <c r="N23" s="90">
        <v>2.9224284050610785</v>
      </c>
      <c r="O23" s="90">
        <v>2.9061185431936027</v>
      </c>
      <c r="P23" s="90">
        <v>2.9161654313816703</v>
      </c>
      <c r="Q23" s="90">
        <v>2.9118401290500877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62.733296499191461</v>
      </c>
      <c r="C26" s="68">
        <f>IF(TrRail_act!C14=0,"",C8/TrRail_act!C14*100)</f>
        <v>63.331161011062505</v>
      </c>
      <c r="D26" s="68">
        <f>IF(TrRail_act!D14=0,"",D8/TrRail_act!D14*100)</f>
        <v>65.764002041924599</v>
      </c>
      <c r="E26" s="68">
        <f>IF(TrRail_act!E14=0,"",E8/TrRail_act!E14*100)</f>
        <v>65.43783476686454</v>
      </c>
      <c r="F26" s="68">
        <f>IF(TrRail_act!F14=0,"",F8/TrRail_act!F14*100)</f>
        <v>66.105506634018468</v>
      </c>
      <c r="G26" s="68">
        <f>IF(TrRail_act!G14=0,"",G8/TrRail_act!G14*100)</f>
        <v>76.767470803591806</v>
      </c>
      <c r="H26" s="68">
        <f>IF(TrRail_act!H14=0,"",H8/TrRail_act!H14*100)</f>
        <v>75.417392900884508</v>
      </c>
      <c r="I26" s="68">
        <f>IF(TrRail_act!I14=0,"",I8/TrRail_act!I14*100)</f>
        <v>73.806252216617111</v>
      </c>
      <c r="J26" s="68">
        <f>IF(TrRail_act!J14=0,"",J8/TrRail_act!J14*100)</f>
        <v>66.842887013270413</v>
      </c>
      <c r="K26" s="68">
        <f>IF(TrRail_act!K14=0,"",K8/TrRail_act!K14*100)</f>
        <v>66.081414318513907</v>
      </c>
      <c r="L26" s="68">
        <f>IF(TrRail_act!L14=0,"",L8/TrRail_act!L14*100)</f>
        <v>61.184856029184317</v>
      </c>
      <c r="M26" s="68">
        <f>IF(TrRail_act!M14=0,"",M8/TrRail_act!M14*100)</f>
        <v>54.173308779832183</v>
      </c>
      <c r="N26" s="68">
        <f>IF(TrRail_act!N14=0,"",N8/TrRail_act!N14*100)</f>
        <v>55.821048845593566</v>
      </c>
      <c r="O26" s="68">
        <f>IF(TrRail_act!O14=0,"",O8/TrRail_act!O14*100)</f>
        <v>51.551235126531914</v>
      </c>
      <c r="P26" s="68">
        <f>IF(TrRail_act!P14=0,"",P8/TrRail_act!P14*100)</f>
        <v>53.50548996722577</v>
      </c>
      <c r="Q26" s="68">
        <f>IF(TrRail_act!Q14=0,"",Q8/TrRail_act!Q14*100)</f>
        <v>51.232808681016081</v>
      </c>
    </row>
    <row r="27" spans="1:17" ht="11.45" customHeight="1" x14ac:dyDescent="0.25">
      <c r="A27" s="25" t="s">
        <v>39</v>
      </c>
      <c r="B27" s="79">
        <f>IF(TrRail_act!B15=0,"",B9/TrRail_act!B15*100)</f>
        <v>54.540415977279778</v>
      </c>
      <c r="C27" s="79">
        <f>IF(TrRail_act!C15=0,"",C9/TrRail_act!C15*100)</f>
        <v>54.557815167867631</v>
      </c>
      <c r="D27" s="79">
        <f>IF(TrRail_act!D15=0,"",D9/TrRail_act!D15*100)</f>
        <v>56.912888222340371</v>
      </c>
      <c r="E27" s="79">
        <f>IF(TrRail_act!E15=0,"",E9/TrRail_act!E15*100)</f>
        <v>56.842008370872563</v>
      </c>
      <c r="F27" s="79">
        <f>IF(TrRail_act!F15=0,"",F9/TrRail_act!F15*100)</f>
        <v>56.506940597778886</v>
      </c>
      <c r="G27" s="79">
        <f>IF(TrRail_act!G15=0,"",G9/TrRail_act!G15*100)</f>
        <v>67.051701832524714</v>
      </c>
      <c r="H27" s="79">
        <f>IF(TrRail_act!H15=0,"",H9/TrRail_act!H15*100)</f>
        <v>65.916805997722207</v>
      </c>
      <c r="I27" s="79">
        <f>IF(TrRail_act!I15=0,"",I9/TrRail_act!I15*100)</f>
        <v>64.747901437485993</v>
      </c>
      <c r="J27" s="79">
        <f>IF(TrRail_act!J15=0,"",J9/TrRail_act!J15*100)</f>
        <v>58.638095674378242</v>
      </c>
      <c r="K27" s="79">
        <f>IF(TrRail_act!K15=0,"",K9/TrRail_act!K15*100)</f>
        <v>58.661225984659993</v>
      </c>
      <c r="L27" s="79">
        <f>IF(TrRail_act!L15=0,"",L9/TrRail_act!L15*100)</f>
        <v>53.840798170463842</v>
      </c>
      <c r="M27" s="79">
        <f>IF(TrRail_act!M15=0,"",M9/TrRail_act!M15*100)</f>
        <v>47.877802750744117</v>
      </c>
      <c r="N27" s="79">
        <f>IF(TrRail_act!N15=0,"",N9/TrRail_act!N15*100)</f>
        <v>49.940828307698943</v>
      </c>
      <c r="O27" s="79">
        <f>IF(TrRail_act!O15=0,"",O9/TrRail_act!O15*100)</f>
        <v>45.890764902307893</v>
      </c>
      <c r="P27" s="79">
        <f>IF(TrRail_act!P15=0,"",P9/TrRail_act!P15*100)</f>
        <v>47.904795252545668</v>
      </c>
      <c r="Q27" s="79">
        <f>IF(TrRail_act!Q15=0,"",Q9/TrRail_act!Q15*100)</f>
        <v>45.801310300487998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101.37288912618025</v>
      </c>
      <c r="C29" s="76">
        <f>IF(TrRail_act!C17=0,"",C11/TrRail_act!C17*100)</f>
        <v>104.27676245931707</v>
      </c>
      <c r="D29" s="76">
        <f>IF(TrRail_act!D17=0,"",D11/TrRail_act!D17*100)</f>
        <v>114.49251544515656</v>
      </c>
      <c r="E29" s="76">
        <f>IF(TrRail_act!E17=0,"",E11/TrRail_act!E17*100)</f>
        <v>107.41018650824824</v>
      </c>
      <c r="F29" s="76">
        <f>IF(TrRail_act!F17=0,"",F11/TrRail_act!F17*100)</f>
        <v>109.49390019033561</v>
      </c>
      <c r="G29" s="76">
        <f>IF(TrRail_act!G17=0,"",G11/TrRail_act!G17*100)</f>
        <v>126.64016094977242</v>
      </c>
      <c r="H29" s="76">
        <f>IF(TrRail_act!H17=0,"",H11/TrRail_act!H17*100)</f>
        <v>123.83241494768444</v>
      </c>
      <c r="I29" s="76">
        <f>IF(TrRail_act!I17=0,"",I11/TrRail_act!I17*100)</f>
        <v>121.24740217169709</v>
      </c>
      <c r="J29" s="76">
        <f>IF(TrRail_act!J17=0,"",J11/TrRail_act!J17*100)</f>
        <v>107.85644314291234</v>
      </c>
      <c r="K29" s="76">
        <f>IF(TrRail_act!K17=0,"",K11/TrRail_act!K17*100)</f>
        <v>107.6193785280491</v>
      </c>
      <c r="L29" s="76">
        <f>IF(TrRail_act!L17=0,"",L11/TrRail_act!L17*100)</f>
        <v>99.945937529952204</v>
      </c>
      <c r="M29" s="76">
        <f>IF(TrRail_act!M17=0,"",M11/TrRail_act!M17*100)</f>
        <v>90.893854107795647</v>
      </c>
      <c r="N29" s="76">
        <f>IF(TrRail_act!N17=0,"",N11/TrRail_act!N17*100)</f>
        <v>93.373161541050493</v>
      </c>
      <c r="O29" s="76">
        <f>IF(TrRail_act!O17=0,"",O11/TrRail_act!O17*100)</f>
        <v>85.850791907282357</v>
      </c>
      <c r="P29" s="76">
        <f>IF(TrRail_act!P17=0,"",P11/TrRail_act!P17*100)</f>
        <v>86.903606633398255</v>
      </c>
      <c r="Q29" s="76">
        <f>IF(TrRail_act!Q17=0,"",Q11/TrRail_act!Q17*100)</f>
        <v>83.546750226176329</v>
      </c>
    </row>
    <row r="30" spans="1:17" ht="11.45" customHeight="1" x14ac:dyDescent="0.25">
      <c r="A30" s="62" t="s">
        <v>17</v>
      </c>
      <c r="B30" s="77">
        <f>IF(TrRail_act!B18=0,"",B12/TrRail_act!B18*100)</f>
        <v>724.43628697071324</v>
      </c>
      <c r="C30" s="77">
        <f>IF(TrRail_act!C18=0,"",C12/TrRail_act!C18*100)</f>
        <v>720.99634478726568</v>
      </c>
      <c r="D30" s="77">
        <f>IF(TrRail_act!D18=0,"",D12/TrRail_act!D18*100)</f>
        <v>713.53309368140594</v>
      </c>
      <c r="E30" s="77">
        <f>IF(TrRail_act!E18=0,"",E12/TrRail_act!E18*100)</f>
        <v>710.4798130091101</v>
      </c>
      <c r="F30" s="77">
        <f>IF(TrRail_act!F18=0,"",F12/TrRail_act!F18*100)</f>
        <v>701.52374959733811</v>
      </c>
      <c r="G30" s="77">
        <f>IF(TrRail_act!G18=0,"",G12/TrRail_act!G18*100)</f>
        <v>699.84883643433784</v>
      </c>
      <c r="H30" s="77">
        <f>IF(TrRail_act!H18=0,"",H12/TrRail_act!H18*100)</f>
        <v>672.83131140900934</v>
      </c>
      <c r="I30" s="77">
        <f>IF(TrRail_act!I18=0,"",I12/TrRail_act!I18*100)</f>
        <v>661.47135012161505</v>
      </c>
      <c r="J30" s="77">
        <f>IF(TrRail_act!J18=0,"",J12/TrRail_act!J18*100)</f>
        <v>646.99779182796965</v>
      </c>
      <c r="K30" s="77">
        <f>IF(TrRail_act!K18=0,"",K12/TrRail_act!K18*100)</f>
        <v>630.00689844713759</v>
      </c>
      <c r="L30" s="77">
        <f>IF(TrRail_act!L18=0,"",L12/TrRail_act!L18*100)</f>
        <v>621.09539571769471</v>
      </c>
      <c r="M30" s="77">
        <f>IF(TrRail_act!M18=0,"",M12/TrRail_act!M18*100)</f>
        <v>613.83595613861758</v>
      </c>
      <c r="N30" s="77">
        <f>IF(TrRail_act!N18=0,"",N12/TrRail_act!N18*100)</f>
        <v>602.81363380316054</v>
      </c>
      <c r="O30" s="77">
        <f>IF(TrRail_act!O18=0,"",O12/TrRail_act!O18*100)</f>
        <v>580.11721285521435</v>
      </c>
      <c r="P30" s="77">
        <f>IF(TrRail_act!P18=0,"",P12/TrRail_act!P18*100)</f>
        <v>580.47314119214616</v>
      </c>
      <c r="Q30" s="77">
        <f>IF(TrRail_act!Q18=0,"",Q12/TrRail_act!Q18*100)</f>
        <v>574.06354960407612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 t="str">
        <f>IF(TrRail_act!F20=0,"",F14/TrRail_act!F20*100)</f>
        <v/>
      </c>
      <c r="G32" s="122" t="str">
        <f>IF(TrRail_act!G20=0,"",G14/TrRail_act!G20*100)</f>
        <v/>
      </c>
      <c r="H32" s="122" t="str">
        <f>IF(TrRail_act!H20=0,"",H14/TrRail_act!H20*100)</f>
        <v/>
      </c>
      <c r="I32" s="122" t="str">
        <f>IF(TrRail_act!I20=0,"",I14/TrRail_act!I20*100)</f>
        <v/>
      </c>
      <c r="J32" s="122" t="str">
        <f>IF(TrRail_act!J20=0,"",J14/TrRail_act!J20*100)</f>
        <v/>
      </c>
      <c r="K32" s="122" t="str">
        <f>IF(TrRail_act!K20=0,"",K14/TrRail_act!K20*100)</f>
        <v/>
      </c>
      <c r="L32" s="122" t="str">
        <f>IF(TrRail_act!L20=0,"",L14/TrRail_act!L20*100)</f>
        <v/>
      </c>
      <c r="M32" s="122" t="str">
        <f>IF(TrRail_act!M20=0,"",M14/TrRail_act!M20*100)</f>
        <v/>
      </c>
      <c r="N32" s="122" t="str">
        <f>IF(TrRail_act!N20=0,"",N14/TrRail_act!N20*100)</f>
        <v/>
      </c>
      <c r="O32" s="122" t="str">
        <f>IF(TrRail_act!O20=0,"",O14/TrRail_act!O20*100)</f>
        <v/>
      </c>
      <c r="P32" s="122" t="str">
        <f>IF(TrRail_act!P20=0,"",P14/TrRail_act!P20*100)</f>
        <v/>
      </c>
      <c r="Q32" s="122" t="str">
        <f>IF(TrRail_act!Q20=0,"",Q14/TrRail_act!Q20*100)</f>
        <v/>
      </c>
    </row>
    <row r="33" spans="1:17" ht="11.45" customHeight="1" x14ac:dyDescent="0.25">
      <c r="A33" s="25" t="s">
        <v>18</v>
      </c>
      <c r="B33" s="79">
        <f>IF(TrRail_act!B21=0,"",B15/TrRail_act!B21*100)</f>
        <v>92.53514982439664</v>
      </c>
      <c r="C33" s="79">
        <f>IF(TrRail_act!C21=0,"",C15/TrRail_act!C21*100)</f>
        <v>94.200889445772461</v>
      </c>
      <c r="D33" s="79">
        <f>IF(TrRail_act!D21=0,"",D15/TrRail_act!D21*100)</f>
        <v>93.860741719460236</v>
      </c>
      <c r="E33" s="79">
        <f>IF(TrRail_act!E21=0,"",E15/TrRail_act!E21*100)</f>
        <v>97.083247746332489</v>
      </c>
      <c r="F33" s="79">
        <f>IF(TrRail_act!F21=0,"",F15/TrRail_act!F21*100)</f>
        <v>97.490777289839912</v>
      </c>
      <c r="G33" s="79">
        <f>IF(TrRail_act!G21=0,"",G15/TrRail_act!G21*100)</f>
        <v>112.85957318079917</v>
      </c>
      <c r="H33" s="79">
        <f>IF(TrRail_act!H21=0,"",H15/TrRail_act!H21*100)</f>
        <v>109.92911670109946</v>
      </c>
      <c r="I33" s="79">
        <f>IF(TrRail_act!I21=0,"",I15/TrRail_act!I21*100)</f>
        <v>108.25274243065037</v>
      </c>
      <c r="J33" s="79">
        <f>IF(TrRail_act!J21=0,"",J15/TrRail_act!J21*100)</f>
        <v>96.293045080293112</v>
      </c>
      <c r="K33" s="79">
        <f>IF(TrRail_act!K21=0,"",K15/TrRail_act!K21*100)</f>
        <v>98.437194323214001</v>
      </c>
      <c r="L33" s="79">
        <f>IF(TrRail_act!L21=0,"",L15/TrRail_act!L21*100)</f>
        <v>89.624788732116556</v>
      </c>
      <c r="M33" s="79">
        <f>IF(TrRail_act!M21=0,"",M15/TrRail_act!M21*100)</f>
        <v>81.158918135154821</v>
      </c>
      <c r="N33" s="79">
        <f>IF(TrRail_act!N21=0,"",N15/TrRail_act!N21*100)</f>
        <v>84.317941910754158</v>
      </c>
      <c r="O33" s="79">
        <f>IF(TrRail_act!O21=0,"",O15/TrRail_act!O21*100)</f>
        <v>78.161169404563111</v>
      </c>
      <c r="P33" s="79">
        <f>IF(TrRail_act!P21=0,"",P15/TrRail_act!P21*100)</f>
        <v>80.843125428537931</v>
      </c>
      <c r="Q33" s="79">
        <f>IF(TrRail_act!Q21=0,"",Q15/TrRail_act!Q21*100)</f>
        <v>77.615947242297736</v>
      </c>
    </row>
    <row r="34" spans="1:17" ht="11.45" customHeight="1" x14ac:dyDescent="0.25">
      <c r="A34" s="116" t="s">
        <v>17</v>
      </c>
      <c r="B34" s="77">
        <f>IF(TrRail_act!B22=0,"",B16/TrRail_act!B22*100)</f>
        <v>1624.5481619649381</v>
      </c>
      <c r="C34" s="77">
        <f>IF(TrRail_act!C22=0,"",C16/TrRail_act!C22*100)</f>
        <v>1619.3812045744992</v>
      </c>
      <c r="D34" s="77">
        <f>IF(TrRail_act!D22=0,"",D16/TrRail_act!D22*100)</f>
        <v>1612.0894286177429</v>
      </c>
      <c r="E34" s="77">
        <f>IF(TrRail_act!E22=0,"",E16/TrRail_act!E22*100)</f>
        <v>1600.2422316703673</v>
      </c>
      <c r="F34" s="77">
        <f>IF(TrRail_act!F22=0,"",F16/TrRail_act!F22*100)</f>
        <v>1591.7674241837385</v>
      </c>
      <c r="G34" s="77">
        <f>IF(TrRail_act!G22=0,"",G16/TrRail_act!G22*100)</f>
        <v>1587.1313826334183</v>
      </c>
      <c r="H34" s="77">
        <f>IF(TrRail_act!H22=0,"",H16/TrRail_act!H22*100)</f>
        <v>1527.4813070038933</v>
      </c>
      <c r="I34" s="77">
        <f>IF(TrRail_act!I22=0,"",I16/TrRail_act!I22*100)</f>
        <v>1501.9469269208323</v>
      </c>
      <c r="J34" s="77">
        <f>IF(TrRail_act!J22=0,"",J16/TrRail_act!J22*100)</f>
        <v>1408.1482172104297</v>
      </c>
      <c r="K34" s="77">
        <f>IF(TrRail_act!K22=0,"",K16/TrRail_act!K22*100)</f>
        <v>1380.9376796316603</v>
      </c>
      <c r="L34" s="77">
        <f>IF(TrRail_act!L22=0,"",L16/TrRail_act!L22*100)</f>
        <v>1366.7883327972961</v>
      </c>
      <c r="M34" s="77">
        <f>IF(TrRail_act!M22=0,"",M16/TrRail_act!M22*100)</f>
        <v>1314.0300976907347</v>
      </c>
      <c r="N34" s="77">
        <f>IF(TrRail_act!N22=0,"",N16/TrRail_act!N22*100)</f>
        <v>1312.043635226546</v>
      </c>
      <c r="O34" s="77">
        <f>IF(TrRail_act!O22=0,"",O16/TrRail_act!O22*100)</f>
        <v>1292.6295829625349</v>
      </c>
      <c r="P34" s="77">
        <f>IF(TrRail_act!P22=0,"",P16/TrRail_act!P22*100)</f>
        <v>1267.9933236027869</v>
      </c>
      <c r="Q34" s="77">
        <f>IF(TrRail_act!Q22=0,"",Q16/TrRail_act!Q22*100)</f>
        <v>1254.3387056806205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6.4529767991121014</v>
      </c>
      <c r="C38" s="79">
        <f>IF(TrRail_act!C4=0,"",C9/TrRail_act!C4*1000)</f>
        <v>6.3043431122516074</v>
      </c>
      <c r="D38" s="79">
        <f>IF(TrRail_act!D4=0,"",D9/TrRail_act!D4*1000)</f>
        <v>6.2720110857294946</v>
      </c>
      <c r="E38" s="79">
        <f>IF(TrRail_act!E4=0,"",E9/TrRail_act!E4*1000)</f>
        <v>6.8141333855737942</v>
      </c>
      <c r="F38" s="79">
        <f>IF(TrRail_act!F4=0,"",F9/TrRail_act!F4*1000)</f>
        <v>6.8299663035374207</v>
      </c>
      <c r="G38" s="79">
        <f>IF(TrRail_act!G4=0,"",G9/TrRail_act!G4*1000)</f>
        <v>8.097299062203076</v>
      </c>
      <c r="H38" s="79">
        <f>IF(TrRail_act!H4=0,"",H9/TrRail_act!H4*1000)</f>
        <v>8.0302683558488113</v>
      </c>
      <c r="I38" s="79">
        <f>IF(TrRail_act!I4=0,"",I9/TrRail_act!I4*1000)</f>
        <v>7.8200533041663958</v>
      </c>
      <c r="J38" s="79">
        <f>IF(TrRail_act!J4=0,"",J9/TrRail_act!J4*1000)</f>
        <v>6.6259522956916799</v>
      </c>
      <c r="K38" s="79">
        <f>IF(TrRail_act!K4=0,"",K9/TrRail_act!K4*1000)</f>
        <v>6.863451188068626</v>
      </c>
      <c r="L38" s="79">
        <f>IF(TrRail_act!L4=0,"",L9/TrRail_act!L4*1000)</f>
        <v>6.1958187441858819</v>
      </c>
      <c r="M38" s="79">
        <f>IF(TrRail_act!M4=0,"",M9/TrRail_act!M4*1000)</f>
        <v>5.1985988190005452</v>
      </c>
      <c r="N38" s="79">
        <f>IF(TrRail_act!N4=0,"",N9/TrRail_act!N4*1000)</f>
        <v>5.3563427827214021</v>
      </c>
      <c r="O38" s="79">
        <f>IF(TrRail_act!O4=0,"",O9/TrRail_act!O4*1000)</f>
        <v>4.7425200267059395</v>
      </c>
      <c r="P38" s="79">
        <f>IF(TrRail_act!P4=0,"",P9/TrRail_act!P4*1000)</f>
        <v>5.0391673192515629</v>
      </c>
      <c r="Q38" s="79">
        <f>IF(TrRail_act!Q4=0,"",Q9/TrRail_act!Q4*1000)</f>
        <v>4.8308940048583286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10.853752385987137</v>
      </c>
      <c r="C40" s="76">
        <f>IF(TrRail_act!C6=0,"",C11/TrRail_act!C6*1000)</f>
        <v>10.661750392761052</v>
      </c>
      <c r="D40" s="76">
        <f>IF(TrRail_act!D6=0,"",D11/TrRail_act!D6*1000)</f>
        <v>10.650775169548039</v>
      </c>
      <c r="E40" s="76">
        <f>IF(TrRail_act!E6=0,"",E11/TrRail_act!E6*1000)</f>
        <v>11.721308110303864</v>
      </c>
      <c r="F40" s="76">
        <f>IF(TrRail_act!F6=0,"",F11/TrRail_act!F6*1000)</f>
        <v>12.064703457048848</v>
      </c>
      <c r="G40" s="76">
        <f>IF(TrRail_act!G6=0,"",G11/TrRail_act!G6*1000)</f>
        <v>14.098952840479814</v>
      </c>
      <c r="H40" s="76">
        <f>IF(TrRail_act!H6=0,"",H11/TrRail_act!H6*1000)</f>
        <v>13.920388423818531</v>
      </c>
      <c r="I40" s="76">
        <f>IF(TrRail_act!I6=0,"",I11/TrRail_act!I6*1000)</f>
        <v>13.475298986205596</v>
      </c>
      <c r="J40" s="76">
        <f>IF(TrRail_act!J6=0,"",J11/TrRail_act!J6*1000)</f>
        <v>10.925394630876792</v>
      </c>
      <c r="K40" s="76">
        <f>IF(TrRail_act!K6=0,"",K11/TrRail_act!K6*1000)</f>
        <v>11.461189058343109</v>
      </c>
      <c r="L40" s="76">
        <f>IF(TrRail_act!L6=0,"",L11/TrRail_act!L6*1000)</f>
        <v>10.372738618462243</v>
      </c>
      <c r="M40" s="76">
        <f>IF(TrRail_act!M6=0,"",M11/TrRail_act!M6*1000)</f>
        <v>8.58250533472137</v>
      </c>
      <c r="N40" s="76">
        <f>IF(TrRail_act!N6=0,"",N11/TrRail_act!N6*1000)</f>
        <v>8.7546396416251735</v>
      </c>
      <c r="O40" s="76">
        <f>IF(TrRail_act!O6=0,"",O11/TrRail_act!O6*1000)</f>
        <v>7.6392949667683068</v>
      </c>
      <c r="P40" s="76">
        <f>IF(TrRail_act!P6=0,"",P11/TrRail_act!P6*1000)</f>
        <v>7.9875737134433287</v>
      </c>
      <c r="Q40" s="76">
        <f>IF(TrRail_act!Q6=0,"",Q11/TrRail_act!Q6*1000)</f>
        <v>7.6973586789263919</v>
      </c>
    </row>
    <row r="41" spans="1:17" ht="11.45" customHeight="1" x14ac:dyDescent="0.25">
      <c r="A41" s="62" t="s">
        <v>17</v>
      </c>
      <c r="B41" s="77">
        <f>IF(TrRail_act!B7=0,"",B12/TrRail_act!B7*1000)</f>
        <v>84.975869466892718</v>
      </c>
      <c r="C41" s="77">
        <f>IF(TrRail_act!C7=0,"",C12/TrRail_act!C7*1000)</f>
        <v>81.468969626543199</v>
      </c>
      <c r="D41" s="77">
        <f>IF(TrRail_act!D7=0,"",D12/TrRail_act!D7*1000)</f>
        <v>77.058180258288175</v>
      </c>
      <c r="E41" s="77">
        <f>IF(TrRail_act!E7=0,"",E12/TrRail_act!E7*1000)</f>
        <v>85.680948309186675</v>
      </c>
      <c r="F41" s="77">
        <f>IF(TrRail_act!F7=0,"",F12/TrRail_act!F7*1000)</f>
        <v>84.546311599405257</v>
      </c>
      <c r="G41" s="77">
        <f>IF(TrRail_act!G7=0,"",G12/TrRail_act!G7*1000)</f>
        <v>86.808969676833044</v>
      </c>
      <c r="H41" s="77">
        <f>IF(TrRail_act!H7=0,"",H12/TrRail_act!H7*1000)</f>
        <v>84.812349406306595</v>
      </c>
      <c r="I41" s="77">
        <f>IF(TrRail_act!I7=0,"",I12/TrRail_act!I7*1000)</f>
        <v>82.712569131715128</v>
      </c>
      <c r="J41" s="77">
        <f>IF(TrRail_act!J7=0,"",J12/TrRail_act!J7*1000)</f>
        <v>70.178331489767132</v>
      </c>
      <c r="K41" s="77">
        <f>IF(TrRail_act!K7=0,"",K12/TrRail_act!K7*1000)</f>
        <v>73.27556372870248</v>
      </c>
      <c r="L41" s="77">
        <f>IF(TrRail_act!L7=0,"",L12/TrRail_act!L7*1000)</f>
        <v>70.469084975874551</v>
      </c>
      <c r="M41" s="77">
        <f>IF(TrRail_act!M7=0,"",M12/TrRail_act!M7*1000)</f>
        <v>63.446908855914891</v>
      </c>
      <c r="N41" s="77">
        <f>IF(TrRail_act!N7=0,"",N12/TrRail_act!N7*1000)</f>
        <v>63.108470469223811</v>
      </c>
      <c r="O41" s="77">
        <f>IF(TrRail_act!O7=0,"",O12/TrRail_act!O7*1000)</f>
        <v>58.28154381716886</v>
      </c>
      <c r="P41" s="77">
        <f>IF(TrRail_act!P7=0,"",P12/TrRail_act!P7*1000)</f>
        <v>58.393652518907416</v>
      </c>
      <c r="Q41" s="77">
        <f>IF(TrRail_act!Q7=0,"",Q12/TrRail_act!Q7*1000)</f>
        <v>57.911210772105193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 t="str">
        <f>IF(TrRail_act!F9=0,"",F14/TrRail_act!F9*1000)</f>
        <v/>
      </c>
      <c r="G43" s="122" t="str">
        <f>IF(TrRail_act!G9=0,"",G14/TrRail_act!G9*1000)</f>
        <v/>
      </c>
      <c r="H43" s="122" t="str">
        <f>IF(TrRail_act!H9=0,"",H14/TrRail_act!H9*1000)</f>
        <v/>
      </c>
      <c r="I43" s="122" t="str">
        <f>IF(TrRail_act!I9=0,"",I14/TrRail_act!I9*1000)</f>
        <v/>
      </c>
      <c r="J43" s="122" t="str">
        <f>IF(TrRail_act!J9=0,"",J14/TrRail_act!J9*1000)</f>
        <v/>
      </c>
      <c r="K43" s="122" t="str">
        <f>IF(TrRail_act!K9=0,"",K14/TrRail_act!K9*1000)</f>
        <v/>
      </c>
      <c r="L43" s="122" t="str">
        <f>IF(TrRail_act!L9=0,"",L14/TrRail_act!L9*1000)</f>
        <v/>
      </c>
      <c r="M43" s="122" t="str">
        <f>IF(TrRail_act!M9=0,"",M14/TrRail_act!M9*1000)</f>
        <v/>
      </c>
      <c r="N43" s="122" t="str">
        <f>IF(TrRail_act!N9=0,"",N14/TrRail_act!N9*1000)</f>
        <v/>
      </c>
      <c r="O43" s="122" t="str">
        <f>IF(TrRail_act!O9=0,"",O14/TrRail_act!O9*1000)</f>
        <v/>
      </c>
      <c r="P43" s="122" t="str">
        <f>IF(TrRail_act!P9=0,"",P14/TrRail_act!P9*1000)</f>
        <v/>
      </c>
      <c r="Q43" s="122" t="str">
        <f>IF(TrRail_act!Q9=0,"",Q14/TrRail_act!Q9*1000)</f>
        <v/>
      </c>
    </row>
    <row r="44" spans="1:17" ht="11.45" customHeight="1" x14ac:dyDescent="0.25">
      <c r="A44" s="25" t="s">
        <v>33</v>
      </c>
      <c r="B44" s="79">
        <f>IF(TrRail_act!B10=0,"",B15/TrRail_act!B10*1000)</f>
        <v>2.6653497571907439</v>
      </c>
      <c r="C44" s="79">
        <f>IF(TrRail_act!C10=0,"",C15/TrRail_act!C10*1000)</f>
        <v>2.713329132636749</v>
      </c>
      <c r="D44" s="79">
        <f>IF(TrRail_act!D10=0,"",D15/TrRail_act!D10*1000)</f>
        <v>2.8458227765506656</v>
      </c>
      <c r="E44" s="79">
        <f>IF(TrRail_act!E10=0,"",E15/TrRail_act!E10*1000)</f>
        <v>2.7963515626118811</v>
      </c>
      <c r="F44" s="79">
        <f>IF(TrRail_act!F10=0,"",F15/TrRail_act!F10*1000)</f>
        <v>2.8080898995778543</v>
      </c>
      <c r="G44" s="79">
        <f>IF(TrRail_act!G10=0,"",G15/TrRail_act!G10*1000)</f>
        <v>2.9267165783447213</v>
      </c>
      <c r="H44" s="79">
        <f>IF(TrRail_act!H10=0,"",H15/TrRail_act!H10*1000)</f>
        <v>2.7131742573401478</v>
      </c>
      <c r="I44" s="79">
        <f>IF(TrRail_act!I10=0,"",I15/TrRail_act!I10*1000)</f>
        <v>2.5413130353028541</v>
      </c>
      <c r="J44" s="79">
        <f>IF(TrRail_act!J10=0,"",J15/TrRail_act!J10*1000)</f>
        <v>2.3640678551015335</v>
      </c>
      <c r="K44" s="79">
        <f>IF(TrRail_act!K10=0,"",K15/TrRail_act!K10*1000)</f>
        <v>2.5281632319258054</v>
      </c>
      <c r="L44" s="79">
        <f>IF(TrRail_act!L10=0,"",L15/TrRail_act!L10*1000)</f>
        <v>2.3072971628520178</v>
      </c>
      <c r="M44" s="79">
        <f>IF(TrRail_act!M10=0,"",M15/TrRail_act!M10*1000)</f>
        <v>1.7980220777123781</v>
      </c>
      <c r="N44" s="79">
        <f>IF(TrRail_act!N10=0,"",N15/TrRail_act!N10*1000)</f>
        <v>1.7536004401799137</v>
      </c>
      <c r="O44" s="79">
        <f>IF(TrRail_act!O10=0,"",O15/TrRail_act!O10*1000)</f>
        <v>1.6947083307092714</v>
      </c>
      <c r="P44" s="79">
        <f>IF(TrRail_act!P10=0,"",P15/TrRail_act!P10*1000)</f>
        <v>1.61445622836624</v>
      </c>
      <c r="Q44" s="79">
        <f>IF(TrRail_act!Q10=0,"",Q15/TrRail_act!Q10*1000)</f>
        <v>1.6038688634229472</v>
      </c>
    </row>
    <row r="45" spans="1:17" ht="11.45" customHeight="1" x14ac:dyDescent="0.25">
      <c r="A45" s="116" t="s">
        <v>17</v>
      </c>
      <c r="B45" s="77">
        <f>IF(TrRail_act!B11=0,"",B16/TrRail_act!B11*1000)</f>
        <v>42.78131470938655</v>
      </c>
      <c r="C45" s="77">
        <f>IF(TrRail_act!C11=0,"",C16/TrRail_act!C11*1000)</f>
        <v>42.650379002726332</v>
      </c>
      <c r="D45" s="77">
        <f>IF(TrRail_act!D11=0,"",D16/TrRail_act!D11*1000)</f>
        <v>42.471487753967438</v>
      </c>
      <c r="E45" s="77">
        <f>IF(TrRail_act!E11=0,"",E16/TrRail_act!E11*1000)</f>
        <v>42.156769939491213</v>
      </c>
      <c r="F45" s="77">
        <f>IF(TrRail_act!F11=0,"",F16/TrRail_act!F11*1000)</f>
        <v>41.935923097238195</v>
      </c>
      <c r="G45" s="77">
        <f>IF(TrRail_act!G11=0,"",G16/TrRail_act!G11*1000)</f>
        <v>37.682504631062478</v>
      </c>
      <c r="H45" s="77">
        <f>IF(TrRail_act!H11=0,"",H16/TrRail_act!H11*1000)</f>
        <v>34.519340288221919</v>
      </c>
      <c r="I45" s="77">
        <f>IF(TrRail_act!I11=0,"",I16/TrRail_act!I11*1000)</f>
        <v>32.284949158967642</v>
      </c>
      <c r="J45" s="77">
        <f>IF(TrRail_act!J11=0,"",J16/TrRail_act!J11*1000)</f>
        <v>31.643201626539838</v>
      </c>
      <c r="K45" s="77">
        <f>IF(TrRail_act!K11=0,"",K16/TrRail_act!K11*1000)</f>
        <v>32.472226866298882</v>
      </c>
      <c r="L45" s="77">
        <f>IF(TrRail_act!L11=0,"",L16/TrRail_act!L11*1000)</f>
        <v>32.197524301679373</v>
      </c>
      <c r="M45" s="77">
        <f>IF(TrRail_act!M11=0,"",M16/TrRail_act!M11*1000)</f>
        <v>26.628426097511145</v>
      </c>
      <c r="N45" s="77">
        <f>IF(TrRail_act!N11=0,"",N16/TrRail_act!N11*1000)</f>
        <v>24.965960999945363</v>
      </c>
      <c r="O45" s="77">
        <f>IF(TrRail_act!O11=0,"",O16/TrRail_act!O11*1000)</f>
        <v>25.633237043754601</v>
      </c>
      <c r="P45" s="77">
        <f>IF(TrRail_act!P11=0,"",P16/TrRail_act!P11*1000)</f>
        <v>23.166882286847873</v>
      </c>
      <c r="Q45" s="77">
        <f>IF(TrRail_act!Q11=0,"",Q16/TrRail_act!Q11*1000)</f>
        <v>23.709318958019391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89.999490101625241</v>
      </c>
      <c r="C49" s="79">
        <f>IF(TrRail_act!C37=0,"",1000000*C9/TrRail_act!C37/1000)</f>
        <v>87.623698714250807</v>
      </c>
      <c r="D49" s="79">
        <f>IF(TrRail_act!D37=0,"",1000000*D9/TrRail_act!D37/1000)</f>
        <v>87.00209500833293</v>
      </c>
      <c r="E49" s="79">
        <f>IF(TrRail_act!E37=0,"",1000000*E9/TrRail_act!E37/1000)</f>
        <v>92.883024922689842</v>
      </c>
      <c r="F49" s="79">
        <f>IF(TrRail_act!F37=0,"",1000000*F9/TrRail_act!F37/1000)</f>
        <v>90.21541473440773</v>
      </c>
      <c r="G49" s="79">
        <f>IF(TrRail_act!G37=0,"",1000000*G9/TrRail_act!G37/1000)</f>
        <v>109.13494244168199</v>
      </c>
      <c r="H49" s="79">
        <f>IF(TrRail_act!H37=0,"",1000000*H9/TrRail_act!H37/1000)</f>
        <v>108.28724863838573</v>
      </c>
      <c r="I49" s="79">
        <f>IF(TrRail_act!I37=0,"",1000000*I9/TrRail_act!I37/1000)</f>
        <v>106.53563243341672</v>
      </c>
      <c r="J49" s="79">
        <f>IF(TrRail_act!J37=0,"",1000000*J9/TrRail_act!J37/1000)</f>
        <v>94.565106763288469</v>
      </c>
      <c r="K49" s="79">
        <f>IF(TrRail_act!K37=0,"",1000000*K9/TrRail_act!K37/1000)</f>
        <v>96.743265122392216</v>
      </c>
      <c r="L49" s="79">
        <f>IF(TrRail_act!L37=0,"",1000000*L9/TrRail_act!L37/1000)</f>
        <v>88.198356620777133</v>
      </c>
      <c r="M49" s="79">
        <f>IF(TrRail_act!M37=0,"",1000000*M9/TrRail_act!M37/1000)</f>
        <v>76.164876490429748</v>
      </c>
      <c r="N49" s="79">
        <f>IF(TrRail_act!N37=0,"",1000000*N9/TrRail_act!N37/1000)</f>
        <v>80.813721714499636</v>
      </c>
      <c r="O49" s="79">
        <f>IF(TrRail_act!O37=0,"",1000000*O9/TrRail_act!O37/1000)</f>
        <v>73.883029731858329</v>
      </c>
      <c r="P49" s="79">
        <f>IF(TrRail_act!P37=0,"",1000000*P9/TrRail_act!P37/1000)</f>
        <v>78.026188879547092</v>
      </c>
      <c r="Q49" s="79">
        <f>IF(TrRail_act!Q37=0,"",1000000*Q9/TrRail_act!Q37/1000)</f>
        <v>75.593370750284009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272.97687069672804</v>
      </c>
      <c r="C51" s="76">
        <f>IF(TrRail_act!C39=0,"",1000000*C11/TrRail_act!C39/1000)</f>
        <v>268.41052537181429</v>
      </c>
      <c r="D51" s="76">
        <f>IF(TrRail_act!D39=0,"",1000000*D11/TrRail_act!D39/1000)</f>
        <v>268.47427601283846</v>
      </c>
      <c r="E51" s="76">
        <f>IF(TrRail_act!E39=0,"",1000000*E11/TrRail_act!E39/1000)</f>
        <v>287.17647112396622</v>
      </c>
      <c r="F51" s="76">
        <f>IF(TrRail_act!F39=0,"",1000000*F11/TrRail_act!F39/1000)</f>
        <v>281.1925532496399</v>
      </c>
      <c r="G51" s="76">
        <f>IF(TrRail_act!G39=0,"",1000000*G11/TrRail_act!G39/1000)</f>
        <v>334.10478968504009</v>
      </c>
      <c r="H51" s="76">
        <f>IF(TrRail_act!H39=0,"",1000000*H11/TrRail_act!H39/1000)</f>
        <v>333.75208530538805</v>
      </c>
      <c r="I51" s="76">
        <f>IF(TrRail_act!I39=0,"",1000000*I11/TrRail_act!I39/1000)</f>
        <v>326.79382488504422</v>
      </c>
      <c r="J51" s="76">
        <f>IF(TrRail_act!J39=0,"",1000000*J11/TrRail_act!J39/1000)</f>
        <v>287.05124296334077</v>
      </c>
      <c r="K51" s="76">
        <f>IF(TrRail_act!K39=0,"",1000000*K11/TrRail_act!K39/1000)</f>
        <v>289.27075432507115</v>
      </c>
      <c r="L51" s="76">
        <f>IF(TrRail_act!L39=0,"",1000000*L11/TrRail_act!L39/1000)</f>
        <v>263.5035060427673</v>
      </c>
      <c r="M51" s="76">
        <f>IF(TrRail_act!M39=0,"",1000000*M11/TrRail_act!M39/1000)</f>
        <v>225.34042021346389</v>
      </c>
      <c r="N51" s="76">
        <f>IF(TrRail_act!N39=0,"",1000000*N11/TrRail_act!N39/1000)</f>
        <v>239.0944336717657</v>
      </c>
      <c r="O51" s="76">
        <f>IF(TrRail_act!O39=0,"",1000000*O11/TrRail_act!O39/1000)</f>
        <v>219.13545027395648</v>
      </c>
      <c r="P51" s="76">
        <f>IF(TrRail_act!P39=0,"",1000000*P11/TrRail_act!P39/1000)</f>
        <v>228.67173395642652</v>
      </c>
      <c r="Q51" s="76">
        <f>IF(TrRail_act!Q39=0,"",1000000*Q11/TrRail_act!Q39/1000)</f>
        <v>219.47898574729103</v>
      </c>
    </row>
    <row r="52" spans="1:17" ht="11.45" customHeight="1" x14ac:dyDescent="0.25">
      <c r="A52" s="62" t="s">
        <v>17</v>
      </c>
      <c r="B52" s="77">
        <f>IF(TrRail_act!B40=0,"",1000000*B12/TrRail_act!B40/1000)</f>
        <v>1955.8652075693403</v>
      </c>
      <c r="C52" s="77">
        <f>IF(TrRail_act!C40=0,"",1000000*C12/TrRail_act!C40/1000)</f>
        <v>1925.9146975132239</v>
      </c>
      <c r="D52" s="77">
        <f>IF(TrRail_act!D40=0,"",1000000*D12/TrRail_act!D40/1000)</f>
        <v>1934.6754529172588</v>
      </c>
      <c r="E52" s="77">
        <f>IF(TrRail_act!E40=0,"",1000000*E12/TrRail_act!E40/1000)</f>
        <v>1918.1220901487554</v>
      </c>
      <c r="F52" s="77">
        <f>IF(TrRail_act!F40=0,"",1000000*F12/TrRail_act!F40/1000)</f>
        <v>1883.4595547853237</v>
      </c>
      <c r="G52" s="77">
        <f>IF(TrRail_act!G40=0,"",1000000*G12/TrRail_act!G40/1000)</f>
        <v>1898.4403941018168</v>
      </c>
      <c r="H52" s="77">
        <f>IF(TrRail_act!H40=0,"",1000000*H12/TrRail_act!H40/1000)</f>
        <v>1823.3661719257595</v>
      </c>
      <c r="I52" s="77">
        <f>IF(TrRail_act!I40=0,"",1000000*I12/TrRail_act!I40/1000)</f>
        <v>1790.2618232832856</v>
      </c>
      <c r="J52" s="77">
        <f>IF(TrRail_act!J40=0,"",1000000*J12/TrRail_act!J40/1000)</f>
        <v>1629.3771992667332</v>
      </c>
      <c r="K52" s="77">
        <f>IF(TrRail_act!K40=0,"",1000000*K12/TrRail_act!K40/1000)</f>
        <v>1679.4352427362046</v>
      </c>
      <c r="L52" s="77">
        <f>IF(TrRail_act!L40=0,"",1000000*L12/TrRail_act!L40/1000)</f>
        <v>1520.7916634468286</v>
      </c>
      <c r="M52" s="77">
        <f>IF(TrRail_act!M40=0,"",1000000*M12/TrRail_act!M40/1000)</f>
        <v>1321.4606071089563</v>
      </c>
      <c r="N52" s="77">
        <f>IF(TrRail_act!N40=0,"",1000000*N12/TrRail_act!N40/1000)</f>
        <v>1402.1180717465688</v>
      </c>
      <c r="O52" s="77">
        <f>IF(TrRail_act!O40=0,"",1000000*O12/TrRail_act!O40/1000)</f>
        <v>1270.0596871511702</v>
      </c>
      <c r="P52" s="77">
        <f>IF(TrRail_act!P40=0,"",1000000*P12/TrRail_act!P40/1000)</f>
        <v>1347.874938884007</v>
      </c>
      <c r="Q52" s="77">
        <f>IF(TrRail_act!Q40=0,"",1000000*Q12/TrRail_act!Q40/1000)</f>
        <v>1321.543680137944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 t="str">
        <f>IF(TrRail_act!F42=0,"",1000000*F14/TrRail_act!F42/1000)</f>
        <v/>
      </c>
      <c r="G54" s="122" t="str">
        <f>IF(TrRail_act!G42=0,"",1000000*G14/TrRail_act!G42/1000)</f>
        <v/>
      </c>
      <c r="H54" s="122" t="str">
        <f>IF(TrRail_act!H42=0,"",1000000*H14/TrRail_act!H42/1000)</f>
        <v/>
      </c>
      <c r="I54" s="122" t="str">
        <f>IF(TrRail_act!I42=0,"",1000000*I14/TrRail_act!I42/1000)</f>
        <v/>
      </c>
      <c r="J54" s="122" t="str">
        <f>IF(TrRail_act!J42=0,"",1000000*J14/TrRail_act!J42/1000)</f>
        <v/>
      </c>
      <c r="K54" s="122" t="str">
        <f>IF(TrRail_act!K42=0,"",1000000*K14/TrRail_act!K42/1000)</f>
        <v/>
      </c>
      <c r="L54" s="122" t="str">
        <f>IF(TrRail_act!L42=0,"",1000000*L14/TrRail_act!L42/1000)</f>
        <v/>
      </c>
      <c r="M54" s="122" t="str">
        <f>IF(TrRail_act!M42=0,"",1000000*M14/TrRail_act!M42/1000)</f>
        <v/>
      </c>
      <c r="N54" s="122" t="str">
        <f>IF(TrRail_act!N42=0,"",1000000*N14/TrRail_act!N42/1000)</f>
        <v/>
      </c>
      <c r="O54" s="122" t="str">
        <f>IF(TrRail_act!O42=0,"",1000000*O14/TrRail_act!O42/1000)</f>
        <v/>
      </c>
      <c r="P54" s="122" t="str">
        <f>IF(TrRail_act!P42=0,"",1000000*P14/TrRail_act!P42/1000)</f>
        <v/>
      </c>
      <c r="Q54" s="122" t="str">
        <f>IF(TrRail_act!Q42=0,"",1000000*Q14/TrRail_act!Q42/1000)</f>
        <v/>
      </c>
    </row>
    <row r="55" spans="1:17" ht="11.45" customHeight="1" x14ac:dyDescent="0.25">
      <c r="A55" s="25" t="s">
        <v>18</v>
      </c>
      <c r="B55" s="79">
        <f>IF(TrRail_act!B43=0,"",1000000*B15/TrRail_act!B43/1000)</f>
        <v>149.9823931164961</v>
      </c>
      <c r="C55" s="79">
        <f>IF(TrRail_act!C43=0,"",1000000*C15/TrRail_act!C43/1000)</f>
        <v>152.27996358017475</v>
      </c>
      <c r="D55" s="79">
        <f>IF(TrRail_act!D43=0,"",1000000*D15/TrRail_act!D43/1000)</f>
        <v>152.10278989801219</v>
      </c>
      <c r="E55" s="79">
        <f>IF(TrRail_act!E43=0,"",1000000*E15/TrRail_act!E43/1000)</f>
        <v>147.15527443061464</v>
      </c>
      <c r="F55" s="79">
        <f>IF(TrRail_act!F43=0,"",1000000*F15/TrRail_act!F43/1000)</f>
        <v>157.46290656616387</v>
      </c>
      <c r="G55" s="79">
        <f>IF(TrRail_act!G43=0,"",1000000*G15/TrRail_act!G43/1000)</f>
        <v>164.87894851613933</v>
      </c>
      <c r="H55" s="79">
        <f>IF(TrRail_act!H43=0,"",1000000*H15/TrRail_act!H43/1000)</f>
        <v>167.91267232742274</v>
      </c>
      <c r="I55" s="79">
        <f>IF(TrRail_act!I43=0,"",1000000*I15/TrRail_act!I43/1000)</f>
        <v>159.97172570679615</v>
      </c>
      <c r="J55" s="79">
        <f>IF(TrRail_act!J43=0,"",1000000*J15/TrRail_act!J43/1000)</f>
        <v>152.60249497658356</v>
      </c>
      <c r="K55" s="79">
        <f>IF(TrRail_act!K43=0,"",1000000*K15/TrRail_act!K43/1000)</f>
        <v>134.48465910666403</v>
      </c>
      <c r="L55" s="79">
        <f>IF(TrRail_act!L43=0,"",1000000*L15/TrRail_act!L43/1000)</f>
        <v>137.00785817617984</v>
      </c>
      <c r="M55" s="79">
        <f>IF(TrRail_act!M43=0,"",1000000*M15/TrRail_act!M43/1000)</f>
        <v>117.62301984263129</v>
      </c>
      <c r="N55" s="79">
        <f>IF(TrRail_act!N43=0,"",1000000*N15/TrRail_act!N43/1000)</f>
        <v>116.90070079681415</v>
      </c>
      <c r="O55" s="79">
        <f>IF(TrRail_act!O43=0,"",1000000*O15/TrRail_act!O43/1000)</f>
        <v>111.8855726007306</v>
      </c>
      <c r="P55" s="79">
        <f>IF(TrRail_act!P43=0,"",1000000*P15/TrRail_act!P43/1000)</f>
        <v>113.1168066466247</v>
      </c>
      <c r="Q55" s="79">
        <f>IF(TrRail_act!Q43=0,"",1000000*Q15/TrRail_act!Q43/1000)</f>
        <v>111.12480815770751</v>
      </c>
    </row>
    <row r="56" spans="1:17" ht="11.45" customHeight="1" x14ac:dyDescent="0.25">
      <c r="A56" s="116" t="s">
        <v>17</v>
      </c>
      <c r="B56" s="77">
        <f>IF(TrRail_act!B44=0,"",1000000*B16/TrRail_act!B44/1000)</f>
        <v>1580.1716417630839</v>
      </c>
      <c r="C56" s="77">
        <f>IF(TrRail_act!C44=0,"",1000000*C16/TrRail_act!C44/1000)</f>
        <v>1553.7718317841559</v>
      </c>
      <c r="D56" s="77">
        <f>IF(TrRail_act!D44=0,"",1000000*D16/TrRail_act!D44/1000)</f>
        <v>1572.5465858810614</v>
      </c>
      <c r="E56" s="77">
        <f>IF(TrRail_act!E44=0,"",1000000*E16/TrRail_act!E44/1000)</f>
        <v>1521.3956598390962</v>
      </c>
      <c r="F56" s="77">
        <f>IF(TrRail_act!F44=0,"",1000000*F16/TrRail_act!F44/1000)</f>
        <v>1549.1571248935827</v>
      </c>
      <c r="G56" s="77">
        <f>IF(TrRail_act!G44=0,"",1000000*G16/TrRail_act!G44/1000)</f>
        <v>1541.1601715466911</v>
      </c>
      <c r="H56" s="77">
        <f>IF(TrRail_act!H44=0,"",1000000*H16/TrRail_act!H44/1000)</f>
        <v>1478.5037901038004</v>
      </c>
      <c r="I56" s="77">
        <f>IF(TrRail_act!I44=0,"",1000000*I16/TrRail_act!I44/1000)</f>
        <v>1410.6597630508388</v>
      </c>
      <c r="J56" s="77">
        <f>IF(TrRail_act!J44=0,"",1000000*J16/TrRail_act!J44/1000)</f>
        <v>1345.6765466116913</v>
      </c>
      <c r="K56" s="77">
        <f>IF(TrRail_act!K44=0,"",1000000*K16/TrRail_act!K44/1000)</f>
        <v>1247.7187817118272</v>
      </c>
      <c r="L56" s="77">
        <f>IF(TrRail_act!L44=0,"",1000000*L16/TrRail_act!L44/1000)</f>
        <v>1271.1284619678909</v>
      </c>
      <c r="M56" s="77">
        <f>IF(TrRail_act!M44=0,"",1000000*M16/TrRail_act!M44/1000)</f>
        <v>1161.2939419383597</v>
      </c>
      <c r="N56" s="77">
        <f>IF(TrRail_act!N44=0,"",1000000*N16/TrRail_act!N44/1000)</f>
        <v>1139.7818327689381</v>
      </c>
      <c r="O56" s="77">
        <f>IF(TrRail_act!O44=0,"",1000000*O16/TrRail_act!O44/1000)</f>
        <v>1107.4775321835027</v>
      </c>
      <c r="P56" s="77">
        <f>IF(TrRail_act!P44=0,"",1000000*P16/TrRail_act!P44/1000)</f>
        <v>1121.5818964114483</v>
      </c>
      <c r="Q56" s="77">
        <f>IF(TrRail_act!Q44=0,"",1000000*Q16/TrRail_act!Q44/1000)</f>
        <v>1101.8307249535405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0.68193063782393293</v>
      </c>
      <c r="C60" s="32">
        <f t="shared" si="6"/>
        <v>0.67081845673073592</v>
      </c>
      <c r="D60" s="32">
        <f t="shared" si="6"/>
        <v>0.65809578069394459</v>
      </c>
      <c r="E60" s="32">
        <f t="shared" si="6"/>
        <v>0.6830931231211288</v>
      </c>
      <c r="F60" s="32">
        <f t="shared" si="6"/>
        <v>0.6546021421553172</v>
      </c>
      <c r="G60" s="32">
        <f t="shared" si="6"/>
        <v>0.68818411255174017</v>
      </c>
      <c r="H60" s="32">
        <f t="shared" si="6"/>
        <v>0.68535742488007334</v>
      </c>
      <c r="I60" s="32">
        <f t="shared" si="6"/>
        <v>0.69460824820335487</v>
      </c>
      <c r="J60" s="32">
        <f t="shared" si="6"/>
        <v>0.68610442483875267</v>
      </c>
      <c r="K60" s="32">
        <f t="shared" si="6"/>
        <v>0.722109266894571</v>
      </c>
      <c r="L60" s="32">
        <f t="shared" si="6"/>
        <v>0.69937055051141384</v>
      </c>
      <c r="M60" s="32">
        <f t="shared" si="6"/>
        <v>0.71661056298528425</v>
      </c>
      <c r="N60" s="32">
        <f t="shared" si="6"/>
        <v>0.74162754585861868</v>
      </c>
      <c r="O60" s="32">
        <f t="shared" si="6"/>
        <v>0.73404995120607042</v>
      </c>
      <c r="P60" s="32">
        <f t="shared" si="6"/>
        <v>0.74308759672646763</v>
      </c>
      <c r="Q60" s="32">
        <f t="shared" si="6"/>
        <v>0.74136012631572967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0.68193063782393293</v>
      </c>
      <c r="C62" s="30">
        <f t="shared" si="8"/>
        <v>0.67081845673073592</v>
      </c>
      <c r="D62" s="30">
        <f t="shared" si="8"/>
        <v>0.65809578069394459</v>
      </c>
      <c r="E62" s="30">
        <f t="shared" si="8"/>
        <v>0.6830931231211288</v>
      </c>
      <c r="F62" s="30">
        <f t="shared" si="8"/>
        <v>0.6546021421553172</v>
      </c>
      <c r="G62" s="30">
        <f t="shared" si="8"/>
        <v>0.68818411255174017</v>
      </c>
      <c r="H62" s="30">
        <f t="shared" si="8"/>
        <v>0.68535742488007334</v>
      </c>
      <c r="I62" s="30">
        <f t="shared" si="8"/>
        <v>0.69460824820335487</v>
      </c>
      <c r="J62" s="30">
        <f t="shared" si="8"/>
        <v>0.68610442483875267</v>
      </c>
      <c r="K62" s="30">
        <f t="shared" si="8"/>
        <v>0.722109266894571</v>
      </c>
      <c r="L62" s="30">
        <f t="shared" si="8"/>
        <v>0.69937055051141384</v>
      </c>
      <c r="M62" s="30">
        <f t="shared" si="8"/>
        <v>0.71661056298528425</v>
      </c>
      <c r="N62" s="30">
        <f t="shared" si="8"/>
        <v>0.74162754585861868</v>
      </c>
      <c r="O62" s="30">
        <f t="shared" si="8"/>
        <v>0.73404995120607042</v>
      </c>
      <c r="P62" s="30">
        <f t="shared" si="8"/>
        <v>0.74308759672646763</v>
      </c>
      <c r="Q62" s="30">
        <f t="shared" si="8"/>
        <v>0.74136012631572967</v>
      </c>
    </row>
    <row r="63" spans="1:17" ht="11.45" customHeight="1" x14ac:dyDescent="0.25">
      <c r="A63" s="62" t="s">
        <v>17</v>
      </c>
      <c r="B63" s="115">
        <f t="shared" ref="B63:Q63" si="9">IF(B12=0,0,B12/B$8)</f>
        <v>0.68193063782393293</v>
      </c>
      <c r="C63" s="115">
        <f t="shared" si="9"/>
        <v>0.67081845673073592</v>
      </c>
      <c r="D63" s="115">
        <f t="shared" si="9"/>
        <v>0.65809578069394459</v>
      </c>
      <c r="E63" s="115">
        <f t="shared" si="9"/>
        <v>0.6830931231211288</v>
      </c>
      <c r="F63" s="115">
        <f t="shared" si="9"/>
        <v>0.6546021421553172</v>
      </c>
      <c r="G63" s="115">
        <f t="shared" si="9"/>
        <v>0.68818411255174017</v>
      </c>
      <c r="H63" s="115">
        <f t="shared" si="9"/>
        <v>0.68535742488007334</v>
      </c>
      <c r="I63" s="115">
        <f t="shared" si="9"/>
        <v>0.69460824820335487</v>
      </c>
      <c r="J63" s="115">
        <f t="shared" si="9"/>
        <v>0.68610442483875267</v>
      </c>
      <c r="K63" s="115">
        <f t="shared" si="9"/>
        <v>0.722109266894571</v>
      </c>
      <c r="L63" s="115">
        <f t="shared" si="9"/>
        <v>0.69937055051141384</v>
      </c>
      <c r="M63" s="115">
        <f t="shared" si="9"/>
        <v>0.71661056298528425</v>
      </c>
      <c r="N63" s="115">
        <f t="shared" si="9"/>
        <v>0.74162754585861868</v>
      </c>
      <c r="O63" s="115">
        <f t="shared" si="9"/>
        <v>0.73404995120607042</v>
      </c>
      <c r="P63" s="115">
        <f t="shared" si="9"/>
        <v>0.74308759672646763</v>
      </c>
      <c r="Q63" s="115">
        <f t="shared" si="9"/>
        <v>0.74136012631572967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0.31806936217606713</v>
      </c>
      <c r="C66" s="32">
        <f t="shared" si="12"/>
        <v>0.32918154326926413</v>
      </c>
      <c r="D66" s="32">
        <f t="shared" si="12"/>
        <v>0.3419042193060553</v>
      </c>
      <c r="E66" s="32">
        <f t="shared" si="12"/>
        <v>0.3169068768788712</v>
      </c>
      <c r="F66" s="32">
        <f t="shared" si="12"/>
        <v>0.34539785784468274</v>
      </c>
      <c r="G66" s="32">
        <f t="shared" si="12"/>
        <v>0.31181588744825989</v>
      </c>
      <c r="H66" s="32">
        <f t="shared" si="12"/>
        <v>0.31464257511992666</v>
      </c>
      <c r="I66" s="32">
        <f t="shared" si="12"/>
        <v>0.30539175179664513</v>
      </c>
      <c r="J66" s="32">
        <f t="shared" si="12"/>
        <v>0.31389557516124728</v>
      </c>
      <c r="K66" s="32">
        <f t="shared" si="12"/>
        <v>0.27789073310542906</v>
      </c>
      <c r="L66" s="32">
        <f t="shared" si="12"/>
        <v>0.30062944948858611</v>
      </c>
      <c r="M66" s="32">
        <f t="shared" si="12"/>
        <v>0.28338943701471581</v>
      </c>
      <c r="N66" s="32">
        <f t="shared" si="12"/>
        <v>0.25837245414138144</v>
      </c>
      <c r="O66" s="32">
        <f t="shared" si="12"/>
        <v>0.26595004879392958</v>
      </c>
      <c r="P66" s="32">
        <f t="shared" si="12"/>
        <v>0.25691240327353232</v>
      </c>
      <c r="Q66" s="32">
        <f t="shared" si="12"/>
        <v>0.25863987368427033</v>
      </c>
    </row>
    <row r="67" spans="1:17" ht="11.45" customHeight="1" x14ac:dyDescent="0.25">
      <c r="A67" s="116" t="s">
        <v>17</v>
      </c>
      <c r="B67" s="115">
        <f t="shared" ref="B67:Q67" si="13">IF(B16=0,0,B16/B$8)</f>
        <v>0.31806936217606713</v>
      </c>
      <c r="C67" s="115">
        <f t="shared" si="13"/>
        <v>0.32918154326926413</v>
      </c>
      <c r="D67" s="115">
        <f t="shared" si="13"/>
        <v>0.3419042193060553</v>
      </c>
      <c r="E67" s="115">
        <f t="shared" si="13"/>
        <v>0.3169068768788712</v>
      </c>
      <c r="F67" s="115">
        <f t="shared" si="13"/>
        <v>0.34539785784468274</v>
      </c>
      <c r="G67" s="115">
        <f t="shared" si="13"/>
        <v>0.31181588744825989</v>
      </c>
      <c r="H67" s="115">
        <f t="shared" si="13"/>
        <v>0.31464257511992666</v>
      </c>
      <c r="I67" s="115">
        <f t="shared" si="13"/>
        <v>0.30539175179664513</v>
      </c>
      <c r="J67" s="115">
        <f t="shared" si="13"/>
        <v>0.31389557516124728</v>
      </c>
      <c r="K67" s="115">
        <f t="shared" si="13"/>
        <v>0.27789073310542906</v>
      </c>
      <c r="L67" s="115">
        <f t="shared" si="13"/>
        <v>0.30062944948858611</v>
      </c>
      <c r="M67" s="115">
        <f t="shared" si="13"/>
        <v>0.28338943701471581</v>
      </c>
      <c r="N67" s="115">
        <f t="shared" si="13"/>
        <v>0.25837245414138144</v>
      </c>
      <c r="O67" s="115">
        <f t="shared" si="13"/>
        <v>0.26595004879392958</v>
      </c>
      <c r="P67" s="115">
        <f t="shared" si="13"/>
        <v>0.25691240327353232</v>
      </c>
      <c r="Q67" s="115">
        <f t="shared" si="13"/>
        <v>0.25863987368427033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15275.311751810081</v>
      </c>
      <c r="C4" s="132">
        <f t="shared" si="0"/>
        <v>15841.792350657837</v>
      </c>
      <c r="D4" s="132">
        <f t="shared" si="0"/>
        <v>15786.646036610913</v>
      </c>
      <c r="E4" s="132">
        <f t="shared" si="0"/>
        <v>14151.849112970804</v>
      </c>
      <c r="F4" s="132">
        <f t="shared" si="0"/>
        <v>16877.073171038526</v>
      </c>
      <c r="G4" s="132">
        <f t="shared" si="0"/>
        <v>20224.765089518492</v>
      </c>
      <c r="H4" s="132">
        <f t="shared" si="0"/>
        <v>21458.507852560855</v>
      </c>
      <c r="I4" s="132">
        <f t="shared" si="0"/>
        <v>23090.675867230028</v>
      </c>
      <c r="J4" s="132">
        <f t="shared" si="0"/>
        <v>23529.317353248291</v>
      </c>
      <c r="K4" s="132">
        <f t="shared" si="0"/>
        <v>20044.72314783933</v>
      </c>
      <c r="L4" s="132">
        <f t="shared" si="0"/>
        <v>22050.090022958553</v>
      </c>
      <c r="M4" s="132">
        <f t="shared" si="0"/>
        <v>23578.929003544028</v>
      </c>
      <c r="N4" s="132">
        <f t="shared" si="0"/>
        <v>24507.212126082195</v>
      </c>
      <c r="O4" s="132">
        <f t="shared" si="0"/>
        <v>24751.612013890899</v>
      </c>
      <c r="P4" s="132">
        <f t="shared" si="0"/>
        <v>25189.932474309298</v>
      </c>
      <c r="Q4" s="132">
        <f t="shared" si="0"/>
        <v>25473.151388749757</v>
      </c>
    </row>
    <row r="5" spans="1:17" ht="11.45" customHeight="1" x14ac:dyDescent="0.25">
      <c r="A5" s="116" t="s">
        <v>23</v>
      </c>
      <c r="B5" s="42">
        <v>154.18272844638244</v>
      </c>
      <c r="C5" s="42">
        <v>158.92978243512576</v>
      </c>
      <c r="D5" s="42">
        <v>162.40680670886653</v>
      </c>
      <c r="E5" s="42">
        <v>167.15618696041628</v>
      </c>
      <c r="F5" s="42">
        <v>174.13424733278998</v>
      </c>
      <c r="G5" s="42">
        <v>174.67857983737369</v>
      </c>
      <c r="H5" s="42">
        <v>216.68178106397403</v>
      </c>
      <c r="I5" s="42">
        <v>228.37514235066752</v>
      </c>
      <c r="J5" s="42">
        <v>234.8498900697563</v>
      </c>
      <c r="K5" s="42">
        <v>228.02694711908967</v>
      </c>
      <c r="L5" s="42">
        <v>249.32367950000003</v>
      </c>
      <c r="M5" s="42">
        <v>210.69444725131348</v>
      </c>
      <c r="N5" s="42">
        <v>200.72707011222249</v>
      </c>
      <c r="O5" s="42">
        <v>187.52078472386836</v>
      </c>
      <c r="P5" s="42">
        <v>177.23965213938106</v>
      </c>
      <c r="Q5" s="42">
        <v>161.73125369017146</v>
      </c>
    </row>
    <row r="6" spans="1:17" ht="11.45" customHeight="1" x14ac:dyDescent="0.25">
      <c r="A6" s="116" t="s">
        <v>127</v>
      </c>
      <c r="B6" s="42">
        <v>6020.1077572409758</v>
      </c>
      <c r="C6" s="42">
        <v>5669.9129286147627</v>
      </c>
      <c r="D6" s="42">
        <v>5870.7223632743498</v>
      </c>
      <c r="E6" s="42">
        <v>6264.5813958207509</v>
      </c>
      <c r="F6" s="42">
        <v>7022.4933445089282</v>
      </c>
      <c r="G6" s="42">
        <v>6812.5294052009631</v>
      </c>
      <c r="H6" s="42">
        <v>6945.0915258538962</v>
      </c>
      <c r="I6" s="42">
        <v>7538.8535612569794</v>
      </c>
      <c r="J6" s="42">
        <v>7898.4007164862051</v>
      </c>
      <c r="K6" s="42">
        <v>6935.9544771737583</v>
      </c>
      <c r="L6" s="42">
        <v>7041.2256002135</v>
      </c>
      <c r="M6" s="42">
        <v>7588.3587542891519</v>
      </c>
      <c r="N6" s="42">
        <v>7736.5761690884965</v>
      </c>
      <c r="O6" s="42">
        <v>7625.048598658932</v>
      </c>
      <c r="P6" s="42">
        <v>7891.4069299033399</v>
      </c>
      <c r="Q6" s="42">
        <v>8007.6197567852769</v>
      </c>
    </row>
    <row r="7" spans="1:17" ht="11.45" customHeight="1" x14ac:dyDescent="0.25">
      <c r="A7" s="116" t="s">
        <v>125</v>
      </c>
      <c r="B7" s="42">
        <v>9101.0212661227215</v>
      </c>
      <c r="C7" s="42">
        <v>10012.949639607948</v>
      </c>
      <c r="D7" s="42">
        <v>9753.5168666276968</v>
      </c>
      <c r="E7" s="42">
        <v>7720.1115301896361</v>
      </c>
      <c r="F7" s="42">
        <v>9680.4455791968085</v>
      </c>
      <c r="G7" s="42">
        <v>13237.557104480155</v>
      </c>
      <c r="H7" s="42">
        <v>14296.734545642987</v>
      </c>
      <c r="I7" s="42">
        <v>15323.447163622379</v>
      </c>
      <c r="J7" s="42">
        <v>15396.066746692331</v>
      </c>
      <c r="K7" s="42">
        <v>12880.741723546482</v>
      </c>
      <c r="L7" s="42">
        <v>14759.540743245054</v>
      </c>
      <c r="M7" s="42">
        <v>15779.875802003562</v>
      </c>
      <c r="N7" s="42">
        <v>16569.908886881476</v>
      </c>
      <c r="O7" s="42">
        <v>16939.042630508098</v>
      </c>
      <c r="P7" s="42">
        <v>17121.285892266576</v>
      </c>
      <c r="Q7" s="42">
        <v>17303.800378274307</v>
      </c>
    </row>
    <row r="8" spans="1:17" ht="11.45" customHeight="1" x14ac:dyDescent="0.25">
      <c r="A8" s="128" t="s">
        <v>51</v>
      </c>
      <c r="B8" s="131">
        <f t="shared" ref="B8:Q8" si="1">SUM(B9:B10)</f>
        <v>182.86653681996052</v>
      </c>
      <c r="C8" s="131">
        <f t="shared" si="1"/>
        <v>160.24299917538528</v>
      </c>
      <c r="D8" s="131">
        <f t="shared" si="1"/>
        <v>175.77080673730552</v>
      </c>
      <c r="E8" s="131">
        <f t="shared" si="1"/>
        <v>180.82870376604353</v>
      </c>
      <c r="F8" s="131">
        <f t="shared" si="1"/>
        <v>257.04660505868594</v>
      </c>
      <c r="G8" s="131">
        <f t="shared" si="1"/>
        <v>317.90136761535518</v>
      </c>
      <c r="H8" s="131">
        <f t="shared" si="1"/>
        <v>360.86941237444302</v>
      </c>
      <c r="I8" s="131">
        <f t="shared" si="1"/>
        <v>359.60453386923234</v>
      </c>
      <c r="J8" s="131">
        <f t="shared" si="1"/>
        <v>350.67636746210059</v>
      </c>
      <c r="K8" s="131">
        <f t="shared" si="1"/>
        <v>332.80640059351015</v>
      </c>
      <c r="L8" s="131">
        <f t="shared" si="1"/>
        <v>390.76725831691425</v>
      </c>
      <c r="M8" s="131">
        <f t="shared" si="1"/>
        <v>348.61081234527666</v>
      </c>
      <c r="N8" s="131">
        <f t="shared" si="1"/>
        <v>315.13513222490235</v>
      </c>
      <c r="O8" s="131">
        <f t="shared" si="1"/>
        <v>320.33757138473294</v>
      </c>
      <c r="P8" s="131">
        <f t="shared" si="1"/>
        <v>362.07530260940939</v>
      </c>
      <c r="Q8" s="131">
        <f t="shared" si="1"/>
        <v>353.55809554710731</v>
      </c>
    </row>
    <row r="9" spans="1:17" ht="11.45" customHeight="1" x14ac:dyDescent="0.25">
      <c r="A9" s="95" t="s">
        <v>126</v>
      </c>
      <c r="B9" s="37">
        <v>27.091211023620755</v>
      </c>
      <c r="C9" s="37">
        <v>25.721529615359618</v>
      </c>
      <c r="D9" s="37">
        <v>28.600276951960492</v>
      </c>
      <c r="E9" s="37">
        <v>29.838091026293252</v>
      </c>
      <c r="F9" s="37">
        <v>33.121669594297238</v>
      </c>
      <c r="G9" s="37">
        <v>30.030879288387933</v>
      </c>
      <c r="H9" s="37">
        <v>29.087327436107547</v>
      </c>
      <c r="I9" s="37">
        <v>28.06611642308107</v>
      </c>
      <c r="J9" s="37">
        <v>27.205520155251609</v>
      </c>
      <c r="K9" s="37">
        <v>25.183160733775431</v>
      </c>
      <c r="L9" s="37">
        <v>28.090777292285907</v>
      </c>
      <c r="M9" s="37">
        <v>27.39363968650423</v>
      </c>
      <c r="N9" s="37">
        <v>26.148987403185387</v>
      </c>
      <c r="O9" s="37">
        <v>25.876345876333641</v>
      </c>
      <c r="P9" s="37">
        <v>28.513426199390238</v>
      </c>
      <c r="Q9" s="37">
        <v>27.59518715722589</v>
      </c>
    </row>
    <row r="10" spans="1:17" ht="11.45" customHeight="1" x14ac:dyDescent="0.25">
      <c r="A10" s="93" t="s">
        <v>125</v>
      </c>
      <c r="B10" s="36">
        <v>155.77532579633976</v>
      </c>
      <c r="C10" s="36">
        <v>134.52146956002565</v>
      </c>
      <c r="D10" s="36">
        <v>147.17052978534502</v>
      </c>
      <c r="E10" s="36">
        <v>150.99061273975028</v>
      </c>
      <c r="F10" s="36">
        <v>223.92493546438871</v>
      </c>
      <c r="G10" s="36">
        <v>287.87048832696723</v>
      </c>
      <c r="H10" s="36">
        <v>331.78208493833546</v>
      </c>
      <c r="I10" s="36">
        <v>331.5384174461513</v>
      </c>
      <c r="J10" s="36">
        <v>323.47084730684895</v>
      </c>
      <c r="K10" s="36">
        <v>307.62323985973472</v>
      </c>
      <c r="L10" s="36">
        <v>362.67648102462834</v>
      </c>
      <c r="M10" s="36">
        <v>321.21717265877243</v>
      </c>
      <c r="N10" s="36">
        <v>288.98614482171695</v>
      </c>
      <c r="O10" s="36">
        <v>294.46122550839931</v>
      </c>
      <c r="P10" s="36">
        <v>333.56187641001912</v>
      </c>
      <c r="Q10" s="36">
        <v>325.96290838988142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156.254535300073</v>
      </c>
      <c r="C12" s="41">
        <f t="shared" ref="C12:Q12" si="3">SUM(C13,C17)</f>
        <v>154.79432215431396</v>
      </c>
      <c r="D12" s="41">
        <f t="shared" si="3"/>
        <v>148.94459341733716</v>
      </c>
      <c r="E12" s="41">
        <f t="shared" si="3"/>
        <v>141.34045187426278</v>
      </c>
      <c r="F12" s="41">
        <f t="shared" si="3"/>
        <v>167.70857995748364</v>
      </c>
      <c r="G12" s="41">
        <f t="shared" si="3"/>
        <v>190.11939312704266</v>
      </c>
      <c r="H12" s="41">
        <f t="shared" si="3"/>
        <v>196.41140832151981</v>
      </c>
      <c r="I12" s="41">
        <f t="shared" si="3"/>
        <v>208.23774352291593</v>
      </c>
      <c r="J12" s="41">
        <f t="shared" si="3"/>
        <v>211.03960689961767</v>
      </c>
      <c r="K12" s="41">
        <f t="shared" si="3"/>
        <v>179.60796001584308</v>
      </c>
      <c r="L12" s="41">
        <f t="shared" si="3"/>
        <v>192.3393560075171</v>
      </c>
      <c r="M12" s="41">
        <f t="shared" si="3"/>
        <v>202.7497309345807</v>
      </c>
      <c r="N12" s="41">
        <f t="shared" si="3"/>
        <v>197.31687945616756</v>
      </c>
      <c r="O12" s="41">
        <f t="shared" si="3"/>
        <v>192.28981598711701</v>
      </c>
      <c r="P12" s="41">
        <f t="shared" si="3"/>
        <v>195.05407852693341</v>
      </c>
      <c r="Q12" s="41">
        <f t="shared" si="3"/>
        <v>197.18534469066304</v>
      </c>
    </row>
    <row r="13" spans="1:17" ht="11.45" customHeight="1" x14ac:dyDescent="0.25">
      <c r="A13" s="130" t="s">
        <v>39</v>
      </c>
      <c r="B13" s="132">
        <f t="shared" ref="B13" si="4">SUM(B14:B16)</f>
        <v>152.02765574979813</v>
      </c>
      <c r="C13" s="132">
        <f t="shared" ref="C13:Q13" si="5">SUM(C14:C16)</f>
        <v>151.05231813049431</v>
      </c>
      <c r="D13" s="132">
        <f t="shared" si="5"/>
        <v>144.88101143322831</v>
      </c>
      <c r="E13" s="132">
        <f t="shared" si="5"/>
        <v>137.14626473441052</v>
      </c>
      <c r="F13" s="132">
        <f t="shared" si="5"/>
        <v>162.08162926324187</v>
      </c>
      <c r="G13" s="132">
        <f t="shared" si="5"/>
        <v>183.50019618435653</v>
      </c>
      <c r="H13" s="132">
        <f t="shared" si="5"/>
        <v>188.92620971420592</v>
      </c>
      <c r="I13" s="132">
        <f t="shared" si="5"/>
        <v>200.7965530757769</v>
      </c>
      <c r="J13" s="132">
        <f t="shared" si="5"/>
        <v>203.72034732841183</v>
      </c>
      <c r="K13" s="132">
        <f t="shared" si="5"/>
        <v>172.63866781837788</v>
      </c>
      <c r="L13" s="132">
        <f t="shared" si="5"/>
        <v>184.422003114424</v>
      </c>
      <c r="M13" s="132">
        <f t="shared" si="5"/>
        <v>195.56427400897067</v>
      </c>
      <c r="N13" s="132">
        <f t="shared" si="5"/>
        <v>190.64263711097374</v>
      </c>
      <c r="O13" s="132">
        <f t="shared" si="5"/>
        <v>185.27980260130931</v>
      </c>
      <c r="P13" s="132">
        <f t="shared" si="5"/>
        <v>187.55326881483205</v>
      </c>
      <c r="Q13" s="132">
        <f t="shared" si="5"/>
        <v>189.59446292308866</v>
      </c>
    </row>
    <row r="14" spans="1:17" ht="11.45" customHeight="1" x14ac:dyDescent="0.25">
      <c r="A14" s="116" t="s">
        <v>23</v>
      </c>
      <c r="B14" s="42">
        <f>B23*B79/1000000</f>
        <v>2.6882771951206621</v>
      </c>
      <c r="C14" s="42">
        <f t="shared" ref="C14:Q14" si="6">C23*C79/1000000</f>
        <v>2.7625486828006696</v>
      </c>
      <c r="D14" s="42">
        <f t="shared" si="6"/>
        <v>2.6650560645080135</v>
      </c>
      <c r="E14" s="42">
        <f t="shared" si="6"/>
        <v>2.8994544855629165</v>
      </c>
      <c r="F14" s="42">
        <f t="shared" si="6"/>
        <v>3.0646012897354207</v>
      </c>
      <c r="G14" s="42">
        <f t="shared" si="6"/>
        <v>3.0393541391743204</v>
      </c>
      <c r="H14" s="42">
        <f t="shared" si="6"/>
        <v>3.5373145059950364</v>
      </c>
      <c r="I14" s="42">
        <f t="shared" si="6"/>
        <v>3.7520629498402887</v>
      </c>
      <c r="J14" s="42">
        <f t="shared" si="6"/>
        <v>3.8306688633421997</v>
      </c>
      <c r="K14" s="42">
        <f t="shared" si="6"/>
        <v>3.6571741038364807</v>
      </c>
      <c r="L14" s="42">
        <f t="shared" si="6"/>
        <v>3.9489292001524898</v>
      </c>
      <c r="M14" s="42">
        <f t="shared" si="6"/>
        <v>3.4149254688592028</v>
      </c>
      <c r="N14" s="42">
        <f t="shared" si="6"/>
        <v>3.090001778647713</v>
      </c>
      <c r="O14" s="42">
        <f t="shared" si="6"/>
        <v>2.7926824341141985</v>
      </c>
      <c r="P14" s="42">
        <f t="shared" si="6"/>
        <v>2.5511048922627961</v>
      </c>
      <c r="Q14" s="42">
        <f t="shared" si="6"/>
        <v>2.3266016141291854</v>
      </c>
    </row>
    <row r="15" spans="1:17" ht="11.45" customHeight="1" x14ac:dyDescent="0.25">
      <c r="A15" s="116" t="s">
        <v>127</v>
      </c>
      <c r="B15" s="42">
        <f>B24*B80/1000000</f>
        <v>69.423471886475966</v>
      </c>
      <c r="C15" s="42">
        <f t="shared" ref="C15:Q15" si="7">C24*C80/1000000</f>
        <v>64.279572935870974</v>
      </c>
      <c r="D15" s="42">
        <f t="shared" si="7"/>
        <v>62.548910444113872</v>
      </c>
      <c r="E15" s="42">
        <f t="shared" si="7"/>
        <v>70.901087188122631</v>
      </c>
      <c r="F15" s="42">
        <f t="shared" si="7"/>
        <v>79.677559872647294</v>
      </c>
      <c r="G15" s="42">
        <f t="shared" si="7"/>
        <v>74.70363191518112</v>
      </c>
      <c r="H15" s="42">
        <f t="shared" si="7"/>
        <v>72.29541009547755</v>
      </c>
      <c r="I15" s="42">
        <f t="shared" si="7"/>
        <v>78.503825884691196</v>
      </c>
      <c r="J15" s="42">
        <f t="shared" si="7"/>
        <v>81.780109572819512</v>
      </c>
      <c r="K15" s="42">
        <f t="shared" si="7"/>
        <v>70.419287619817283</v>
      </c>
      <c r="L15" s="42">
        <f t="shared" si="7"/>
        <v>70.903162102595786</v>
      </c>
      <c r="M15" s="42">
        <f t="shared" si="7"/>
        <v>74.263904497613993</v>
      </c>
      <c r="N15" s="42">
        <f t="shared" si="7"/>
        <v>72.188866114983909</v>
      </c>
      <c r="O15" s="42">
        <f t="shared" si="7"/>
        <v>68.292146476505337</v>
      </c>
      <c r="P15" s="42">
        <f t="shared" si="7"/>
        <v>70.127950175952307</v>
      </c>
      <c r="Q15" s="42">
        <f t="shared" si="7"/>
        <v>71.397514912041743</v>
      </c>
    </row>
    <row r="16" spans="1:17" ht="11.45" customHeight="1" x14ac:dyDescent="0.25">
      <c r="A16" s="116" t="s">
        <v>125</v>
      </c>
      <c r="B16" s="42">
        <f>B25*B81/1000000</f>
        <v>79.915906668201501</v>
      </c>
      <c r="C16" s="42">
        <f t="shared" ref="C16:Q16" si="8">C25*C81/1000000</f>
        <v>84.01019651182267</v>
      </c>
      <c r="D16" s="42">
        <f t="shared" si="8"/>
        <v>79.667044924606444</v>
      </c>
      <c r="E16" s="42">
        <f t="shared" si="8"/>
        <v>63.345723060724964</v>
      </c>
      <c r="F16" s="42">
        <f t="shared" si="8"/>
        <v>79.33946810085915</v>
      </c>
      <c r="G16" s="42">
        <f t="shared" si="8"/>
        <v>105.75721013000108</v>
      </c>
      <c r="H16" s="42">
        <f t="shared" si="8"/>
        <v>113.09348511273335</v>
      </c>
      <c r="I16" s="42">
        <f t="shared" si="8"/>
        <v>118.54066424124542</v>
      </c>
      <c r="J16" s="42">
        <f t="shared" si="8"/>
        <v>118.10956889225011</v>
      </c>
      <c r="K16" s="42">
        <f t="shared" si="8"/>
        <v>98.562206094724132</v>
      </c>
      <c r="L16" s="42">
        <f t="shared" si="8"/>
        <v>109.56991181167572</v>
      </c>
      <c r="M16" s="42">
        <f t="shared" si="8"/>
        <v>117.88544404249747</v>
      </c>
      <c r="N16" s="42">
        <f t="shared" si="8"/>
        <v>115.36376921734212</v>
      </c>
      <c r="O16" s="42">
        <f t="shared" si="8"/>
        <v>114.19497369068978</v>
      </c>
      <c r="P16" s="42">
        <f t="shared" si="8"/>
        <v>114.87421374661695</v>
      </c>
      <c r="Q16" s="42">
        <f t="shared" si="8"/>
        <v>115.87034639691771</v>
      </c>
    </row>
    <row r="17" spans="1:17" ht="11.45" customHeight="1" x14ac:dyDescent="0.25">
      <c r="A17" s="128" t="s">
        <v>18</v>
      </c>
      <c r="B17" s="131">
        <f t="shared" ref="B17" si="9">SUM(B18:B19)</f>
        <v>4.2268795502748748</v>
      </c>
      <c r="C17" s="131">
        <f t="shared" ref="C17:Q17" si="10">SUM(C18:C19)</f>
        <v>3.7420040238196481</v>
      </c>
      <c r="D17" s="131">
        <f t="shared" si="10"/>
        <v>4.0635819841088612</v>
      </c>
      <c r="E17" s="131">
        <f t="shared" si="10"/>
        <v>4.1941871398522634</v>
      </c>
      <c r="F17" s="131">
        <f t="shared" si="10"/>
        <v>5.6269506942417671</v>
      </c>
      <c r="G17" s="131">
        <f t="shared" si="10"/>
        <v>6.6191969426861306</v>
      </c>
      <c r="H17" s="131">
        <f t="shared" si="10"/>
        <v>7.4851986073138983</v>
      </c>
      <c r="I17" s="131">
        <f t="shared" si="10"/>
        <v>7.4411904471390358</v>
      </c>
      <c r="J17" s="131">
        <f t="shared" si="10"/>
        <v>7.3192595712058361</v>
      </c>
      <c r="K17" s="131">
        <f t="shared" si="10"/>
        <v>6.9692921974651831</v>
      </c>
      <c r="L17" s="131">
        <f t="shared" si="10"/>
        <v>7.9173528930931099</v>
      </c>
      <c r="M17" s="131">
        <f t="shared" si="10"/>
        <v>7.1854569256100218</v>
      </c>
      <c r="N17" s="131">
        <f t="shared" si="10"/>
        <v>6.674242345193818</v>
      </c>
      <c r="O17" s="131">
        <f t="shared" si="10"/>
        <v>7.0100133858076985</v>
      </c>
      <c r="P17" s="131">
        <f t="shared" si="10"/>
        <v>7.500809712101371</v>
      </c>
      <c r="Q17" s="131">
        <f t="shared" si="10"/>
        <v>7.590881767574392</v>
      </c>
    </row>
    <row r="18" spans="1:17" ht="11.45" customHeight="1" x14ac:dyDescent="0.25">
      <c r="A18" s="95" t="s">
        <v>126</v>
      </c>
      <c r="B18" s="37">
        <f>B27*B83/1000000</f>
        <v>1.3251772181951025</v>
      </c>
      <c r="C18" s="37">
        <f t="shared" ref="C18:Q18" si="11">C27*C83/1000000</f>
        <v>1.2269230374532289</v>
      </c>
      <c r="D18" s="37">
        <f t="shared" si="11"/>
        <v>1.3434443232961448</v>
      </c>
      <c r="E18" s="37">
        <f t="shared" si="11"/>
        <v>1.3820087935807199</v>
      </c>
      <c r="F18" s="37">
        <f t="shared" si="11"/>
        <v>1.5146236178801553</v>
      </c>
      <c r="G18" s="37">
        <f t="shared" si="11"/>
        <v>1.3877331420624608</v>
      </c>
      <c r="H18" s="37">
        <f t="shared" si="11"/>
        <v>1.3997527744411313</v>
      </c>
      <c r="I18" s="37">
        <f t="shared" si="11"/>
        <v>1.3658748670464971</v>
      </c>
      <c r="J18" s="37">
        <f t="shared" si="11"/>
        <v>1.3551088014143342</v>
      </c>
      <c r="K18" s="37">
        <f t="shared" si="11"/>
        <v>1.2356854536990955</v>
      </c>
      <c r="L18" s="37">
        <f t="shared" si="11"/>
        <v>1.327565271614745</v>
      </c>
      <c r="M18" s="37">
        <f t="shared" si="11"/>
        <v>1.2487113920459805</v>
      </c>
      <c r="N18" s="37">
        <f t="shared" si="11"/>
        <v>1.2023173103512221</v>
      </c>
      <c r="O18" s="37">
        <f t="shared" si="11"/>
        <v>1.1762505612823417</v>
      </c>
      <c r="P18" s="37">
        <f t="shared" si="11"/>
        <v>1.2003992988388568</v>
      </c>
      <c r="Q18" s="37">
        <f t="shared" si="11"/>
        <v>1.1771057470684025</v>
      </c>
    </row>
    <row r="19" spans="1:17" ht="11.45" customHeight="1" x14ac:dyDescent="0.25">
      <c r="A19" s="93" t="s">
        <v>125</v>
      </c>
      <c r="B19" s="36">
        <f>B28*B84/1000000</f>
        <v>2.9017023320797728</v>
      </c>
      <c r="C19" s="36">
        <f t="shared" ref="C19:Q19" si="12">C28*C84/1000000</f>
        <v>2.515080986366419</v>
      </c>
      <c r="D19" s="36">
        <f t="shared" si="12"/>
        <v>2.7201376608127159</v>
      </c>
      <c r="E19" s="36">
        <f t="shared" si="12"/>
        <v>2.8121783462715433</v>
      </c>
      <c r="F19" s="36">
        <f t="shared" si="12"/>
        <v>4.1123270763616118</v>
      </c>
      <c r="G19" s="36">
        <f t="shared" si="12"/>
        <v>5.2314638006236693</v>
      </c>
      <c r="H19" s="36">
        <f t="shared" si="12"/>
        <v>6.0854458328727672</v>
      </c>
      <c r="I19" s="36">
        <f t="shared" si="12"/>
        <v>6.0753155800925391</v>
      </c>
      <c r="J19" s="36">
        <f t="shared" si="12"/>
        <v>5.9641507697915017</v>
      </c>
      <c r="K19" s="36">
        <f t="shared" si="12"/>
        <v>5.7336067437660878</v>
      </c>
      <c r="L19" s="36">
        <f t="shared" si="12"/>
        <v>6.5897876214783651</v>
      </c>
      <c r="M19" s="36">
        <f t="shared" si="12"/>
        <v>5.9367455335640411</v>
      </c>
      <c r="N19" s="36">
        <f t="shared" si="12"/>
        <v>5.4719250348425961</v>
      </c>
      <c r="O19" s="36">
        <f t="shared" si="12"/>
        <v>5.8337628245253565</v>
      </c>
      <c r="P19" s="36">
        <f t="shared" si="12"/>
        <v>6.3004104132625143</v>
      </c>
      <c r="Q19" s="36">
        <f t="shared" si="12"/>
        <v>6.4137760205059893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174197</v>
      </c>
      <c r="C21" s="41">
        <f t="shared" ref="C21:Q21" si="14">SUM(C22,C26)</f>
        <v>162487.99999999997</v>
      </c>
      <c r="D21" s="41">
        <f t="shared" si="14"/>
        <v>159820</v>
      </c>
      <c r="E21" s="41">
        <f t="shared" si="14"/>
        <v>175403</v>
      </c>
      <c r="F21" s="41">
        <f t="shared" si="14"/>
        <v>202470</v>
      </c>
      <c r="G21" s="41">
        <f t="shared" si="14"/>
        <v>209519</v>
      </c>
      <c r="H21" s="41">
        <f t="shared" si="14"/>
        <v>213877</v>
      </c>
      <c r="I21" s="41">
        <f t="shared" si="14"/>
        <v>233681</v>
      </c>
      <c r="J21" s="41">
        <f t="shared" si="14"/>
        <v>241906</v>
      </c>
      <c r="K21" s="41">
        <f t="shared" si="14"/>
        <v>218099</v>
      </c>
      <c r="L21" s="41">
        <f t="shared" si="14"/>
        <v>231471</v>
      </c>
      <c r="M21" s="41">
        <f t="shared" si="14"/>
        <v>240796</v>
      </c>
      <c r="N21" s="41">
        <f t="shared" si="14"/>
        <v>234532.00000000003</v>
      </c>
      <c r="O21" s="41">
        <f t="shared" si="14"/>
        <v>223229.00000000003</v>
      </c>
      <c r="P21" s="41">
        <f t="shared" si="14"/>
        <v>227993</v>
      </c>
      <c r="Q21" s="41">
        <f t="shared" si="14"/>
        <v>231636</v>
      </c>
    </row>
    <row r="22" spans="1:17" ht="11.45" customHeight="1" x14ac:dyDescent="0.25">
      <c r="A22" s="130" t="s">
        <v>39</v>
      </c>
      <c r="B22" s="132">
        <f t="shared" ref="B22" si="15">SUM(B23:B25)</f>
        <v>170215</v>
      </c>
      <c r="C22" s="132">
        <f t="shared" ref="C22:Q22" si="16">SUM(C23:C25)</f>
        <v>158929.99999999997</v>
      </c>
      <c r="D22" s="132">
        <f t="shared" si="16"/>
        <v>155723</v>
      </c>
      <c r="E22" s="132">
        <f t="shared" si="16"/>
        <v>171081</v>
      </c>
      <c r="F22" s="132">
        <f t="shared" si="16"/>
        <v>197227</v>
      </c>
      <c r="G22" s="132">
        <f t="shared" si="16"/>
        <v>203871</v>
      </c>
      <c r="H22" s="132">
        <f t="shared" si="16"/>
        <v>207625</v>
      </c>
      <c r="I22" s="132">
        <f t="shared" si="16"/>
        <v>227490</v>
      </c>
      <c r="J22" s="132">
        <f t="shared" si="16"/>
        <v>235672</v>
      </c>
      <c r="K22" s="132">
        <f t="shared" si="16"/>
        <v>212040</v>
      </c>
      <c r="L22" s="132">
        <f t="shared" si="16"/>
        <v>225010</v>
      </c>
      <c r="M22" s="132">
        <f t="shared" si="16"/>
        <v>234771</v>
      </c>
      <c r="N22" s="132">
        <f t="shared" si="16"/>
        <v>228856.00000000003</v>
      </c>
      <c r="O22" s="132">
        <f t="shared" si="16"/>
        <v>217458.00000000003</v>
      </c>
      <c r="P22" s="132">
        <f t="shared" si="16"/>
        <v>221971</v>
      </c>
      <c r="Q22" s="132">
        <f t="shared" si="16"/>
        <v>225623</v>
      </c>
    </row>
    <row r="23" spans="1:17" ht="11.45" customHeight="1" x14ac:dyDescent="0.25">
      <c r="A23" s="116" t="s">
        <v>23</v>
      </c>
      <c r="B23" s="42">
        <f>IF(B32=0,0,B32/B70)</f>
        <v>9527</v>
      </c>
      <c r="C23" s="42">
        <f t="shared" ref="C23:Q23" si="17">IF(C32=0,0,C32/C70)</f>
        <v>9758</v>
      </c>
      <c r="D23" s="42">
        <f t="shared" si="17"/>
        <v>9383.0000000000018</v>
      </c>
      <c r="E23" s="42">
        <f t="shared" si="17"/>
        <v>10175</v>
      </c>
      <c r="F23" s="42">
        <f t="shared" si="17"/>
        <v>10720</v>
      </c>
      <c r="G23" s="42">
        <f t="shared" si="17"/>
        <v>10602</v>
      </c>
      <c r="H23" s="42">
        <f t="shared" si="17"/>
        <v>12308</v>
      </c>
      <c r="I23" s="42">
        <f t="shared" si="17"/>
        <v>13023.999999999998</v>
      </c>
      <c r="J23" s="42">
        <f t="shared" si="17"/>
        <v>13264.999999999998</v>
      </c>
      <c r="K23" s="42">
        <f t="shared" si="17"/>
        <v>12635.999999999998</v>
      </c>
      <c r="L23" s="42">
        <f t="shared" si="17"/>
        <v>13617.000000000002</v>
      </c>
      <c r="M23" s="42">
        <f t="shared" si="17"/>
        <v>11798.999999999998</v>
      </c>
      <c r="N23" s="42">
        <f t="shared" si="17"/>
        <v>10698</v>
      </c>
      <c r="O23" s="42">
        <f t="shared" si="17"/>
        <v>9688</v>
      </c>
      <c r="P23" s="42">
        <f t="shared" si="17"/>
        <v>8868</v>
      </c>
      <c r="Q23" s="42">
        <f t="shared" si="17"/>
        <v>8103.9999999999991</v>
      </c>
    </row>
    <row r="24" spans="1:17" ht="11.45" customHeight="1" x14ac:dyDescent="0.25">
      <c r="A24" s="116" t="s">
        <v>127</v>
      </c>
      <c r="B24" s="42">
        <f t="shared" ref="B24:Q25" si="18">IF(B33=0,0,B33/B71)</f>
        <v>119819.99999999999</v>
      </c>
      <c r="C24" s="42">
        <f t="shared" si="18"/>
        <v>110941.99999999997</v>
      </c>
      <c r="D24" s="42">
        <f t="shared" si="18"/>
        <v>107955</v>
      </c>
      <c r="E24" s="42">
        <f t="shared" si="18"/>
        <v>122773.00000000001</v>
      </c>
      <c r="F24" s="42">
        <f t="shared" si="18"/>
        <v>139772</v>
      </c>
      <c r="G24" s="42">
        <f t="shared" si="18"/>
        <v>142906</v>
      </c>
      <c r="H24" s="42">
        <f t="shared" si="18"/>
        <v>146236</v>
      </c>
      <c r="I24" s="42">
        <f t="shared" si="18"/>
        <v>163021</v>
      </c>
      <c r="J24" s="42">
        <f t="shared" si="18"/>
        <v>169233</v>
      </c>
      <c r="K24" s="42">
        <f t="shared" si="18"/>
        <v>150278</v>
      </c>
      <c r="L24" s="42">
        <f t="shared" si="18"/>
        <v>159086</v>
      </c>
      <c r="M24" s="42">
        <f t="shared" si="18"/>
        <v>166734</v>
      </c>
      <c r="N24" s="42">
        <f t="shared" si="18"/>
        <v>163097.00000000003</v>
      </c>
      <c r="O24" s="42">
        <f t="shared" si="18"/>
        <v>153272.00000000003</v>
      </c>
      <c r="P24" s="42">
        <f t="shared" si="18"/>
        <v>158408</v>
      </c>
      <c r="Q24" s="42">
        <f t="shared" si="18"/>
        <v>162467</v>
      </c>
    </row>
    <row r="25" spans="1:17" ht="11.45" customHeight="1" x14ac:dyDescent="0.25">
      <c r="A25" s="116" t="s">
        <v>125</v>
      </c>
      <c r="B25" s="42">
        <f t="shared" si="18"/>
        <v>40868</v>
      </c>
      <c r="C25" s="42">
        <f t="shared" si="18"/>
        <v>38230</v>
      </c>
      <c r="D25" s="42">
        <f t="shared" si="18"/>
        <v>38385</v>
      </c>
      <c r="E25" s="42">
        <f t="shared" si="18"/>
        <v>38133</v>
      </c>
      <c r="F25" s="42">
        <f t="shared" si="18"/>
        <v>46735</v>
      </c>
      <c r="G25" s="42">
        <f t="shared" si="18"/>
        <v>50363.000000000007</v>
      </c>
      <c r="H25" s="42">
        <f t="shared" si="18"/>
        <v>49081.000000000007</v>
      </c>
      <c r="I25" s="42">
        <f t="shared" si="18"/>
        <v>51445</v>
      </c>
      <c r="J25" s="42">
        <f t="shared" si="18"/>
        <v>53174</v>
      </c>
      <c r="K25" s="42">
        <f t="shared" si="18"/>
        <v>49126</v>
      </c>
      <c r="L25" s="42">
        <f t="shared" si="18"/>
        <v>52307</v>
      </c>
      <c r="M25" s="42">
        <f t="shared" si="18"/>
        <v>56238</v>
      </c>
      <c r="N25" s="42">
        <f t="shared" si="18"/>
        <v>55061</v>
      </c>
      <c r="O25" s="42">
        <f t="shared" si="18"/>
        <v>54498</v>
      </c>
      <c r="P25" s="42">
        <f t="shared" si="18"/>
        <v>54695</v>
      </c>
      <c r="Q25" s="42">
        <f t="shared" si="18"/>
        <v>55052</v>
      </c>
    </row>
    <row r="26" spans="1:17" ht="11.45" customHeight="1" x14ac:dyDescent="0.25">
      <c r="A26" s="128" t="s">
        <v>18</v>
      </c>
      <c r="B26" s="131">
        <f t="shared" ref="B26" si="19">SUM(B27:B28)</f>
        <v>3982</v>
      </c>
      <c r="C26" s="131">
        <f t="shared" ref="C26:Q26" si="20">SUM(C27:C28)</f>
        <v>3558</v>
      </c>
      <c r="D26" s="131">
        <f t="shared" si="20"/>
        <v>4097</v>
      </c>
      <c r="E26" s="131">
        <f t="shared" si="20"/>
        <v>4322</v>
      </c>
      <c r="F26" s="131">
        <f t="shared" si="20"/>
        <v>5243.0000000000009</v>
      </c>
      <c r="G26" s="131">
        <f t="shared" si="20"/>
        <v>5648</v>
      </c>
      <c r="H26" s="131">
        <f t="shared" si="20"/>
        <v>6252</v>
      </c>
      <c r="I26" s="131">
        <f t="shared" si="20"/>
        <v>6191</v>
      </c>
      <c r="J26" s="131">
        <f t="shared" si="20"/>
        <v>6234</v>
      </c>
      <c r="K26" s="131">
        <f t="shared" si="20"/>
        <v>6059</v>
      </c>
      <c r="L26" s="131">
        <f t="shared" si="20"/>
        <v>6461</v>
      </c>
      <c r="M26" s="131">
        <f t="shared" si="20"/>
        <v>6025</v>
      </c>
      <c r="N26" s="131">
        <f t="shared" si="20"/>
        <v>5676</v>
      </c>
      <c r="O26" s="131">
        <f t="shared" si="20"/>
        <v>5771</v>
      </c>
      <c r="P26" s="131">
        <f t="shared" si="20"/>
        <v>6022</v>
      </c>
      <c r="Q26" s="131">
        <f t="shared" si="20"/>
        <v>6013</v>
      </c>
    </row>
    <row r="27" spans="1:17" ht="11.45" customHeight="1" x14ac:dyDescent="0.25">
      <c r="A27" s="95" t="s">
        <v>126</v>
      </c>
      <c r="B27" s="37">
        <f t="shared" ref="B27:Q28" si="21">IF(B36=0,0,B36/B74)</f>
        <v>2569</v>
      </c>
      <c r="C27" s="37">
        <f t="shared" si="21"/>
        <v>2333</v>
      </c>
      <c r="D27" s="37">
        <f t="shared" si="21"/>
        <v>2770</v>
      </c>
      <c r="E27" s="37">
        <f t="shared" si="21"/>
        <v>2950</v>
      </c>
      <c r="F27" s="37">
        <f t="shared" si="21"/>
        <v>3236.0000000000005</v>
      </c>
      <c r="G27" s="37">
        <f t="shared" si="21"/>
        <v>3093</v>
      </c>
      <c r="H27" s="37">
        <f t="shared" si="21"/>
        <v>3319</v>
      </c>
      <c r="I27" s="37">
        <f t="shared" si="21"/>
        <v>3228.0000000000005</v>
      </c>
      <c r="J27" s="37">
        <f t="shared" si="21"/>
        <v>3245</v>
      </c>
      <c r="K27" s="37">
        <f t="shared" si="21"/>
        <v>3137</v>
      </c>
      <c r="L27" s="37">
        <f t="shared" si="21"/>
        <v>3114</v>
      </c>
      <c r="M27" s="37">
        <f t="shared" si="21"/>
        <v>2995.0000000000005</v>
      </c>
      <c r="N27" s="37">
        <f t="shared" si="21"/>
        <v>2892</v>
      </c>
      <c r="O27" s="37">
        <f t="shared" si="21"/>
        <v>2829</v>
      </c>
      <c r="P27" s="37">
        <f t="shared" si="21"/>
        <v>2817</v>
      </c>
      <c r="Q27" s="37">
        <f t="shared" si="21"/>
        <v>2749</v>
      </c>
    </row>
    <row r="28" spans="1:17" ht="11.45" customHeight="1" x14ac:dyDescent="0.25">
      <c r="A28" s="93" t="s">
        <v>125</v>
      </c>
      <c r="B28" s="36">
        <f t="shared" si="21"/>
        <v>1413</v>
      </c>
      <c r="C28" s="36">
        <f t="shared" si="21"/>
        <v>1225</v>
      </c>
      <c r="D28" s="36">
        <f t="shared" si="21"/>
        <v>1327</v>
      </c>
      <c r="E28" s="36">
        <f t="shared" si="21"/>
        <v>1372</v>
      </c>
      <c r="F28" s="36">
        <f t="shared" si="21"/>
        <v>2007.0000000000002</v>
      </c>
      <c r="G28" s="36">
        <f t="shared" si="21"/>
        <v>2555</v>
      </c>
      <c r="H28" s="36">
        <f t="shared" si="21"/>
        <v>2933</v>
      </c>
      <c r="I28" s="36">
        <f t="shared" si="21"/>
        <v>2963</v>
      </c>
      <c r="J28" s="36">
        <f t="shared" si="21"/>
        <v>2989</v>
      </c>
      <c r="K28" s="36">
        <f t="shared" si="21"/>
        <v>2922</v>
      </c>
      <c r="L28" s="36">
        <f t="shared" si="21"/>
        <v>3347</v>
      </c>
      <c r="M28" s="36">
        <f t="shared" si="21"/>
        <v>3030</v>
      </c>
      <c r="N28" s="36">
        <f t="shared" si="21"/>
        <v>2784</v>
      </c>
      <c r="O28" s="36">
        <f t="shared" si="21"/>
        <v>2942</v>
      </c>
      <c r="P28" s="36">
        <f t="shared" si="21"/>
        <v>3205</v>
      </c>
      <c r="Q28" s="36">
        <f t="shared" si="21"/>
        <v>3264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15590838</v>
      </c>
      <c r="C31" s="132">
        <f t="shared" si="22"/>
        <v>14903779</v>
      </c>
      <c r="D31" s="132">
        <f t="shared" si="22"/>
        <v>15403664</v>
      </c>
      <c r="E31" s="132">
        <f t="shared" si="22"/>
        <v>16081777</v>
      </c>
      <c r="F31" s="132">
        <f t="shared" si="22"/>
        <v>18630401</v>
      </c>
      <c r="G31" s="132">
        <f t="shared" si="22"/>
        <v>19945405</v>
      </c>
      <c r="H31" s="132">
        <f t="shared" si="22"/>
        <v>21006751</v>
      </c>
      <c r="I31" s="132">
        <f t="shared" si="22"/>
        <v>23098068</v>
      </c>
      <c r="J31" s="132">
        <f t="shared" si="22"/>
        <v>24089381</v>
      </c>
      <c r="K31" s="132">
        <f t="shared" si="22"/>
        <v>22009609</v>
      </c>
      <c r="L31" s="132">
        <f t="shared" si="22"/>
        <v>23704171</v>
      </c>
      <c r="M31" s="132">
        <f t="shared" si="22"/>
        <v>25292910</v>
      </c>
      <c r="N31" s="132">
        <f t="shared" si="22"/>
        <v>26082777</v>
      </c>
      <c r="O31" s="132">
        <f t="shared" si="22"/>
        <v>25847786</v>
      </c>
      <c r="P31" s="132">
        <f t="shared" si="22"/>
        <v>26593505</v>
      </c>
      <c r="Q31" s="132">
        <f t="shared" si="22"/>
        <v>27006233</v>
      </c>
    </row>
    <row r="32" spans="1:17" ht="11.45" customHeight="1" x14ac:dyDescent="0.25">
      <c r="A32" s="116" t="s">
        <v>23</v>
      </c>
      <c r="B32" s="42">
        <v>546409</v>
      </c>
      <c r="C32" s="42">
        <v>561379</v>
      </c>
      <c r="D32" s="42">
        <v>571794</v>
      </c>
      <c r="E32" s="42">
        <v>586598</v>
      </c>
      <c r="F32" s="42">
        <v>609123</v>
      </c>
      <c r="G32" s="42">
        <v>609321</v>
      </c>
      <c r="H32" s="42">
        <v>753939</v>
      </c>
      <c r="I32" s="42">
        <v>792726</v>
      </c>
      <c r="J32" s="42">
        <v>813248</v>
      </c>
      <c r="K32" s="42">
        <v>787862</v>
      </c>
      <c r="L32" s="42">
        <v>859737</v>
      </c>
      <c r="M32" s="42">
        <v>727976</v>
      </c>
      <c r="N32" s="42">
        <v>694944</v>
      </c>
      <c r="O32" s="42">
        <v>650522</v>
      </c>
      <c r="P32" s="42">
        <v>616110</v>
      </c>
      <c r="Q32" s="42">
        <v>563341</v>
      </c>
    </row>
    <row r="33" spans="1:17" ht="11.45" customHeight="1" x14ac:dyDescent="0.25">
      <c r="A33" s="116" t="s">
        <v>127</v>
      </c>
      <c r="B33" s="42">
        <v>10390280</v>
      </c>
      <c r="C33" s="42">
        <v>9785869</v>
      </c>
      <c r="D33" s="42">
        <v>10132452</v>
      </c>
      <c r="E33" s="42">
        <v>10847809</v>
      </c>
      <c r="F33" s="42">
        <v>12319001</v>
      </c>
      <c r="G33" s="42">
        <v>13032182</v>
      </c>
      <c r="H33" s="42">
        <v>14048228</v>
      </c>
      <c r="I33" s="42">
        <v>15655179</v>
      </c>
      <c r="J33" s="42">
        <v>16344684</v>
      </c>
      <c r="K33" s="42">
        <v>14801646</v>
      </c>
      <c r="L33" s="42">
        <v>15798455</v>
      </c>
      <c r="M33" s="42">
        <v>17037044</v>
      </c>
      <c r="N33" s="42">
        <v>17479321</v>
      </c>
      <c r="O33" s="42">
        <v>17113336</v>
      </c>
      <c r="P33" s="42">
        <v>17825446</v>
      </c>
      <c r="Q33" s="42">
        <v>18221558</v>
      </c>
    </row>
    <row r="34" spans="1:17" ht="11.45" customHeight="1" x14ac:dyDescent="0.25">
      <c r="A34" s="116" t="s">
        <v>125</v>
      </c>
      <c r="B34" s="42">
        <v>4654149</v>
      </c>
      <c r="C34" s="42">
        <v>4556531</v>
      </c>
      <c r="D34" s="42">
        <v>4699418</v>
      </c>
      <c r="E34" s="42">
        <v>4647370</v>
      </c>
      <c r="F34" s="42">
        <v>5702277</v>
      </c>
      <c r="G34" s="42">
        <v>6303902</v>
      </c>
      <c r="H34" s="42">
        <v>6204584</v>
      </c>
      <c r="I34" s="42">
        <v>6650163.0000000009</v>
      </c>
      <c r="J34" s="42">
        <v>6931449</v>
      </c>
      <c r="K34" s="42">
        <v>6420101</v>
      </c>
      <c r="L34" s="42">
        <v>7045978.9999999991</v>
      </c>
      <c r="M34" s="42">
        <v>7527890.0000000009</v>
      </c>
      <c r="N34" s="42">
        <v>7908512.0000000009</v>
      </c>
      <c r="O34" s="42">
        <v>8083928</v>
      </c>
      <c r="P34" s="42">
        <v>8151949</v>
      </c>
      <c r="Q34" s="42">
        <v>8221334.0000000009</v>
      </c>
    </row>
    <row r="35" spans="1:17" ht="11.45" customHeight="1" x14ac:dyDescent="0.25">
      <c r="A35" s="128" t="s">
        <v>137</v>
      </c>
      <c r="B35" s="131">
        <f t="shared" ref="B35:Q35" si="23">SUM(B36:B37)</f>
        <v>128374.91215592597</v>
      </c>
      <c r="C35" s="131">
        <f t="shared" si="23"/>
        <v>114429.88701385687</v>
      </c>
      <c r="D35" s="131">
        <f t="shared" si="23"/>
        <v>130765.99881452338</v>
      </c>
      <c r="E35" s="131">
        <f t="shared" si="23"/>
        <v>137356.61347804597</v>
      </c>
      <c r="F35" s="131">
        <f t="shared" si="23"/>
        <v>180050.00105556886</v>
      </c>
      <c r="G35" s="131">
        <f t="shared" si="23"/>
        <v>207526.6292650445</v>
      </c>
      <c r="H35" s="131">
        <f t="shared" si="23"/>
        <v>228878.80661283567</v>
      </c>
      <c r="I35" s="131">
        <f t="shared" si="23"/>
        <v>228024.25610998319</v>
      </c>
      <c r="J35" s="131">
        <f t="shared" si="23"/>
        <v>227258.45826262524</v>
      </c>
      <c r="K35" s="131">
        <f t="shared" si="23"/>
        <v>220704.84948345076</v>
      </c>
      <c r="L35" s="131">
        <f t="shared" si="23"/>
        <v>250097.022227693</v>
      </c>
      <c r="M35" s="131">
        <f t="shared" si="23"/>
        <v>229645.91988073642</v>
      </c>
      <c r="N35" s="131">
        <f t="shared" si="23"/>
        <v>209927.65146660936</v>
      </c>
      <c r="O35" s="131">
        <f t="shared" si="23"/>
        <v>210733.67680251662</v>
      </c>
      <c r="P35" s="131">
        <f t="shared" si="23"/>
        <v>236594.93517545264</v>
      </c>
      <c r="Q35" s="131">
        <f t="shared" si="23"/>
        <v>230329.51831103157</v>
      </c>
    </row>
    <row r="36" spans="1:17" ht="11.45" customHeight="1" x14ac:dyDescent="0.25">
      <c r="A36" s="95" t="s">
        <v>126</v>
      </c>
      <c r="B36" s="37">
        <v>52519.255661875613</v>
      </c>
      <c r="C36" s="37">
        <v>48909.611084649274</v>
      </c>
      <c r="D36" s="37">
        <v>58969.892375262149</v>
      </c>
      <c r="E36" s="37">
        <v>63691.612482076365</v>
      </c>
      <c r="F36" s="37">
        <v>70764.592299937751</v>
      </c>
      <c r="G36" s="37">
        <v>66933.264633960265</v>
      </c>
      <c r="H36" s="37">
        <v>68969.922062834332</v>
      </c>
      <c r="I36" s="37">
        <v>66329.226783130784</v>
      </c>
      <c r="J36" s="37">
        <v>65147.472152532078</v>
      </c>
      <c r="K36" s="37">
        <v>63931.783760473794</v>
      </c>
      <c r="L36" s="37">
        <v>65891.05813364721</v>
      </c>
      <c r="M36" s="37">
        <v>65702.892905183922</v>
      </c>
      <c r="N36" s="37">
        <v>62897.598594767893</v>
      </c>
      <c r="O36" s="37">
        <v>62235.194518709584</v>
      </c>
      <c r="P36" s="37">
        <v>66913.002766144462</v>
      </c>
      <c r="Q36" s="37">
        <v>64445.500911147741</v>
      </c>
    </row>
    <row r="37" spans="1:17" ht="11.45" customHeight="1" x14ac:dyDescent="0.25">
      <c r="A37" s="93" t="s">
        <v>125</v>
      </c>
      <c r="B37" s="36">
        <v>75855.656494050359</v>
      </c>
      <c r="C37" s="36">
        <v>65520.275929207608</v>
      </c>
      <c r="D37" s="36">
        <v>71796.106439261232</v>
      </c>
      <c r="E37" s="36">
        <v>73665.000995969604</v>
      </c>
      <c r="F37" s="36">
        <v>109285.40875563113</v>
      </c>
      <c r="G37" s="36">
        <v>140593.36463108423</v>
      </c>
      <c r="H37" s="36">
        <v>159908.88455000133</v>
      </c>
      <c r="I37" s="36">
        <v>161695.02932685241</v>
      </c>
      <c r="J37" s="36">
        <v>162110.98611009316</v>
      </c>
      <c r="K37" s="36">
        <v>156773.06572297696</v>
      </c>
      <c r="L37" s="36">
        <v>184205.9640940458</v>
      </c>
      <c r="M37" s="36">
        <v>163943.02697555249</v>
      </c>
      <c r="N37" s="36">
        <v>147030.05287184147</v>
      </c>
      <c r="O37" s="36">
        <v>148498.48228380704</v>
      </c>
      <c r="P37" s="36">
        <v>169681.93240930818</v>
      </c>
      <c r="Q37" s="36">
        <v>165884.01739988383</v>
      </c>
    </row>
    <row r="39" spans="1:17" ht="11.45" customHeight="1" x14ac:dyDescent="0.25">
      <c r="A39" s="27" t="s">
        <v>136</v>
      </c>
      <c r="B39" s="41">
        <f t="shared" ref="B39:Q39" si="24">SUM(B40,B44)</f>
        <v>120.51302665610699</v>
      </c>
      <c r="C39" s="41">
        <f t="shared" si="24"/>
        <v>119.04450290667098</v>
      </c>
      <c r="D39" s="41">
        <f t="shared" si="24"/>
        <v>115.39021584118801</v>
      </c>
      <c r="E39" s="41">
        <f t="shared" si="24"/>
        <v>120.148158425183</v>
      </c>
      <c r="F39" s="41">
        <f t="shared" si="24"/>
        <v>134.78999278800498</v>
      </c>
      <c r="G39" s="41">
        <f t="shared" si="24"/>
        <v>147.328120993043</v>
      </c>
      <c r="H39" s="41">
        <f t="shared" si="24"/>
        <v>151.51913997288801</v>
      </c>
      <c r="I39" s="41">
        <f t="shared" si="24"/>
        <v>162.86911782691899</v>
      </c>
      <c r="J39" s="41">
        <f t="shared" si="24"/>
        <v>166.65080515949998</v>
      </c>
      <c r="K39" s="41">
        <f t="shared" si="24"/>
        <v>162.67674230594099</v>
      </c>
      <c r="L39" s="41">
        <f t="shared" si="24"/>
        <v>159.73363109948701</v>
      </c>
      <c r="M39" s="41">
        <f t="shared" si="24"/>
        <v>165.06163653035199</v>
      </c>
      <c r="N39" s="41">
        <f t="shared" si="24"/>
        <v>161.41109907348601</v>
      </c>
      <c r="O39" s="41">
        <f t="shared" si="24"/>
        <v>158.31287280595899</v>
      </c>
      <c r="P39" s="41">
        <f t="shared" si="24"/>
        <v>158.566586326037</v>
      </c>
      <c r="Q39" s="41">
        <f t="shared" si="24"/>
        <v>161.07026919711399</v>
      </c>
    </row>
    <row r="40" spans="1:17" ht="11.45" customHeight="1" x14ac:dyDescent="0.25">
      <c r="A40" s="130" t="s">
        <v>39</v>
      </c>
      <c r="B40" s="132">
        <f t="shared" ref="B40:Q40" si="25">SUM(B41:B43)</f>
        <v>116.73283256284799</v>
      </c>
      <c r="C40" s="132">
        <f t="shared" si="25"/>
        <v>115.36404957150799</v>
      </c>
      <c r="D40" s="132">
        <f t="shared" si="25"/>
        <v>111.47295515274701</v>
      </c>
      <c r="E40" s="132">
        <f t="shared" si="25"/>
        <v>115.94952503736499</v>
      </c>
      <c r="F40" s="132">
        <f t="shared" si="25"/>
        <v>129.56160274654098</v>
      </c>
      <c r="G40" s="132">
        <f t="shared" si="25"/>
        <v>141.47426948051901</v>
      </c>
      <c r="H40" s="132">
        <f t="shared" si="25"/>
        <v>145.17905388886902</v>
      </c>
      <c r="I40" s="132">
        <f t="shared" si="25"/>
        <v>156.569603279087</v>
      </c>
      <c r="J40" s="132">
        <f t="shared" si="25"/>
        <v>160.46392096425799</v>
      </c>
      <c r="K40" s="132">
        <f t="shared" si="25"/>
        <v>156.57282654549698</v>
      </c>
      <c r="L40" s="132">
        <f t="shared" si="25"/>
        <v>153.08423536188002</v>
      </c>
      <c r="M40" s="132">
        <f t="shared" si="25"/>
        <v>158.42574674478499</v>
      </c>
      <c r="N40" s="132">
        <f t="shared" si="25"/>
        <v>154.90121575769501</v>
      </c>
      <c r="O40" s="132">
        <f t="shared" si="25"/>
        <v>151.92899595994399</v>
      </c>
      <c r="P40" s="132">
        <f t="shared" si="25"/>
        <v>151.94816145183501</v>
      </c>
      <c r="Q40" s="132">
        <f t="shared" si="25"/>
        <v>154.20655552801</v>
      </c>
    </row>
    <row r="41" spans="1:17" ht="11.45" customHeight="1" x14ac:dyDescent="0.25">
      <c r="A41" s="116" t="s">
        <v>23</v>
      </c>
      <c r="B41" s="42">
        <v>3.8338028169010001</v>
      </c>
      <c r="C41" s="42">
        <v>3.929923479662</v>
      </c>
      <c r="D41" s="42">
        <v>3.8021300524320001</v>
      </c>
      <c r="E41" s="42">
        <v>4.1044776119400002</v>
      </c>
      <c r="F41" s="42">
        <v>4.3278159063380004</v>
      </c>
      <c r="G41" s="42">
        <v>4.283636363636</v>
      </c>
      <c r="H41" s="42">
        <v>4.9749393694419997</v>
      </c>
      <c r="I41" s="42">
        <v>5.2664779619889996</v>
      </c>
      <c r="J41" s="42">
        <v>5.3682719546740003</v>
      </c>
      <c r="K41" s="42">
        <v>5.240478527444</v>
      </c>
      <c r="L41" s="42">
        <v>5.5151883353580002</v>
      </c>
      <c r="M41" s="42">
        <v>5.3873949081279999</v>
      </c>
      <c r="N41" s="42">
        <v>5.2596014808979996</v>
      </c>
      <c r="O41" s="42">
        <v>5.1318080536680002</v>
      </c>
      <c r="P41" s="42">
        <v>5.0040146264379999</v>
      </c>
      <c r="Q41" s="42">
        <v>4.8762211992079996</v>
      </c>
    </row>
    <row r="42" spans="1:17" ht="11.45" customHeight="1" x14ac:dyDescent="0.25">
      <c r="A42" s="116" t="s">
        <v>127</v>
      </c>
      <c r="B42" s="42">
        <v>64.246648793565996</v>
      </c>
      <c r="C42" s="42">
        <v>62.105093833780998</v>
      </c>
      <c r="D42" s="42">
        <v>59.963538873996001</v>
      </c>
      <c r="E42" s="42">
        <v>65.759507230851995</v>
      </c>
      <c r="F42" s="42">
        <v>74.545066666666997</v>
      </c>
      <c r="G42" s="42">
        <v>74.236883116883007</v>
      </c>
      <c r="H42" s="42">
        <v>74.762781186094003</v>
      </c>
      <c r="I42" s="42">
        <v>82.709791983765001</v>
      </c>
      <c r="J42" s="42">
        <v>85.948704926359</v>
      </c>
      <c r="K42" s="42">
        <v>83.807149966574002</v>
      </c>
      <c r="L42" s="42">
        <v>81.665595006789005</v>
      </c>
      <c r="M42" s="42">
        <v>82.828614008941997</v>
      </c>
      <c r="N42" s="42">
        <v>80.901289682539996</v>
      </c>
      <c r="O42" s="42">
        <v>78.759734722754999</v>
      </c>
      <c r="P42" s="42">
        <v>78.575396825396993</v>
      </c>
      <c r="Q42" s="42">
        <v>80.429207920791995</v>
      </c>
    </row>
    <row r="43" spans="1:17" ht="11.45" customHeight="1" x14ac:dyDescent="0.25">
      <c r="A43" s="116" t="s">
        <v>125</v>
      </c>
      <c r="B43" s="42">
        <v>48.652380952381002</v>
      </c>
      <c r="C43" s="42">
        <v>49.329032258064998</v>
      </c>
      <c r="D43" s="42">
        <v>47.707286226318999</v>
      </c>
      <c r="E43" s="42">
        <v>46.085540194572999</v>
      </c>
      <c r="F43" s="42">
        <v>50.688720173535998</v>
      </c>
      <c r="G43" s="42">
        <v>62.953749999999999</v>
      </c>
      <c r="H43" s="42">
        <v>65.441333333333006</v>
      </c>
      <c r="I43" s="42">
        <v>68.593333333333007</v>
      </c>
      <c r="J43" s="42">
        <v>69.146944083224994</v>
      </c>
      <c r="K43" s="42">
        <v>67.525198051478995</v>
      </c>
      <c r="L43" s="42">
        <v>65.903452019732995</v>
      </c>
      <c r="M43" s="42">
        <v>70.209737827715003</v>
      </c>
      <c r="N43" s="42">
        <v>68.740324594257004</v>
      </c>
      <c r="O43" s="42">
        <v>68.037453183520995</v>
      </c>
      <c r="P43" s="42">
        <v>68.368750000000006</v>
      </c>
      <c r="Q43" s="42">
        <v>68.901126408010001</v>
      </c>
    </row>
    <row r="44" spans="1:17" ht="11.45" customHeight="1" x14ac:dyDescent="0.25">
      <c r="A44" s="128" t="s">
        <v>18</v>
      </c>
      <c r="B44" s="131">
        <f t="shared" ref="B44:Q44" si="26">SUM(B45:B46)</f>
        <v>3.7801940932589999</v>
      </c>
      <c r="C44" s="131">
        <f t="shared" si="26"/>
        <v>3.6804533351629996</v>
      </c>
      <c r="D44" s="131">
        <f t="shared" si="26"/>
        <v>3.9172606884409999</v>
      </c>
      <c r="E44" s="131">
        <f t="shared" si="26"/>
        <v>4.198633387818</v>
      </c>
      <c r="F44" s="131">
        <f t="shared" si="26"/>
        <v>5.2283900414639994</v>
      </c>
      <c r="G44" s="131">
        <f t="shared" si="26"/>
        <v>5.8538515125240007</v>
      </c>
      <c r="H44" s="131">
        <f t="shared" si="26"/>
        <v>6.3400860840190001</v>
      </c>
      <c r="I44" s="131">
        <f t="shared" si="26"/>
        <v>6.2995145478319996</v>
      </c>
      <c r="J44" s="131">
        <f t="shared" si="26"/>
        <v>6.1868841952420004</v>
      </c>
      <c r="K44" s="131">
        <f t="shared" si="26"/>
        <v>6.103915760444</v>
      </c>
      <c r="L44" s="131">
        <f t="shared" si="26"/>
        <v>6.6493957376069996</v>
      </c>
      <c r="M44" s="131">
        <f t="shared" si="26"/>
        <v>6.6358897855669996</v>
      </c>
      <c r="N44" s="131">
        <f t="shared" si="26"/>
        <v>6.5098833157909999</v>
      </c>
      <c r="O44" s="131">
        <f t="shared" si="26"/>
        <v>6.3838768460150002</v>
      </c>
      <c r="P44" s="131">
        <f t="shared" si="26"/>
        <v>6.6184248742019998</v>
      </c>
      <c r="Q44" s="131">
        <f t="shared" si="26"/>
        <v>6.8637136691039995</v>
      </c>
    </row>
    <row r="45" spans="1:17" ht="11.45" customHeight="1" x14ac:dyDescent="0.25">
      <c r="A45" s="95" t="s">
        <v>126</v>
      </c>
      <c r="B45" s="37">
        <v>1.6847742922719999</v>
      </c>
      <c r="C45" s="37">
        <v>1.6548808608759999</v>
      </c>
      <c r="D45" s="37">
        <v>1.9185520361990001</v>
      </c>
      <c r="E45" s="37">
        <v>2.1578160059839999</v>
      </c>
      <c r="F45" s="37">
        <v>2.3754674644730001</v>
      </c>
      <c r="G45" s="37">
        <v>2.3193083213970001</v>
      </c>
      <c r="H45" s="37">
        <v>2.3672275054859999</v>
      </c>
      <c r="I45" s="37">
        <v>2.3133235724739998</v>
      </c>
      <c r="J45" s="37">
        <v>2.2571644293980002</v>
      </c>
      <c r="K45" s="37">
        <v>2.2440433212999999</v>
      </c>
      <c r="L45" s="37">
        <v>2.3020527859239999</v>
      </c>
      <c r="M45" s="37">
        <v>2.358394160584</v>
      </c>
      <c r="N45" s="37">
        <v>2.302235017508</v>
      </c>
      <c r="O45" s="37">
        <v>2.246075874432</v>
      </c>
      <c r="P45" s="37">
        <v>2.441348973607</v>
      </c>
      <c r="Q45" s="37">
        <v>2.5102790014680001</v>
      </c>
    </row>
    <row r="46" spans="1:17" ht="11.45" customHeight="1" x14ac:dyDescent="0.25">
      <c r="A46" s="93" t="s">
        <v>125</v>
      </c>
      <c r="B46" s="36">
        <v>2.095419800987</v>
      </c>
      <c r="C46" s="36">
        <v>2.0255724742869998</v>
      </c>
      <c r="D46" s="36">
        <v>1.9987086522419999</v>
      </c>
      <c r="E46" s="36">
        <v>2.0408173818340001</v>
      </c>
      <c r="F46" s="36">
        <v>2.8529225769909998</v>
      </c>
      <c r="G46" s="36">
        <v>3.5345431911270002</v>
      </c>
      <c r="H46" s="36">
        <v>3.9728585785330002</v>
      </c>
      <c r="I46" s="36">
        <v>3.9861909753579998</v>
      </c>
      <c r="J46" s="36">
        <v>3.9297197658440002</v>
      </c>
      <c r="K46" s="36">
        <v>3.859872439144</v>
      </c>
      <c r="L46" s="36">
        <v>4.3473429516830002</v>
      </c>
      <c r="M46" s="36">
        <v>4.2774956249829996</v>
      </c>
      <c r="N46" s="36">
        <v>4.2076482982829999</v>
      </c>
      <c r="O46" s="36">
        <v>4.1378009715830002</v>
      </c>
      <c r="P46" s="36">
        <v>4.1770759005949998</v>
      </c>
      <c r="Q46" s="36">
        <v>4.3534346676359998</v>
      </c>
    </row>
    <row r="48" spans="1:17" ht="11.45" customHeight="1" x14ac:dyDescent="0.25">
      <c r="A48" s="27" t="s">
        <v>135</v>
      </c>
      <c r="B48" s="41">
        <f t="shared" ref="B48:Q48" si="27">SUM(B49,B53)</f>
        <v>120.51302665610699</v>
      </c>
      <c r="C48" s="41">
        <f t="shared" si="27"/>
        <v>116.249333866745</v>
      </c>
      <c r="D48" s="41">
        <f t="shared" si="27"/>
        <v>113.148977714197</v>
      </c>
      <c r="E48" s="41">
        <f t="shared" si="27"/>
        <v>114.84657544986101</v>
      </c>
      <c r="F48" s="41">
        <f t="shared" si="27"/>
        <v>134.78999278800498</v>
      </c>
      <c r="G48" s="41">
        <f t="shared" si="27"/>
        <v>147.22526930619</v>
      </c>
      <c r="H48" s="41">
        <f t="shared" si="27"/>
        <v>151.51913997288801</v>
      </c>
      <c r="I48" s="41">
        <f t="shared" si="27"/>
        <v>162.86911782691899</v>
      </c>
      <c r="J48" s="41">
        <f t="shared" si="27"/>
        <v>166.634692592775</v>
      </c>
      <c r="K48" s="41">
        <f t="shared" si="27"/>
        <v>146.354572273598</v>
      </c>
      <c r="L48" s="41">
        <f t="shared" si="27"/>
        <v>156.535294889216</v>
      </c>
      <c r="M48" s="41">
        <f t="shared" si="27"/>
        <v>164.15602457424299</v>
      </c>
      <c r="N48" s="41">
        <f t="shared" si="27"/>
        <v>159.83925389195198</v>
      </c>
      <c r="O48" s="41">
        <f t="shared" si="27"/>
        <v>154.02012147673298</v>
      </c>
      <c r="P48" s="41">
        <f t="shared" si="27"/>
        <v>157.148499722244</v>
      </c>
      <c r="Q48" s="41">
        <f t="shared" si="27"/>
        <v>159.46839143224898</v>
      </c>
    </row>
    <row r="49" spans="1:17" ht="11.45" customHeight="1" x14ac:dyDescent="0.25">
      <c r="A49" s="130" t="s">
        <v>39</v>
      </c>
      <c r="B49" s="132">
        <f t="shared" ref="B49:Q49" si="28">SUM(B50:B52)</f>
        <v>116.73283256284799</v>
      </c>
      <c r="C49" s="132">
        <f t="shared" si="28"/>
        <v>112.74528281547501</v>
      </c>
      <c r="D49" s="132">
        <f t="shared" si="28"/>
        <v>109.231717025756</v>
      </c>
      <c r="E49" s="132">
        <f t="shared" si="28"/>
        <v>110.647942062043</v>
      </c>
      <c r="F49" s="132">
        <f t="shared" si="28"/>
        <v>129.56160274654098</v>
      </c>
      <c r="G49" s="132">
        <f t="shared" si="28"/>
        <v>141.47426948051901</v>
      </c>
      <c r="H49" s="132">
        <f t="shared" si="28"/>
        <v>145.17905388886902</v>
      </c>
      <c r="I49" s="132">
        <f t="shared" si="28"/>
        <v>156.569603279087</v>
      </c>
      <c r="J49" s="132">
        <f t="shared" si="28"/>
        <v>160.46392096425799</v>
      </c>
      <c r="K49" s="132">
        <f t="shared" si="28"/>
        <v>140.331136905709</v>
      </c>
      <c r="L49" s="132">
        <f t="shared" si="28"/>
        <v>149.88589915160901</v>
      </c>
      <c r="M49" s="132">
        <f t="shared" si="28"/>
        <v>157.81527491358</v>
      </c>
      <c r="N49" s="132">
        <f t="shared" si="28"/>
        <v>153.971035563725</v>
      </c>
      <c r="O49" s="132">
        <f t="shared" si="28"/>
        <v>148.09762999540899</v>
      </c>
      <c r="P49" s="132">
        <f t="shared" si="28"/>
        <v>150.53007484804201</v>
      </c>
      <c r="Q49" s="132">
        <f t="shared" si="28"/>
        <v>152.60467776314499</v>
      </c>
    </row>
    <row r="50" spans="1:17" ht="11.45" customHeight="1" x14ac:dyDescent="0.25">
      <c r="A50" s="116" t="s">
        <v>23</v>
      </c>
      <c r="B50" s="42">
        <v>3.8338028169010001</v>
      </c>
      <c r="C50" s="42">
        <v>3.929923479662</v>
      </c>
      <c r="D50" s="42">
        <v>3.7819427650140001</v>
      </c>
      <c r="E50" s="42">
        <v>4.1044776119400002</v>
      </c>
      <c r="F50" s="42">
        <v>4.3278159063380004</v>
      </c>
      <c r="G50" s="42">
        <v>4.283636363636</v>
      </c>
      <c r="H50" s="42">
        <v>4.9749393694419997</v>
      </c>
      <c r="I50" s="42">
        <v>5.2664779619889996</v>
      </c>
      <c r="J50" s="42">
        <v>5.3682719546740003</v>
      </c>
      <c r="K50" s="42">
        <v>5.1157894736839999</v>
      </c>
      <c r="L50" s="42">
        <v>5.5151883353580002</v>
      </c>
      <c r="M50" s="42">
        <v>4.7769230769229996</v>
      </c>
      <c r="N50" s="42">
        <v>4.3294212869280004</v>
      </c>
      <c r="O50" s="42">
        <v>3.9190938511329998</v>
      </c>
      <c r="P50" s="42">
        <v>3.5859280226450001</v>
      </c>
      <c r="Q50" s="42">
        <v>3.2743434343429998</v>
      </c>
    </row>
    <row r="51" spans="1:17" ht="11.45" customHeight="1" x14ac:dyDescent="0.25">
      <c r="A51" s="116" t="s">
        <v>127</v>
      </c>
      <c r="B51" s="42">
        <v>64.246648793565996</v>
      </c>
      <c r="C51" s="42">
        <v>59.486327077748001</v>
      </c>
      <c r="D51" s="42">
        <v>57.88471849866</v>
      </c>
      <c r="E51" s="42">
        <v>65.759507230851995</v>
      </c>
      <c r="F51" s="42">
        <v>74.545066666666997</v>
      </c>
      <c r="G51" s="42">
        <v>74.236883116883007</v>
      </c>
      <c r="H51" s="42">
        <v>74.762781186094003</v>
      </c>
      <c r="I51" s="42">
        <v>82.709791983765001</v>
      </c>
      <c r="J51" s="42">
        <v>85.948704926359</v>
      </c>
      <c r="K51" s="42">
        <v>75.668680765358005</v>
      </c>
      <c r="L51" s="42">
        <v>79.068588469185002</v>
      </c>
      <c r="M51" s="42">
        <v>82.828614008941997</v>
      </c>
      <c r="N51" s="42">
        <v>80.901289682539996</v>
      </c>
      <c r="O51" s="42">
        <v>76.141082960755</v>
      </c>
      <c r="P51" s="42">
        <v>78.575396825396993</v>
      </c>
      <c r="Q51" s="42">
        <v>80.429207920791995</v>
      </c>
    </row>
    <row r="52" spans="1:17" ht="11.45" customHeight="1" x14ac:dyDescent="0.25">
      <c r="A52" s="116" t="s">
        <v>125</v>
      </c>
      <c r="B52" s="42">
        <v>48.652380952381002</v>
      </c>
      <c r="C52" s="42">
        <v>49.329032258064998</v>
      </c>
      <c r="D52" s="42">
        <v>47.565055762081997</v>
      </c>
      <c r="E52" s="42">
        <v>40.783957219251</v>
      </c>
      <c r="F52" s="42">
        <v>50.688720173535998</v>
      </c>
      <c r="G52" s="42">
        <v>62.953749999999999</v>
      </c>
      <c r="H52" s="42">
        <v>65.441333333333006</v>
      </c>
      <c r="I52" s="42">
        <v>68.593333333333007</v>
      </c>
      <c r="J52" s="42">
        <v>69.146944083224994</v>
      </c>
      <c r="K52" s="42">
        <v>59.546666666667001</v>
      </c>
      <c r="L52" s="42">
        <v>65.302122347066003</v>
      </c>
      <c r="M52" s="42">
        <v>70.209737827715003</v>
      </c>
      <c r="N52" s="42">
        <v>68.740324594257004</v>
      </c>
      <c r="O52" s="42">
        <v>68.037453183520995</v>
      </c>
      <c r="P52" s="42">
        <v>68.368750000000006</v>
      </c>
      <c r="Q52" s="42">
        <v>68.901126408010001</v>
      </c>
    </row>
    <row r="53" spans="1:17" ht="11.45" customHeight="1" x14ac:dyDescent="0.25">
      <c r="A53" s="128" t="s">
        <v>18</v>
      </c>
      <c r="B53" s="131">
        <f t="shared" ref="B53:Q53" si="29">SUM(B54:B55)</f>
        <v>3.7801940932589999</v>
      </c>
      <c r="C53" s="131">
        <f t="shared" si="29"/>
        <v>3.5040510512700003</v>
      </c>
      <c r="D53" s="131">
        <f t="shared" si="29"/>
        <v>3.9172606884409999</v>
      </c>
      <c r="E53" s="131">
        <f t="shared" si="29"/>
        <v>4.198633387818</v>
      </c>
      <c r="F53" s="131">
        <f t="shared" si="29"/>
        <v>5.2283900414639994</v>
      </c>
      <c r="G53" s="131">
        <f t="shared" si="29"/>
        <v>5.7509998256710002</v>
      </c>
      <c r="H53" s="131">
        <f t="shared" si="29"/>
        <v>6.3400860840190001</v>
      </c>
      <c r="I53" s="131">
        <f t="shared" si="29"/>
        <v>6.2995145478319996</v>
      </c>
      <c r="J53" s="131">
        <f t="shared" si="29"/>
        <v>6.1707716285170005</v>
      </c>
      <c r="K53" s="131">
        <f t="shared" si="29"/>
        <v>6.0234353678890002</v>
      </c>
      <c r="L53" s="131">
        <f t="shared" si="29"/>
        <v>6.6493957376069996</v>
      </c>
      <c r="M53" s="131">
        <f t="shared" si="29"/>
        <v>6.3407496606630005</v>
      </c>
      <c r="N53" s="131">
        <f t="shared" si="29"/>
        <v>5.868218328227</v>
      </c>
      <c r="O53" s="131">
        <f t="shared" si="29"/>
        <v>5.9224914813240002</v>
      </c>
      <c r="P53" s="131">
        <f t="shared" si="29"/>
        <v>6.6184248742019998</v>
      </c>
      <c r="Q53" s="131">
        <f t="shared" si="29"/>
        <v>6.8637136691039995</v>
      </c>
    </row>
    <row r="54" spans="1:17" ht="11.45" customHeight="1" x14ac:dyDescent="0.25">
      <c r="A54" s="95" t="s">
        <v>126</v>
      </c>
      <c r="B54" s="37">
        <v>1.6847742922719999</v>
      </c>
      <c r="C54" s="37">
        <v>1.6548808608759999</v>
      </c>
      <c r="D54" s="37">
        <v>1.9185520361990001</v>
      </c>
      <c r="E54" s="37">
        <v>2.1578160059839999</v>
      </c>
      <c r="F54" s="37">
        <v>2.3754674644730001</v>
      </c>
      <c r="G54" s="37">
        <v>2.216456634544</v>
      </c>
      <c r="H54" s="37">
        <v>2.3672275054859999</v>
      </c>
      <c r="I54" s="37">
        <v>2.3133235724739998</v>
      </c>
      <c r="J54" s="37">
        <v>2.2410518626729998</v>
      </c>
      <c r="K54" s="37">
        <v>2.2440433212999999</v>
      </c>
      <c r="L54" s="37">
        <v>2.3020527859239999</v>
      </c>
      <c r="M54" s="37">
        <v>2.358394160584</v>
      </c>
      <c r="N54" s="37">
        <v>2.2698760029180001</v>
      </c>
      <c r="O54" s="37">
        <v>2.156819839533</v>
      </c>
      <c r="P54" s="37">
        <v>2.441348973607</v>
      </c>
      <c r="Q54" s="37">
        <v>2.5102790014680001</v>
      </c>
    </row>
    <row r="55" spans="1:17" ht="11.45" customHeight="1" x14ac:dyDescent="0.25">
      <c r="A55" s="93" t="s">
        <v>125</v>
      </c>
      <c r="B55" s="36">
        <v>2.095419800987</v>
      </c>
      <c r="C55" s="36">
        <v>1.8491701903940001</v>
      </c>
      <c r="D55" s="36">
        <v>1.9987086522419999</v>
      </c>
      <c r="E55" s="36">
        <v>2.0408173818340001</v>
      </c>
      <c r="F55" s="36">
        <v>2.8529225769909998</v>
      </c>
      <c r="G55" s="36">
        <v>3.5345431911270002</v>
      </c>
      <c r="H55" s="36">
        <v>3.9728585785330002</v>
      </c>
      <c r="I55" s="36">
        <v>3.9861909753579998</v>
      </c>
      <c r="J55" s="36">
        <v>3.9297197658440002</v>
      </c>
      <c r="K55" s="36">
        <v>3.7793920465889999</v>
      </c>
      <c r="L55" s="36">
        <v>4.3473429516830002</v>
      </c>
      <c r="M55" s="36">
        <v>3.9823555000790001</v>
      </c>
      <c r="N55" s="36">
        <v>3.5983423253089999</v>
      </c>
      <c r="O55" s="36">
        <v>3.7656716417910001</v>
      </c>
      <c r="P55" s="36">
        <v>4.1770759005949998</v>
      </c>
      <c r="Q55" s="36">
        <v>4.3534346676359998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2.5485771391020053</v>
      </c>
      <c r="D57" s="41">
        <f t="shared" si="30"/>
        <v>0.36281382305500198</v>
      </c>
      <c r="E57" s="41">
        <f t="shared" si="30"/>
        <v>8.7750434725329995</v>
      </c>
      <c r="F57" s="41">
        <f t="shared" si="30"/>
        <v>18.658935251360006</v>
      </c>
      <c r="G57" s="41">
        <f t="shared" si="30"/>
        <v>16.555229093576017</v>
      </c>
      <c r="H57" s="41">
        <f t="shared" si="30"/>
        <v>8.2081198683830081</v>
      </c>
      <c r="I57" s="41">
        <f t="shared" si="30"/>
        <v>15.367078742569005</v>
      </c>
      <c r="J57" s="41">
        <f t="shared" si="30"/>
        <v>7.7987882211189934</v>
      </c>
      <c r="K57" s="41">
        <f t="shared" si="30"/>
        <v>4.303803497900871E-2</v>
      </c>
      <c r="L57" s="41">
        <f t="shared" si="30"/>
        <v>1.0739896820840094</v>
      </c>
      <c r="M57" s="41">
        <f t="shared" si="30"/>
        <v>9.3451063194030066</v>
      </c>
      <c r="N57" s="41">
        <f t="shared" si="30"/>
        <v>0.36656343167200589</v>
      </c>
      <c r="O57" s="41">
        <f t="shared" si="30"/>
        <v>0.91887462101100059</v>
      </c>
      <c r="P57" s="41">
        <f t="shared" si="30"/>
        <v>4.27081440861601</v>
      </c>
      <c r="Q57" s="41">
        <f t="shared" si="30"/>
        <v>6.5207837596150036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2.5223114274220051</v>
      </c>
      <c r="D58" s="132">
        <f t="shared" si="31"/>
        <v>1.0018652574217413E-12</v>
      </c>
      <c r="E58" s="132">
        <f t="shared" si="31"/>
        <v>8.3676643033799998</v>
      </c>
      <c r="F58" s="132">
        <f t="shared" si="31"/>
        <v>17.503172127938008</v>
      </c>
      <c r="G58" s="132">
        <f t="shared" si="31"/>
        <v>15.803761152740016</v>
      </c>
      <c r="H58" s="132">
        <f t="shared" si="31"/>
        <v>7.5958788271120081</v>
      </c>
      <c r="I58" s="132">
        <f t="shared" si="31"/>
        <v>15.281643808980006</v>
      </c>
      <c r="J58" s="132">
        <f t="shared" si="31"/>
        <v>7.7854121039329929</v>
      </c>
      <c r="K58" s="132">
        <f t="shared" si="31"/>
        <v>1.0089706847793423E-12</v>
      </c>
      <c r="L58" s="132">
        <f t="shared" si="31"/>
        <v>0.40250323514500952</v>
      </c>
      <c r="M58" s="132">
        <f t="shared" si="31"/>
        <v>9.2326058016670061</v>
      </c>
      <c r="N58" s="132">
        <f t="shared" si="31"/>
        <v>0.36656343167200589</v>
      </c>
      <c r="O58" s="132">
        <f t="shared" si="31"/>
        <v>0.91887462101100059</v>
      </c>
      <c r="P58" s="132">
        <f t="shared" si="31"/>
        <v>3.9102599106530107</v>
      </c>
      <c r="Q58" s="132">
        <f t="shared" si="31"/>
        <v>6.1494884949370032</v>
      </c>
    </row>
    <row r="59" spans="1:17" ht="11.45" customHeight="1" x14ac:dyDescent="0.25">
      <c r="A59" s="116" t="s">
        <v>23</v>
      </c>
      <c r="B59" s="42"/>
      <c r="C59" s="42">
        <v>0.22391408999099971</v>
      </c>
      <c r="D59" s="42">
        <v>0</v>
      </c>
      <c r="E59" s="42">
        <v>0.43014098673800039</v>
      </c>
      <c r="F59" s="42">
        <v>0.35113172162800055</v>
      </c>
      <c r="G59" s="42">
        <v>8.3613884527999893E-2</v>
      </c>
      <c r="H59" s="42">
        <v>0.81909643303599999</v>
      </c>
      <c r="I59" s="42">
        <v>0.4193320197770003</v>
      </c>
      <c r="J59" s="42">
        <v>0.22958741991500098</v>
      </c>
      <c r="K59" s="42">
        <v>0</v>
      </c>
      <c r="L59" s="42">
        <v>0.40250323514400055</v>
      </c>
      <c r="M59" s="42">
        <v>0</v>
      </c>
      <c r="N59" s="42">
        <v>0</v>
      </c>
      <c r="O59" s="42">
        <v>8.8817841970012523E-16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1.0089706847793423E-12</v>
      </c>
      <c r="D60" s="42">
        <v>1.0018652574217413E-12</v>
      </c>
      <c r="E60" s="42">
        <v>7.9375233166420003</v>
      </c>
      <c r="F60" s="42">
        <v>10.927114395601009</v>
      </c>
      <c r="G60" s="42">
        <v>1.833371410002016</v>
      </c>
      <c r="H60" s="42">
        <v>2.6674530289970022</v>
      </c>
      <c r="I60" s="42">
        <v>10.088565757457005</v>
      </c>
      <c r="J60" s="42">
        <v>5.3804679023800048</v>
      </c>
      <c r="K60" s="42">
        <v>1.0089706847793423E-12</v>
      </c>
      <c r="L60" s="42">
        <v>1.0089706847793423E-12</v>
      </c>
      <c r="M60" s="42">
        <v>3.3045739619389991</v>
      </c>
      <c r="N60" s="42">
        <v>0.21423063338400539</v>
      </c>
      <c r="O60" s="42">
        <v>1.0089706847793423E-12</v>
      </c>
      <c r="P60" s="42">
        <v>1.9572170624280005</v>
      </c>
      <c r="Q60" s="42">
        <v>3.9953660551810088</v>
      </c>
    </row>
    <row r="61" spans="1:17" ht="11.45" customHeight="1" x14ac:dyDescent="0.25">
      <c r="A61" s="116" t="s">
        <v>125</v>
      </c>
      <c r="B61" s="42"/>
      <c r="C61" s="42">
        <v>2.2983973374299964</v>
      </c>
      <c r="D61" s="42">
        <v>0</v>
      </c>
      <c r="E61" s="42">
        <v>0</v>
      </c>
      <c r="F61" s="42">
        <v>6.2249260107089981</v>
      </c>
      <c r="G61" s="42">
        <v>13.886775858210001</v>
      </c>
      <c r="H61" s="42">
        <v>4.1093293650790059</v>
      </c>
      <c r="I61" s="42">
        <v>4.7737460317460005</v>
      </c>
      <c r="J61" s="42">
        <v>2.1753567816379871</v>
      </c>
      <c r="K61" s="42">
        <v>0</v>
      </c>
      <c r="L61" s="42">
        <v>0</v>
      </c>
      <c r="M61" s="42">
        <v>5.928031839728007</v>
      </c>
      <c r="N61" s="42">
        <v>0.1523327982880005</v>
      </c>
      <c r="O61" s="42">
        <v>0.91887462100999073</v>
      </c>
      <c r="P61" s="42">
        <v>1.9530428482250102</v>
      </c>
      <c r="Q61" s="42">
        <v>2.1541224397559944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2.6265711680000026E-2</v>
      </c>
      <c r="D62" s="131">
        <f t="shared" si="32"/>
        <v>0.36281382305400012</v>
      </c>
      <c r="E62" s="131">
        <f t="shared" si="32"/>
        <v>0.40737916915300021</v>
      </c>
      <c r="F62" s="131">
        <f t="shared" si="32"/>
        <v>1.155763123422</v>
      </c>
      <c r="G62" s="131">
        <f t="shared" si="32"/>
        <v>0.75146794083600055</v>
      </c>
      <c r="H62" s="131">
        <f t="shared" si="32"/>
        <v>0.61224104127099999</v>
      </c>
      <c r="I62" s="131">
        <f t="shared" si="32"/>
        <v>8.5434933588999673E-2</v>
      </c>
      <c r="J62" s="131">
        <f t="shared" si="32"/>
        <v>1.3376117186000958E-2</v>
      </c>
      <c r="K62" s="131">
        <f t="shared" si="32"/>
        <v>4.303803497799974E-2</v>
      </c>
      <c r="L62" s="131">
        <f t="shared" si="32"/>
        <v>0.67148644693899984</v>
      </c>
      <c r="M62" s="131">
        <f t="shared" si="32"/>
        <v>0.11250051773600012</v>
      </c>
      <c r="N62" s="131">
        <f t="shared" si="32"/>
        <v>0</v>
      </c>
      <c r="O62" s="131">
        <f t="shared" si="32"/>
        <v>0</v>
      </c>
      <c r="P62" s="131">
        <f t="shared" si="32"/>
        <v>0.36055449796299932</v>
      </c>
      <c r="Q62" s="131">
        <f t="shared" si="32"/>
        <v>0.37129526467799989</v>
      </c>
    </row>
    <row r="63" spans="1:17" ht="11.45" customHeight="1" x14ac:dyDescent="0.25">
      <c r="A63" s="95" t="s">
        <v>126</v>
      </c>
      <c r="B63" s="37"/>
      <c r="C63" s="37">
        <v>2.6265711680000026E-2</v>
      </c>
      <c r="D63" s="37">
        <v>0.31983031839900011</v>
      </c>
      <c r="E63" s="37">
        <v>0.29542311286099987</v>
      </c>
      <c r="F63" s="37">
        <v>0.27381060156500014</v>
      </c>
      <c r="G63" s="37">
        <v>0</v>
      </c>
      <c r="H63" s="37">
        <v>0.10407832716499987</v>
      </c>
      <c r="I63" s="37">
        <v>2.2552100639998685E-3</v>
      </c>
      <c r="J63" s="37">
        <v>4.4408920985006262E-16</v>
      </c>
      <c r="K63" s="37">
        <v>4.303803497799974E-2</v>
      </c>
      <c r="L63" s="37">
        <v>0.11416860769999992</v>
      </c>
      <c r="M63" s="37">
        <v>0.11250051773600012</v>
      </c>
      <c r="N63" s="37">
        <v>0</v>
      </c>
      <c r="O63" s="37">
        <v>0</v>
      </c>
      <c r="P63" s="37">
        <v>0.25143224225100003</v>
      </c>
      <c r="Q63" s="37">
        <v>0.12508917093700012</v>
      </c>
    </row>
    <row r="64" spans="1:17" ht="11.45" customHeight="1" x14ac:dyDescent="0.25">
      <c r="A64" s="93" t="s">
        <v>125</v>
      </c>
      <c r="B64" s="36"/>
      <c r="C64" s="36">
        <v>0</v>
      </c>
      <c r="D64" s="36">
        <v>4.2983504655000004E-2</v>
      </c>
      <c r="E64" s="36">
        <v>0.11195605629200034</v>
      </c>
      <c r="F64" s="36">
        <v>0.8819525218569999</v>
      </c>
      <c r="G64" s="36">
        <v>0.75146794083600055</v>
      </c>
      <c r="H64" s="36">
        <v>0.50816271410600011</v>
      </c>
      <c r="I64" s="36">
        <v>8.3179723524999805E-2</v>
      </c>
      <c r="J64" s="36">
        <v>1.3376117186000513E-2</v>
      </c>
      <c r="K64" s="36">
        <v>0</v>
      </c>
      <c r="L64" s="36">
        <v>0.55731783923899991</v>
      </c>
      <c r="M64" s="36">
        <v>0</v>
      </c>
      <c r="N64" s="36">
        <v>0</v>
      </c>
      <c r="O64" s="36">
        <v>0</v>
      </c>
      <c r="P64" s="36">
        <v>0.10912225571199929</v>
      </c>
      <c r="Q64" s="36">
        <v>0.24620609374099978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91.59497106600476</v>
      </c>
      <c r="C69" s="134">
        <f t="shared" si="33"/>
        <v>93.775744038255851</v>
      </c>
      <c r="D69" s="134">
        <f t="shared" si="33"/>
        <v>98.91707711770259</v>
      </c>
      <c r="E69" s="134">
        <f t="shared" si="33"/>
        <v>94.000952765064497</v>
      </c>
      <c r="F69" s="134">
        <f t="shared" si="33"/>
        <v>94.461716702074256</v>
      </c>
      <c r="G69" s="134">
        <f t="shared" si="33"/>
        <v>97.833458412427461</v>
      </c>
      <c r="H69" s="134">
        <f t="shared" si="33"/>
        <v>101.17640457555689</v>
      </c>
      <c r="I69" s="134">
        <f t="shared" si="33"/>
        <v>101.5344322827377</v>
      </c>
      <c r="J69" s="134">
        <f t="shared" si="33"/>
        <v>102.21571081842561</v>
      </c>
      <c r="K69" s="134">
        <f t="shared" si="33"/>
        <v>103.7993255989436</v>
      </c>
      <c r="L69" s="134">
        <f t="shared" si="33"/>
        <v>105.34718901382161</v>
      </c>
      <c r="M69" s="134">
        <f t="shared" si="33"/>
        <v>107.73438797807225</v>
      </c>
      <c r="N69" s="134">
        <f t="shared" si="33"/>
        <v>113.97025640577479</v>
      </c>
      <c r="O69" s="134">
        <f t="shared" si="33"/>
        <v>118.86334832473396</v>
      </c>
      <c r="P69" s="134">
        <f t="shared" si="33"/>
        <v>119.80621342427614</v>
      </c>
      <c r="Q69" s="134">
        <f t="shared" si="33"/>
        <v>119.69627653209115</v>
      </c>
    </row>
    <row r="70" spans="1:17" ht="11.45" customHeight="1" x14ac:dyDescent="0.25">
      <c r="A70" s="116" t="s">
        <v>23</v>
      </c>
      <c r="B70" s="77">
        <f>TrAvia_png!B13*TrAvia_png!B19</f>
        <v>57.353731499947514</v>
      </c>
      <c r="C70" s="77">
        <f>TrAvia_png!C13*TrAvia_png!C19</f>
        <v>57.530129124820661</v>
      </c>
      <c r="D70" s="77">
        <f>TrAvia_png!D13*TrAvia_png!D19</f>
        <v>60.939358414153247</v>
      </c>
      <c r="E70" s="77">
        <f>TrAvia_png!E13*TrAvia_png!E19</f>
        <v>57.650909090909089</v>
      </c>
      <c r="F70" s="77">
        <f>TrAvia_png!F13*TrAvia_png!F19</f>
        <v>56.821175373134331</v>
      </c>
      <c r="G70" s="77">
        <f>TrAvia_png!G13*TrAvia_png!G19</f>
        <v>57.472269383135256</v>
      </c>
      <c r="H70" s="77">
        <f>TrAvia_png!H13*TrAvia_png!H19</f>
        <v>61.256012349691261</v>
      </c>
      <c r="I70" s="77">
        <f>TrAvia_png!I13*TrAvia_png!I19</f>
        <v>60.866554054054063</v>
      </c>
      <c r="J70" s="77">
        <f>TrAvia_png!J13*TrAvia_png!J19</f>
        <v>61.307802487749726</v>
      </c>
      <c r="K70" s="77">
        <f>TrAvia_png!K13*TrAvia_png!K19</f>
        <v>62.350585628363412</v>
      </c>
      <c r="L70" s="77">
        <f>TrAvia_png!L13*TrAvia_png!L19</f>
        <v>63.137034589116539</v>
      </c>
      <c r="M70" s="77">
        <f>TrAvia_png!M13*TrAvia_png!M19</f>
        <v>61.698110009322832</v>
      </c>
      <c r="N70" s="77">
        <f>TrAvia_png!N13*TrAvia_png!N19</f>
        <v>64.960179472798657</v>
      </c>
      <c r="O70" s="77">
        <f>TrAvia_png!O13*TrAvia_png!O19</f>
        <v>67.147192402972749</v>
      </c>
      <c r="P70" s="77">
        <f>TrAvia_png!P13*TrAvia_png!P19</f>
        <v>69.475642760487148</v>
      </c>
      <c r="Q70" s="77">
        <f>TrAvia_png!Q13*TrAvia_png!Q19</f>
        <v>69.513943731490627</v>
      </c>
    </row>
    <row r="71" spans="1:17" ht="11.45" customHeight="1" x14ac:dyDescent="0.25">
      <c r="A71" s="116" t="s">
        <v>127</v>
      </c>
      <c r="B71" s="77">
        <f>TrAvia_png!B14*TrAvia_png!B20</f>
        <v>86.715740277082304</v>
      </c>
      <c r="C71" s="77">
        <f>TrAvia_png!C14*TrAvia_png!C20</f>
        <v>88.207072163833374</v>
      </c>
      <c r="D71" s="77">
        <f>TrAvia_png!D14*TrAvia_png!D20</f>
        <v>93.858107544810338</v>
      </c>
      <c r="E71" s="77">
        <f>TrAvia_png!E14*TrAvia_png!E20</f>
        <v>88.356633787559147</v>
      </c>
      <c r="F71" s="77">
        <f>TrAvia_png!F14*TrAvia_png!F20</f>
        <v>88.136400709727269</v>
      </c>
      <c r="G71" s="77">
        <f>TrAvia_png!G14*TrAvia_png!G20</f>
        <v>91.194085622717026</v>
      </c>
      <c r="H71" s="77">
        <f>TrAvia_png!H14*TrAvia_png!H20</f>
        <v>96.065455838507617</v>
      </c>
      <c r="I71" s="77">
        <f>TrAvia_png!I14*TrAvia_png!I20</f>
        <v>96.031670766342984</v>
      </c>
      <c r="J71" s="77">
        <f>TrAvia_png!J14*TrAvia_png!J20</f>
        <v>96.580950523834005</v>
      </c>
      <c r="K71" s="77">
        <f>TrAvia_png!K14*TrAvia_png!K20</f>
        <v>98.49509575586579</v>
      </c>
      <c r="L71" s="77">
        <f>TrAvia_png!L14*TrAvia_png!L20</f>
        <v>99.307638635706468</v>
      </c>
      <c r="M71" s="77">
        <f>TrAvia_png!M14*TrAvia_png!M20</f>
        <v>102.1809828829153</v>
      </c>
      <c r="N71" s="77">
        <f>TrAvia_png!N14*TrAvia_png!N20</f>
        <v>107.17132136090791</v>
      </c>
      <c r="O71" s="77">
        <f>TrAvia_png!O14*TrAvia_png!O20</f>
        <v>111.65337439323554</v>
      </c>
      <c r="P71" s="77">
        <f>TrAvia_png!P14*TrAvia_png!P20</f>
        <v>112.52869804555326</v>
      </c>
      <c r="Q71" s="77">
        <f>TrAvia_png!Q14*TrAvia_png!Q20</f>
        <v>112.15544079720804</v>
      </c>
    </row>
    <row r="72" spans="1:17" ht="11.45" customHeight="1" x14ac:dyDescent="0.25">
      <c r="A72" s="116" t="s">
        <v>125</v>
      </c>
      <c r="B72" s="135">
        <f>TrAvia_png!B15*TrAvia_png!B21</f>
        <v>113.88247528628756</v>
      </c>
      <c r="C72" s="135">
        <f>TrAvia_png!C15*TrAvia_png!C21</f>
        <v>119.18731362804081</v>
      </c>
      <c r="D72" s="135">
        <f>TrAvia_png!D15*TrAvia_png!D21</f>
        <v>122.42850071642569</v>
      </c>
      <c r="E72" s="135">
        <f>TrAvia_png!E15*TrAvia_png!E21</f>
        <v>121.8726562295125</v>
      </c>
      <c r="F72" s="135">
        <f>TrAvia_png!F15*TrAvia_png!F21</f>
        <v>122.01298812453193</v>
      </c>
      <c r="G72" s="135">
        <f>TrAvia_png!G15*TrAvia_png!G21</f>
        <v>125.16931080356609</v>
      </c>
      <c r="H72" s="135">
        <f>TrAvia_png!H15*TrAvia_png!H21</f>
        <v>126.41519121452292</v>
      </c>
      <c r="I72" s="135">
        <f>TrAvia_png!I15*TrAvia_png!I21</f>
        <v>129.26743123724367</v>
      </c>
      <c r="J72" s="135">
        <f>TrAvia_png!J15*TrAvia_png!J21</f>
        <v>130.3541016286155</v>
      </c>
      <c r="K72" s="135">
        <f>TrAvia_png!K15*TrAvia_png!K21</f>
        <v>130.68641859707691</v>
      </c>
      <c r="L72" s="135">
        <f>TrAvia_png!L15*TrAvia_png!L21</f>
        <v>134.7043225572103</v>
      </c>
      <c r="M72" s="135">
        <f>TrAvia_png!M15*TrAvia_png!M21</f>
        <v>133.85771186742062</v>
      </c>
      <c r="N72" s="135">
        <f>TrAvia_png!N15*TrAvia_png!N21</f>
        <v>143.63182651967819</v>
      </c>
      <c r="O72" s="135">
        <f>TrAvia_png!O15*TrAvia_png!O21</f>
        <v>148.3343975925722</v>
      </c>
      <c r="P72" s="135">
        <f>TrAvia_png!P15*TrAvia_png!P21</f>
        <v>149.04376999725753</v>
      </c>
      <c r="Q72" s="135">
        <f>TrAvia_png!Q15*TrAvia_png!Q21</f>
        <v>149.33760807963381</v>
      </c>
    </row>
    <row r="73" spans="1:17" ht="11.45" customHeight="1" x14ac:dyDescent="0.25">
      <c r="A73" s="128" t="s">
        <v>132</v>
      </c>
      <c r="B73" s="133">
        <f t="shared" ref="B73:Q73" si="34">IF(B35=0,"",B35/B26)</f>
        <v>32.238802650910586</v>
      </c>
      <c r="C73" s="133">
        <f t="shared" si="34"/>
        <v>32.16129483244994</v>
      </c>
      <c r="D73" s="133">
        <f t="shared" si="34"/>
        <v>31.917500320850227</v>
      </c>
      <c r="E73" s="133">
        <f t="shared" si="34"/>
        <v>31.780799046285509</v>
      </c>
      <c r="F73" s="133">
        <f t="shared" si="34"/>
        <v>34.34102633140737</v>
      </c>
      <c r="G73" s="133">
        <f t="shared" si="34"/>
        <v>36.74338336845689</v>
      </c>
      <c r="H73" s="133">
        <f t="shared" si="34"/>
        <v>36.608894211905898</v>
      </c>
      <c r="I73" s="133">
        <f t="shared" si="34"/>
        <v>36.831571007912004</v>
      </c>
      <c r="J73" s="133">
        <f t="shared" si="34"/>
        <v>36.454677295897532</v>
      </c>
      <c r="K73" s="133">
        <f t="shared" si="34"/>
        <v>36.425953042325588</v>
      </c>
      <c r="L73" s="133">
        <f t="shared" si="34"/>
        <v>38.708717261676675</v>
      </c>
      <c r="M73" s="133">
        <f t="shared" si="34"/>
        <v>38.115505374396086</v>
      </c>
      <c r="N73" s="133">
        <f t="shared" si="34"/>
        <v>36.985139440910743</v>
      </c>
      <c r="O73" s="133">
        <f t="shared" si="34"/>
        <v>36.515972414229182</v>
      </c>
      <c r="P73" s="133">
        <f t="shared" si="34"/>
        <v>39.28843161332658</v>
      </c>
      <c r="Q73" s="133">
        <f t="shared" si="34"/>
        <v>38.305258325466752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893.15075492640551</v>
      </c>
      <c r="C78" s="134">
        <f t="shared" ref="C78:Q78" si="35">IF(C13=0,0,C13*1000000/C22)</f>
        <v>950.43300906370325</v>
      </c>
      <c r="D78" s="134">
        <f t="shared" si="35"/>
        <v>930.37644685260568</v>
      </c>
      <c r="E78" s="134">
        <f t="shared" si="35"/>
        <v>801.64521328733474</v>
      </c>
      <c r="F78" s="134">
        <f t="shared" si="35"/>
        <v>821.80243710669356</v>
      </c>
      <c r="G78" s="134">
        <f t="shared" si="35"/>
        <v>900.07993380302503</v>
      </c>
      <c r="H78" s="134">
        <f t="shared" si="35"/>
        <v>909.93960127251501</v>
      </c>
      <c r="I78" s="134">
        <f t="shared" si="35"/>
        <v>882.66100960823292</v>
      </c>
      <c r="J78" s="134">
        <f t="shared" si="35"/>
        <v>864.42321246652909</v>
      </c>
      <c r="K78" s="134">
        <f t="shared" si="35"/>
        <v>814.17971995084838</v>
      </c>
      <c r="L78" s="134">
        <f t="shared" si="35"/>
        <v>819.61691975656186</v>
      </c>
      <c r="M78" s="134">
        <f t="shared" si="35"/>
        <v>833.0001320817762</v>
      </c>
      <c r="N78" s="134">
        <f t="shared" si="35"/>
        <v>833.02442195517585</v>
      </c>
      <c r="O78" s="134">
        <f t="shared" si="35"/>
        <v>852.02569048418206</v>
      </c>
      <c r="P78" s="134">
        <f t="shared" si="35"/>
        <v>844.9449198986897</v>
      </c>
      <c r="Q78" s="134">
        <f t="shared" si="35"/>
        <v>840.31531768963566</v>
      </c>
    </row>
    <row r="79" spans="1:17" ht="11.45" customHeight="1" x14ac:dyDescent="0.25">
      <c r="A79" s="116" t="s">
        <v>23</v>
      </c>
      <c r="B79" s="77">
        <v>282.17457700437302</v>
      </c>
      <c r="C79" s="77">
        <v>283.10603431037811</v>
      </c>
      <c r="D79" s="77">
        <v>284.0302743800504</v>
      </c>
      <c r="E79" s="77">
        <v>284.95867179979524</v>
      </c>
      <c r="F79" s="77">
        <v>285.87698598278178</v>
      </c>
      <c r="G79" s="77">
        <v>286.67743248201475</v>
      </c>
      <c r="H79" s="77">
        <v>287.39961862163119</v>
      </c>
      <c r="I79" s="77">
        <v>288.08837145579616</v>
      </c>
      <c r="J79" s="77">
        <v>288.78016308648324</v>
      </c>
      <c r="K79" s="77">
        <v>289.42498447582153</v>
      </c>
      <c r="L79" s="77">
        <v>289.99994126110664</v>
      </c>
      <c r="M79" s="77">
        <v>289.42499100425488</v>
      </c>
      <c r="N79" s="77">
        <v>288.83920159354204</v>
      </c>
      <c r="O79" s="77">
        <v>288.26201838503289</v>
      </c>
      <c r="P79" s="77">
        <v>287.67533742250743</v>
      </c>
      <c r="Q79" s="77">
        <v>287.0929928589814</v>
      </c>
    </row>
    <row r="80" spans="1:17" ht="11.45" customHeight="1" x14ac:dyDescent="0.25">
      <c r="A80" s="116" t="s">
        <v>127</v>
      </c>
      <c r="B80" s="77">
        <v>579.39802943144696</v>
      </c>
      <c r="C80" s="77">
        <v>579.39800017911148</v>
      </c>
      <c r="D80" s="77">
        <v>579.39799401708001</v>
      </c>
      <c r="E80" s="77">
        <v>577.49739102345484</v>
      </c>
      <c r="F80" s="77">
        <v>570.05380099481511</v>
      </c>
      <c r="G80" s="77">
        <v>522.74664405400131</v>
      </c>
      <c r="H80" s="77">
        <v>494.37491517463246</v>
      </c>
      <c r="I80" s="77">
        <v>481.55652268536687</v>
      </c>
      <c r="J80" s="77">
        <v>483.2397320429202</v>
      </c>
      <c r="K80" s="77">
        <v>468.5934575907138</v>
      </c>
      <c r="L80" s="77">
        <v>445.69077167441378</v>
      </c>
      <c r="M80" s="77">
        <v>445.40348397815683</v>
      </c>
      <c r="N80" s="77">
        <v>442.6130837169531</v>
      </c>
      <c r="O80" s="77">
        <v>445.5617886926857</v>
      </c>
      <c r="P80" s="77">
        <v>442.70459936336738</v>
      </c>
      <c r="Q80" s="77">
        <v>439.45856642913168</v>
      </c>
    </row>
    <row r="81" spans="1:17" ht="11.45" customHeight="1" x14ac:dyDescent="0.25">
      <c r="A81" s="116" t="s">
        <v>125</v>
      </c>
      <c r="B81" s="77">
        <v>1955.4640958256216</v>
      </c>
      <c r="C81" s="77">
        <v>2197.494023327823</v>
      </c>
      <c r="D81" s="77">
        <v>2075.4733600262198</v>
      </c>
      <c r="E81" s="77">
        <v>1661.1785870695976</v>
      </c>
      <c r="F81" s="77">
        <v>1697.6456210732674</v>
      </c>
      <c r="G81" s="77">
        <v>2099.8989363223213</v>
      </c>
      <c r="H81" s="77">
        <v>2304.2212895567191</v>
      </c>
      <c r="I81" s="77">
        <v>2304.2212895567191</v>
      </c>
      <c r="J81" s="77">
        <v>2221.1902225194663</v>
      </c>
      <c r="K81" s="77">
        <v>2006.3144993429983</v>
      </c>
      <c r="L81" s="77">
        <v>2094.7466268697444</v>
      </c>
      <c r="M81" s="77">
        <v>2096.1884142838912</v>
      </c>
      <c r="N81" s="77">
        <v>2095.1993101713033</v>
      </c>
      <c r="O81" s="77">
        <v>2095.3975134993902</v>
      </c>
      <c r="P81" s="77">
        <v>2100.2690144732965</v>
      </c>
      <c r="Q81" s="77">
        <v>2104.7436314197071</v>
      </c>
    </row>
    <row r="82" spans="1:17" ht="11.45" customHeight="1" x14ac:dyDescent="0.25">
      <c r="A82" s="128" t="s">
        <v>18</v>
      </c>
      <c r="B82" s="133">
        <f>IF(B17=0,0,B17*1000000/B26)</f>
        <v>1061.4966223693809</v>
      </c>
      <c r="C82" s="133">
        <f t="shared" ref="C82:Q82" si="36">IF(C17=0,0,C17*1000000/C26)</f>
        <v>1051.7155772399235</v>
      </c>
      <c r="D82" s="133">
        <f t="shared" si="36"/>
        <v>991.84329609686631</v>
      </c>
      <c r="E82" s="133">
        <f t="shared" si="36"/>
        <v>970.42738080802019</v>
      </c>
      <c r="F82" s="133">
        <f t="shared" si="36"/>
        <v>1073.2311070459214</v>
      </c>
      <c r="G82" s="133">
        <f t="shared" si="36"/>
        <v>1171.9541329118504</v>
      </c>
      <c r="H82" s="133">
        <f t="shared" si="36"/>
        <v>1197.2486575997918</v>
      </c>
      <c r="I82" s="133">
        <f t="shared" si="36"/>
        <v>1201.9367545047708</v>
      </c>
      <c r="J82" s="133">
        <f t="shared" si="36"/>
        <v>1174.0871946111383</v>
      </c>
      <c r="K82" s="133">
        <f t="shared" si="36"/>
        <v>1150.2380256585548</v>
      </c>
      <c r="L82" s="133">
        <f t="shared" si="36"/>
        <v>1225.4067316349033</v>
      </c>
      <c r="M82" s="133">
        <f t="shared" si="36"/>
        <v>1192.6069586074725</v>
      </c>
      <c r="N82" s="133">
        <f t="shared" si="36"/>
        <v>1175.870744396374</v>
      </c>
      <c r="O82" s="133">
        <f t="shared" si="36"/>
        <v>1214.6964799528155</v>
      </c>
      <c r="P82" s="133">
        <f t="shared" si="36"/>
        <v>1245.5678698275276</v>
      </c>
      <c r="Q82" s="133">
        <f t="shared" si="36"/>
        <v>1262.4117358347567</v>
      </c>
    </row>
    <row r="83" spans="1:17" ht="11.45" customHeight="1" x14ac:dyDescent="0.25">
      <c r="A83" s="95" t="s">
        <v>126</v>
      </c>
      <c r="B83" s="75">
        <v>515.8338723998063</v>
      </c>
      <c r="C83" s="75">
        <v>525.89928737815205</v>
      </c>
      <c r="D83" s="75">
        <v>484.99795064842777</v>
      </c>
      <c r="E83" s="75">
        <v>468.4775571460068</v>
      </c>
      <c r="F83" s="75">
        <v>468.05427004949166</v>
      </c>
      <c r="G83" s="75">
        <v>448.66897577189161</v>
      </c>
      <c r="H83" s="75">
        <v>421.73931137123571</v>
      </c>
      <c r="I83" s="75">
        <v>423.13347801936089</v>
      </c>
      <c r="J83" s="75">
        <v>417.59901430333878</v>
      </c>
      <c r="K83" s="75">
        <v>393.90674328947898</v>
      </c>
      <c r="L83" s="75">
        <v>426.32153873305879</v>
      </c>
      <c r="M83" s="75">
        <v>416.9320173776228</v>
      </c>
      <c r="N83" s="75">
        <v>415.73904230678494</v>
      </c>
      <c r="O83" s="75">
        <v>415.78316058053798</v>
      </c>
      <c r="P83" s="75">
        <v>426.12683664851153</v>
      </c>
      <c r="Q83" s="75">
        <v>428.19416044685431</v>
      </c>
    </row>
    <row r="84" spans="1:17" ht="11.45" customHeight="1" x14ac:dyDescent="0.25">
      <c r="A84" s="93" t="s">
        <v>125</v>
      </c>
      <c r="B84" s="74">
        <v>2053.5756065674259</v>
      </c>
      <c r="C84" s="74">
        <v>2053.1273358093217</v>
      </c>
      <c r="D84" s="74">
        <v>2049.8399855408561</v>
      </c>
      <c r="E84" s="74">
        <v>2049.6926722095795</v>
      </c>
      <c r="F84" s="74">
        <v>2048.9920659499808</v>
      </c>
      <c r="G84" s="74">
        <v>2047.5396479936085</v>
      </c>
      <c r="H84" s="74">
        <v>2074.8195816136267</v>
      </c>
      <c r="I84" s="74">
        <v>2050.3933783640023</v>
      </c>
      <c r="J84" s="74">
        <v>1995.3666008001007</v>
      </c>
      <c r="K84" s="74">
        <v>1962.2199670657385</v>
      </c>
      <c r="L84" s="74">
        <v>1968.8639442719943</v>
      </c>
      <c r="M84" s="74">
        <v>1959.321958271961</v>
      </c>
      <c r="N84" s="74">
        <v>1965.4903142394385</v>
      </c>
      <c r="O84" s="74">
        <v>1982.9241415789791</v>
      </c>
      <c r="P84" s="74">
        <v>1965.8066812051527</v>
      </c>
      <c r="Q84" s="74">
        <v>1965.0049082432565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89741.278687601458</v>
      </c>
      <c r="C87" s="132">
        <f t="shared" si="37"/>
        <v>99677.797462139555</v>
      </c>
      <c r="D87" s="132">
        <f t="shared" si="37"/>
        <v>101376.45714898192</v>
      </c>
      <c r="E87" s="132">
        <f t="shared" si="37"/>
        <v>82720.168300225065</v>
      </c>
      <c r="F87" s="132">
        <f t="shared" si="37"/>
        <v>85571.819127393945</v>
      </c>
      <c r="G87" s="132">
        <f t="shared" si="37"/>
        <v>99203.737115717755</v>
      </c>
      <c r="H87" s="132">
        <f t="shared" si="37"/>
        <v>103352.23529228588</v>
      </c>
      <c r="I87" s="132">
        <f t="shared" si="37"/>
        <v>101501.93796311937</v>
      </c>
      <c r="J87" s="132">
        <f t="shared" si="37"/>
        <v>99839.256904716269</v>
      </c>
      <c r="K87" s="132">
        <f t="shared" si="37"/>
        <v>94532.744519144166</v>
      </c>
      <c r="L87" s="132">
        <f t="shared" si="37"/>
        <v>97996.044722272578</v>
      </c>
      <c r="M87" s="132">
        <f t="shared" si="37"/>
        <v>100433.73757211934</v>
      </c>
      <c r="N87" s="132">
        <f t="shared" si="37"/>
        <v>107085.73131612102</v>
      </c>
      <c r="O87" s="132">
        <f t="shared" si="37"/>
        <v>113822.49452257859</v>
      </c>
      <c r="P87" s="132">
        <f t="shared" si="37"/>
        <v>113482.98865306414</v>
      </c>
      <c r="Q87" s="132">
        <f t="shared" si="37"/>
        <v>112901.39475474467</v>
      </c>
    </row>
    <row r="88" spans="1:17" ht="11.45" customHeight="1" x14ac:dyDescent="0.25">
      <c r="A88" s="116" t="s">
        <v>23</v>
      </c>
      <c r="B88" s="42">
        <f t="shared" ref="B88:Q88" si="38">IF(B5=0,"",B5*1000000/B23)</f>
        <v>16183.764925620073</v>
      </c>
      <c r="C88" s="42">
        <f t="shared" si="38"/>
        <v>16287.126709891962</v>
      </c>
      <c r="D88" s="42">
        <f t="shared" si="38"/>
        <v>17308.622690916178</v>
      </c>
      <c r="E88" s="42">
        <f t="shared" si="38"/>
        <v>16428.126482596195</v>
      </c>
      <c r="F88" s="42">
        <f t="shared" si="38"/>
        <v>16243.866355670707</v>
      </c>
      <c r="G88" s="42">
        <f t="shared" si="38"/>
        <v>16476.002625671921</v>
      </c>
      <c r="H88" s="42">
        <f t="shared" si="38"/>
        <v>17604.954587583201</v>
      </c>
      <c r="I88" s="42">
        <f t="shared" si="38"/>
        <v>17534.946433558627</v>
      </c>
      <c r="J88" s="42">
        <f t="shared" si="38"/>
        <v>17704.477200886267</v>
      </c>
      <c r="K88" s="42">
        <f t="shared" si="38"/>
        <v>18045.81727754746</v>
      </c>
      <c r="L88" s="42">
        <f t="shared" si="38"/>
        <v>18309.736322244255</v>
      </c>
      <c r="M88" s="42">
        <f t="shared" si="38"/>
        <v>17856.974934427792</v>
      </c>
      <c r="N88" s="42">
        <f t="shared" si="38"/>
        <v>18763.046374296362</v>
      </c>
      <c r="O88" s="42">
        <f t="shared" si="38"/>
        <v>19355.985210969073</v>
      </c>
      <c r="P88" s="42">
        <f t="shared" si="38"/>
        <v>19986.428973768725</v>
      </c>
      <c r="Q88" s="42">
        <f t="shared" si="38"/>
        <v>19956.966151304474</v>
      </c>
    </row>
    <row r="89" spans="1:17" ht="11.45" customHeight="1" x14ac:dyDescent="0.25">
      <c r="A89" s="116" t="s">
        <v>127</v>
      </c>
      <c r="B89" s="42">
        <f t="shared" ref="B89:Q89" si="39">IF(B6=0,"",B6*1000000/B24)</f>
        <v>50242.92903723065</v>
      </c>
      <c r="C89" s="42">
        <f t="shared" si="39"/>
        <v>51107.001213379641</v>
      </c>
      <c r="D89" s="42">
        <f t="shared" si="39"/>
        <v>54381.199233702471</v>
      </c>
      <c r="E89" s="42">
        <f t="shared" si="39"/>
        <v>51025.725491930236</v>
      </c>
      <c r="F89" s="42">
        <f t="shared" si="39"/>
        <v>50242.490230582152</v>
      </c>
      <c r="G89" s="42">
        <f t="shared" si="39"/>
        <v>47671.402216848575</v>
      </c>
      <c r="H89" s="42">
        <f t="shared" si="39"/>
        <v>47492.351581374598</v>
      </c>
      <c r="I89" s="42">
        <f t="shared" si="39"/>
        <v>46244.677441906126</v>
      </c>
      <c r="J89" s="42">
        <f t="shared" si="39"/>
        <v>46671.752651588075</v>
      </c>
      <c r="K89" s="42">
        <f t="shared" si="39"/>
        <v>46154.157475969594</v>
      </c>
      <c r="L89" s="42">
        <f t="shared" si="39"/>
        <v>44260.498096711839</v>
      </c>
      <c r="M89" s="42">
        <f t="shared" si="39"/>
        <v>45511.76577236288</v>
      </c>
      <c r="N89" s="42">
        <f t="shared" si="39"/>
        <v>47435.429033572014</v>
      </c>
      <c r="O89" s="42">
        <f t="shared" si="39"/>
        <v>49748.47720822414</v>
      </c>
      <c r="P89" s="42">
        <f t="shared" si="39"/>
        <v>49816.972185138002</v>
      </c>
      <c r="Q89" s="42">
        <f t="shared" si="39"/>
        <v>49287.6692299684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222693.09156608398</v>
      </c>
      <c r="C90" s="42">
        <f t="shared" si="40"/>
        <v>261913.40935411846</v>
      </c>
      <c r="D90" s="42">
        <f t="shared" si="40"/>
        <v>254097.09174489244</v>
      </c>
      <c r="E90" s="42">
        <f t="shared" si="40"/>
        <v>202452.24687776036</v>
      </c>
      <c r="F90" s="42">
        <f t="shared" si="40"/>
        <v>207134.81500367622</v>
      </c>
      <c r="G90" s="42">
        <f t="shared" si="40"/>
        <v>262842.9026166065</v>
      </c>
      <c r="H90" s="42">
        <f t="shared" si="40"/>
        <v>291288.57491988724</v>
      </c>
      <c r="I90" s="42">
        <f t="shared" si="40"/>
        <v>297860.76710316609</v>
      </c>
      <c r="J90" s="42">
        <f t="shared" si="40"/>
        <v>289541.25600278954</v>
      </c>
      <c r="K90" s="42">
        <f t="shared" si="40"/>
        <v>262198.05649852386</v>
      </c>
      <c r="L90" s="42">
        <f t="shared" si="40"/>
        <v>282171.42530149029</v>
      </c>
      <c r="M90" s="42">
        <f t="shared" si="40"/>
        <v>280590.98477903841</v>
      </c>
      <c r="N90" s="42">
        <f t="shared" si="40"/>
        <v>300937.30384267407</v>
      </c>
      <c r="O90" s="42">
        <f t="shared" si="40"/>
        <v>310819.52788190573</v>
      </c>
      <c r="P90" s="42">
        <f t="shared" si="40"/>
        <v>313032.01192552474</v>
      </c>
      <c r="Q90" s="42">
        <f t="shared" si="40"/>
        <v>314317.37953706144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45923.28900551494</v>
      </c>
      <c r="C91" s="131">
        <f t="shared" si="41"/>
        <v>45037.380319107717</v>
      </c>
      <c r="D91" s="131">
        <f t="shared" si="41"/>
        <v>42902.32041428009</v>
      </c>
      <c r="E91" s="131">
        <f t="shared" si="41"/>
        <v>41839.126276271068</v>
      </c>
      <c r="F91" s="131">
        <f t="shared" si="41"/>
        <v>49026.626942339477</v>
      </c>
      <c r="G91" s="131">
        <f t="shared" si="41"/>
        <v>56285.652906401418</v>
      </c>
      <c r="H91" s="131">
        <f t="shared" si="41"/>
        <v>57720.63537659037</v>
      </c>
      <c r="I91" s="131">
        <f t="shared" si="41"/>
        <v>58085.048274791203</v>
      </c>
      <c r="J91" s="131">
        <f t="shared" si="41"/>
        <v>56252.224488626976</v>
      </c>
      <c r="K91" s="131">
        <f t="shared" si="41"/>
        <v>54927.611915086673</v>
      </c>
      <c r="L91" s="131">
        <f t="shared" si="41"/>
        <v>60480.925292820655</v>
      </c>
      <c r="M91" s="131">
        <f t="shared" si="41"/>
        <v>57860.715741954635</v>
      </c>
      <c r="N91" s="131">
        <f t="shared" si="41"/>
        <v>55520.636403259748</v>
      </c>
      <c r="O91" s="131">
        <f t="shared" si="41"/>
        <v>55508.156538681847</v>
      </c>
      <c r="P91" s="131">
        <f t="shared" si="41"/>
        <v>60125.423880672432</v>
      </c>
      <c r="Q91" s="131">
        <f t="shared" si="41"/>
        <v>58798.951529537226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10545.430526905704</v>
      </c>
      <c r="C92" s="37">
        <f t="shared" si="42"/>
        <v>11025.087704826241</v>
      </c>
      <c r="D92" s="37">
        <f t="shared" si="42"/>
        <v>10325.009729949636</v>
      </c>
      <c r="E92" s="37">
        <f t="shared" si="42"/>
        <v>10114.607127557034</v>
      </c>
      <c r="F92" s="37">
        <f t="shared" si="42"/>
        <v>10235.373793046116</v>
      </c>
      <c r="G92" s="37">
        <f t="shared" si="42"/>
        <v>9709.304651919796</v>
      </c>
      <c r="H92" s="37">
        <f t="shared" si="42"/>
        <v>8763.8829274201707</v>
      </c>
      <c r="I92" s="37">
        <f t="shared" si="42"/>
        <v>8694.5837741886826</v>
      </c>
      <c r="J92" s="37">
        <f t="shared" si="42"/>
        <v>8383.8274746538082</v>
      </c>
      <c r="K92" s="37">
        <f t="shared" si="42"/>
        <v>8027.7847414011567</v>
      </c>
      <c r="L92" s="37">
        <f t="shared" si="42"/>
        <v>9020.8019564180813</v>
      </c>
      <c r="M92" s="37">
        <f t="shared" si="42"/>
        <v>9146.4573243753675</v>
      </c>
      <c r="N92" s="37">
        <f t="shared" si="42"/>
        <v>9041.8352016546978</v>
      </c>
      <c r="O92" s="37">
        <f t="shared" si="42"/>
        <v>9146.8172061978239</v>
      </c>
      <c r="P92" s="37">
        <f t="shared" si="42"/>
        <v>10121.912033862351</v>
      </c>
      <c r="Q92" s="37">
        <f t="shared" si="42"/>
        <v>10038.263789460128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110244.39192946904</v>
      </c>
      <c r="C93" s="36">
        <f t="shared" si="43"/>
        <v>109813.44453879647</v>
      </c>
      <c r="D93" s="36">
        <f t="shared" si="43"/>
        <v>110904.69463854184</v>
      </c>
      <c r="E93" s="36">
        <f t="shared" si="43"/>
        <v>110051.46701147979</v>
      </c>
      <c r="F93" s="36">
        <f t="shared" si="43"/>
        <v>111571.96585171334</v>
      </c>
      <c r="G93" s="36">
        <f t="shared" si="43"/>
        <v>112669.46705556448</v>
      </c>
      <c r="H93" s="36">
        <f t="shared" si="43"/>
        <v>113120.38354528997</v>
      </c>
      <c r="I93" s="36">
        <f t="shared" si="43"/>
        <v>111892.81722786072</v>
      </c>
      <c r="J93" s="36">
        <f t="shared" si="43"/>
        <v>108220.42399024722</v>
      </c>
      <c r="K93" s="36">
        <f t="shared" si="43"/>
        <v>105278.31617376274</v>
      </c>
      <c r="L93" s="36">
        <f t="shared" si="43"/>
        <v>108358.67374503387</v>
      </c>
      <c r="M93" s="36">
        <f t="shared" si="43"/>
        <v>106012.26820421532</v>
      </c>
      <c r="N93" s="36">
        <f t="shared" si="43"/>
        <v>103802.49454803052</v>
      </c>
      <c r="O93" s="36">
        <f t="shared" si="43"/>
        <v>100088.79181114864</v>
      </c>
      <c r="P93" s="36">
        <f t="shared" si="43"/>
        <v>104075.46845866431</v>
      </c>
      <c r="Q93" s="36">
        <f t="shared" si="43"/>
        <v>99866.08712925289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1458.1587396018824</v>
      </c>
      <c r="C96" s="132">
        <f t="shared" si="44"/>
        <v>1409.6376897658181</v>
      </c>
      <c r="D96" s="132">
        <f t="shared" si="44"/>
        <v>1425.6207284856807</v>
      </c>
      <c r="E96" s="132">
        <f t="shared" si="44"/>
        <v>1546.1742605576044</v>
      </c>
      <c r="F96" s="132">
        <f t="shared" si="44"/>
        <v>1522.2642806127647</v>
      </c>
      <c r="G96" s="132">
        <f t="shared" si="44"/>
        <v>1441.0464938154214</v>
      </c>
      <c r="H96" s="132">
        <f t="shared" si="44"/>
        <v>1430.1305487149118</v>
      </c>
      <c r="I96" s="132">
        <f t="shared" si="44"/>
        <v>1452.9640187852851</v>
      </c>
      <c r="J96" s="132">
        <f t="shared" si="44"/>
        <v>1468.6915200862752</v>
      </c>
      <c r="K96" s="132">
        <f t="shared" si="44"/>
        <v>1510.9975211165963</v>
      </c>
      <c r="L96" s="132">
        <f t="shared" si="44"/>
        <v>1501.2085944949581</v>
      </c>
      <c r="M96" s="132">
        <f t="shared" si="44"/>
        <v>1487.6316638459816</v>
      </c>
      <c r="N96" s="132">
        <f t="shared" si="44"/>
        <v>1486.3574773145037</v>
      </c>
      <c r="O96" s="132">
        <f t="shared" si="44"/>
        <v>1468.3422010652107</v>
      </c>
      <c r="P96" s="132">
        <f t="shared" si="44"/>
        <v>1474.5956927482871</v>
      </c>
      <c r="Q96" s="132">
        <f t="shared" si="44"/>
        <v>1478.4802360395888</v>
      </c>
    </row>
    <row r="97" spans="1:17" ht="11.45" customHeight="1" x14ac:dyDescent="0.25">
      <c r="A97" s="116" t="s">
        <v>23</v>
      </c>
      <c r="B97" s="42">
        <f t="shared" ref="B97:Q97" si="45">IF(B23=0,0,B23/B50)</f>
        <v>2485.0000000002647</v>
      </c>
      <c r="C97" s="42">
        <f t="shared" si="45"/>
        <v>2482.9999999998104</v>
      </c>
      <c r="D97" s="42">
        <f t="shared" si="45"/>
        <v>2481.0000000000709</v>
      </c>
      <c r="E97" s="42">
        <f t="shared" si="45"/>
        <v>2479.0000000001801</v>
      </c>
      <c r="F97" s="42">
        <f t="shared" si="45"/>
        <v>2477.0000000001787</v>
      </c>
      <c r="G97" s="42">
        <f t="shared" si="45"/>
        <v>2475.0000000002101</v>
      </c>
      <c r="H97" s="42">
        <f t="shared" si="45"/>
        <v>2474.0000000000991</v>
      </c>
      <c r="I97" s="42">
        <f t="shared" si="45"/>
        <v>2473.0000000002283</v>
      </c>
      <c r="J97" s="42">
        <f t="shared" si="45"/>
        <v>2471.0000000001014</v>
      </c>
      <c r="K97" s="42">
        <f t="shared" si="45"/>
        <v>2470.0000000001014</v>
      </c>
      <c r="L97" s="42">
        <f t="shared" si="45"/>
        <v>2469.0000000001992</v>
      </c>
      <c r="M97" s="42">
        <f t="shared" si="45"/>
        <v>2470.0000000000396</v>
      </c>
      <c r="N97" s="42">
        <f t="shared" si="45"/>
        <v>2471.0000000002105</v>
      </c>
      <c r="O97" s="42">
        <f t="shared" si="45"/>
        <v>2471.9999999998022</v>
      </c>
      <c r="P97" s="42">
        <f t="shared" si="45"/>
        <v>2472.9999999996971</v>
      </c>
      <c r="Q97" s="42">
        <f t="shared" si="45"/>
        <v>2475.0000000003283</v>
      </c>
    </row>
    <row r="98" spans="1:17" ht="11.45" customHeight="1" x14ac:dyDescent="0.25">
      <c r="A98" s="116" t="s">
        <v>127</v>
      </c>
      <c r="B98" s="42">
        <f t="shared" ref="B98:Q98" si="46">IF(B24=0,0,B24/B51)</f>
        <v>1864.9999999999907</v>
      </c>
      <c r="C98" s="42">
        <f t="shared" si="46"/>
        <v>1864.9999999999991</v>
      </c>
      <c r="D98" s="42">
        <f t="shared" si="46"/>
        <v>1864.9999999999845</v>
      </c>
      <c r="E98" s="42">
        <f t="shared" si="46"/>
        <v>1866.99999999999</v>
      </c>
      <c r="F98" s="42">
        <f t="shared" si="46"/>
        <v>1874.9999999999916</v>
      </c>
      <c r="G98" s="42">
        <f t="shared" si="46"/>
        <v>1925.000000000003</v>
      </c>
      <c r="H98" s="42">
        <f t="shared" si="46"/>
        <v>1956.0000000000018</v>
      </c>
      <c r="I98" s="42">
        <f t="shared" si="46"/>
        <v>1970.9999999999902</v>
      </c>
      <c r="J98" s="42">
        <f t="shared" si="46"/>
        <v>1968.9999999999898</v>
      </c>
      <c r="K98" s="42">
        <f t="shared" si="46"/>
        <v>1985.9999999999868</v>
      </c>
      <c r="L98" s="42">
        <f t="shared" si="46"/>
        <v>2011.9999999999973</v>
      </c>
      <c r="M98" s="42">
        <f t="shared" si="46"/>
        <v>2012.999999999997</v>
      </c>
      <c r="N98" s="42">
        <f t="shared" si="46"/>
        <v>2015.9999999999925</v>
      </c>
      <c r="O98" s="42">
        <f t="shared" si="46"/>
        <v>2013.0000000000027</v>
      </c>
      <c r="P98" s="42">
        <f t="shared" si="46"/>
        <v>2015.9999999999957</v>
      </c>
      <c r="Q98" s="42">
        <f t="shared" si="46"/>
        <v>2020.000000000002</v>
      </c>
    </row>
    <row r="99" spans="1:17" ht="11.45" customHeight="1" x14ac:dyDescent="0.25">
      <c r="A99" s="116" t="s">
        <v>125</v>
      </c>
      <c r="B99" s="42">
        <f t="shared" ref="B99:Q99" si="47">IF(B25=0,0,B25/B52)</f>
        <v>839.9999999999992</v>
      </c>
      <c r="C99" s="42">
        <f t="shared" si="47"/>
        <v>774.99999999999238</v>
      </c>
      <c r="D99" s="42">
        <f t="shared" si="47"/>
        <v>806.99999999999636</v>
      </c>
      <c r="E99" s="42">
        <f t="shared" si="47"/>
        <v>935.00000000000773</v>
      </c>
      <c r="F99" s="42">
        <f t="shared" si="47"/>
        <v>921.99999999999625</v>
      </c>
      <c r="G99" s="42">
        <f t="shared" si="47"/>
        <v>800.00000000000011</v>
      </c>
      <c r="H99" s="42">
        <f t="shared" si="47"/>
        <v>750.00000000000387</v>
      </c>
      <c r="I99" s="42">
        <f t="shared" si="47"/>
        <v>750.00000000000352</v>
      </c>
      <c r="J99" s="42">
        <f t="shared" si="47"/>
        <v>768.99999999999966</v>
      </c>
      <c r="K99" s="42">
        <f t="shared" si="47"/>
        <v>824.99999999999534</v>
      </c>
      <c r="L99" s="42">
        <f t="shared" si="47"/>
        <v>801.00000000000205</v>
      </c>
      <c r="M99" s="42">
        <f t="shared" si="47"/>
        <v>801.00000000000398</v>
      </c>
      <c r="N99" s="42">
        <f t="shared" si="47"/>
        <v>801.00000000000205</v>
      </c>
      <c r="O99" s="42">
        <f t="shared" si="47"/>
        <v>800.99999999999534</v>
      </c>
      <c r="P99" s="42">
        <f t="shared" si="47"/>
        <v>799.99999999999989</v>
      </c>
      <c r="Q99" s="42">
        <f t="shared" si="47"/>
        <v>799.00000000000011</v>
      </c>
    </row>
    <row r="100" spans="1:17" ht="11.45" customHeight="1" x14ac:dyDescent="0.25">
      <c r="A100" s="128" t="s">
        <v>18</v>
      </c>
      <c r="B100" s="131">
        <f t="shared" ref="B100:Q100" si="48">IF(B26=0,0,B26/B53)</f>
        <v>1053.3850648306311</v>
      </c>
      <c r="C100" s="131">
        <f t="shared" si="48"/>
        <v>1015.3961651644449</v>
      </c>
      <c r="D100" s="131">
        <f t="shared" si="48"/>
        <v>1045.8839290653727</v>
      </c>
      <c r="E100" s="131">
        <f t="shared" si="48"/>
        <v>1029.3825635121987</v>
      </c>
      <c r="F100" s="131">
        <f t="shared" si="48"/>
        <v>1002.7943513051124</v>
      </c>
      <c r="G100" s="131">
        <f t="shared" si="48"/>
        <v>982.09010106186486</v>
      </c>
      <c r="H100" s="131">
        <f t="shared" si="48"/>
        <v>986.10648454111174</v>
      </c>
      <c r="I100" s="131">
        <f t="shared" si="48"/>
        <v>982.77414124405107</v>
      </c>
      <c r="J100" s="131">
        <f t="shared" si="48"/>
        <v>1010.2464286947198</v>
      </c>
      <c r="K100" s="131">
        <f t="shared" si="48"/>
        <v>1005.9043768113783</v>
      </c>
      <c r="L100" s="131">
        <f t="shared" si="48"/>
        <v>971.66723939417693</v>
      </c>
      <c r="M100" s="131">
        <f t="shared" si="48"/>
        <v>950.20310254135075</v>
      </c>
      <c r="N100" s="131">
        <f t="shared" si="48"/>
        <v>967.24417574881272</v>
      </c>
      <c r="O100" s="131">
        <f t="shared" si="48"/>
        <v>974.42098788968906</v>
      </c>
      <c r="P100" s="131">
        <f t="shared" si="48"/>
        <v>909.8841664688515</v>
      </c>
      <c r="Q100" s="131">
        <f t="shared" si="48"/>
        <v>876.05635810051888</v>
      </c>
    </row>
    <row r="101" spans="1:17" ht="11.45" customHeight="1" x14ac:dyDescent="0.25">
      <c r="A101" s="95" t="s">
        <v>126</v>
      </c>
      <c r="B101" s="37">
        <f t="shared" ref="B101:Q101" si="49">IF(B27=0,0,B27/B54)</f>
        <v>1524.8333333336768</v>
      </c>
      <c r="C101" s="37">
        <f t="shared" si="49"/>
        <v>1409.7691593127993</v>
      </c>
      <c r="D101" s="37">
        <f t="shared" si="49"/>
        <v>1443.7971698113922</v>
      </c>
      <c r="E101" s="37">
        <f t="shared" si="49"/>
        <v>1367.1230502596773</v>
      </c>
      <c r="F101" s="37">
        <f t="shared" si="49"/>
        <v>1362.258186397813</v>
      </c>
      <c r="G101" s="37">
        <f t="shared" si="49"/>
        <v>1395.4705685619401</v>
      </c>
      <c r="H101" s="37">
        <f t="shared" si="49"/>
        <v>1402.0621137209193</v>
      </c>
      <c r="I101" s="37">
        <f t="shared" si="49"/>
        <v>1395.3949367090891</v>
      </c>
      <c r="J101" s="37">
        <f t="shared" si="49"/>
        <v>1447.9807692310821</v>
      </c>
      <c r="K101" s="37">
        <f t="shared" si="49"/>
        <v>1397.9231016728768</v>
      </c>
      <c r="L101" s="37">
        <f t="shared" si="49"/>
        <v>1352.7057324839318</v>
      </c>
      <c r="M101" s="37">
        <f t="shared" si="49"/>
        <v>1269.9319096254717</v>
      </c>
      <c r="N101" s="37">
        <f t="shared" si="49"/>
        <v>1274.0784061694292</v>
      </c>
      <c r="O101" s="37">
        <f t="shared" si="49"/>
        <v>1311.6533648969689</v>
      </c>
      <c r="P101" s="37">
        <f t="shared" si="49"/>
        <v>1153.8702702702883</v>
      </c>
      <c r="Q101" s="37">
        <f t="shared" si="49"/>
        <v>1095.0973968998653</v>
      </c>
    </row>
    <row r="102" spans="1:17" ht="11.45" customHeight="1" x14ac:dyDescent="0.25">
      <c r="A102" s="93" t="s">
        <v>125</v>
      </c>
      <c r="B102" s="36">
        <f t="shared" ref="B102:Q102" si="50">IF(B28=0,0,B28/B55)</f>
        <v>674.327883765553</v>
      </c>
      <c r="C102" s="36">
        <f t="shared" si="50"/>
        <v>662.45930545689305</v>
      </c>
      <c r="D102" s="36">
        <f t="shared" si="50"/>
        <v>663.92868140710357</v>
      </c>
      <c r="E102" s="36">
        <f t="shared" si="50"/>
        <v>672.2796523650926</v>
      </c>
      <c r="F102" s="36">
        <f t="shared" si="50"/>
        <v>703.48912241312871</v>
      </c>
      <c r="G102" s="36">
        <f t="shared" si="50"/>
        <v>722.86568923927348</v>
      </c>
      <c r="H102" s="36">
        <f t="shared" si="50"/>
        <v>738.25935205653013</v>
      </c>
      <c r="I102" s="36">
        <f t="shared" si="50"/>
        <v>743.31611764634351</v>
      </c>
      <c r="J102" s="36">
        <f t="shared" si="50"/>
        <v>760.61403308692206</v>
      </c>
      <c r="K102" s="36">
        <f t="shared" si="50"/>
        <v>773.14022043232626</v>
      </c>
      <c r="L102" s="36">
        <f t="shared" si="50"/>
        <v>769.89555165052377</v>
      </c>
      <c r="M102" s="36">
        <f t="shared" si="50"/>
        <v>760.85623193104993</v>
      </c>
      <c r="N102" s="36">
        <f t="shared" si="50"/>
        <v>773.68959045910958</v>
      </c>
      <c r="O102" s="36">
        <f t="shared" si="50"/>
        <v>781.26833135157483</v>
      </c>
      <c r="P102" s="36">
        <f t="shared" si="50"/>
        <v>767.28316082153708</v>
      </c>
      <c r="Q102" s="36">
        <f t="shared" si="50"/>
        <v>749.75283866437712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1.009358964003548E-2</v>
      </c>
      <c r="C106" s="52">
        <f t="shared" si="52"/>
        <v>1.0032310670233354E-2</v>
      </c>
      <c r="D106" s="52">
        <f t="shared" si="52"/>
        <v>1.0287606774246274E-2</v>
      </c>
      <c r="E106" s="52">
        <f t="shared" si="52"/>
        <v>1.1811614554822391E-2</v>
      </c>
      <c r="F106" s="52">
        <f t="shared" si="52"/>
        <v>1.0317798919756338E-2</v>
      </c>
      <c r="G106" s="52">
        <f t="shared" si="52"/>
        <v>8.6368656972881756E-3</v>
      </c>
      <c r="H106" s="52">
        <f t="shared" si="52"/>
        <v>1.0097709614888961E-2</v>
      </c>
      <c r="I106" s="52">
        <f t="shared" si="52"/>
        <v>9.8903619653149429E-3</v>
      </c>
      <c r="J106" s="52">
        <f t="shared" si="52"/>
        <v>9.9811603772403789E-3</v>
      </c>
      <c r="K106" s="52">
        <f t="shared" si="52"/>
        <v>1.137590903288027E-2</v>
      </c>
      <c r="L106" s="52">
        <f t="shared" si="52"/>
        <v>1.1307150185799886E-2</v>
      </c>
      <c r="M106" s="52">
        <f t="shared" si="52"/>
        <v>8.9357089636957245E-3</v>
      </c>
      <c r="N106" s="52">
        <f t="shared" si="52"/>
        <v>8.1905305703293546E-3</v>
      </c>
      <c r="O106" s="52">
        <f t="shared" si="52"/>
        <v>7.5761039167319471E-3</v>
      </c>
      <c r="P106" s="52">
        <f t="shared" si="52"/>
        <v>7.0361304985689897E-3</v>
      </c>
      <c r="Q106" s="52">
        <f t="shared" si="52"/>
        <v>6.3490869748295152E-3</v>
      </c>
    </row>
    <row r="107" spans="1:17" ht="11.45" customHeight="1" x14ac:dyDescent="0.25">
      <c r="A107" s="116" t="s">
        <v>127</v>
      </c>
      <c r="B107" s="52">
        <f t="shared" ref="B107:Q107" si="53">IF(B6=0,0,B6/B$4)</f>
        <v>0.39410703068155778</v>
      </c>
      <c r="C107" s="52">
        <f t="shared" si="53"/>
        <v>0.35790854993622723</v>
      </c>
      <c r="D107" s="52">
        <f t="shared" si="53"/>
        <v>0.37187901405146601</v>
      </c>
      <c r="E107" s="52">
        <f t="shared" si="53"/>
        <v>0.44266875274122175</v>
      </c>
      <c r="F107" s="52">
        <f t="shared" si="53"/>
        <v>0.41609663437139682</v>
      </c>
      <c r="G107" s="52">
        <f t="shared" si="53"/>
        <v>0.33684096576882194</v>
      </c>
      <c r="H107" s="52">
        <f t="shared" si="53"/>
        <v>0.32365211847780317</v>
      </c>
      <c r="I107" s="52">
        <f t="shared" si="53"/>
        <v>0.32648908176637731</v>
      </c>
      <c r="J107" s="52">
        <f t="shared" si="53"/>
        <v>0.33568337737583398</v>
      </c>
      <c r="K107" s="52">
        <f t="shared" si="53"/>
        <v>0.34602395982313189</v>
      </c>
      <c r="L107" s="52">
        <f t="shared" si="53"/>
        <v>0.3193286554786024</v>
      </c>
      <c r="M107" s="52">
        <f t="shared" si="53"/>
        <v>0.32182796568701594</v>
      </c>
      <c r="N107" s="52">
        <f t="shared" si="53"/>
        <v>0.31568568996286284</v>
      </c>
      <c r="O107" s="52">
        <f t="shared" si="53"/>
        <v>0.30806270696145627</v>
      </c>
      <c r="P107" s="52">
        <f t="shared" si="53"/>
        <v>0.31327622406100636</v>
      </c>
      <c r="Q107" s="52">
        <f t="shared" si="53"/>
        <v>0.31435528469091778</v>
      </c>
    </row>
    <row r="108" spans="1:17" ht="11.45" customHeight="1" x14ac:dyDescent="0.25">
      <c r="A108" s="116" t="s">
        <v>125</v>
      </c>
      <c r="B108" s="52">
        <f t="shared" ref="B108:Q108" si="54">IF(B7=0,0,B7/B$4)</f>
        <v>0.59579937967840668</v>
      </c>
      <c r="C108" s="52">
        <f t="shared" si="54"/>
        <v>0.63205913939353942</v>
      </c>
      <c r="D108" s="52">
        <f t="shared" si="54"/>
        <v>0.61783337917428771</v>
      </c>
      <c r="E108" s="52">
        <f t="shared" si="54"/>
        <v>0.54551963270395587</v>
      </c>
      <c r="F108" s="52">
        <f t="shared" si="54"/>
        <v>0.57358556670884686</v>
      </c>
      <c r="G108" s="52">
        <f t="shared" si="54"/>
        <v>0.65452216853388989</v>
      </c>
      <c r="H108" s="52">
        <f t="shared" si="54"/>
        <v>0.66625017190730795</v>
      </c>
      <c r="I108" s="52">
        <f t="shared" si="54"/>
        <v>0.66362055626830774</v>
      </c>
      <c r="J108" s="52">
        <f t="shared" si="54"/>
        <v>0.65433546224692574</v>
      </c>
      <c r="K108" s="52">
        <f t="shared" si="54"/>
        <v>0.64260013114398784</v>
      </c>
      <c r="L108" s="52">
        <f t="shared" si="54"/>
        <v>0.6693641943355978</v>
      </c>
      <c r="M108" s="52">
        <f t="shared" si="54"/>
        <v>0.66923632534928834</v>
      </c>
      <c r="N108" s="52">
        <f t="shared" si="54"/>
        <v>0.67612377946680779</v>
      </c>
      <c r="O108" s="52">
        <f t="shared" si="54"/>
        <v>0.68436118912181176</v>
      </c>
      <c r="P108" s="52">
        <f t="shared" si="54"/>
        <v>0.67968764544042459</v>
      </c>
      <c r="Q108" s="52">
        <f t="shared" si="54"/>
        <v>0.67929562833425272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0.14814744947181421</v>
      </c>
      <c r="C110" s="48">
        <f t="shared" si="56"/>
        <v>0.16051577758606173</v>
      </c>
      <c r="D110" s="48">
        <f t="shared" si="56"/>
        <v>0.1627134646693886</v>
      </c>
      <c r="E110" s="48">
        <f t="shared" si="56"/>
        <v>0.16500749275346144</v>
      </c>
      <c r="F110" s="48">
        <f t="shared" si="56"/>
        <v>0.12885472495050179</v>
      </c>
      <c r="G110" s="48">
        <f t="shared" si="56"/>
        <v>9.4466027351992402E-2</v>
      </c>
      <c r="H110" s="48">
        <f t="shared" si="56"/>
        <v>8.0603471612401834E-2</v>
      </c>
      <c r="I110" s="48">
        <f t="shared" si="56"/>
        <v>7.8047170654658979E-2</v>
      </c>
      <c r="J110" s="48">
        <f t="shared" si="56"/>
        <v>7.7580135645131124E-2</v>
      </c>
      <c r="K110" s="48">
        <f t="shared" si="56"/>
        <v>7.5669099779526627E-2</v>
      </c>
      <c r="L110" s="48">
        <f t="shared" si="56"/>
        <v>7.1886210255374422E-2</v>
      </c>
      <c r="M110" s="48">
        <f t="shared" si="56"/>
        <v>7.8579432181732176E-2</v>
      </c>
      <c r="N110" s="48">
        <f t="shared" si="56"/>
        <v>8.2977061994229356E-2</v>
      </c>
      <c r="O110" s="48">
        <f t="shared" si="56"/>
        <v>8.0778366909873153E-2</v>
      </c>
      <c r="P110" s="48">
        <f t="shared" si="56"/>
        <v>7.8749989280956958E-2</v>
      </c>
      <c r="Q110" s="48">
        <f t="shared" si="56"/>
        <v>7.804993720911467E-2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0.85185255052818576</v>
      </c>
      <c r="C111" s="46">
        <f t="shared" si="57"/>
        <v>0.83948422241393816</v>
      </c>
      <c r="D111" s="46">
        <f t="shared" si="57"/>
        <v>0.83728653533061137</v>
      </c>
      <c r="E111" s="46">
        <f t="shared" si="57"/>
        <v>0.83499250724653851</v>
      </c>
      <c r="F111" s="46">
        <f t="shared" si="57"/>
        <v>0.87114527504949824</v>
      </c>
      <c r="G111" s="46">
        <f t="shared" si="57"/>
        <v>0.9055339726480075</v>
      </c>
      <c r="H111" s="46">
        <f t="shared" si="57"/>
        <v>0.91939652838759811</v>
      </c>
      <c r="I111" s="46">
        <f t="shared" si="57"/>
        <v>0.92195282934534106</v>
      </c>
      <c r="J111" s="46">
        <f t="shared" si="57"/>
        <v>0.92241986435486878</v>
      </c>
      <c r="K111" s="46">
        <f t="shared" si="57"/>
        <v>0.92433090022047337</v>
      </c>
      <c r="L111" s="46">
        <f t="shared" si="57"/>
        <v>0.92811378974462555</v>
      </c>
      <c r="M111" s="46">
        <f t="shared" si="57"/>
        <v>0.92142056781826787</v>
      </c>
      <c r="N111" s="46">
        <f t="shared" si="57"/>
        <v>0.91702293800577062</v>
      </c>
      <c r="O111" s="46">
        <f t="shared" si="57"/>
        <v>0.91922163309012683</v>
      </c>
      <c r="P111" s="46">
        <f t="shared" si="57"/>
        <v>0.921250010719043</v>
      </c>
      <c r="Q111" s="46">
        <f t="shared" si="57"/>
        <v>0.92195006279088532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1.7682816865537517E-2</v>
      </c>
      <c r="C115" s="52">
        <f t="shared" si="59"/>
        <v>1.8288687767201956E-2</v>
      </c>
      <c r="D115" s="52">
        <f t="shared" si="59"/>
        <v>1.8394791961652373E-2</v>
      </c>
      <c r="E115" s="52">
        <f t="shared" si="59"/>
        <v>2.1141330324802001E-2</v>
      </c>
      <c r="F115" s="52">
        <f t="shared" si="59"/>
        <v>1.8907764585449134E-2</v>
      </c>
      <c r="G115" s="52">
        <f t="shared" si="59"/>
        <v>1.6563220107518484E-2</v>
      </c>
      <c r="H115" s="52">
        <f t="shared" si="59"/>
        <v>1.8723259791989862E-2</v>
      </c>
      <c r="I115" s="52">
        <f t="shared" si="59"/>
        <v>1.868589322060887E-2</v>
      </c>
      <c r="J115" s="52">
        <f t="shared" si="59"/>
        <v>1.8803565346209066E-2</v>
      </c>
      <c r="K115" s="52">
        <f t="shared" si="59"/>
        <v>2.1183980101630303E-2</v>
      </c>
      <c r="L115" s="52">
        <f t="shared" si="59"/>
        <v>2.1412462360591487E-2</v>
      </c>
      <c r="M115" s="52">
        <f t="shared" si="59"/>
        <v>1.7461908552390083E-2</v>
      </c>
      <c r="N115" s="52">
        <f t="shared" si="59"/>
        <v>1.6208345758714049E-2</v>
      </c>
      <c r="O115" s="52">
        <f t="shared" si="59"/>
        <v>1.5072783945714671E-2</v>
      </c>
      <c r="P115" s="52">
        <f t="shared" si="59"/>
        <v>1.3602028417758242E-2</v>
      </c>
      <c r="Q115" s="52">
        <f t="shared" si="59"/>
        <v>1.227146393548951E-2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0.45665028210874159</v>
      </c>
      <c r="C116" s="52">
        <f t="shared" si="60"/>
        <v>0.4255450941199046</v>
      </c>
      <c r="D116" s="52">
        <f t="shared" si="60"/>
        <v>0.4317260752485908</v>
      </c>
      <c r="E116" s="52">
        <f t="shared" si="60"/>
        <v>0.51697424880965992</v>
      </c>
      <c r="F116" s="52">
        <f t="shared" si="60"/>
        <v>0.49158908529504269</v>
      </c>
      <c r="G116" s="52">
        <f t="shared" si="60"/>
        <v>0.40710382587345506</v>
      </c>
      <c r="H116" s="52">
        <f t="shared" si="60"/>
        <v>0.3826647991553998</v>
      </c>
      <c r="I116" s="52">
        <f t="shared" si="60"/>
        <v>0.39096201942801928</v>
      </c>
      <c r="J116" s="52">
        <f t="shared" si="60"/>
        <v>0.40143319332253102</v>
      </c>
      <c r="K116" s="52">
        <f t="shared" si="60"/>
        <v>0.40789985528561262</v>
      </c>
      <c r="L116" s="52">
        <f t="shared" si="60"/>
        <v>0.38446151167008075</v>
      </c>
      <c r="M116" s="52">
        <f t="shared" si="60"/>
        <v>0.37974167252147217</v>
      </c>
      <c r="N116" s="52">
        <f t="shared" si="60"/>
        <v>0.37866065644571695</v>
      </c>
      <c r="O116" s="52">
        <f t="shared" si="60"/>
        <v>0.36858926616765914</v>
      </c>
      <c r="P116" s="52">
        <f t="shared" si="60"/>
        <v>0.3739095064516757</v>
      </c>
      <c r="Q116" s="52">
        <f t="shared" si="60"/>
        <v>0.3765801691213157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0.52566690102572089</v>
      </c>
      <c r="C117" s="52">
        <f t="shared" si="61"/>
        <v>0.55616621811289346</v>
      </c>
      <c r="D117" s="52">
        <f t="shared" si="61"/>
        <v>0.54987913278975697</v>
      </c>
      <c r="E117" s="52">
        <f t="shared" si="61"/>
        <v>0.46188442086553799</v>
      </c>
      <c r="F117" s="52">
        <f t="shared" si="61"/>
        <v>0.48950315011950818</v>
      </c>
      <c r="G117" s="52">
        <f t="shared" si="61"/>
        <v>0.57633295401902651</v>
      </c>
      <c r="H117" s="52">
        <f t="shared" si="61"/>
        <v>0.5986119410526104</v>
      </c>
      <c r="I117" s="52">
        <f t="shared" si="61"/>
        <v>0.5903520873513719</v>
      </c>
      <c r="J117" s="52">
        <f t="shared" si="61"/>
        <v>0.57976324133125989</v>
      </c>
      <c r="K117" s="52">
        <f t="shared" si="61"/>
        <v>0.57091616461275718</v>
      </c>
      <c r="L117" s="52">
        <f t="shared" si="61"/>
        <v>0.59412602596932773</v>
      </c>
      <c r="M117" s="52">
        <f t="shared" si="61"/>
        <v>0.60279641892613767</v>
      </c>
      <c r="N117" s="52">
        <f t="shared" si="61"/>
        <v>0.60513099779556911</v>
      </c>
      <c r="O117" s="52">
        <f t="shared" si="61"/>
        <v>0.61633794988662627</v>
      </c>
      <c r="P117" s="52">
        <f t="shared" si="61"/>
        <v>0.6124884651305661</v>
      </c>
      <c r="Q117" s="52">
        <f t="shared" si="61"/>
        <v>0.61114836694319474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0.3135119424230875</v>
      </c>
      <c r="C119" s="48">
        <f t="shared" si="63"/>
        <v>0.32787859917928364</v>
      </c>
      <c r="D119" s="48">
        <f t="shared" si="63"/>
        <v>0.33060593548988298</v>
      </c>
      <c r="E119" s="48">
        <f t="shared" si="63"/>
        <v>0.32950575343888922</v>
      </c>
      <c r="F119" s="48">
        <f t="shared" si="63"/>
        <v>0.26917307440246752</v>
      </c>
      <c r="G119" s="48">
        <f t="shared" si="63"/>
        <v>0.20965279535848136</v>
      </c>
      <c r="H119" s="48">
        <f t="shared" si="63"/>
        <v>0.18700275675696998</v>
      </c>
      <c r="I119" s="48">
        <f t="shared" si="63"/>
        <v>0.18355596147544431</v>
      </c>
      <c r="J119" s="48">
        <f t="shared" si="63"/>
        <v>0.18514288067407372</v>
      </c>
      <c r="K119" s="48">
        <f t="shared" si="63"/>
        <v>0.17730429700573172</v>
      </c>
      <c r="L119" s="48">
        <f t="shared" si="63"/>
        <v>0.16767792083296906</v>
      </c>
      <c r="M119" s="48">
        <f t="shared" si="63"/>
        <v>0.17378315742112238</v>
      </c>
      <c r="N119" s="48">
        <f t="shared" si="63"/>
        <v>0.18014289085816934</v>
      </c>
      <c r="O119" s="48">
        <f t="shared" si="63"/>
        <v>0.1677957653638365</v>
      </c>
      <c r="P119" s="48">
        <f t="shared" si="63"/>
        <v>0.1600359621044915</v>
      </c>
      <c r="Q119" s="48">
        <f t="shared" si="63"/>
        <v>0.15506838113282032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0.68648805757691267</v>
      </c>
      <c r="C120" s="46">
        <f t="shared" si="64"/>
        <v>0.67212140082071625</v>
      </c>
      <c r="D120" s="46">
        <f t="shared" si="64"/>
        <v>0.66939406451011696</v>
      </c>
      <c r="E120" s="46">
        <f t="shared" si="64"/>
        <v>0.67049424656111067</v>
      </c>
      <c r="F120" s="46">
        <f t="shared" si="64"/>
        <v>0.73082692559753248</v>
      </c>
      <c r="G120" s="46">
        <f t="shared" si="64"/>
        <v>0.79034720464151853</v>
      </c>
      <c r="H120" s="46">
        <f t="shared" si="64"/>
        <v>0.81299724324303002</v>
      </c>
      <c r="I120" s="46">
        <f t="shared" si="64"/>
        <v>0.81644403852455572</v>
      </c>
      <c r="J120" s="46">
        <f t="shared" si="64"/>
        <v>0.81485711932592619</v>
      </c>
      <c r="K120" s="46">
        <f t="shared" si="64"/>
        <v>0.82269570299426831</v>
      </c>
      <c r="L120" s="46">
        <f t="shared" si="64"/>
        <v>0.83232207916703094</v>
      </c>
      <c r="M120" s="46">
        <f t="shared" si="64"/>
        <v>0.82621684257887762</v>
      </c>
      <c r="N120" s="46">
        <f t="shared" si="64"/>
        <v>0.81985710914183074</v>
      </c>
      <c r="O120" s="46">
        <f t="shared" si="64"/>
        <v>0.83220423463616344</v>
      </c>
      <c r="P120" s="46">
        <f t="shared" si="64"/>
        <v>0.83996403789550855</v>
      </c>
      <c r="Q120" s="46">
        <f t="shared" si="64"/>
        <v>0.84493161886717971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590.49870595465177</v>
      </c>
      <c r="C4" s="100">
        <v>573.90496999999993</v>
      </c>
      <c r="D4" s="100">
        <v>539.88947999999993</v>
      </c>
      <c r="E4" s="100">
        <v>510.79388</v>
      </c>
      <c r="F4" s="100">
        <v>601.88790999999992</v>
      </c>
      <c r="G4" s="100">
        <v>679.39956660882137</v>
      </c>
      <c r="H4" s="100">
        <v>709.49212999999997</v>
      </c>
      <c r="I4" s="100">
        <v>750.80145000000005</v>
      </c>
      <c r="J4" s="100">
        <v>753.90266999999994</v>
      </c>
      <c r="K4" s="100">
        <v>657.79300000000001</v>
      </c>
      <c r="L4" s="100">
        <v>707.2957566242186</v>
      </c>
      <c r="M4" s="100">
        <v>746.6106178238033</v>
      </c>
      <c r="N4" s="100">
        <v>715.22189467285079</v>
      </c>
      <c r="O4" s="100">
        <v>680.78329254664663</v>
      </c>
      <c r="P4" s="100">
        <v>680.20922900544383</v>
      </c>
      <c r="Q4" s="100">
        <v>731.96866511455676</v>
      </c>
    </row>
    <row r="5" spans="1:17" ht="11.45" customHeight="1" x14ac:dyDescent="0.25">
      <c r="A5" s="141" t="s">
        <v>91</v>
      </c>
      <c r="B5" s="140">
        <f t="shared" ref="B5:Q5" si="0">B4</f>
        <v>590.49870595465177</v>
      </c>
      <c r="C5" s="140">
        <f t="shared" si="0"/>
        <v>573.90496999999993</v>
      </c>
      <c r="D5" s="140">
        <f t="shared" si="0"/>
        <v>539.88947999999993</v>
      </c>
      <c r="E5" s="140">
        <f t="shared" si="0"/>
        <v>510.79388</v>
      </c>
      <c r="F5" s="140">
        <f t="shared" si="0"/>
        <v>601.88790999999992</v>
      </c>
      <c r="G5" s="140">
        <f t="shared" si="0"/>
        <v>679.39956660882137</v>
      </c>
      <c r="H5" s="140">
        <f t="shared" si="0"/>
        <v>709.49212999999997</v>
      </c>
      <c r="I5" s="140">
        <f t="shared" si="0"/>
        <v>750.80145000000005</v>
      </c>
      <c r="J5" s="140">
        <f t="shared" si="0"/>
        <v>753.90266999999994</v>
      </c>
      <c r="K5" s="140">
        <f t="shared" si="0"/>
        <v>657.79300000000001</v>
      </c>
      <c r="L5" s="140">
        <f t="shared" si="0"/>
        <v>707.2957566242186</v>
      </c>
      <c r="M5" s="140">
        <f t="shared" si="0"/>
        <v>746.6106178238033</v>
      </c>
      <c r="N5" s="140">
        <f t="shared" si="0"/>
        <v>715.22189467285079</v>
      </c>
      <c r="O5" s="140">
        <f t="shared" si="0"/>
        <v>680.78329254664663</v>
      </c>
      <c r="P5" s="140">
        <f t="shared" si="0"/>
        <v>680.20922900544383</v>
      </c>
      <c r="Q5" s="140">
        <f t="shared" si="0"/>
        <v>731.96866511455676</v>
      </c>
    </row>
    <row r="7" spans="1:17" ht="11.45" customHeight="1" x14ac:dyDescent="0.25">
      <c r="A7" s="27" t="s">
        <v>81</v>
      </c>
      <c r="B7" s="71">
        <f t="shared" ref="B7:Q7" si="1">SUM(B8,B12)</f>
        <v>590.49870595465177</v>
      </c>
      <c r="C7" s="71">
        <f t="shared" si="1"/>
        <v>573.90497000000005</v>
      </c>
      <c r="D7" s="71">
        <f t="shared" si="1"/>
        <v>539.88948000000005</v>
      </c>
      <c r="E7" s="71">
        <f t="shared" si="1"/>
        <v>510.79388</v>
      </c>
      <c r="F7" s="71">
        <f t="shared" si="1"/>
        <v>601.88790999999981</v>
      </c>
      <c r="G7" s="71">
        <f t="shared" si="1"/>
        <v>679.39956660882137</v>
      </c>
      <c r="H7" s="71">
        <f t="shared" si="1"/>
        <v>709.49212999999986</v>
      </c>
      <c r="I7" s="71">
        <f t="shared" si="1"/>
        <v>750.80144999999993</v>
      </c>
      <c r="J7" s="71">
        <f t="shared" si="1"/>
        <v>753.90266999999994</v>
      </c>
      <c r="K7" s="71">
        <f t="shared" si="1"/>
        <v>657.79300000000012</v>
      </c>
      <c r="L7" s="71">
        <f t="shared" si="1"/>
        <v>707.29575662421871</v>
      </c>
      <c r="M7" s="71">
        <f t="shared" si="1"/>
        <v>746.61061782380352</v>
      </c>
      <c r="N7" s="71">
        <f t="shared" si="1"/>
        <v>715.22189467285079</v>
      </c>
      <c r="O7" s="71">
        <f t="shared" si="1"/>
        <v>680.78329254664686</v>
      </c>
      <c r="P7" s="71">
        <f t="shared" si="1"/>
        <v>680.20922900544394</v>
      </c>
      <c r="Q7" s="71">
        <f t="shared" si="1"/>
        <v>731.96866511455676</v>
      </c>
    </row>
    <row r="8" spans="1:17" ht="11.45" customHeight="1" x14ac:dyDescent="0.25">
      <c r="A8" s="130" t="s">
        <v>39</v>
      </c>
      <c r="B8" s="139">
        <f t="shared" ref="B8:Q8" si="2">SUM(B9:B11)</f>
        <v>571.59645874691842</v>
      </c>
      <c r="C8" s="139">
        <f t="shared" si="2"/>
        <v>555.73730289942523</v>
      </c>
      <c r="D8" s="139">
        <f t="shared" si="2"/>
        <v>520.82679494965305</v>
      </c>
      <c r="E8" s="139">
        <f t="shared" si="2"/>
        <v>492.29952934787559</v>
      </c>
      <c r="F8" s="139">
        <f t="shared" si="2"/>
        <v>577.99024882169351</v>
      </c>
      <c r="G8" s="139">
        <f t="shared" si="2"/>
        <v>650.95140841923944</v>
      </c>
      <c r="H8" s="139">
        <f t="shared" si="2"/>
        <v>677.08802271603327</v>
      </c>
      <c r="I8" s="139">
        <f t="shared" si="2"/>
        <v>718.81582579214501</v>
      </c>
      <c r="J8" s="139">
        <f t="shared" si="2"/>
        <v>723.02226278167404</v>
      </c>
      <c r="K8" s="139">
        <f t="shared" si="2"/>
        <v>628.79414628474501</v>
      </c>
      <c r="L8" s="139">
        <f t="shared" si="2"/>
        <v>675.18061712996121</v>
      </c>
      <c r="M8" s="139">
        <f t="shared" si="2"/>
        <v>716.88859170236583</v>
      </c>
      <c r="N8" s="139">
        <f t="shared" si="2"/>
        <v>688.41481106285823</v>
      </c>
      <c r="O8" s="139">
        <f t="shared" si="2"/>
        <v>653.86717639174117</v>
      </c>
      <c r="P8" s="139">
        <f t="shared" si="2"/>
        <v>652.1992524442262</v>
      </c>
      <c r="Q8" s="139">
        <f t="shared" si="2"/>
        <v>702.11714262204475</v>
      </c>
    </row>
    <row r="9" spans="1:17" ht="11.45" customHeight="1" x14ac:dyDescent="0.25">
      <c r="A9" s="116" t="s">
        <v>23</v>
      </c>
      <c r="B9" s="70">
        <v>22.834231139396223</v>
      </c>
      <c r="C9" s="70">
        <v>22.989120000000003</v>
      </c>
      <c r="D9" s="70">
        <v>22.105109999999996</v>
      </c>
      <c r="E9" s="70">
        <v>23.987809999999993</v>
      </c>
      <c r="F9" s="70">
        <v>25.212979999999998</v>
      </c>
      <c r="G9" s="70">
        <v>24.564553546961669</v>
      </c>
      <c r="H9" s="70">
        <v>28.50442</v>
      </c>
      <c r="I9" s="70">
        <v>30.300069999999998</v>
      </c>
      <c r="J9" s="70">
        <v>31.10013</v>
      </c>
      <c r="K9" s="70">
        <v>29.512789999999995</v>
      </c>
      <c r="L9" s="70">
        <v>32.631146328166999</v>
      </c>
      <c r="M9" s="70">
        <v>27.303599248575949</v>
      </c>
      <c r="N9" s="70">
        <v>25.08005757628645</v>
      </c>
      <c r="O9" s="70">
        <v>22.829273946779431</v>
      </c>
      <c r="P9" s="70">
        <v>21.826081971911645</v>
      </c>
      <c r="Q9" s="70">
        <v>20.35223624516038</v>
      </c>
    </row>
    <row r="10" spans="1:17" ht="11.45" customHeight="1" x14ac:dyDescent="0.25">
      <c r="A10" s="116" t="s">
        <v>127</v>
      </c>
      <c r="B10" s="70">
        <v>257.77267535370578</v>
      </c>
      <c r="C10" s="70">
        <v>260.41865700372068</v>
      </c>
      <c r="D10" s="70">
        <v>246.73023089853314</v>
      </c>
      <c r="E10" s="70">
        <v>263.67933758148843</v>
      </c>
      <c r="F10" s="70">
        <v>293.60885070781944</v>
      </c>
      <c r="G10" s="70">
        <v>295.4478142215799</v>
      </c>
      <c r="H10" s="70">
        <v>298.28673743105571</v>
      </c>
      <c r="I10" s="70">
        <v>327.76550988052799</v>
      </c>
      <c r="J10" s="70">
        <v>329.54249402051801</v>
      </c>
      <c r="K10" s="70">
        <v>284.44136895494535</v>
      </c>
      <c r="L10" s="70">
        <v>297.39367680869356</v>
      </c>
      <c r="M10" s="70">
        <v>320.86064293177549</v>
      </c>
      <c r="N10" s="70">
        <v>306.21694777796688</v>
      </c>
      <c r="O10" s="70">
        <v>281.73155120919466</v>
      </c>
      <c r="P10" s="70">
        <v>284.4040407466432</v>
      </c>
      <c r="Q10" s="70">
        <v>307.3261464439679</v>
      </c>
    </row>
    <row r="11" spans="1:17" ht="11.45" customHeight="1" x14ac:dyDescent="0.25">
      <c r="A11" s="116" t="s">
        <v>125</v>
      </c>
      <c r="B11" s="70">
        <v>290.9895522538165</v>
      </c>
      <c r="C11" s="70">
        <v>272.32952589570448</v>
      </c>
      <c r="D11" s="70">
        <v>251.99145405111994</v>
      </c>
      <c r="E11" s="70">
        <v>204.6323817663872</v>
      </c>
      <c r="F11" s="70">
        <v>259.16841811387405</v>
      </c>
      <c r="G11" s="70">
        <v>330.9390406506979</v>
      </c>
      <c r="H11" s="70">
        <v>350.29686528497763</v>
      </c>
      <c r="I11" s="70">
        <v>360.75024591161701</v>
      </c>
      <c r="J11" s="70">
        <v>362.37963876115612</v>
      </c>
      <c r="K11" s="70">
        <v>314.83998732979961</v>
      </c>
      <c r="L11" s="70">
        <v>345.15579399310064</v>
      </c>
      <c r="M11" s="70">
        <v>368.72434952201434</v>
      </c>
      <c r="N11" s="70">
        <v>357.11780570860486</v>
      </c>
      <c r="O11" s="70">
        <v>349.30635123576701</v>
      </c>
      <c r="P11" s="70">
        <v>345.96912972567128</v>
      </c>
      <c r="Q11" s="70">
        <v>374.43875993291647</v>
      </c>
    </row>
    <row r="12" spans="1:17" ht="11.45" customHeight="1" x14ac:dyDescent="0.25">
      <c r="A12" s="128" t="s">
        <v>18</v>
      </c>
      <c r="B12" s="138">
        <f t="shared" ref="B12:Q12" si="3">SUM(B13:B14)</f>
        <v>18.902247207733307</v>
      </c>
      <c r="C12" s="138">
        <f t="shared" si="3"/>
        <v>18.167667100574807</v>
      </c>
      <c r="D12" s="138">
        <f t="shared" si="3"/>
        <v>19.062685050347021</v>
      </c>
      <c r="E12" s="138">
        <f t="shared" si="3"/>
        <v>18.494350652124385</v>
      </c>
      <c r="F12" s="138">
        <f t="shared" si="3"/>
        <v>23.897661178306322</v>
      </c>
      <c r="G12" s="138">
        <f t="shared" si="3"/>
        <v>28.448158189581964</v>
      </c>
      <c r="H12" s="138">
        <f t="shared" si="3"/>
        <v>32.404107283966646</v>
      </c>
      <c r="I12" s="138">
        <f t="shared" si="3"/>
        <v>31.985624207854912</v>
      </c>
      <c r="J12" s="138">
        <f t="shared" si="3"/>
        <v>30.880407218325878</v>
      </c>
      <c r="K12" s="138">
        <f t="shared" si="3"/>
        <v>28.99885371525512</v>
      </c>
      <c r="L12" s="138">
        <f t="shared" si="3"/>
        <v>32.115139494257562</v>
      </c>
      <c r="M12" s="138">
        <f t="shared" si="3"/>
        <v>29.722026121437676</v>
      </c>
      <c r="N12" s="138">
        <f t="shared" si="3"/>
        <v>26.807083609992517</v>
      </c>
      <c r="O12" s="138">
        <f t="shared" si="3"/>
        <v>26.91611615490573</v>
      </c>
      <c r="P12" s="138">
        <f t="shared" si="3"/>
        <v>28.009976561217741</v>
      </c>
      <c r="Q12" s="138">
        <f t="shared" si="3"/>
        <v>29.851522492511975</v>
      </c>
    </row>
    <row r="13" spans="1:17" ht="11.45" customHeight="1" x14ac:dyDescent="0.25">
      <c r="A13" s="95" t="s">
        <v>126</v>
      </c>
      <c r="B13" s="20">
        <v>7.5060274291217599</v>
      </c>
      <c r="C13" s="20">
        <v>7.4248483953751139</v>
      </c>
      <c r="D13" s="20">
        <v>7.9574883841014055</v>
      </c>
      <c r="E13" s="20">
        <v>7.7528043089180807</v>
      </c>
      <c r="F13" s="20">
        <v>8.4109352427117408</v>
      </c>
      <c r="G13" s="20">
        <v>8.072873610738732</v>
      </c>
      <c r="H13" s="20">
        <v>8.4855451227235665</v>
      </c>
      <c r="I13" s="20">
        <v>8.2097144928992574</v>
      </c>
      <c r="J13" s="20">
        <v>7.941108122332099</v>
      </c>
      <c r="K13" s="20">
        <v>7.2175179241772556</v>
      </c>
      <c r="L13" s="20">
        <v>7.4191234090985354</v>
      </c>
      <c r="M13" s="20">
        <v>7.1262004460010848</v>
      </c>
      <c r="N13" s="20">
        <v>6.6130064598648275</v>
      </c>
      <c r="O13" s="20">
        <v>6.1962213950965817</v>
      </c>
      <c r="P13" s="20">
        <v>6.0711296313585139</v>
      </c>
      <c r="Q13" s="20">
        <v>6.2762919217169149</v>
      </c>
    </row>
    <row r="14" spans="1:17" ht="11.45" customHeight="1" x14ac:dyDescent="0.25">
      <c r="A14" s="93" t="s">
        <v>125</v>
      </c>
      <c r="B14" s="69">
        <v>11.396219778611547</v>
      </c>
      <c r="C14" s="69">
        <v>10.742818705199692</v>
      </c>
      <c r="D14" s="69">
        <v>11.105196666245615</v>
      </c>
      <c r="E14" s="69">
        <v>10.741546343206306</v>
      </c>
      <c r="F14" s="69">
        <v>15.486725935594581</v>
      </c>
      <c r="G14" s="69">
        <v>20.375284578843232</v>
      </c>
      <c r="H14" s="69">
        <v>23.918562161243081</v>
      </c>
      <c r="I14" s="69">
        <v>23.775909714955656</v>
      </c>
      <c r="J14" s="69">
        <v>22.939299095993778</v>
      </c>
      <c r="K14" s="69">
        <v>21.781335791077865</v>
      </c>
      <c r="L14" s="69">
        <v>24.696016085159027</v>
      </c>
      <c r="M14" s="69">
        <v>22.59582567543659</v>
      </c>
      <c r="N14" s="69">
        <v>20.19407715012769</v>
      </c>
      <c r="O14" s="69">
        <v>20.719894759809147</v>
      </c>
      <c r="P14" s="69">
        <v>21.938846929859228</v>
      </c>
      <c r="Q14" s="69">
        <v>23.57523057079506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377.90820267754231</v>
      </c>
      <c r="C18" s="68">
        <f>IF(C7=0,"",C7/TrAvia_act!C12*100)</f>
        <v>370.75324340893849</v>
      </c>
      <c r="D18" s="68">
        <f>IF(D7=0,"",D7/TrAvia_act!D12*100)</f>
        <v>362.47672212394446</v>
      </c>
      <c r="E18" s="68">
        <f>IF(E7=0,"",E7/TrAvia_act!E12*100)</f>
        <v>361.39256187917448</v>
      </c>
      <c r="F18" s="68">
        <f>IF(F7=0,"",F7/TrAvia_act!F12*100)</f>
        <v>358.88915769997362</v>
      </c>
      <c r="G18" s="68">
        <f>IF(G7=0,"",G7/TrAvia_act!G12*100)</f>
        <v>357.3541633150644</v>
      </c>
      <c r="H18" s="68">
        <f>IF(H7=0,"",H7/TrAvia_act!H12*100)</f>
        <v>361.22755600763361</v>
      </c>
      <c r="I18" s="68">
        <f>IF(I7=0,"",I7/TrAvia_act!I12*100)</f>
        <v>360.5501276080513</v>
      </c>
      <c r="J18" s="68">
        <f>IF(J7=0,"",J7/TrAvia_act!J12*100)</f>
        <v>357.23278728366779</v>
      </c>
      <c r="K18" s="68">
        <f>IF(K7=0,"",K7/TrAvia_act!K12*100)</f>
        <v>366.2382223716458</v>
      </c>
      <c r="L18" s="68">
        <f>IF(L7=0,"",L7/TrAvia_act!L12*100)</f>
        <v>367.73324571003337</v>
      </c>
      <c r="M18" s="68">
        <f>IF(M7=0,"",M7/TrAvia_act!M12*100)</f>
        <v>368.24247035114695</v>
      </c>
      <c r="N18" s="68">
        <f>IF(N7=0,"",N7/TrAvia_act!N12*100)</f>
        <v>362.47375117835873</v>
      </c>
      <c r="O18" s="68">
        <f>IF(O7=0,"",O7/TrAvia_act!O12*100)</f>
        <v>354.04022259413767</v>
      </c>
      <c r="P18" s="68">
        <f>IF(P7=0,"",P7/TrAvia_act!P12*100)</f>
        <v>348.72853423135138</v>
      </c>
      <c r="Q18" s="68">
        <f>IF(Q7=0,"",Q7/TrAvia_act!Q12*100)</f>
        <v>371.20845175529735</v>
      </c>
    </row>
    <row r="19" spans="1:17" ht="11.45" customHeight="1" x14ac:dyDescent="0.25">
      <c r="A19" s="130" t="s">
        <v>39</v>
      </c>
      <c r="B19" s="134">
        <f>IF(B8=0,"",B8/TrAvia_act!B13*100)</f>
        <v>375.98189350997569</v>
      </c>
      <c r="C19" s="134">
        <f>IF(C8=0,"",C8/TrAvia_act!C13*100)</f>
        <v>367.91047616980165</v>
      </c>
      <c r="D19" s="134">
        <f>IF(D8=0,"",D8/TrAvia_act!D13*100)</f>
        <v>359.48589107530347</v>
      </c>
      <c r="E19" s="134">
        <f>IF(E8=0,"",E8/TrAvia_act!E13*100)</f>
        <v>358.95948774196233</v>
      </c>
      <c r="F19" s="134">
        <f>IF(F8=0,"",F8/TrAvia_act!F13*100)</f>
        <v>356.60441682935044</v>
      </c>
      <c r="G19" s="134">
        <f>IF(G8=0,"",G8/TrAvia_act!G13*100)</f>
        <v>354.74153268220505</v>
      </c>
      <c r="H19" s="134">
        <f>IF(H8=0,"",H8/TrAvia_act!H13*100)</f>
        <v>358.3875544532882</v>
      </c>
      <c r="I19" s="134">
        <f>IF(I8=0,"",I8/TrAvia_act!I13*100)</f>
        <v>357.98215396699425</v>
      </c>
      <c r="J19" s="134">
        <f>IF(J8=0,"",J8/TrAvia_act!J13*100)</f>
        <v>354.90920384899511</v>
      </c>
      <c r="K19" s="134">
        <f>IF(K8=0,"",K8/TrAvia_act!K13*100)</f>
        <v>364.22555516140756</v>
      </c>
      <c r="L19" s="134">
        <f>IF(L8=0,"",L8/TrAvia_act!L13*100)</f>
        <v>366.10632447747992</v>
      </c>
      <c r="M19" s="134">
        <f>IF(M8=0,"",M8/TrAvia_act!M13*100)</f>
        <v>366.57441413326939</v>
      </c>
      <c r="N19" s="134">
        <f>IF(N8=0,"",N8/TrAvia_act!N13*100)</f>
        <v>361.10222849158851</v>
      </c>
      <c r="O19" s="134">
        <f>IF(O8=0,"",O8/TrAvia_act!O13*100)</f>
        <v>352.9079625579871</v>
      </c>
      <c r="P19" s="134">
        <f>IF(P8=0,"",P8/TrAvia_act!P13*100)</f>
        <v>347.74080801979022</v>
      </c>
      <c r="Q19" s="134">
        <f>IF(Q8=0,"",Q8/TrAvia_act!Q13*100)</f>
        <v>370.32576363101242</v>
      </c>
    </row>
    <row r="20" spans="1:17" ht="11.45" customHeight="1" x14ac:dyDescent="0.25">
      <c r="A20" s="116" t="s">
        <v>23</v>
      </c>
      <c r="B20" s="77">
        <f>IF(B9=0,"",B9/TrAvia_act!B14*100)</f>
        <v>849.40017275157959</v>
      </c>
      <c r="C20" s="77">
        <f>IF(C9=0,"",C9/TrAvia_act!C14*100)</f>
        <v>832.1706742446853</v>
      </c>
      <c r="D20" s="77">
        <f>IF(D9=0,"",D9/TrAvia_act!D14*100)</f>
        <v>829.44258825867291</v>
      </c>
      <c r="E20" s="77">
        <f>IF(E9=0,"",E9/TrAvia_act!E14*100)</f>
        <v>827.32148821238911</v>
      </c>
      <c r="F20" s="77">
        <f>IF(F9=0,"",F9/TrAvia_act!F14*100)</f>
        <v>822.71648466795284</v>
      </c>
      <c r="G20" s="77">
        <f>IF(G9=0,"",G9/TrAvia_act!G14*100)</f>
        <v>808.21623351976177</v>
      </c>
      <c r="H20" s="77">
        <f>IF(H9=0,"",H9/TrAvia_act!H14*100)</f>
        <v>805.82091164612984</v>
      </c>
      <c r="I20" s="77">
        <f>IF(I9=0,"",I9/TrAvia_act!I14*100)</f>
        <v>807.55761310693788</v>
      </c>
      <c r="J20" s="77">
        <f>IF(J9=0,"",J9/TrAvia_act!J14*100)</f>
        <v>811.87205445018856</v>
      </c>
      <c r="K20" s="77">
        <f>IF(K9=0,"",K9/TrAvia_act!K14*100)</f>
        <v>806.9834566814917</v>
      </c>
      <c r="L20" s="77">
        <f>IF(L9=0,"",L9/TrAvia_act!L14*100)</f>
        <v>826.32897867368524</v>
      </c>
      <c r="M20" s="77">
        <f>IF(M9=0,"",M9/TrAvia_act!M14*100)</f>
        <v>799.53719334603943</v>
      </c>
      <c r="N20" s="77">
        <f>IF(N9=0,"",N9/TrAvia_act!N14*100)</f>
        <v>811.65188154882912</v>
      </c>
      <c r="O20" s="77">
        <f>IF(O9=0,"",O9/TrAvia_act!O14*100)</f>
        <v>817.46759559579391</v>
      </c>
      <c r="P20" s="77">
        <f>IF(P9=0,"",P9/TrAvia_act!P14*100)</f>
        <v>855.55407925826989</v>
      </c>
      <c r="Q20" s="77">
        <f>IF(Q9=0,"",Q9/TrAvia_act!Q14*100)</f>
        <v>874.76240545710868</v>
      </c>
    </row>
    <row r="21" spans="1:17" ht="11.45" customHeight="1" x14ac:dyDescent="0.25">
      <c r="A21" s="116" t="s">
        <v>127</v>
      </c>
      <c r="B21" s="77">
        <f>IF(B10=0,"",B10/TrAvia_act!B15*100)</f>
        <v>371.30478835058256</v>
      </c>
      <c r="C21" s="77">
        <f>IF(C10=0,"",C10/TrAvia_act!C15*100)</f>
        <v>405.13439201521987</v>
      </c>
      <c r="D21" s="77">
        <f>IF(D10=0,"",D10/TrAvia_act!D15*100)</f>
        <v>394.4596782688667</v>
      </c>
      <c r="E21" s="77">
        <f>IF(E10=0,"",E10/TrAvia_act!E15*100)</f>
        <v>371.89745325324157</v>
      </c>
      <c r="F21" s="77">
        <f>IF(F10=0,"",F10/TrAvia_act!F15*100)</f>
        <v>368.4962882612237</v>
      </c>
      <c r="G21" s="77">
        <f>IF(G10=0,"",G10/TrAvia_act!G15*100)</f>
        <v>395.49323994987662</v>
      </c>
      <c r="H21" s="77">
        <f>IF(H10=0,"",H10/TrAvia_act!H15*100)</f>
        <v>412.59429476521507</v>
      </c>
      <c r="I21" s="77">
        <f>IF(I10=0,"",I10/TrAvia_act!I15*100)</f>
        <v>417.51533277111861</v>
      </c>
      <c r="J21" s="77">
        <f>IF(J10=0,"",J10/TrAvia_act!J15*100)</f>
        <v>402.96166848136011</v>
      </c>
      <c r="K21" s="77">
        <f>IF(K10=0,"",K10/TrAvia_act!K15*100)</f>
        <v>403.92537125709049</v>
      </c>
      <c r="L21" s="77">
        <f>IF(L10=0,"",L10/TrAvia_act!L15*100)</f>
        <v>419.4364087434767</v>
      </c>
      <c r="M21" s="77">
        <f>IF(M10=0,"",M10/TrAvia_act!M15*100)</f>
        <v>432.05463690921925</v>
      </c>
      <c r="N21" s="77">
        <f>IF(N10=0,"",N10/TrAvia_act!N15*100)</f>
        <v>424.18861004163472</v>
      </c>
      <c r="O21" s="77">
        <f>IF(O10=0,"",O10/TrAvia_act!O15*100)</f>
        <v>412.53872625913033</v>
      </c>
      <c r="P21" s="77">
        <f>IF(P10=0,"",P10/TrAvia_act!P15*100)</f>
        <v>405.55019793544267</v>
      </c>
      <c r="Q21" s="77">
        <f>IF(Q10=0,"",Q10/TrAvia_act!Q15*100)</f>
        <v>430.44375819323506</v>
      </c>
    </row>
    <row r="22" spans="1:17" ht="11.45" customHeight="1" x14ac:dyDescent="0.25">
      <c r="A22" s="116" t="s">
        <v>125</v>
      </c>
      <c r="B22" s="77">
        <f>IF(B11=0,"",B11/TrAvia_act!B16*100)</f>
        <v>364.11969079192227</v>
      </c>
      <c r="C22" s="77">
        <f>IF(C11=0,"",C11/TrAvia_act!C16*100)</f>
        <v>324.16246741832089</v>
      </c>
      <c r="D22" s="77">
        <f>IF(D11=0,"",D11/TrAvia_act!D16*100)</f>
        <v>316.30576267714474</v>
      </c>
      <c r="E22" s="77">
        <f>IF(E11=0,"",E11/TrAvia_act!E16*100)</f>
        <v>323.04056513842443</v>
      </c>
      <c r="F22" s="77">
        <f>IF(F11=0,"",F11/TrAvia_act!F16*100)</f>
        <v>326.65761986759219</v>
      </c>
      <c r="G22" s="77">
        <f>IF(G11=0,"",G11/TrAvia_act!G16*100)</f>
        <v>312.92338389400982</v>
      </c>
      <c r="H22" s="77">
        <f>IF(H11=0,"",H11/TrAvia_act!H16*100)</f>
        <v>309.74097662283219</v>
      </c>
      <c r="I22" s="77">
        <f>IF(I11=0,"",I11/TrAvia_act!I16*100)</f>
        <v>304.32615526554173</v>
      </c>
      <c r="J22" s="77">
        <f>IF(J11=0,"",J11/TrAvia_act!J16*100)</f>
        <v>306.81649434496757</v>
      </c>
      <c r="K22" s="77">
        <f>IF(K11=0,"",K11/TrAvia_act!K16*100)</f>
        <v>319.43277226081943</v>
      </c>
      <c r="L22" s="77">
        <f>IF(L11=0,"",L11/TrAvia_act!L16*100)</f>
        <v>315.00964843919951</v>
      </c>
      <c r="M22" s="77">
        <f>IF(M11=0,"",M11/TrAvia_act!M16*100)</f>
        <v>312.78191511845171</v>
      </c>
      <c r="N22" s="77">
        <f>IF(N11=0,"",N11/TrAvia_act!N16*100)</f>
        <v>309.55802513335436</v>
      </c>
      <c r="O22" s="77">
        <f>IF(O11=0,"",O11/TrAvia_act!O16*100)</f>
        <v>305.88592470094477</v>
      </c>
      <c r="P22" s="77">
        <f>IF(P11=0,"",P11/TrAvia_act!P16*100)</f>
        <v>301.17214163379646</v>
      </c>
      <c r="Q22" s="77">
        <f>IF(Q11=0,"",Q11/TrAvia_act!Q16*100)</f>
        <v>323.15322390619605</v>
      </c>
    </row>
    <row r="23" spans="1:17" ht="11.45" customHeight="1" x14ac:dyDescent="0.25">
      <c r="A23" s="128" t="s">
        <v>18</v>
      </c>
      <c r="B23" s="133">
        <f>IF(B12=0,"",B12/TrAvia_act!B17*100)</f>
        <v>447.19152705697729</v>
      </c>
      <c r="C23" s="133">
        <f>IF(C12=0,"",C12/TrAvia_act!C17*100)</f>
        <v>485.50634860168253</v>
      </c>
      <c r="D23" s="133">
        <f>IF(D12=0,"",D12/TrAvia_act!D17*100)</f>
        <v>469.11038401326721</v>
      </c>
      <c r="E23" s="133">
        <f>IF(E12=0,"",E12/TrAvia_act!E17*100)</f>
        <v>440.95196602924665</v>
      </c>
      <c r="F23" s="133">
        <f>IF(F12=0,"",F12/TrAvia_act!F17*100)</f>
        <v>424.70002807669067</v>
      </c>
      <c r="G23" s="133">
        <f>IF(G12=0,"",G12/TrAvia_act!G17*100)</f>
        <v>429.782622210927</v>
      </c>
      <c r="H23" s="133">
        <f>IF(H12=0,"",H12/TrAvia_act!H17*100)</f>
        <v>432.90911816693966</v>
      </c>
      <c r="I23" s="133">
        <f>IF(I12=0,"",I12/TrAvia_act!I17*100)</f>
        <v>429.84552586142496</v>
      </c>
      <c r="J23" s="133">
        <f>IF(J12=0,"",J12/TrAvia_act!J17*100)</f>
        <v>421.9061630196889</v>
      </c>
      <c r="K23" s="133">
        <f>IF(K12=0,"",K12/TrAvia_act!K17*100)</f>
        <v>416.09467494851708</v>
      </c>
      <c r="L23" s="133">
        <f>IF(L12=0,"",L12/TrAvia_act!L17*100)</f>
        <v>405.62975943984975</v>
      </c>
      <c r="M23" s="133">
        <f>IF(M12=0,"",M12/TrAvia_act!M17*100)</f>
        <v>413.64142084693344</v>
      </c>
      <c r="N23" s="133">
        <f>IF(N12=0,"",N12/TrAvia_act!N17*100)</f>
        <v>401.64983864118363</v>
      </c>
      <c r="O23" s="133">
        <f>IF(O12=0,"",O12/TrAvia_act!O17*100)</f>
        <v>383.96668698806542</v>
      </c>
      <c r="P23" s="133">
        <f>IF(P12=0,"",P12/TrAvia_act!P17*100)</f>
        <v>373.42603847192748</v>
      </c>
      <c r="Q23" s="133">
        <f>IF(Q12=0,"",Q12/TrAvia_act!Q17*100)</f>
        <v>393.25500523571981</v>
      </c>
    </row>
    <row r="24" spans="1:17" ht="11.45" customHeight="1" x14ac:dyDescent="0.25">
      <c r="A24" s="95" t="s">
        <v>126</v>
      </c>
      <c r="B24" s="75">
        <f>IF(B13=0,"",B13/TrAvia_act!B18*100)</f>
        <v>566.41687813989165</v>
      </c>
      <c r="C24" s="75">
        <f>IF(C13=0,"",C13/TrAvia_act!C18*100)</f>
        <v>605.16007677116863</v>
      </c>
      <c r="D24" s="75">
        <f>IF(D13=0,"",D13/TrAvia_act!D18*100)</f>
        <v>592.31992320885195</v>
      </c>
      <c r="E24" s="75">
        <f>IF(E13=0,"",E13/TrAvia_act!E18*100)</f>
        <v>560.98082334417927</v>
      </c>
      <c r="F24" s="75">
        <f>IF(F13=0,"",F13/TrAvia_act!F18*100)</f>
        <v>555.31520461060552</v>
      </c>
      <c r="G24" s="75">
        <f>IF(G13=0,"",G13/TrAvia_act!G18*100)</f>
        <v>581.73098026186494</v>
      </c>
      <c r="H24" s="75">
        <f>IF(H13=0,"",H13/TrAvia_act!H18*100)</f>
        <v>606.21741765159391</v>
      </c>
      <c r="I24" s="75">
        <f>IF(I13=0,"",I13/TrAvia_act!I18*100)</f>
        <v>601.05904947585373</v>
      </c>
      <c r="J24" s="75">
        <f>IF(J13=0,"",J13/TrAvia_act!J18*100)</f>
        <v>586.01258541335733</v>
      </c>
      <c r="K24" s="75">
        <f>IF(K13=0,"",K13/TrAvia_act!K18*100)</f>
        <v>584.09022316894652</v>
      </c>
      <c r="L24" s="75">
        <f>IF(L13=0,"",L13/TrAvia_act!L18*100)</f>
        <v>558.85187476126896</v>
      </c>
      <c r="M24" s="75">
        <f>IF(M13=0,"",M13/TrAvia_act!M18*100)</f>
        <v>570.68434639048132</v>
      </c>
      <c r="N24" s="75">
        <f>IF(N13=0,"",N13/TrAvia_act!N18*100)</f>
        <v>550.02172911683601</v>
      </c>
      <c r="O24" s="75">
        <f>IF(O13=0,"",O13/TrAvia_act!O18*100)</f>
        <v>526.77733801389184</v>
      </c>
      <c r="P24" s="75">
        <f>IF(P13=0,"",P13/TrAvia_act!P18*100)</f>
        <v>505.75917840264503</v>
      </c>
      <c r="Q24" s="75">
        <f>IF(Q13=0,"",Q13/TrAvia_act!Q18*100)</f>
        <v>533.19694830715957</v>
      </c>
    </row>
    <row r="25" spans="1:17" ht="11.45" customHeight="1" x14ac:dyDescent="0.25">
      <c r="A25" s="93" t="s">
        <v>125</v>
      </c>
      <c r="B25" s="74">
        <f>IF(B14=0,"",B14/TrAvia_act!B19*100)</f>
        <v>392.74255159189238</v>
      </c>
      <c r="C25" s="74">
        <f>IF(C14=0,"",C14/TrAvia_act!C19*100)</f>
        <v>427.13609475931935</v>
      </c>
      <c r="D25" s="74">
        <f>IF(D14=0,"",D14/TrAvia_act!D19*100)</f>
        <v>408.25862698903376</v>
      </c>
      <c r="E25" s="74">
        <f>IF(E14=0,"",E14/TrAvia_act!E19*100)</f>
        <v>381.96533151774383</v>
      </c>
      <c r="F25" s="74">
        <f>IF(F14=0,"",F14/TrAvia_act!F19*100)</f>
        <v>376.59275753174006</v>
      </c>
      <c r="G25" s="74">
        <f>IF(G14=0,"",G14/TrAvia_act!G19*100)</f>
        <v>389.47578259863309</v>
      </c>
      <c r="H25" s="74">
        <f>IF(H14=0,"",H14/TrAvia_act!H19*100)</f>
        <v>393.04535473864865</v>
      </c>
      <c r="I25" s="74">
        <f>IF(I14=0,"",I14/TrAvia_act!I19*100)</f>
        <v>391.35266969281457</v>
      </c>
      <c r="J25" s="74">
        <f>IF(J14=0,"",J14/TrAvia_act!J19*100)</f>
        <v>384.61970499105445</v>
      </c>
      <c r="K25" s="74">
        <f>IF(K14=0,"",K14/TrAvia_act!K19*100)</f>
        <v>379.88890352062958</v>
      </c>
      <c r="L25" s="74">
        <f>IF(L14=0,"",L14/TrAvia_act!L19*100)</f>
        <v>374.76194232218177</v>
      </c>
      <c r="M25" s="74">
        <f>IF(M14=0,"",M14/TrAvia_act!M19*100)</f>
        <v>380.60963785105184</v>
      </c>
      <c r="N25" s="74">
        <f>IF(N14=0,"",N14/TrAvia_act!N19*100)</f>
        <v>369.04886345374774</v>
      </c>
      <c r="O25" s="74">
        <f>IF(O14=0,"",O14/TrAvia_act!O19*100)</f>
        <v>355.17204560840111</v>
      </c>
      <c r="P25" s="74">
        <f>IF(P14=0,"",P14/TrAvia_act!P19*100)</f>
        <v>348.21298123178502</v>
      </c>
      <c r="Q25" s="74">
        <f>IF(Q14=0,"",Q14/TrAvia_act!Q19*100)</f>
        <v>367.57177823829255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37.419626390223158</v>
      </c>
      <c r="C28" s="134">
        <f>IF(C8=0,"",C8/TrAvia_act!C4*1000)</f>
        <v>35.080456213425123</v>
      </c>
      <c r="D28" s="134">
        <f>IF(D8=0,"",D8/TrAvia_act!D4*1000)</f>
        <v>32.991605293600692</v>
      </c>
      <c r="E28" s="134">
        <f>IF(E8=0,"",E8/TrAvia_act!E4*1000)</f>
        <v>34.786940237842209</v>
      </c>
      <c r="F28" s="134">
        <f>IF(F8=0,"",F8/TrAvia_act!F4*1000)</f>
        <v>34.247066595263632</v>
      </c>
      <c r="G28" s="134">
        <f>IF(G8=0,"",G8/TrAvia_act!G4*1000)</f>
        <v>32.185857563141525</v>
      </c>
      <c r="H28" s="134">
        <f>IF(H8=0,"",H8/TrAvia_act!H4*1000)</f>
        <v>31.553359971170114</v>
      </c>
      <c r="I28" s="134">
        <f>IF(I8=0,"",I8/TrAvia_act!I4*1000)</f>
        <v>31.130133648979875</v>
      </c>
      <c r="J28" s="134">
        <f>IF(J8=0,"",J8/TrAvia_act!J4*1000)</f>
        <v>30.728569466205052</v>
      </c>
      <c r="K28" s="134">
        <f>IF(K8=0,"",K8/TrAvia_act!K4*1000)</f>
        <v>31.369560040669569</v>
      </c>
      <c r="L28" s="134">
        <f>IF(L8=0,"",L8/TrAvia_act!L4*1000)</f>
        <v>30.620311138274861</v>
      </c>
      <c r="M28" s="134">
        <f>IF(M8=0,"",M8/TrAvia_act!M4*1000)</f>
        <v>30.403780917895549</v>
      </c>
      <c r="N28" s="134">
        <f>IF(N8=0,"",N8/TrAvia_act!N4*1000)</f>
        <v>28.090294706765185</v>
      </c>
      <c r="O28" s="134">
        <f>IF(O8=0,"",O8/TrAvia_act!O4*1000)</f>
        <v>26.417155214972791</v>
      </c>
      <c r="P28" s="134">
        <f>IF(P8=0,"",P8/TrAvia_act!P4*1000)</f>
        <v>25.89126640610851</v>
      </c>
      <c r="Q28" s="134">
        <f>IF(Q8=0,"",Q8/TrAvia_act!Q4*1000)</f>
        <v>27.563026337296275</v>
      </c>
    </row>
    <row r="29" spans="1:17" ht="11.45" customHeight="1" x14ac:dyDescent="0.25">
      <c r="A29" s="116" t="s">
        <v>23</v>
      </c>
      <c r="B29" s="77">
        <f>IF(B9=0,"",B9/TrAvia_act!B5*1000)</f>
        <v>148.09850214407709</v>
      </c>
      <c r="C29" s="77">
        <f>IF(C9=0,"",C9/TrAvia_act!C5*1000)</f>
        <v>144.64954049367074</v>
      </c>
      <c r="D29" s="77">
        <f>IF(D9=0,"",D9/TrAvia_act!D5*1000)</f>
        <v>136.10950457037205</v>
      </c>
      <c r="E29" s="77">
        <f>IF(E9=0,"",E9/TrAvia_act!E5*1000)</f>
        <v>143.50536726277724</v>
      </c>
      <c r="F29" s="77">
        <f>IF(F9=0,"",F9/TrAvia_act!F5*1000)</f>
        <v>144.79047278859039</v>
      </c>
      <c r="G29" s="77">
        <f>IF(G9=0,"",G9/TrAvia_act!G5*1000)</f>
        <v>140.62716544771169</v>
      </c>
      <c r="H29" s="77">
        <f>IF(H9=0,"",H9/TrAvia_act!H5*1000)</f>
        <v>131.54968479599233</v>
      </c>
      <c r="I29" s="77">
        <f>IF(I9=0,"",I9/TrAvia_act!I5*1000)</f>
        <v>132.67674269677991</v>
      </c>
      <c r="J29" s="77">
        <f>IF(J9=0,"",J9/TrAvia_act!J5*1000)</f>
        <v>132.4255676285924</v>
      </c>
      <c r="K29" s="77">
        <f>IF(K9=0,"",K9/TrAvia_act!K5*1000)</f>
        <v>129.42676456825345</v>
      </c>
      <c r="L29" s="77">
        <f>IF(L9=0,"",L9/TrAvia_act!L5*1000)</f>
        <v>130.87864896589974</v>
      </c>
      <c r="M29" s="77">
        <f>IF(M9=0,"",M9/TrAvia_act!M5*1000)</f>
        <v>129.58860380410778</v>
      </c>
      <c r="N29" s="77">
        <f>IF(N9=0,"",N9/TrAvia_act!N5*1000)</f>
        <v>124.9460651334406</v>
      </c>
      <c r="O29" s="77">
        <f>IF(O9=0,"",O9/TrAvia_act!O5*1000)</f>
        <v>121.74263231884628</v>
      </c>
      <c r="P29" s="77">
        <f>IF(P9=0,"",P9/TrAvia_act!P5*1000)</f>
        <v>123.14446405450875</v>
      </c>
      <c r="Q29" s="77">
        <f>IF(Q9=0,"",Q9/TrAvia_act!Q5*1000)</f>
        <v>125.8398471587264</v>
      </c>
    </row>
    <row r="30" spans="1:17" ht="11.45" customHeight="1" x14ac:dyDescent="0.25">
      <c r="A30" s="116" t="s">
        <v>127</v>
      </c>
      <c r="B30" s="77">
        <f>IF(B10=0,"",B10/TrAvia_act!B6*1000)</f>
        <v>42.81861484018409</v>
      </c>
      <c r="C30" s="77">
        <f>IF(C10=0,"",C10/TrAvia_act!C6*1000)</f>
        <v>45.929921725860531</v>
      </c>
      <c r="D30" s="77">
        <f>IF(D10=0,"",D10/TrAvia_act!D6*1000)</f>
        <v>42.027235428813789</v>
      </c>
      <c r="E30" s="77">
        <f>IF(E10=0,"",E10/TrAvia_act!E6*1000)</f>
        <v>42.090495904067126</v>
      </c>
      <c r="F30" s="77">
        <f>IF(F10=0,"",F10/TrAvia_act!F6*1000)</f>
        <v>41.809772726577222</v>
      </c>
      <c r="G30" s="77">
        <f>IF(G10=0,"",G10/TrAvia_act!G6*1000)</f>
        <v>43.368299298058517</v>
      </c>
      <c r="H30" s="77">
        <f>IF(H10=0,"",H10/TrAvia_act!H6*1000)</f>
        <v>42.949288187297356</v>
      </c>
      <c r="I30" s="77">
        <f>IF(I10=0,"",I10/TrAvia_act!I6*1000)</f>
        <v>43.47683732244807</v>
      </c>
      <c r="J30" s="77">
        <f>IF(J10=0,"",J10/TrAvia_act!J6*1000)</f>
        <v>41.722686129695759</v>
      </c>
      <c r="K30" s="77">
        <f>IF(K10=0,"",K10/TrAvia_act!K6*1000)</f>
        <v>41.009693747420414</v>
      </c>
      <c r="L30" s="77">
        <f>IF(L10=0,"",L10/TrAvia_act!L6*1000)</f>
        <v>42.236067084638812</v>
      </c>
      <c r="M30" s="77">
        <f>IF(M10=0,"",M10/TrAvia_act!M6*1000)</f>
        <v>42.283272749909997</v>
      </c>
      <c r="N30" s="77">
        <f>IF(N10=0,"",N10/TrAvia_act!N6*1000)</f>
        <v>39.580421763500141</v>
      </c>
      <c r="O30" s="77">
        <f>IF(O10=0,"",O10/TrAvia_act!O6*1000)</f>
        <v>36.948164665959588</v>
      </c>
      <c r="P30" s="77">
        <f>IF(P10=0,"",P10/TrAvia_act!P6*1000)</f>
        <v>36.039712978041393</v>
      </c>
      <c r="Q30" s="77">
        <f>IF(Q10=0,"",Q10/TrAvia_act!Q6*1000)</f>
        <v>38.379213271653455</v>
      </c>
    </row>
    <row r="31" spans="1:17" ht="11.45" customHeight="1" x14ac:dyDescent="0.25">
      <c r="A31" s="116" t="s">
        <v>125</v>
      </c>
      <c r="B31" s="77">
        <f>IF(B11=0,"",B11/TrAvia_act!B7*1000)</f>
        <v>31.97328560663674</v>
      </c>
      <c r="C31" s="77">
        <f>IF(C11=0,"",C11/TrAvia_act!C7*1000)</f>
        <v>27.197732506159635</v>
      </c>
      <c r="D31" s="77">
        <f>IF(D11=0,"",D11/TrAvia_act!D7*1000)</f>
        <v>25.835958198147519</v>
      </c>
      <c r="E31" s="77">
        <f>IF(E11=0,"",E11/TrAvia_act!E7*1000)</f>
        <v>26.506402267139347</v>
      </c>
      <c r="F31" s="77">
        <f>IF(F11=0,"",F11/TrAvia_act!F7*1000)</f>
        <v>26.772364556320081</v>
      </c>
      <c r="G31" s="77">
        <f>IF(G11=0,"",G11/TrAvia_act!G7*1000)</f>
        <v>25.000008539241279</v>
      </c>
      <c r="H31" s="77">
        <f>IF(H11=0,"",H11/TrAvia_act!H7*1000)</f>
        <v>24.501879374387116</v>
      </c>
      <c r="I31" s="77">
        <f>IF(I11=0,"",I11/TrAvia_act!I7*1000)</f>
        <v>23.542368897778587</v>
      </c>
      <c r="J31" s="77">
        <f>IF(J11=0,"",J11/TrAvia_act!J7*1000)</f>
        <v>23.537156906585199</v>
      </c>
      <c r="K31" s="77">
        <f>IF(K11=0,"",K11/TrAvia_act!K7*1000)</f>
        <v>24.442690808267681</v>
      </c>
      <c r="L31" s="77">
        <f>IF(L11=0,"",L11/TrAvia_act!L7*1000)</f>
        <v>23.385266519967221</v>
      </c>
      <c r="M31" s="77">
        <f>IF(M11=0,"",M11/TrAvia_act!M7*1000)</f>
        <v>23.366745983843398</v>
      </c>
      <c r="N31" s="77">
        <f>IF(N11=0,"",N11/TrAvia_act!N7*1000)</f>
        <v>21.552188859127508</v>
      </c>
      <c r="O31" s="77">
        <f>IF(O11=0,"",O11/TrAvia_act!O7*1000)</f>
        <v>20.621375059688916</v>
      </c>
      <c r="P31" s="77">
        <f>IF(P11=0,"",P11/TrAvia_act!P7*1000)</f>
        <v>20.206959448176743</v>
      </c>
      <c r="Q31" s="77">
        <f>IF(Q11=0,"",Q11/TrAvia_act!Q7*1000)</f>
        <v>21.639105384216119</v>
      </c>
    </row>
    <row r="32" spans="1:17" ht="11.45" customHeight="1" x14ac:dyDescent="0.25">
      <c r="A32" s="128" t="s">
        <v>36</v>
      </c>
      <c r="B32" s="133">
        <f>IF(B12=0,"",B12/TrAvia_act!B8*1000)</f>
        <v>103.36635415337543</v>
      </c>
      <c r="C32" s="133">
        <f>IF(C12=0,"",C12/TrAvia_act!C8*1000)</f>
        <v>113.37573057210676</v>
      </c>
      <c r="D32" s="133">
        <f>IF(D12=0,"",D12/TrAvia_act!D8*1000)</f>
        <v>108.4519403659377</v>
      </c>
      <c r="E32" s="133">
        <f>IF(E12=0,"",E12/TrAvia_act!E8*1000)</f>
        <v>102.27552521779069</v>
      </c>
      <c r="F32" s="133">
        <f>IF(F12=0,"",F12/TrAvia_act!F8*1000)</f>
        <v>92.970149023560467</v>
      </c>
      <c r="G32" s="133">
        <f>IF(G12=0,"",G12/TrAvia_act!G8*1000)</f>
        <v>89.487372775328282</v>
      </c>
      <c r="H32" s="133">
        <f>IF(H12=0,"",H12/TrAvia_act!H8*1000)</f>
        <v>89.794552192037003</v>
      </c>
      <c r="I32" s="133">
        <f>IF(I12=0,"",I12/TrAvia_act!I8*1000)</f>
        <v>88.946665559801474</v>
      </c>
      <c r="J32" s="133">
        <f>IF(J12=0,"",J12/TrAvia_act!J8*1000)</f>
        <v>88.059561703037446</v>
      </c>
      <c r="K32" s="133">
        <f>IF(K12=0,"",K12/TrAvia_act!K8*1000)</f>
        <v>87.134302896639099</v>
      </c>
      <c r="L32" s="133">
        <f>IF(L12=0,"",L12/TrAvia_act!L8*1000)</f>
        <v>82.184826928903078</v>
      </c>
      <c r="M32" s="133">
        <f>IF(M12=0,"",M12/TrAvia_act!M8*1000)</f>
        <v>85.258474691255159</v>
      </c>
      <c r="N32" s="133">
        <f>IF(N12=0,"",N12/TrAvia_act!N8*1000)</f>
        <v>85.065360439917939</v>
      </c>
      <c r="O32" s="133">
        <f>IF(O12=0,"",O12/TrAvia_act!O8*1000)</f>
        <v>84.02422494044211</v>
      </c>
      <c r="P32" s="133">
        <f>IF(P12=0,"",P12/TrAvia_act!P8*1000)</f>
        <v>77.359533664282125</v>
      </c>
      <c r="Q32" s="133">
        <f>IF(Q12=0,"",Q12/TrAvia_act!Q8*1000)</f>
        <v>84.431732347462614</v>
      </c>
    </row>
    <row r="33" spans="1:17" ht="11.45" customHeight="1" x14ac:dyDescent="0.25">
      <c r="A33" s="95" t="s">
        <v>126</v>
      </c>
      <c r="B33" s="75">
        <f>IF(B13=0,"",B13/TrAvia_act!B9*1000)</f>
        <v>277.06503864213653</v>
      </c>
      <c r="C33" s="75">
        <f>IF(C13=0,"",C13/TrAvia_act!C9*1000)</f>
        <v>288.66278586096854</v>
      </c>
      <c r="D33" s="75">
        <f>IF(D13=0,"",D13/TrAvia_act!D9*1000)</f>
        <v>278.23116529491983</v>
      </c>
      <c r="E33" s="75">
        <f>IF(E13=0,"",E13/TrAvia_act!E9*1000)</f>
        <v>259.8290990561805</v>
      </c>
      <c r="F33" s="75">
        <f>IF(F13=0,"",F13/TrAvia_act!F9*1000)</f>
        <v>253.94055751826906</v>
      </c>
      <c r="G33" s="75">
        <f>IF(G13=0,"",G13/TrAvia_act!G9*1000)</f>
        <v>268.81908895222648</v>
      </c>
      <c r="H33" s="75">
        <f>IF(H13=0,"",H13/TrAvia_act!H9*1000)</f>
        <v>291.72653078433177</v>
      </c>
      <c r="I33" s="75">
        <f>IF(I13=0,"",I13/TrAvia_act!I9*1000)</f>
        <v>292.51337695398911</v>
      </c>
      <c r="J33" s="75">
        <f>IF(J13=0,"",J13/TrAvia_act!J9*1000)</f>
        <v>291.8932656687025</v>
      </c>
      <c r="K33" s="75">
        <f>IF(K13=0,"",K13/TrAvia_act!K9*1000)</f>
        <v>286.60095531603326</v>
      </c>
      <c r="L33" s="75">
        <f>IF(L13=0,"",L13/TrAvia_act!L9*1000)</f>
        <v>264.11242849929693</v>
      </c>
      <c r="M33" s="75">
        <f>IF(M13=0,"",M13/TrAvia_act!M9*1000)</f>
        <v>260.14069424706213</v>
      </c>
      <c r="N33" s="75">
        <f>IF(N13=0,"",N13/TrAvia_act!N9*1000)</f>
        <v>252.89722916992386</v>
      </c>
      <c r="O33" s="75">
        <f>IF(O13=0,"",O13/TrAvia_act!O9*1000)</f>
        <v>239.45503838560182</v>
      </c>
      <c r="P33" s="75">
        <f>IF(P13=0,"",P13/TrAvia_act!P9*1000)</f>
        <v>212.9217860001807</v>
      </c>
      <c r="Q33" s="75">
        <f>IF(Q13=0,"",Q13/TrAvia_act!Q9*1000)</f>
        <v>227.44154210504954</v>
      </c>
    </row>
    <row r="34" spans="1:17" ht="11.45" customHeight="1" x14ac:dyDescent="0.25">
      <c r="A34" s="93" t="s">
        <v>125</v>
      </c>
      <c r="B34" s="74">
        <f>IF(B14=0,"",B14/TrAvia_act!B10*1000)</f>
        <v>73.158054527267907</v>
      </c>
      <c r="C34" s="74">
        <f>IF(C14=0,"",C14/TrAvia_act!C10*1000)</f>
        <v>79.859510458336715</v>
      </c>
      <c r="D34" s="74">
        <f>IF(D14=0,"",D14/TrAvia_act!D10*1000)</f>
        <v>75.458019227375573</v>
      </c>
      <c r="E34" s="74">
        <f>IF(E14=0,"",E14/TrAvia_act!E10*1000)</f>
        <v>71.140491109342008</v>
      </c>
      <c r="F34" s="74">
        <f>IF(F14=0,"",F14/TrAvia_act!F10*1000)</f>
        <v>69.160345646532377</v>
      </c>
      <c r="G34" s="74">
        <f>IF(G14=0,"",G14/TrAvia_act!G10*1000)</f>
        <v>70.779344896586636</v>
      </c>
      <c r="H34" s="74">
        <f>IF(H14=0,"",H14/TrAvia_act!H10*1000)</f>
        <v>72.091180467711354</v>
      </c>
      <c r="I34" s="74">
        <f>IF(I14=0,"",I14/TrAvia_act!I10*1000)</f>
        <v>71.71389034821992</v>
      </c>
      <c r="J34" s="74">
        <f>IF(J14=0,"",J14/TrAvia_act!J10*1000)</f>
        <v>70.916125168563468</v>
      </c>
      <c r="K34" s="74">
        <f>IF(K14=0,"",K14/TrAvia_act!K10*1000)</f>
        <v>70.805235004381913</v>
      </c>
      <c r="L34" s="74">
        <f>IF(L14=0,"",L14/TrAvia_act!L10*1000)</f>
        <v>68.093789857528677</v>
      </c>
      <c r="M34" s="74">
        <f>IF(M14=0,"",M14/TrAvia_act!M10*1000)</f>
        <v>70.344388777246451</v>
      </c>
      <c r="N34" s="74">
        <f>IF(N14=0,"",N14/TrAvia_act!N10*1000)</f>
        <v>69.879049608367708</v>
      </c>
      <c r="O34" s="74">
        <f>IF(O14=0,"",O14/TrAvia_act!O10*1000)</f>
        <v>70.365443613281869</v>
      </c>
      <c r="P34" s="74">
        <f>IF(P14=0,"",P14/TrAvia_act!P10*1000)</f>
        <v>65.771445963721817</v>
      </c>
      <c r="Q34" s="74">
        <f>IF(Q14=0,"",Q14/TrAvia_act!Q10*1000)</f>
        <v>72.324887169668187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3358.0851202709423</v>
      </c>
      <c r="C37" s="134">
        <f>IF(C8=0,"",1000000*C8/TrAvia_act!C22)</f>
        <v>3496.7426093212443</v>
      </c>
      <c r="D37" s="134">
        <f>IF(D8=0,"",1000000*D8/TrAvia_act!D22)</f>
        <v>3344.5720603228365</v>
      </c>
      <c r="E37" s="134">
        <f>IF(E8=0,"",1000000*E8/TrAvia_act!E22)</f>
        <v>2877.5815511241785</v>
      </c>
      <c r="F37" s="134">
        <f>IF(F8=0,"",1000000*F8/TrAvia_act!F22)</f>
        <v>2930.5837883337144</v>
      </c>
      <c r="G37" s="134">
        <f>IF(G8=0,"",1000000*G8/TrAvia_act!G22)</f>
        <v>3192.9573525378273</v>
      </c>
      <c r="H37" s="134">
        <f>IF(H8=0,"",1000000*H8/TrAvia_act!H22)</f>
        <v>3261.1102840025683</v>
      </c>
      <c r="I37" s="134">
        <f>IF(I8=0,"",1000000*I8/TrAvia_act!I22)</f>
        <v>3159.7688944223701</v>
      </c>
      <c r="J37" s="134">
        <f>IF(J8=0,"",1000000*J8/TrAvia_act!J22)</f>
        <v>3067.9175412508657</v>
      </c>
      <c r="K37" s="134">
        <f>IF(K8=0,"",1000000*K8/TrAvia_act!K22)</f>
        <v>2965.4506050025702</v>
      </c>
      <c r="L37" s="134">
        <f>IF(L8=0,"",1000000*L8/TrAvia_act!L22)</f>
        <v>3000.6693797162848</v>
      </c>
      <c r="M37" s="134">
        <f>IF(M8=0,"",1000000*M8/TrAvia_act!M22)</f>
        <v>3053.5653539081313</v>
      </c>
      <c r="N37" s="134">
        <f>IF(N8=0,"",1000000*N8/TrAvia_act!N22)</f>
        <v>3008.0697515593129</v>
      </c>
      <c r="O37" s="134">
        <f>IF(O8=0,"",1000000*O8/TrAvia_act!O22)</f>
        <v>3006.866504758349</v>
      </c>
      <c r="P37" s="134">
        <f>IF(P8=0,"",1000000*P8/TrAvia_act!P22)</f>
        <v>2938.2182917778728</v>
      </c>
      <c r="Q37" s="134">
        <f>IF(Q8=0,"",1000000*Q8/TrAvia_act!Q22)</f>
        <v>3111.904117142511</v>
      </c>
    </row>
    <row r="38" spans="1:17" ht="11.45" customHeight="1" x14ac:dyDescent="0.25">
      <c r="A38" s="116" t="s">
        <v>23</v>
      </c>
      <c r="B38" s="77">
        <f>IF(B9=0,"",1000000*B9/TrAvia_act!B23)</f>
        <v>2396.7913445361837</v>
      </c>
      <c r="C38" s="77">
        <f>IF(C9=0,"",1000000*C9/TrAvia_act!C23)</f>
        <v>2355.9253945480637</v>
      </c>
      <c r="D38" s="77">
        <f>IF(D9=0,"",1000000*D9/TrAvia_act!D23)</f>
        <v>2355.8680592561004</v>
      </c>
      <c r="E38" s="77">
        <f>IF(E9=0,"",1000000*E9/TrAvia_act!E23)</f>
        <v>2357.5243243243235</v>
      </c>
      <c r="F38" s="77">
        <f>IF(F9=0,"",1000000*F9/TrAvia_act!F23)</f>
        <v>2351.9570895522388</v>
      </c>
      <c r="G38" s="77">
        <f>IF(G9=0,"",1000000*G9/TrAvia_act!G23)</f>
        <v>2316.9735471572976</v>
      </c>
      <c r="H38" s="77">
        <f>IF(H9=0,"",1000000*H9/TrAvia_act!H23)</f>
        <v>2315.926226844329</v>
      </c>
      <c r="I38" s="77">
        <f>IF(I9=0,"",1000000*I9/TrAvia_act!I23)</f>
        <v>2326.4795761670762</v>
      </c>
      <c r="J38" s="77">
        <f>IF(J9=0,"",1000000*J9/TrAvia_act!J23)</f>
        <v>2344.5254428948365</v>
      </c>
      <c r="K38" s="77">
        <f>IF(K9=0,"",1000000*K9/TrAvia_act!K23)</f>
        <v>2335.6117442228556</v>
      </c>
      <c r="L38" s="77">
        <f>IF(L9=0,"",1000000*L9/TrAvia_act!L23)</f>
        <v>2396.3535527771901</v>
      </c>
      <c r="M38" s="77">
        <f>IF(M9=0,"",1000000*M9/TrAvia_act!M23)</f>
        <v>2314.0604499174465</v>
      </c>
      <c r="N38" s="77">
        <f>IF(N9=0,"",1000000*N9/TrAvia_act!N23)</f>
        <v>2344.3688143845998</v>
      </c>
      <c r="O38" s="77">
        <f>IF(O9=0,"",1000000*O9/TrAvia_act!O23)</f>
        <v>2356.4485907080339</v>
      </c>
      <c r="P38" s="77">
        <f>IF(P9=0,"",1000000*P9/TrAvia_act!P23)</f>
        <v>2461.2180843382553</v>
      </c>
      <c r="Q38" s="77">
        <f>IF(Q9=0,"",1000000*Q9/TrAvia_act!Q23)</f>
        <v>2511.3815702320317</v>
      </c>
    </row>
    <row r="39" spans="1:17" ht="11.45" customHeight="1" x14ac:dyDescent="0.25">
      <c r="A39" s="116" t="s">
        <v>127</v>
      </c>
      <c r="B39" s="77">
        <f>IF(B10=0,"",1000000*B10/TrAvia_act!B24)</f>
        <v>2151.3326268878805</v>
      </c>
      <c r="C39" s="77">
        <f>IF(C10=0,"",1000000*C10/TrAvia_act!C24)</f>
        <v>2347.340565373986</v>
      </c>
      <c r="D39" s="77">
        <f>IF(D10=0,"",1000000*D10/TrAvia_act!D24)</f>
        <v>2285.4914630960411</v>
      </c>
      <c r="E39" s="77">
        <f>IF(E10=0,"",1000000*E10/TrAvia_act!E24)</f>
        <v>2147.6980898201427</v>
      </c>
      <c r="F39" s="77">
        <f>IF(F10=0,"",1000000*F10/TrAvia_act!F24)</f>
        <v>2100.6270977579161</v>
      </c>
      <c r="G39" s="77">
        <f>IF(G10=0,"",1000000*G10/TrAvia_act!G24)</f>
        <v>2067.4276392984193</v>
      </c>
      <c r="H39" s="77">
        <f>IF(H10=0,"",1000000*H10/TrAvia_act!H24)</f>
        <v>2039.7626947609051</v>
      </c>
      <c r="I39" s="77">
        <f>IF(I10=0,"",1000000*I10/TrAvia_act!I24)</f>
        <v>2010.5723181708368</v>
      </c>
      <c r="J39" s="77">
        <f>IF(J10=0,"",1000000*J10/TrAvia_act!J24)</f>
        <v>1947.2708870050049</v>
      </c>
      <c r="K39" s="77">
        <f>IF(K10=0,"",1000000*K10/TrAvia_act!K24)</f>
        <v>1892.7678632597274</v>
      </c>
      <c r="L39" s="77">
        <f>IF(L10=0,"",1000000*L10/TrAvia_act!L24)</f>
        <v>1869.3893668122496</v>
      </c>
      <c r="M39" s="77">
        <f>IF(M10=0,"",1000000*M10/TrAvia_act!M24)</f>
        <v>1924.386405482838</v>
      </c>
      <c r="N39" s="77">
        <f>IF(N10=0,"",1000000*N10/TrAvia_act!N24)</f>
        <v>1877.5142876813602</v>
      </c>
      <c r="O39" s="77">
        <f>IF(O10=0,"",1000000*O10/TrAvia_act!O24)</f>
        <v>1838.1149277702034</v>
      </c>
      <c r="P39" s="77">
        <f>IF(P10=0,"",1000000*P10/TrAvia_act!P24)</f>
        <v>1795.3893789874451</v>
      </c>
      <c r="Q39" s="77">
        <f>IF(Q10=0,"",1000000*Q10/TrAvia_act!Q24)</f>
        <v>1891.6219690396688</v>
      </c>
    </row>
    <row r="40" spans="1:17" ht="11.45" customHeight="1" x14ac:dyDescent="0.25">
      <c r="A40" s="116" t="s">
        <v>125</v>
      </c>
      <c r="B40" s="77">
        <f>IF(B11=0,"",1000000*B11/TrAvia_act!B25)</f>
        <v>7120.2298192673115</v>
      </c>
      <c r="C40" s="77">
        <f>IF(C11=0,"",1000000*C11/TrAvia_act!C25)</f>
        <v>7123.4508473896012</v>
      </c>
      <c r="D40" s="77">
        <f>IF(D11=0,"",1000000*D11/TrAvia_act!D25)</f>
        <v>6564.8418405918965</v>
      </c>
      <c r="E40" s="77">
        <f>IF(E11=0,"",1000000*E11/TrAvia_act!E25)</f>
        <v>5366.2806956281229</v>
      </c>
      <c r="F40" s="77">
        <f>IF(F11=0,"",1000000*F11/TrAvia_act!F25)</f>
        <v>5545.4887795843379</v>
      </c>
      <c r="G40" s="77">
        <f>IF(G11=0,"",1000000*G11/TrAvia_act!G25)</f>
        <v>6571.0748098941258</v>
      </c>
      <c r="H40" s="77">
        <f>IF(H11=0,"",1000000*H11/TrAvia_act!H25)</f>
        <v>7137.1175258242001</v>
      </c>
      <c r="I40" s="77">
        <f>IF(I11=0,"",1000000*I11/TrAvia_act!I25)</f>
        <v>7012.3480593180493</v>
      </c>
      <c r="J40" s="77">
        <f>IF(J11=0,"",1000000*J11/TrAvia_act!J25)</f>
        <v>6814.9779734674112</v>
      </c>
      <c r="K40" s="77">
        <f>IF(K11=0,"",1000000*K11/TrAvia_act!K25)</f>
        <v>6408.8260255221185</v>
      </c>
      <c r="L40" s="77">
        <f>IF(L11=0,"",1000000*L11/TrAvia_act!L25)</f>
        <v>6598.6539849943729</v>
      </c>
      <c r="M40" s="77">
        <f>IF(M11=0,"",1000000*M11/TrAvia_act!M25)</f>
        <v>6556.4982666882588</v>
      </c>
      <c r="N40" s="77">
        <f>IF(N11=0,"",1000000*N11/TrAvia_act!N25)</f>
        <v>6485.8576071739499</v>
      </c>
      <c r="O40" s="77">
        <f>IF(O11=0,"",1000000*O11/TrAvia_act!O25)</f>
        <v>6409.526060328214</v>
      </c>
      <c r="P40" s="77">
        <f>IF(P11=0,"",1000000*P11/TrAvia_act!P25)</f>
        <v>6325.4251709602577</v>
      </c>
      <c r="Q40" s="77">
        <f>IF(Q11=0,"",1000000*Q11/TrAvia_act!Q25)</f>
        <v>6801.5468998931274</v>
      </c>
    </row>
    <row r="41" spans="1:17" ht="11.45" customHeight="1" x14ac:dyDescent="0.25">
      <c r="A41" s="128" t="s">
        <v>18</v>
      </c>
      <c r="B41" s="133">
        <f>IF(B12=0,"",1000000*B12/TrAvia_act!B26)</f>
        <v>4746.9229552318702</v>
      </c>
      <c r="C41" s="133">
        <f>IF(C12=0,"",1000000*C12/TrAvia_act!C26)</f>
        <v>5106.1458967326607</v>
      </c>
      <c r="D41" s="133">
        <f>IF(D12=0,"",1000000*D12/TrAvia_act!D26)</f>
        <v>4652.8398951298568</v>
      </c>
      <c r="E41" s="133">
        <f>IF(E12=0,"",1000000*E12/TrAvia_act!E26)</f>
        <v>4279.11861455909</v>
      </c>
      <c r="F41" s="133">
        <f>IF(F12=0,"",1000000*F12/TrAvia_act!F26)</f>
        <v>4558.0128129518062</v>
      </c>
      <c r="G41" s="133">
        <f>IF(G12=0,"",1000000*G12/TrAvia_act!G26)</f>
        <v>5036.8552035378834</v>
      </c>
      <c r="H41" s="133">
        <f>IF(H12=0,"",1000000*H12/TrAvia_act!H26)</f>
        <v>5182.9986058807817</v>
      </c>
      <c r="I41" s="133">
        <f>IF(I12=0,"",1000000*I12/TrAvia_act!I26)</f>
        <v>5166.4713629227772</v>
      </c>
      <c r="J41" s="133">
        <f>IF(J12=0,"",1000000*J12/TrAvia_act!J26)</f>
        <v>4953.5462332893612</v>
      </c>
      <c r="K41" s="133">
        <f>IF(K12=0,"",1000000*K12/TrAvia_act!K26)</f>
        <v>4786.0791739982042</v>
      </c>
      <c r="L41" s="133">
        <f>IF(L12=0,"",1000000*L12/TrAvia_act!L26)</f>
        <v>4970.6143776903828</v>
      </c>
      <c r="M41" s="133">
        <f>IF(M12=0,"",1000000*M12/TrAvia_act!M26)</f>
        <v>4933.1163687033486</v>
      </c>
      <c r="N41" s="133">
        <f>IF(N12=0,"",1000000*N12/TrAvia_act!N26)</f>
        <v>4722.8829474969198</v>
      </c>
      <c r="O41" s="133">
        <f>IF(O12=0,"",1000000*O12/TrAvia_act!O26)</f>
        <v>4664.0298310354756</v>
      </c>
      <c r="P41" s="133">
        <f>IF(P12=0,"",1000000*P12/TrAvia_act!P26)</f>
        <v>4651.2747527761112</v>
      </c>
      <c r="Q41" s="133">
        <f>IF(Q12=0,"",1000000*Q12/TrAvia_act!Q26)</f>
        <v>4964.4973378533141</v>
      </c>
    </row>
    <row r="42" spans="1:17" ht="11.45" customHeight="1" x14ac:dyDescent="0.25">
      <c r="A42" s="95" t="s">
        <v>126</v>
      </c>
      <c r="B42" s="75">
        <f>IF(B13=0,"",1000000*B13/TrAvia_act!B27)</f>
        <v>2921.7701164350951</v>
      </c>
      <c r="C42" s="75">
        <f>IF(C13=0,"",1000000*C13/TrAvia_act!C27)</f>
        <v>3182.532531236654</v>
      </c>
      <c r="D42" s="75">
        <f>IF(D13=0,"",1000000*D13/TrAvia_act!D27)</f>
        <v>2872.7394888452727</v>
      </c>
      <c r="E42" s="75">
        <f>IF(E13=0,"",1000000*E13/TrAvia_act!E27)</f>
        <v>2628.0692572603662</v>
      </c>
      <c r="F42" s="75">
        <f>IF(F13=0,"",1000000*F13/TrAvia_act!F27)</f>
        <v>2599.1765274140112</v>
      </c>
      <c r="G42" s="75">
        <f>IF(G13=0,"",1000000*G13/TrAvia_act!G27)</f>
        <v>2610.0464308886944</v>
      </c>
      <c r="H42" s="75">
        <f>IF(H13=0,"",1000000*H13/TrAvia_act!H27)</f>
        <v>2556.65716261632</v>
      </c>
      <c r="I42" s="75">
        <f>IF(I13=0,"",1000000*I13/TrAvia_act!I27)</f>
        <v>2543.2820609972914</v>
      </c>
      <c r="J42" s="75">
        <f>IF(J13=0,"",1000000*J13/TrAvia_act!J27)</f>
        <v>2447.1827803796914</v>
      </c>
      <c r="K42" s="75">
        <f>IF(K13=0,"",1000000*K13/TrAvia_act!K27)</f>
        <v>2300.7707759570467</v>
      </c>
      <c r="L42" s="75">
        <f>IF(L13=0,"",1000000*L13/TrAvia_act!L27)</f>
        <v>2382.5059117207888</v>
      </c>
      <c r="M42" s="75">
        <f>IF(M13=0,"",1000000*M13/TrAvia_act!M27)</f>
        <v>2379.3657582641349</v>
      </c>
      <c r="N42" s="75">
        <f>IF(N13=0,"",1000000*N13/TrAvia_act!N27)</f>
        <v>2286.6550691095531</v>
      </c>
      <c r="O42" s="75">
        <f>IF(O13=0,"",1000000*O13/TrAvia_act!O27)</f>
        <v>2190.2514652161831</v>
      </c>
      <c r="P42" s="75">
        <f>IF(P13=0,"",1000000*P13/TrAvia_act!P27)</f>
        <v>2155.1755879866928</v>
      </c>
      <c r="Q42" s="75">
        <f>IF(Q13=0,"",1000000*Q13/TrAvia_act!Q27)</f>
        <v>2283.1181963320896</v>
      </c>
    </row>
    <row r="43" spans="1:17" ht="11.45" customHeight="1" x14ac:dyDescent="0.25">
      <c r="A43" s="93" t="s">
        <v>125</v>
      </c>
      <c r="B43" s="74">
        <f>IF(B14=0,"",1000000*B14/TrAvia_act!B28)</f>
        <v>8065.2652361015898</v>
      </c>
      <c r="C43" s="74">
        <f>IF(C14=0,"",1000000*C14/TrAvia_act!C28)</f>
        <v>8769.6479226119936</v>
      </c>
      <c r="D43" s="74">
        <f>IF(D14=0,"",1000000*D14/TrAvia_act!D28)</f>
        <v>8368.6485804413078</v>
      </c>
      <c r="E43" s="74">
        <f>IF(E14=0,"",1000000*E14/TrAvia_act!E28)</f>
        <v>7829.1154105002224</v>
      </c>
      <c r="F43" s="74">
        <f>IF(F14=0,"",1000000*F14/TrAvia_act!F28)</f>
        <v>7716.3557227676029</v>
      </c>
      <c r="G43" s="74">
        <f>IF(G14=0,"",1000000*G14/TrAvia_act!G28)</f>
        <v>7974.671068040404</v>
      </c>
      <c r="H43" s="74">
        <f>IF(H14=0,"",1000000*H14/TrAvia_act!H28)</f>
        <v>8154.981984740225</v>
      </c>
      <c r="I43" s="74">
        <f>IF(I14=0,"",1000000*I14/TrAvia_act!I28)</f>
        <v>8024.2692254322164</v>
      </c>
      <c r="J43" s="74">
        <f>IF(J14=0,"",1000000*J14/TrAvia_act!J28)</f>
        <v>7674.5731334873799</v>
      </c>
      <c r="K43" s="74">
        <f>IF(K14=0,"",1000000*K14/TrAvia_act!K28)</f>
        <v>7454.2559175488923</v>
      </c>
      <c r="L43" s="74">
        <f>IF(L14=0,"",1000000*L14/TrAvia_act!L28)</f>
        <v>7378.5527592348453</v>
      </c>
      <c r="M43" s="74">
        <f>IF(M14=0,"",1000000*M14/TrAvia_act!M28)</f>
        <v>7457.3682097150459</v>
      </c>
      <c r="N43" s="74">
        <f>IF(N14=0,"",1000000*N14/TrAvia_act!N28)</f>
        <v>7253.6196659941415</v>
      </c>
      <c r="O43" s="74">
        <f>IF(O14=0,"",1000000*O14/TrAvia_act!O28)</f>
        <v>7042.792236508888</v>
      </c>
      <c r="P43" s="74">
        <f>IF(P14=0,"",1000000*P14/TrAvia_act!P28)</f>
        <v>6845.1940498780741</v>
      </c>
      <c r="Q43" s="74">
        <f>IF(Q14=0,"",1000000*Q14/TrAvia_act!Q28)</f>
        <v>7222.8034836994666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0.96798935032859335</v>
      </c>
      <c r="C46" s="129">
        <f t="shared" si="5"/>
        <v>0.96834377109406311</v>
      </c>
      <c r="D46" s="129">
        <f t="shared" si="5"/>
        <v>0.96469150491625244</v>
      </c>
      <c r="E46" s="129">
        <f t="shared" si="5"/>
        <v>0.9637929282705493</v>
      </c>
      <c r="F46" s="129">
        <f t="shared" si="5"/>
        <v>0.96029549558769789</v>
      </c>
      <c r="G46" s="129">
        <f t="shared" si="5"/>
        <v>0.95812750024027971</v>
      </c>
      <c r="H46" s="129">
        <f t="shared" si="5"/>
        <v>0.95432774245999519</v>
      </c>
      <c r="I46" s="129">
        <f t="shared" si="5"/>
        <v>0.95739802552611619</v>
      </c>
      <c r="J46" s="129">
        <f t="shared" si="5"/>
        <v>0.95903926534929784</v>
      </c>
      <c r="K46" s="129">
        <f t="shared" si="5"/>
        <v>0.95591492503681996</v>
      </c>
      <c r="L46" s="129">
        <f t="shared" si="5"/>
        <v>0.9545944688717819</v>
      </c>
      <c r="M46" s="129">
        <f t="shared" si="5"/>
        <v>0.96019072671632977</v>
      </c>
      <c r="N46" s="129">
        <f t="shared" si="5"/>
        <v>0.9625192072423141</v>
      </c>
      <c r="O46" s="129">
        <f t="shared" si="5"/>
        <v>0.96046301892307173</v>
      </c>
      <c r="P46" s="129">
        <f t="shared" si="5"/>
        <v>0.95882152819041866</v>
      </c>
      <c r="Q46" s="129">
        <f t="shared" si="5"/>
        <v>0.95921748578152577</v>
      </c>
    </row>
    <row r="47" spans="1:17" ht="11.45" customHeight="1" x14ac:dyDescent="0.25">
      <c r="A47" s="116" t="s">
        <v>23</v>
      </c>
      <c r="B47" s="52">
        <f t="shared" ref="B47:Q47" si="6">IF(B9=0,0,B9/B$7)</f>
        <v>3.8669400811777242E-2</v>
      </c>
      <c r="C47" s="52">
        <f t="shared" si="6"/>
        <v>4.0057363503926448E-2</v>
      </c>
      <c r="D47" s="52">
        <f t="shared" si="6"/>
        <v>4.094376871355225E-2</v>
      </c>
      <c r="E47" s="52">
        <f t="shared" si="6"/>
        <v>4.696181951122827E-2</v>
      </c>
      <c r="F47" s="52">
        <f t="shared" si="6"/>
        <v>4.1889826296726919E-2</v>
      </c>
      <c r="G47" s="52">
        <f t="shared" si="6"/>
        <v>3.6156269085619287E-2</v>
      </c>
      <c r="H47" s="52">
        <f t="shared" si="6"/>
        <v>4.0175808574508087E-2</v>
      </c>
      <c r="I47" s="52">
        <f t="shared" si="6"/>
        <v>4.0356967877459481E-2</v>
      </c>
      <c r="J47" s="52">
        <f t="shared" si="6"/>
        <v>4.1252181796888984E-2</v>
      </c>
      <c r="K47" s="52">
        <f t="shared" si="6"/>
        <v>4.4866378936838779E-2</v>
      </c>
      <c r="L47" s="52">
        <f t="shared" si="6"/>
        <v>4.6135080017882392E-2</v>
      </c>
      <c r="M47" s="52">
        <f t="shared" si="6"/>
        <v>3.6570065569331976E-2</v>
      </c>
      <c r="N47" s="52">
        <f t="shared" si="6"/>
        <v>3.5066121106035637E-2</v>
      </c>
      <c r="O47" s="52">
        <f t="shared" si="6"/>
        <v>3.3533834036056608E-2</v>
      </c>
      <c r="P47" s="52">
        <f t="shared" si="6"/>
        <v>3.2087306436321468E-2</v>
      </c>
      <c r="Q47" s="52">
        <f t="shared" si="6"/>
        <v>2.7804791673664273E-2</v>
      </c>
    </row>
    <row r="48" spans="1:17" ht="11.45" customHeight="1" x14ac:dyDescent="0.25">
      <c r="A48" s="116" t="s">
        <v>127</v>
      </c>
      <c r="B48" s="52">
        <f t="shared" ref="B48:Q48" si="7">IF(B10=0,0,B10/B$7)</f>
        <v>0.43653385308773535</v>
      </c>
      <c r="C48" s="52">
        <f t="shared" si="7"/>
        <v>0.45376616446398899</v>
      </c>
      <c r="D48" s="52">
        <f t="shared" si="7"/>
        <v>0.45700136794392271</v>
      </c>
      <c r="E48" s="52">
        <f t="shared" si="7"/>
        <v>0.51621475492519298</v>
      </c>
      <c r="F48" s="52">
        <f t="shared" si="7"/>
        <v>0.48781317223637127</v>
      </c>
      <c r="G48" s="52">
        <f t="shared" si="7"/>
        <v>0.43486606224417895</v>
      </c>
      <c r="H48" s="52">
        <f t="shared" si="7"/>
        <v>0.42042289803983557</v>
      </c>
      <c r="I48" s="52">
        <f t="shared" si="7"/>
        <v>0.43655417804604402</v>
      </c>
      <c r="J48" s="52">
        <f t="shared" si="7"/>
        <v>0.4371154356311247</v>
      </c>
      <c r="K48" s="52">
        <f t="shared" si="7"/>
        <v>0.4324177498923602</v>
      </c>
      <c r="L48" s="52">
        <f t="shared" si="7"/>
        <v>0.42046580093749486</v>
      </c>
      <c r="M48" s="52">
        <f t="shared" si="7"/>
        <v>0.42975633519251266</v>
      </c>
      <c r="N48" s="52">
        <f t="shared" si="7"/>
        <v>0.42814258072738864</v>
      </c>
      <c r="O48" s="52">
        <f t="shared" si="7"/>
        <v>0.41383440853153808</v>
      </c>
      <c r="P48" s="52">
        <f t="shared" si="7"/>
        <v>0.41811258744971691</v>
      </c>
      <c r="Q48" s="52">
        <f t="shared" si="7"/>
        <v>0.41986243549902486</v>
      </c>
    </row>
    <row r="49" spans="1:17" ht="11.45" customHeight="1" x14ac:dyDescent="0.25">
      <c r="A49" s="116" t="s">
        <v>125</v>
      </c>
      <c r="B49" s="52">
        <f t="shared" ref="B49:Q49" si="8">IF(B11=0,0,B11/B$7)</f>
        <v>0.49278609642908089</v>
      </c>
      <c r="C49" s="52">
        <f t="shared" si="8"/>
        <v>0.4745202431261476</v>
      </c>
      <c r="D49" s="52">
        <f t="shared" si="8"/>
        <v>0.46674636825877758</v>
      </c>
      <c r="E49" s="52">
        <f t="shared" si="8"/>
        <v>0.40061635383412814</v>
      </c>
      <c r="F49" s="52">
        <f t="shared" si="8"/>
        <v>0.43059249705459962</v>
      </c>
      <c r="G49" s="52">
        <f t="shared" si="8"/>
        <v>0.48710516891048156</v>
      </c>
      <c r="H49" s="52">
        <f t="shared" si="8"/>
        <v>0.49372903584565159</v>
      </c>
      <c r="I49" s="52">
        <f t="shared" si="8"/>
        <v>0.48048687960261272</v>
      </c>
      <c r="J49" s="52">
        <f t="shared" si="8"/>
        <v>0.48067164792128425</v>
      </c>
      <c r="K49" s="52">
        <f t="shared" si="8"/>
        <v>0.47863079620762089</v>
      </c>
      <c r="L49" s="52">
        <f t="shared" si="8"/>
        <v>0.48799358791640468</v>
      </c>
      <c r="M49" s="52">
        <f t="shared" si="8"/>
        <v>0.49386432595448498</v>
      </c>
      <c r="N49" s="52">
        <f t="shared" si="8"/>
        <v>0.49931050540888977</v>
      </c>
      <c r="O49" s="52">
        <f t="shared" si="8"/>
        <v>0.51309477635547696</v>
      </c>
      <c r="P49" s="52">
        <f t="shared" si="8"/>
        <v>0.50862163430438012</v>
      </c>
      <c r="Q49" s="52">
        <f t="shared" si="8"/>
        <v>0.51155025860883663</v>
      </c>
    </row>
    <row r="50" spans="1:17" ht="11.45" customHeight="1" x14ac:dyDescent="0.25">
      <c r="A50" s="128" t="s">
        <v>18</v>
      </c>
      <c r="B50" s="127">
        <f t="shared" ref="B50:Q50" si="9">IF(B12=0,0,B12/B$7)</f>
        <v>3.201064967140662E-2</v>
      </c>
      <c r="C50" s="127">
        <f t="shared" si="9"/>
        <v>3.165622890593682E-2</v>
      </c>
      <c r="D50" s="127">
        <f t="shared" si="9"/>
        <v>3.5308495083747546E-2</v>
      </c>
      <c r="E50" s="127">
        <f t="shared" si="9"/>
        <v>3.6207071729450604E-2</v>
      </c>
      <c r="F50" s="127">
        <f t="shared" si="9"/>
        <v>3.9704504412302166E-2</v>
      </c>
      <c r="G50" s="127">
        <f t="shared" si="9"/>
        <v>4.1872499759720322E-2</v>
      </c>
      <c r="H50" s="127">
        <f t="shared" si="9"/>
        <v>4.5672257540004924E-2</v>
      </c>
      <c r="I50" s="127">
        <f t="shared" si="9"/>
        <v>4.2601974473883759E-2</v>
      </c>
      <c r="J50" s="127">
        <f t="shared" si="9"/>
        <v>4.0960734650702164E-2</v>
      </c>
      <c r="K50" s="127">
        <f t="shared" si="9"/>
        <v>4.4085074963180079E-2</v>
      </c>
      <c r="L50" s="127">
        <f t="shared" si="9"/>
        <v>4.5405531128218136E-2</v>
      </c>
      <c r="M50" s="127">
        <f t="shared" si="9"/>
        <v>3.9809273283670246E-2</v>
      </c>
      <c r="N50" s="127">
        <f t="shared" si="9"/>
        <v>3.7480792757685823E-2</v>
      </c>
      <c r="O50" s="127">
        <f t="shared" si="9"/>
        <v>3.9536981076928317E-2</v>
      </c>
      <c r="P50" s="127">
        <f t="shared" si="9"/>
        <v>4.1178471809581355E-2</v>
      </c>
      <c r="Q50" s="127">
        <f t="shared" si="9"/>
        <v>4.0782514218474175E-2</v>
      </c>
    </row>
    <row r="51" spans="1:17" ht="11.45" customHeight="1" x14ac:dyDescent="0.25">
      <c r="A51" s="95" t="s">
        <v>126</v>
      </c>
      <c r="B51" s="48">
        <f t="shared" ref="B51:Q51" si="10">IF(B13=0,0,B13/B$7)</f>
        <v>1.2711335949478264E-2</v>
      </c>
      <c r="C51" s="48">
        <f t="shared" si="10"/>
        <v>1.2937417836571641E-2</v>
      </c>
      <c r="D51" s="48">
        <f t="shared" si="10"/>
        <v>1.473910620392419E-2</v>
      </c>
      <c r="E51" s="48">
        <f t="shared" si="10"/>
        <v>1.5177950661660396E-2</v>
      </c>
      <c r="F51" s="48">
        <f t="shared" si="10"/>
        <v>1.397425517769869E-2</v>
      </c>
      <c r="G51" s="48">
        <f t="shared" si="10"/>
        <v>1.1882364969754035E-2</v>
      </c>
      <c r="H51" s="48">
        <f t="shared" si="10"/>
        <v>1.1960027129157258E-2</v>
      </c>
      <c r="I51" s="48">
        <f t="shared" si="10"/>
        <v>1.0934601275609229E-2</v>
      </c>
      <c r="J51" s="48">
        <f t="shared" si="10"/>
        <v>1.0533333331120978E-2</v>
      </c>
      <c r="K51" s="48">
        <f t="shared" si="10"/>
        <v>1.0972324004933549E-2</v>
      </c>
      <c r="L51" s="48">
        <f t="shared" si="10"/>
        <v>1.0489421631070613E-2</v>
      </c>
      <c r="M51" s="48">
        <f t="shared" si="10"/>
        <v>9.5447349339503138E-3</v>
      </c>
      <c r="N51" s="48">
        <f t="shared" si="10"/>
        <v>9.246090631620945E-3</v>
      </c>
      <c r="O51" s="48">
        <f t="shared" si="10"/>
        <v>9.1016061394779604E-3</v>
      </c>
      <c r="P51" s="48">
        <f t="shared" si="10"/>
        <v>8.9253855614915868E-3</v>
      </c>
      <c r="Q51" s="48">
        <f t="shared" si="10"/>
        <v>8.5745363440313995E-3</v>
      </c>
    </row>
    <row r="52" spans="1:17" ht="11.45" customHeight="1" x14ac:dyDescent="0.25">
      <c r="A52" s="93" t="s">
        <v>125</v>
      </c>
      <c r="B52" s="46">
        <f t="shared" ref="B52:Q52" si="11">IF(B14=0,0,B14/B$7)</f>
        <v>1.9299313721928352E-2</v>
      </c>
      <c r="C52" s="46">
        <f t="shared" si="11"/>
        <v>1.8718811069365179E-2</v>
      </c>
      <c r="D52" s="46">
        <f t="shared" si="11"/>
        <v>2.0569388879823354E-2</v>
      </c>
      <c r="E52" s="46">
        <f t="shared" si="11"/>
        <v>2.1029121067790212E-2</v>
      </c>
      <c r="F52" s="46">
        <f t="shared" si="11"/>
        <v>2.5730249234603476E-2</v>
      </c>
      <c r="G52" s="46">
        <f t="shared" si="11"/>
        <v>2.9990134789966288E-2</v>
      </c>
      <c r="H52" s="46">
        <f t="shared" si="11"/>
        <v>3.3712230410847664E-2</v>
      </c>
      <c r="I52" s="46">
        <f t="shared" si="11"/>
        <v>3.1667373198274534E-2</v>
      </c>
      <c r="J52" s="46">
        <f t="shared" si="11"/>
        <v>3.0427401319581188E-2</v>
      </c>
      <c r="K52" s="46">
        <f t="shared" si="11"/>
        <v>3.3112750958246534E-2</v>
      </c>
      <c r="L52" s="46">
        <f t="shared" si="11"/>
        <v>3.4916109497147525E-2</v>
      </c>
      <c r="M52" s="46">
        <f t="shared" si="11"/>
        <v>3.0264538349719927E-2</v>
      </c>
      <c r="N52" s="46">
        <f t="shared" si="11"/>
        <v>2.8234702126064878E-2</v>
      </c>
      <c r="O52" s="46">
        <f t="shared" si="11"/>
        <v>3.0435374937450351E-2</v>
      </c>
      <c r="P52" s="46">
        <f t="shared" si="11"/>
        <v>3.2253086248089771E-2</v>
      </c>
      <c r="Q52" s="46">
        <f t="shared" si="11"/>
        <v>3.2207977874442781E-2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378.0677647102321</v>
      </c>
      <c r="C54" s="68">
        <f>IF(TrAvia_act!C39=0,"",(SUMPRODUCT(C56:C58,TrAvia_act!C14:C16)+SUMPRODUCT(C60:C61,TrAvia_act!C18:C19))/TrAvia_act!C12)</f>
        <v>340.33950548013252</v>
      </c>
      <c r="D54" s="68">
        <f>IF(TrAvia_act!D39=0,"",(SUMPRODUCT(D56:D58,TrAvia_act!D14:D16)+SUMPRODUCT(D60:D61,TrAvia_act!D18:D19))/TrAvia_act!D12)</f>
        <v>345.24056622864498</v>
      </c>
      <c r="E54" s="68">
        <f>IF(TrAvia_act!E39=0,"",(SUMPRODUCT(E56:E58,TrAvia_act!E14:E16)+SUMPRODUCT(E60:E61,TrAvia_act!E18:E19))/TrAvia_act!E12)</f>
        <v>362.28425710998783</v>
      </c>
      <c r="F54" s="68">
        <f>IF(TrAvia_act!F39=0,"",(SUMPRODUCT(F56:F58,TrAvia_act!F14:F16)+SUMPRODUCT(F60:F61,TrAvia_act!F18:F19))/TrAvia_act!F12)</f>
        <v>358.44167565573883</v>
      </c>
      <c r="G54" s="68">
        <f>IF(TrAvia_act!G39=0,"",(SUMPRODUCT(G56:G58,TrAvia_act!G14:G16)+SUMPRODUCT(G60:G61,TrAvia_act!G18:G19))/TrAvia_act!G12)</f>
        <v>342.55878201148454</v>
      </c>
      <c r="H54" s="68">
        <f>IF(TrAvia_act!H39=0,"",(SUMPRODUCT(H56:H58,TrAvia_act!H14:H16)+SUMPRODUCT(H60:H61,TrAvia_act!H18:H19))/TrAvia_act!H12)</f>
        <v>336.55136310744859</v>
      </c>
      <c r="I54" s="68">
        <f>IF(TrAvia_act!I39=0,"",(SUMPRODUCT(I56:I58,TrAvia_act!I14:I16)+SUMPRODUCT(I60:I61,TrAvia_act!I18:I19))/TrAvia_act!I12)</f>
        <v>334.67629046872372</v>
      </c>
      <c r="J54" s="68">
        <f>IF(TrAvia_act!J39=0,"",(SUMPRODUCT(J56:J58,TrAvia_act!J14:J16)+SUMPRODUCT(J60:J61,TrAvia_act!J18:J19))/TrAvia_act!J12)</f>
        <v>337.86598136982337</v>
      </c>
      <c r="K54" s="68">
        <f>IF(TrAvia_act!K39=0,"",(SUMPRODUCT(K56:K58,TrAvia_act!K14:K16)+SUMPRODUCT(K60:K61,TrAvia_act!K18:K19))/TrAvia_act!K12)</f>
        <v>351.64830462762251</v>
      </c>
      <c r="L54" s="68">
        <f>IF(TrAvia_act!L39=0,"",(SUMPRODUCT(L56:L58,TrAvia_act!L14:L16)+SUMPRODUCT(L60:L61,TrAvia_act!L18:L19))/TrAvia_act!L12)</f>
        <v>353.30176032048507</v>
      </c>
      <c r="M54" s="68">
        <f>IF(TrAvia_act!M39=0,"",(SUMPRODUCT(M56:M58,TrAvia_act!M14:M16)+SUMPRODUCT(M60:M61,TrAvia_act!M18:M19))/TrAvia_act!M12)</f>
        <v>345.67193558731248</v>
      </c>
      <c r="N54" s="68">
        <f>IF(TrAvia_act!N39=0,"",(SUMPRODUCT(N56:N58,TrAvia_act!N14:N16)+SUMPRODUCT(N60:N61,TrAvia_act!N18:N19))/TrAvia_act!N12)</f>
        <v>348.86708218243342</v>
      </c>
      <c r="O54" s="68">
        <f>IF(TrAvia_act!O39=0,"",(SUMPRODUCT(O56:O58,TrAvia_act!O14:O16)+SUMPRODUCT(O60:O61,TrAvia_act!O18:O19))/TrAvia_act!O12)</f>
        <v>351.14248745274188</v>
      </c>
      <c r="P54" s="68">
        <f>IF(TrAvia_act!P39=0,"",(SUMPRODUCT(P56:P58,TrAvia_act!P14:P16)+SUMPRODUCT(P60:P61,TrAvia_act!P18:P19))/TrAvia_act!P12)</f>
        <v>352.30152437011878</v>
      </c>
      <c r="Q54" s="68">
        <f>IF(TrAvia_act!Q39=0,"",(SUMPRODUCT(Q56:Q58,TrAvia_act!Q14:Q16)+SUMPRODUCT(Q60:Q61,TrAvia_act!Q18:Q19))/TrAvia_act!Q12)</f>
        <v>351.71854070013575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376.14118828117847</v>
      </c>
      <c r="C55" s="134">
        <f>IF(TrAvia_act!C40=0,"",SUMPRODUCT(C56:C58,TrAvia_act!C14:C16)/TrAvia_act!C13)</f>
        <v>337.77031313553954</v>
      </c>
      <c r="D55" s="134">
        <f>IF(TrAvia_act!D40=0,"",SUMPRODUCT(D56:D58,TrAvia_act!D14:D16)/TrAvia_act!D13)</f>
        <v>342.41782201903339</v>
      </c>
      <c r="E55" s="134">
        <f>IF(TrAvia_act!E40=0,"",SUMPRODUCT(E56:E58,TrAvia_act!E14:E16)/TrAvia_act!E13)</f>
        <v>359.84465283326267</v>
      </c>
      <c r="F55" s="134">
        <f>IF(TrAvia_act!F40=0,"",SUMPRODUCT(F56:F58,TrAvia_act!F14:F16)/TrAvia_act!F13)</f>
        <v>356.16032902178426</v>
      </c>
      <c r="G55" s="134">
        <f>IF(TrAvia_act!G40=0,"",SUMPRODUCT(G56:G58,TrAvia_act!G14:G16)/TrAvia_act!G13)</f>
        <v>340.07937749840795</v>
      </c>
      <c r="H55" s="134">
        <f>IF(TrAvia_act!H40=0,"",SUMPRODUCT(H56:H58,TrAvia_act!H14:H16)/TrAvia_act!H13)</f>
        <v>333.95414301800423</v>
      </c>
      <c r="I55" s="134">
        <f>IF(TrAvia_act!I40=0,"",SUMPRODUCT(I56:I58,TrAvia_act!I14:I16)/TrAvia_act!I13)</f>
        <v>332.34154907859613</v>
      </c>
      <c r="J55" s="134">
        <f>IF(TrAvia_act!J40=0,"",SUMPRODUCT(J56:J58,TrAvia_act!J14:J16)/TrAvia_act!J13)</f>
        <v>335.70322340923815</v>
      </c>
      <c r="K55" s="134">
        <f>IF(TrAvia_act!K40=0,"",SUMPRODUCT(K56:K58,TrAvia_act!K14:K16)/TrAvia_act!K13)</f>
        <v>349.74849402987763</v>
      </c>
      <c r="L55" s="134">
        <f>IF(TrAvia_act!L40=0,"",SUMPRODUCT(L56:L58,TrAvia_act!L14:L16)/TrAvia_act!L13)</f>
        <v>351.77063252365934</v>
      </c>
      <c r="M55" s="134">
        <f>IF(TrAvia_act!M40=0,"",SUMPRODUCT(M56:M58,TrAvia_act!M14:M16)/TrAvia_act!M13)</f>
        <v>344.14239754189339</v>
      </c>
      <c r="N55" s="134">
        <f>IF(TrAvia_act!N40=0,"",SUMPRODUCT(N56:N58,TrAvia_act!N14:N16)/TrAvia_act!N13)</f>
        <v>347.5656975256</v>
      </c>
      <c r="O55" s="134">
        <f>IF(TrAvia_act!O40=0,"",SUMPRODUCT(O56:O58,TrAvia_act!O14:O16)/TrAvia_act!O13)</f>
        <v>350.02336413722622</v>
      </c>
      <c r="P55" s="134">
        <f>IF(TrAvia_act!P40=0,"",SUMPRODUCT(P56:P58,TrAvia_act!P14:P16)/TrAvia_act!P13)</f>
        <v>351.29886371851387</v>
      </c>
      <c r="Q55" s="134">
        <f>IF(TrAvia_act!Q40=0,"",SUMPRODUCT(Q56:Q58,TrAvia_act!Q14:Q16)/TrAvia_act!Q13)</f>
        <v>350.90516798932714</v>
      </c>
    </row>
    <row r="56" spans="1:17" ht="11.45" customHeight="1" x14ac:dyDescent="0.25">
      <c r="A56" s="116" t="s">
        <v>23</v>
      </c>
      <c r="B56" s="77">
        <v>850.68623259967319</v>
      </c>
      <c r="C56" s="77">
        <v>830.852456405157</v>
      </c>
      <c r="D56" s="77">
        <v>828.20141776266803</v>
      </c>
      <c r="E56" s="77">
        <v>828.70691565442348</v>
      </c>
      <c r="F56" s="77">
        <v>822.3868727144685</v>
      </c>
      <c r="G56" s="77">
        <v>809.57596638671203</v>
      </c>
      <c r="H56" s="77">
        <v>805.5201405342217</v>
      </c>
      <c r="I56" s="77">
        <v>808.61350760424295</v>
      </c>
      <c r="J56" s="77">
        <v>811.24627024262406</v>
      </c>
      <c r="K56" s="77">
        <v>808.2560532372886</v>
      </c>
      <c r="L56" s="77">
        <v>825.24207918922309</v>
      </c>
      <c r="M56" s="77">
        <v>800.81154158560514</v>
      </c>
      <c r="N56" s="77">
        <v>810.81207277373312</v>
      </c>
      <c r="O56" s="77">
        <v>817.05216699549408</v>
      </c>
      <c r="P56" s="77">
        <v>856.00019259905105</v>
      </c>
      <c r="Q56" s="77">
        <v>873.45696440932375</v>
      </c>
    </row>
    <row r="57" spans="1:17" ht="11.45" customHeight="1" x14ac:dyDescent="0.25">
      <c r="A57" s="116" t="s">
        <v>127</v>
      </c>
      <c r="B57" s="77">
        <v>371.44525464497593</v>
      </c>
      <c r="C57" s="77">
        <v>370.54024673597064</v>
      </c>
      <c r="D57" s="77">
        <v>374.92713017611396</v>
      </c>
      <c r="E57" s="77">
        <v>372.82959650831515</v>
      </c>
      <c r="F57" s="77">
        <v>368.02319405814831</v>
      </c>
      <c r="G57" s="77">
        <v>378.47959549050245</v>
      </c>
      <c r="H57" s="77">
        <v>383.23582159607423</v>
      </c>
      <c r="I57" s="77">
        <v>386.27057766697538</v>
      </c>
      <c r="J57" s="77">
        <v>380.18914064166819</v>
      </c>
      <c r="K57" s="77">
        <v>387.048310041006</v>
      </c>
      <c r="L57" s="77">
        <v>402.20640684182223</v>
      </c>
      <c r="M57" s="77">
        <v>404.54155043487805</v>
      </c>
      <c r="N57" s="77">
        <v>407.70255532714856</v>
      </c>
      <c r="O57" s="77">
        <v>409.05231222718061</v>
      </c>
      <c r="P57" s="77">
        <v>409.83610729488873</v>
      </c>
      <c r="Q57" s="77">
        <v>407.21577094929035</v>
      </c>
    </row>
    <row r="58" spans="1:17" ht="11.45" customHeight="1" x14ac:dyDescent="0.25">
      <c r="A58" s="116" t="s">
        <v>125</v>
      </c>
      <c r="B58" s="77">
        <v>364.2574389311489</v>
      </c>
      <c r="C58" s="77">
        <v>296.48245872745662</v>
      </c>
      <c r="D58" s="77">
        <v>300.64317949850357</v>
      </c>
      <c r="E58" s="77">
        <v>323.8502509302329</v>
      </c>
      <c r="F58" s="77">
        <v>326.23824026656843</v>
      </c>
      <c r="G58" s="77">
        <v>299.46179553090235</v>
      </c>
      <c r="H58" s="77">
        <v>287.70111260401563</v>
      </c>
      <c r="I58" s="77">
        <v>281.55191095229168</v>
      </c>
      <c r="J58" s="77">
        <v>289.47740801082745</v>
      </c>
      <c r="K58" s="77">
        <v>306.08603339395552</v>
      </c>
      <c r="L58" s="77">
        <v>302.06938686794808</v>
      </c>
      <c r="M58" s="77">
        <v>292.8640733847634</v>
      </c>
      <c r="N58" s="77">
        <v>297.5270784769699</v>
      </c>
      <c r="O58" s="77">
        <v>303.30084622910346</v>
      </c>
      <c r="P58" s="77">
        <v>304.35496957273932</v>
      </c>
      <c r="Q58" s="77">
        <v>305.71494348080529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447.36070165062819</v>
      </c>
      <c r="C59" s="133">
        <f>IF(TrAvia_act!C44=0,"",SUMPRODUCT(C60:C61,TrAvia_act!C18:C19)/TrAvia_act!C17)</f>
        <v>444.04929758713075</v>
      </c>
      <c r="D59" s="133">
        <f>IF(TrAvia_act!D44=0,"",SUMPRODUCT(D60:D61,TrAvia_act!D18:D19)/TrAvia_act!D17)</f>
        <v>445.88134023175462</v>
      </c>
      <c r="E59" s="133">
        <f>IF(TrAvia_act!E44=0,"",SUMPRODUCT(E60:E61,TrAvia_act!E18:E19)/TrAvia_act!E17)</f>
        <v>442.05719113189258</v>
      </c>
      <c r="F59" s="133">
        <f>IF(TrAvia_act!F44=0,"",SUMPRODUCT(F60:F61,TrAvia_act!F18:F19)/TrAvia_act!F17)</f>
        <v>424.15477666513067</v>
      </c>
      <c r="G59" s="133">
        <f>IF(TrAvia_act!G44=0,"",SUMPRODUCT(G60:G61,TrAvia_act!G18:G19)/TrAvia_act!G17)</f>
        <v>411.29388968533198</v>
      </c>
      <c r="H59" s="133">
        <f>IF(TrAvia_act!H44=0,"",SUMPRODUCT(H60:H61,TrAvia_act!H18:H19)/TrAvia_act!H17)</f>
        <v>402.10512768129126</v>
      </c>
      <c r="I59" s="133">
        <f>IF(TrAvia_act!I44=0,"",SUMPRODUCT(I60:I61,TrAvia_act!I18:I19)/TrAvia_act!I17)</f>
        <v>397.67804089982621</v>
      </c>
      <c r="J59" s="133">
        <f>IF(TrAvia_act!J44=0,"",SUMPRODUCT(J60:J61,TrAvia_act!J18:J19)/TrAvia_act!J17)</f>
        <v>398.0630270725091</v>
      </c>
      <c r="K59" s="133">
        <f>IF(TrAvia_act!K44=0,"",SUMPRODUCT(K60:K61,TrAvia_act!K18:K19)/TrAvia_act!K17)</f>
        <v>398.70914831289696</v>
      </c>
      <c r="L59" s="133">
        <f>IF(TrAvia_act!L44=0,"",SUMPRODUCT(L60:L61,TrAvia_act!L18:L19)/TrAvia_act!L17)</f>
        <v>388.96692001812778</v>
      </c>
      <c r="M59" s="133">
        <f>IF(TrAvia_act!M44=0,"",SUMPRODUCT(M60:M61,TrAvia_act!M18:M19)/TrAvia_act!M17)</f>
        <v>387.30088145926737</v>
      </c>
      <c r="N59" s="133">
        <f>IF(TrAvia_act!N44=0,"",SUMPRODUCT(N60:N61,TrAvia_act!N18:N19)/TrAvia_act!N17)</f>
        <v>386.03975138482565</v>
      </c>
      <c r="O59" s="133">
        <f>IF(TrAvia_act!O44=0,"",SUMPRODUCT(O60:O61,TrAvia_act!O18:O19)/TrAvia_act!O17)</f>
        <v>380.7217386714421</v>
      </c>
      <c r="P59" s="133">
        <f>IF(TrAvia_act!P44=0,"",SUMPRODUCT(P60:P61,TrAvia_act!P18:P19)/TrAvia_act!P17)</f>
        <v>377.37245536802402</v>
      </c>
      <c r="Q59" s="133">
        <f>IF(TrAvia_act!Q44=0,"",SUMPRODUCT(Q60:Q61,TrAvia_act!Q18:Q19)/TrAvia_act!Q17)</f>
        <v>372.03383041005998</v>
      </c>
    </row>
    <row r="60" spans="1:17" ht="11.45" customHeight="1" x14ac:dyDescent="0.25">
      <c r="A60" s="95" t="s">
        <v>126</v>
      </c>
      <c r="B60" s="75">
        <v>566.63115622746398</v>
      </c>
      <c r="C60" s="75">
        <v>553.48587673870895</v>
      </c>
      <c r="D60" s="75">
        <v>562.98988512448625</v>
      </c>
      <c r="E60" s="75">
        <v>562.38689506134631</v>
      </c>
      <c r="F60" s="75">
        <v>554.60226281838152</v>
      </c>
      <c r="G60" s="75">
        <v>556.70561176142496</v>
      </c>
      <c r="H60" s="75">
        <v>563.08153812878618</v>
      </c>
      <c r="I60" s="75">
        <v>556.0788024526928</v>
      </c>
      <c r="J60" s="75">
        <v>552.89532151570495</v>
      </c>
      <c r="K60" s="75">
        <v>559.68540199750157</v>
      </c>
      <c r="L60" s="75">
        <v>535.89483368387198</v>
      </c>
      <c r="M60" s="75">
        <v>534.34336904531006</v>
      </c>
      <c r="N60" s="75">
        <v>528.64518079441291</v>
      </c>
      <c r="O60" s="75">
        <v>522.3254798341311</v>
      </c>
      <c r="P60" s="75">
        <v>511.10410982513378</v>
      </c>
      <c r="Q60" s="75">
        <v>504.42410242881601</v>
      </c>
    </row>
    <row r="61" spans="1:17" ht="11.45" customHeight="1" x14ac:dyDescent="0.25">
      <c r="A61" s="93" t="s">
        <v>125</v>
      </c>
      <c r="B61" s="74">
        <v>392.89112788986534</v>
      </c>
      <c r="C61" s="74">
        <v>390.66323931346545</v>
      </c>
      <c r="D61" s="74">
        <v>388.04279326696405</v>
      </c>
      <c r="E61" s="74">
        <v>382.92270943020753</v>
      </c>
      <c r="F61" s="74">
        <v>376.10926867124408</v>
      </c>
      <c r="G61" s="74">
        <v>372.72100193156166</v>
      </c>
      <c r="H61" s="74">
        <v>365.0779018490822</v>
      </c>
      <c r="I61" s="74">
        <v>362.06579717786462</v>
      </c>
      <c r="J61" s="74">
        <v>362.88373448891713</v>
      </c>
      <c r="K61" s="74">
        <v>364.01614895689568</v>
      </c>
      <c r="L61" s="74">
        <v>359.36712002188875</v>
      </c>
      <c r="M61" s="74">
        <v>356.37255072226827</v>
      </c>
      <c r="N61" s="74">
        <v>354.70581036087879</v>
      </c>
      <c r="O61" s="74">
        <v>352.17044424410244</v>
      </c>
      <c r="P61" s="74">
        <v>351.89294312784483</v>
      </c>
      <c r="Q61" s="74">
        <v>347.73654445074567</v>
      </c>
    </row>
    <row r="63" spans="1:17" ht="11.45" customHeight="1" x14ac:dyDescent="0.25">
      <c r="A63" s="27" t="s">
        <v>141</v>
      </c>
      <c r="B63" s="26">
        <f t="shared" ref="B63:Q63" si="12">IF(B7=0,"",B18/B54)</f>
        <v>0.99957795388133108</v>
      </c>
      <c r="C63" s="26">
        <f t="shared" si="12"/>
        <v>1.0893629374171532</v>
      </c>
      <c r="D63" s="26">
        <f t="shared" si="12"/>
        <v>1.0499250597448169</v>
      </c>
      <c r="E63" s="26">
        <f t="shared" si="12"/>
        <v>0.99753868622962927</v>
      </c>
      <c r="F63" s="26">
        <f t="shared" si="12"/>
        <v>1.0012484096427017</v>
      </c>
      <c r="G63" s="26">
        <f t="shared" si="12"/>
        <v>1.0431907809127015</v>
      </c>
      <c r="H63" s="26">
        <f t="shared" si="12"/>
        <v>1.0733207337873916</v>
      </c>
      <c r="I63" s="26">
        <f t="shared" si="12"/>
        <v>1.0773100392115931</v>
      </c>
      <c r="J63" s="26">
        <f t="shared" si="12"/>
        <v>1.0573209703898712</v>
      </c>
      <c r="K63" s="26">
        <f t="shared" si="12"/>
        <v>1.0414900841324211</v>
      </c>
      <c r="L63" s="26">
        <f t="shared" si="12"/>
        <v>1.0408474766059963</v>
      </c>
      <c r="M63" s="26">
        <f t="shared" si="12"/>
        <v>1.0652946694254657</v>
      </c>
      <c r="N63" s="26">
        <f t="shared" si="12"/>
        <v>1.0390024444576573</v>
      </c>
      <c r="O63" s="26">
        <f t="shared" si="12"/>
        <v>1.0082523056734505</v>
      </c>
      <c r="P63" s="26">
        <f t="shared" si="12"/>
        <v>0.98985814737771693</v>
      </c>
      <c r="Q63" s="26">
        <f t="shared" si="12"/>
        <v>1.0554133740472273</v>
      </c>
    </row>
    <row r="64" spans="1:17" ht="11.45" customHeight="1" x14ac:dyDescent="0.25">
      <c r="A64" s="130" t="s">
        <v>39</v>
      </c>
      <c r="B64" s="137">
        <f t="shared" ref="B64:Q64" si="13">IF(B8=0,"",B19/B55)</f>
        <v>0.99957650271715603</v>
      </c>
      <c r="C64" s="137">
        <f t="shared" si="13"/>
        <v>1.0892327178030223</v>
      </c>
      <c r="D64" s="137">
        <f t="shared" si="13"/>
        <v>1.0498457380390713</v>
      </c>
      <c r="E64" s="137">
        <f t="shared" si="13"/>
        <v>0.99754014660401114</v>
      </c>
      <c r="F64" s="137">
        <f t="shared" si="13"/>
        <v>1.0012468761155571</v>
      </c>
      <c r="G64" s="137">
        <f t="shared" si="13"/>
        <v>1.0431139203195752</v>
      </c>
      <c r="H64" s="137">
        <f t="shared" si="13"/>
        <v>1.0731639715994381</v>
      </c>
      <c r="I64" s="137">
        <f t="shared" si="13"/>
        <v>1.0771513671988522</v>
      </c>
      <c r="J64" s="137">
        <f t="shared" si="13"/>
        <v>1.0572111886347424</v>
      </c>
      <c r="K64" s="137">
        <f t="shared" si="13"/>
        <v>1.0413927761767381</v>
      </c>
      <c r="L64" s="137">
        <f t="shared" si="13"/>
        <v>1.0407529527151655</v>
      </c>
      <c r="M64" s="137">
        <f t="shared" si="13"/>
        <v>1.0651823685532535</v>
      </c>
      <c r="N64" s="137">
        <f t="shared" si="13"/>
        <v>1.0389466827778409</v>
      </c>
      <c r="O64" s="137">
        <f t="shared" si="13"/>
        <v>1.0082411596376464</v>
      </c>
      <c r="P64" s="137">
        <f t="shared" si="13"/>
        <v>0.98987171304495136</v>
      </c>
      <c r="Q64" s="137">
        <f t="shared" si="13"/>
        <v>1.0553442850470529</v>
      </c>
    </row>
    <row r="65" spans="1:17" ht="11.45" customHeight="1" x14ac:dyDescent="0.25">
      <c r="A65" s="116" t="s">
        <v>23</v>
      </c>
      <c r="B65" s="108">
        <f t="shared" ref="B65:Q65" si="14">IF(B9=0,"",B20/B56)</f>
        <v>0.99848820893202483</v>
      </c>
      <c r="C65" s="108">
        <f t="shared" si="14"/>
        <v>1.0015865847532446</v>
      </c>
      <c r="D65" s="108">
        <f t="shared" si="14"/>
        <v>1.0014986336287106</v>
      </c>
      <c r="E65" s="108">
        <f t="shared" si="14"/>
        <v>0.99832820576748738</v>
      </c>
      <c r="F65" s="108">
        <f t="shared" si="14"/>
        <v>1.000400799142618</v>
      </c>
      <c r="G65" s="108">
        <f t="shared" si="14"/>
        <v>0.99832043820048288</v>
      </c>
      <c r="H65" s="108">
        <f t="shared" si="14"/>
        <v>1.000373387450882</v>
      </c>
      <c r="I65" s="108">
        <f t="shared" si="14"/>
        <v>0.99869419136908377</v>
      </c>
      <c r="J65" s="108">
        <f t="shared" si="14"/>
        <v>1.0007713862368541</v>
      </c>
      <c r="K65" s="108">
        <f t="shared" si="14"/>
        <v>0.99842550321683354</v>
      </c>
      <c r="L65" s="108">
        <f t="shared" si="14"/>
        <v>1.0013170674543523</v>
      </c>
      <c r="M65" s="108">
        <f t="shared" si="14"/>
        <v>0.99840867897952301</v>
      </c>
      <c r="N65" s="108">
        <f t="shared" si="14"/>
        <v>1.0010357625438693</v>
      </c>
      <c r="O65" s="108">
        <f t="shared" si="14"/>
        <v>1.0005084480735513</v>
      </c>
      <c r="P65" s="108">
        <f t="shared" si="14"/>
        <v>0.99947883967242268</v>
      </c>
      <c r="Q65" s="108">
        <f t="shared" si="14"/>
        <v>1.0014945682511878</v>
      </c>
    </row>
    <row r="66" spans="1:17" ht="11.45" customHeight="1" x14ac:dyDescent="0.25">
      <c r="A66" s="116" t="s">
        <v>127</v>
      </c>
      <c r="B66" s="108">
        <f t="shared" ref="B66:Q66" si="15">IF(B10=0,"",B21/B57)</f>
        <v>0.99962183850072972</v>
      </c>
      <c r="C66" s="108">
        <f t="shared" si="15"/>
        <v>1.0933613705501184</v>
      </c>
      <c r="D66" s="108">
        <f t="shared" si="15"/>
        <v>1.0520969183627169</v>
      </c>
      <c r="E66" s="108">
        <f t="shared" si="15"/>
        <v>0.99749981422128653</v>
      </c>
      <c r="F66" s="108">
        <f t="shared" si="15"/>
        <v>1.0012855010518729</v>
      </c>
      <c r="G66" s="108">
        <f t="shared" si="15"/>
        <v>1.0449526068567179</v>
      </c>
      <c r="H66" s="108">
        <f t="shared" si="15"/>
        <v>1.0766068084316092</v>
      </c>
      <c r="I66" s="108">
        <f t="shared" si="15"/>
        <v>1.0808882604853249</v>
      </c>
      <c r="J66" s="108">
        <f t="shared" si="15"/>
        <v>1.0598978913528603</v>
      </c>
      <c r="K66" s="108">
        <f t="shared" si="15"/>
        <v>1.0436045340549256</v>
      </c>
      <c r="L66" s="108">
        <f t="shared" si="15"/>
        <v>1.0428387057206441</v>
      </c>
      <c r="M66" s="108">
        <f t="shared" si="15"/>
        <v>1.068010533021305</v>
      </c>
      <c r="N66" s="108">
        <f t="shared" si="15"/>
        <v>1.0404364762964446</v>
      </c>
      <c r="O66" s="108">
        <f t="shared" si="15"/>
        <v>1.0085231495526015</v>
      </c>
      <c r="P66" s="108">
        <f t="shared" si="15"/>
        <v>0.9895423822275321</v>
      </c>
      <c r="Q66" s="108">
        <f t="shared" si="15"/>
        <v>1.0570409814673833</v>
      </c>
    </row>
    <row r="67" spans="1:17" ht="11.45" customHeight="1" x14ac:dyDescent="0.25">
      <c r="A67" s="116" t="s">
        <v>125</v>
      </c>
      <c r="B67" s="108">
        <f t="shared" ref="B67:Q67" si="16">IF(B11=0,"",B22/B58)</f>
        <v>0.9996218385007295</v>
      </c>
      <c r="C67" s="108">
        <f t="shared" si="16"/>
        <v>1.0933613705501184</v>
      </c>
      <c r="D67" s="108">
        <f t="shared" si="16"/>
        <v>1.0520969183627169</v>
      </c>
      <c r="E67" s="108">
        <f t="shared" si="16"/>
        <v>0.99749981422128675</v>
      </c>
      <c r="F67" s="108">
        <f t="shared" si="16"/>
        <v>1.0012855010518726</v>
      </c>
      <c r="G67" s="108">
        <f t="shared" si="16"/>
        <v>1.0449526068567179</v>
      </c>
      <c r="H67" s="108">
        <f t="shared" si="16"/>
        <v>1.0766068084316089</v>
      </c>
      <c r="I67" s="108">
        <f t="shared" si="16"/>
        <v>1.0808882604853252</v>
      </c>
      <c r="J67" s="108">
        <f t="shared" si="16"/>
        <v>1.0598978913528603</v>
      </c>
      <c r="K67" s="108">
        <f t="shared" si="16"/>
        <v>1.0436045340549258</v>
      </c>
      <c r="L67" s="108">
        <f t="shared" si="16"/>
        <v>1.0428387057206441</v>
      </c>
      <c r="M67" s="108">
        <f t="shared" si="16"/>
        <v>1.0680105330213048</v>
      </c>
      <c r="N67" s="108">
        <f t="shared" si="16"/>
        <v>1.0404364762964449</v>
      </c>
      <c r="O67" s="108">
        <f t="shared" si="16"/>
        <v>1.0085231495526017</v>
      </c>
      <c r="P67" s="108">
        <f t="shared" si="16"/>
        <v>0.98954238222753188</v>
      </c>
      <c r="Q67" s="108">
        <f t="shared" si="16"/>
        <v>1.0570409814673833</v>
      </c>
    </row>
    <row r="68" spans="1:17" ht="11.45" customHeight="1" x14ac:dyDescent="0.25">
      <c r="A68" s="128" t="s">
        <v>18</v>
      </c>
      <c r="B68" s="136">
        <f t="shared" ref="B68:Q68" si="17">IF(B12=0,"",B23/B59)</f>
        <v>0.9996218385007295</v>
      </c>
      <c r="C68" s="136">
        <f t="shared" si="17"/>
        <v>1.0933613705501182</v>
      </c>
      <c r="D68" s="136">
        <f t="shared" si="17"/>
        <v>1.0520969183627171</v>
      </c>
      <c r="E68" s="136">
        <f t="shared" si="17"/>
        <v>0.99749981422128664</v>
      </c>
      <c r="F68" s="136">
        <f t="shared" si="17"/>
        <v>1.0012855010518731</v>
      </c>
      <c r="G68" s="136">
        <f t="shared" si="17"/>
        <v>1.0449526068567179</v>
      </c>
      <c r="H68" s="136">
        <f t="shared" si="17"/>
        <v>1.0766068084316092</v>
      </c>
      <c r="I68" s="136">
        <f t="shared" si="17"/>
        <v>1.0808882604853247</v>
      </c>
      <c r="J68" s="136">
        <f t="shared" si="17"/>
        <v>1.0598978913528603</v>
      </c>
      <c r="K68" s="136">
        <f t="shared" si="17"/>
        <v>1.0436045340549256</v>
      </c>
      <c r="L68" s="136">
        <f t="shared" si="17"/>
        <v>1.0428387057206443</v>
      </c>
      <c r="M68" s="136">
        <f t="shared" si="17"/>
        <v>1.068010533021305</v>
      </c>
      <c r="N68" s="136">
        <f t="shared" si="17"/>
        <v>1.0404364762964449</v>
      </c>
      <c r="O68" s="136">
        <f t="shared" si="17"/>
        <v>1.0085231495526019</v>
      </c>
      <c r="P68" s="136">
        <f t="shared" si="17"/>
        <v>0.98954238222753199</v>
      </c>
      <c r="Q68" s="136">
        <f t="shared" si="17"/>
        <v>1.0570409814673833</v>
      </c>
    </row>
    <row r="69" spans="1:17" ht="11.45" customHeight="1" x14ac:dyDescent="0.25">
      <c r="A69" s="95" t="s">
        <v>126</v>
      </c>
      <c r="B69" s="106">
        <f t="shared" ref="B69:Q69" si="18">IF(B13=0,"",B24/B60)</f>
        <v>0.9996218385007295</v>
      </c>
      <c r="C69" s="106">
        <f t="shared" si="18"/>
        <v>1.0933613705501182</v>
      </c>
      <c r="D69" s="106">
        <f t="shared" si="18"/>
        <v>1.0520969183627169</v>
      </c>
      <c r="E69" s="106">
        <f t="shared" si="18"/>
        <v>0.99749981422128686</v>
      </c>
      <c r="F69" s="106">
        <f t="shared" si="18"/>
        <v>1.0012855010518726</v>
      </c>
      <c r="G69" s="106">
        <f t="shared" si="18"/>
        <v>1.0449526068567179</v>
      </c>
      <c r="H69" s="106">
        <f t="shared" si="18"/>
        <v>1.0766068084316092</v>
      </c>
      <c r="I69" s="106">
        <f t="shared" si="18"/>
        <v>1.0808882604853249</v>
      </c>
      <c r="J69" s="106">
        <f t="shared" si="18"/>
        <v>1.0598978913528601</v>
      </c>
      <c r="K69" s="106">
        <f t="shared" si="18"/>
        <v>1.0436045340549258</v>
      </c>
      <c r="L69" s="106">
        <f t="shared" si="18"/>
        <v>1.0428387057206443</v>
      </c>
      <c r="M69" s="106">
        <f t="shared" si="18"/>
        <v>1.0680105330213048</v>
      </c>
      <c r="N69" s="106">
        <f t="shared" si="18"/>
        <v>1.0404364762964449</v>
      </c>
      <c r="O69" s="106">
        <f t="shared" si="18"/>
        <v>1.0085231495526017</v>
      </c>
      <c r="P69" s="106">
        <f t="shared" si="18"/>
        <v>0.98954238222753199</v>
      </c>
      <c r="Q69" s="106">
        <f t="shared" si="18"/>
        <v>1.0570409814673833</v>
      </c>
    </row>
    <row r="70" spans="1:17" ht="11.45" customHeight="1" x14ac:dyDescent="0.25">
      <c r="A70" s="93" t="s">
        <v>125</v>
      </c>
      <c r="B70" s="105">
        <f t="shared" ref="B70:Q70" si="19">IF(B14=0,"",B25/B61)</f>
        <v>0.99962183850072939</v>
      </c>
      <c r="C70" s="105">
        <f t="shared" si="19"/>
        <v>1.093361370550118</v>
      </c>
      <c r="D70" s="105">
        <f t="shared" si="19"/>
        <v>1.0520969183627171</v>
      </c>
      <c r="E70" s="105">
        <f t="shared" si="19"/>
        <v>0.99749981422128686</v>
      </c>
      <c r="F70" s="105">
        <f t="shared" si="19"/>
        <v>1.0012855010518729</v>
      </c>
      <c r="G70" s="105">
        <f t="shared" si="19"/>
        <v>1.0449526068567176</v>
      </c>
      <c r="H70" s="105">
        <f t="shared" si="19"/>
        <v>1.0766068084316092</v>
      </c>
      <c r="I70" s="105">
        <f t="shared" si="19"/>
        <v>1.0808882604853249</v>
      </c>
      <c r="J70" s="105">
        <f t="shared" si="19"/>
        <v>1.0598978913528603</v>
      </c>
      <c r="K70" s="105">
        <f t="shared" si="19"/>
        <v>1.0436045340549258</v>
      </c>
      <c r="L70" s="105">
        <f t="shared" si="19"/>
        <v>1.0428387057206439</v>
      </c>
      <c r="M70" s="105">
        <f t="shared" si="19"/>
        <v>1.0680105330213052</v>
      </c>
      <c r="N70" s="105">
        <f t="shared" si="19"/>
        <v>1.0404364762964449</v>
      </c>
      <c r="O70" s="105">
        <f t="shared" si="19"/>
        <v>1.0085231495526017</v>
      </c>
      <c r="P70" s="105">
        <f t="shared" si="19"/>
        <v>0.98954238222753199</v>
      </c>
      <c r="Q70" s="105">
        <f t="shared" si="19"/>
        <v>1.0570409814673833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>
        <v>1.4049581017181572</v>
      </c>
      <c r="C74" s="108">
        <v>1.3996660413673272</v>
      </c>
      <c r="D74" s="108">
        <v>1.3931013005978268</v>
      </c>
      <c r="E74" s="108">
        <v>1.3865720640763366</v>
      </c>
      <c r="F74" s="108">
        <v>1.3958428546276576</v>
      </c>
      <c r="G74" s="108">
        <v>1.3922395419057494</v>
      </c>
      <c r="H74" s="108">
        <v>1.3911464844821111</v>
      </c>
      <c r="I74" s="108">
        <v>1.3906162389198824</v>
      </c>
      <c r="J74" s="108">
        <v>1.3862546582653403</v>
      </c>
      <c r="K74" s="108">
        <v>1.3796402575884841</v>
      </c>
      <c r="L74" s="108">
        <v>1.3819894403488819</v>
      </c>
      <c r="M74" s="108">
        <v>1.3843991608796895</v>
      </c>
      <c r="N74" s="108">
        <v>1.3816304641509158</v>
      </c>
      <c r="O74" s="108">
        <v>1.3779060804070513</v>
      </c>
      <c r="P74" s="108">
        <v>1.3786489647016396</v>
      </c>
      <c r="Q74" s="108">
        <v>1.3800546063801278</v>
      </c>
    </row>
    <row r="75" spans="1:17" ht="11.45" customHeight="1" x14ac:dyDescent="0.25">
      <c r="A75" s="116" t="s">
        <v>127</v>
      </c>
      <c r="B75" s="108">
        <v>1.070274028393047</v>
      </c>
      <c r="C75" s="108">
        <v>1.0706192116736046</v>
      </c>
      <c r="D75" s="108">
        <v>1.0626167182708117</v>
      </c>
      <c r="E75" s="108">
        <v>1.0557449575316291</v>
      </c>
      <c r="F75" s="108">
        <v>1.0537783521375195</v>
      </c>
      <c r="G75" s="108">
        <v>1.0884505908457516</v>
      </c>
      <c r="H75" s="108">
        <v>1.1052348344852665</v>
      </c>
      <c r="I75" s="108">
        <v>1.0999460392869618</v>
      </c>
      <c r="J75" s="108">
        <v>1.0943789205674503</v>
      </c>
      <c r="K75" s="108">
        <v>1.1105041822316892</v>
      </c>
      <c r="L75" s="108">
        <v>1.1424433553579583</v>
      </c>
      <c r="M75" s="108">
        <v>1.1437786707841662</v>
      </c>
      <c r="N75" s="108">
        <v>1.1421043969906217</v>
      </c>
      <c r="O75" s="108">
        <v>1.1397167603181992</v>
      </c>
      <c r="P75" s="108">
        <v>1.1407150219904605</v>
      </c>
      <c r="Q75" s="108">
        <v>1.1415521626929204</v>
      </c>
    </row>
    <row r="76" spans="1:17" ht="11.45" customHeight="1" x14ac:dyDescent="0.25">
      <c r="A76" s="116" t="s">
        <v>125</v>
      </c>
      <c r="B76" s="108">
        <v>1.2361061176658887</v>
      </c>
      <c r="C76" s="108">
        <v>1.1918566701366915</v>
      </c>
      <c r="D76" s="108">
        <v>1.2216503948220943</v>
      </c>
      <c r="E76" s="108">
        <v>1.3348832526875323</v>
      </c>
      <c r="F76" s="108">
        <v>1.3337296584893497</v>
      </c>
      <c r="G76" s="108">
        <v>1.2236210740860509</v>
      </c>
      <c r="H76" s="108">
        <v>1.1725777696066937</v>
      </c>
      <c r="I76" s="108">
        <v>1.1760312648140168</v>
      </c>
      <c r="J76" s="108">
        <v>1.1804843477723499</v>
      </c>
      <c r="K76" s="108">
        <v>1.2225277630581948</v>
      </c>
      <c r="L76" s="108">
        <v>1.1652309725018444</v>
      </c>
      <c r="M76" s="108">
        <v>1.1645681268190089</v>
      </c>
      <c r="N76" s="108">
        <v>1.1664659413242144</v>
      </c>
      <c r="O76" s="108">
        <v>1.1650436852378259</v>
      </c>
      <c r="P76" s="108">
        <v>1.1593554128549515</v>
      </c>
      <c r="Q76" s="108">
        <v>1.1582711988760617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1.0982673405216747</v>
      </c>
      <c r="C78" s="106">
        <v>1.1005261738273029</v>
      </c>
      <c r="D78" s="106">
        <v>1.1378981788982878</v>
      </c>
      <c r="E78" s="106">
        <v>1.1409297005213481</v>
      </c>
      <c r="F78" s="106">
        <v>1.1296443798664739</v>
      </c>
      <c r="G78" s="106">
        <v>1.1563833120593892</v>
      </c>
      <c r="H78" s="106">
        <v>1.1710113101178425</v>
      </c>
      <c r="I78" s="106">
        <v>1.1674415454950788</v>
      </c>
      <c r="J78" s="106">
        <v>1.1692653110341331</v>
      </c>
      <c r="K78" s="106">
        <v>1.2086362376240647</v>
      </c>
      <c r="L78" s="106">
        <v>1.1645366352908937</v>
      </c>
      <c r="M78" s="106">
        <v>1.1620868953788159</v>
      </c>
      <c r="N78" s="106">
        <v>1.1677808619611845</v>
      </c>
      <c r="O78" s="106">
        <v>1.1665791948160671</v>
      </c>
      <c r="P78" s="106">
        <v>1.1712020026588637</v>
      </c>
      <c r="Q78" s="106">
        <v>1.1670200177207548</v>
      </c>
    </row>
    <row r="79" spans="1:17" ht="11.45" customHeight="1" x14ac:dyDescent="0.25">
      <c r="A79" s="93" t="s">
        <v>125</v>
      </c>
      <c r="B79" s="105">
        <v>1.1632627889617388</v>
      </c>
      <c r="C79" s="105">
        <v>1.1629213680812542</v>
      </c>
      <c r="D79" s="105">
        <v>1.1642979913911622</v>
      </c>
      <c r="E79" s="105">
        <v>1.1627478877502779</v>
      </c>
      <c r="F79" s="105">
        <v>1.1624375597750005</v>
      </c>
      <c r="G79" s="105">
        <v>1.1626891801006003</v>
      </c>
      <c r="H79" s="105">
        <v>1.1556224103550468</v>
      </c>
      <c r="I79" s="105">
        <v>1.1655589344055874</v>
      </c>
      <c r="J79" s="105">
        <v>1.1782685898129008</v>
      </c>
      <c r="K79" s="105">
        <v>1.1871300329660373</v>
      </c>
      <c r="L79" s="105">
        <v>1.1897177937798877</v>
      </c>
      <c r="M79" s="105">
        <v>1.1891996001422245</v>
      </c>
      <c r="N79" s="105">
        <v>1.1896607357928386</v>
      </c>
      <c r="O79" s="105">
        <v>1.187560600315009</v>
      </c>
      <c r="P79" s="105">
        <v>1.1826309138789481</v>
      </c>
      <c r="Q79" s="105">
        <v>1.1878534613049305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1777.4221871245534</v>
      </c>
      <c r="C4" s="100">
        <v>1727.4723111257401</v>
      </c>
      <c r="D4" s="100">
        <v>1624.9876708801683</v>
      </c>
      <c r="E4" s="100">
        <v>1537.4884194586803</v>
      </c>
      <c r="F4" s="100">
        <v>1811.622115094724</v>
      </c>
      <c r="G4" s="100">
        <v>2044.8797646910461</v>
      </c>
      <c r="H4" s="100">
        <v>2135.5440861330721</v>
      </c>
      <c r="I4" s="100">
        <v>2259.9854139083404</v>
      </c>
      <c r="J4" s="100">
        <v>2269.1539908900727</v>
      </c>
      <c r="K4" s="100">
        <v>1979.913719462076</v>
      </c>
      <c r="L4" s="100">
        <v>2129.0174229665058</v>
      </c>
      <c r="M4" s="100">
        <v>2247.2058106881223</v>
      </c>
      <c r="N4" s="100">
        <v>2152.7958503037307</v>
      </c>
      <c r="O4" s="100">
        <v>2049.2067085617596</v>
      </c>
      <c r="P4" s="100">
        <v>2047.4785999999949</v>
      </c>
      <c r="Q4" s="100">
        <v>2203.2088061976151</v>
      </c>
    </row>
    <row r="5" spans="1:17" ht="11.45" customHeight="1" x14ac:dyDescent="0.25">
      <c r="A5" s="141" t="s">
        <v>91</v>
      </c>
      <c r="B5" s="140">
        <f t="shared" ref="B5:Q5" si="0">B4</f>
        <v>1777.4221871245534</v>
      </c>
      <c r="C5" s="140">
        <f t="shared" si="0"/>
        <v>1727.4723111257401</v>
      </c>
      <c r="D5" s="140">
        <f t="shared" si="0"/>
        <v>1624.9876708801683</v>
      </c>
      <c r="E5" s="140">
        <f t="shared" si="0"/>
        <v>1537.4884194586803</v>
      </c>
      <c r="F5" s="140">
        <f t="shared" si="0"/>
        <v>1811.622115094724</v>
      </c>
      <c r="G5" s="140">
        <f t="shared" si="0"/>
        <v>2044.8797646910461</v>
      </c>
      <c r="H5" s="140">
        <f t="shared" si="0"/>
        <v>2135.5440861330721</v>
      </c>
      <c r="I5" s="140">
        <f t="shared" si="0"/>
        <v>2259.9854139083404</v>
      </c>
      <c r="J5" s="140">
        <f t="shared" si="0"/>
        <v>2269.1539908900727</v>
      </c>
      <c r="K5" s="140">
        <f t="shared" si="0"/>
        <v>1979.913719462076</v>
      </c>
      <c r="L5" s="140">
        <f t="shared" si="0"/>
        <v>2129.0174229665058</v>
      </c>
      <c r="M5" s="140">
        <f t="shared" si="0"/>
        <v>2247.2058106881223</v>
      </c>
      <c r="N5" s="140">
        <f t="shared" si="0"/>
        <v>2152.7958503037307</v>
      </c>
      <c r="O5" s="140">
        <f t="shared" si="0"/>
        <v>2049.2067085617596</v>
      </c>
      <c r="P5" s="140">
        <f t="shared" si="0"/>
        <v>2047.4785999999949</v>
      </c>
      <c r="Q5" s="140">
        <f t="shared" si="0"/>
        <v>2203.2088061976151</v>
      </c>
    </row>
    <row r="7" spans="1:17" ht="11.45" customHeight="1" x14ac:dyDescent="0.25">
      <c r="A7" s="27" t="s">
        <v>100</v>
      </c>
      <c r="B7" s="71">
        <f t="shared" ref="B7:Q7" si="1">SUM(B8,B12)</f>
        <v>1777.4221871245534</v>
      </c>
      <c r="C7" s="71">
        <f t="shared" si="1"/>
        <v>1727.4723111257401</v>
      </c>
      <c r="D7" s="71">
        <f t="shared" si="1"/>
        <v>1624.9876708801685</v>
      </c>
      <c r="E7" s="71">
        <f t="shared" si="1"/>
        <v>1537.4884194586803</v>
      </c>
      <c r="F7" s="71">
        <f t="shared" si="1"/>
        <v>1811.6221150947235</v>
      </c>
      <c r="G7" s="71">
        <f t="shared" si="1"/>
        <v>2044.8797646910464</v>
      </c>
      <c r="H7" s="71">
        <f t="shared" si="1"/>
        <v>2135.5440861330721</v>
      </c>
      <c r="I7" s="71">
        <f t="shared" si="1"/>
        <v>2259.98541390834</v>
      </c>
      <c r="J7" s="71">
        <f t="shared" si="1"/>
        <v>2269.1539908900722</v>
      </c>
      <c r="K7" s="71">
        <f t="shared" si="1"/>
        <v>1979.9137194620762</v>
      </c>
      <c r="L7" s="71">
        <f t="shared" si="1"/>
        <v>2129.0174229665067</v>
      </c>
      <c r="M7" s="71">
        <f t="shared" si="1"/>
        <v>2247.2058106881227</v>
      </c>
      <c r="N7" s="71">
        <f t="shared" si="1"/>
        <v>2152.7958503037298</v>
      </c>
      <c r="O7" s="71">
        <f t="shared" si="1"/>
        <v>2049.20670856176</v>
      </c>
      <c r="P7" s="71">
        <f t="shared" si="1"/>
        <v>2047.4785999999949</v>
      </c>
      <c r="Q7" s="71">
        <f t="shared" si="1"/>
        <v>2203.2088061976156</v>
      </c>
    </row>
    <row r="8" spans="1:17" ht="11.45" customHeight="1" x14ac:dyDescent="0.25">
      <c r="A8" s="130" t="s">
        <v>39</v>
      </c>
      <c r="B8" s="139">
        <f t="shared" ref="B8:Q8" si="2">SUM(B9:B11)</f>
        <v>1720.525748174324</v>
      </c>
      <c r="C8" s="139">
        <f t="shared" si="2"/>
        <v>1672.7870522160761</v>
      </c>
      <c r="D8" s="139">
        <f t="shared" si="2"/>
        <v>1567.6118016917458</v>
      </c>
      <c r="E8" s="139">
        <f t="shared" si="2"/>
        <v>1481.8204659721403</v>
      </c>
      <c r="F8" s="139">
        <f t="shared" si="2"/>
        <v>1739.6925568325209</v>
      </c>
      <c r="G8" s="139">
        <f t="shared" si="2"/>
        <v>1959.2555372353636</v>
      </c>
      <c r="H8" s="139">
        <f t="shared" si="2"/>
        <v>2038.0089666431682</v>
      </c>
      <c r="I8" s="139">
        <f t="shared" si="2"/>
        <v>2163.7055729936674</v>
      </c>
      <c r="J8" s="139">
        <f t="shared" si="2"/>
        <v>2176.2077763876423</v>
      </c>
      <c r="K8" s="139">
        <f t="shared" si="2"/>
        <v>1892.6290747189619</v>
      </c>
      <c r="L8" s="139">
        <f t="shared" si="2"/>
        <v>2032.3482560954822</v>
      </c>
      <c r="M8" s="139">
        <f t="shared" si="2"/>
        <v>2157.7461804457876</v>
      </c>
      <c r="N8" s="139">
        <f t="shared" si="2"/>
        <v>2072.1073551888899</v>
      </c>
      <c r="O8" s="139">
        <f t="shared" si="2"/>
        <v>1968.1872617026393</v>
      </c>
      <c r="P8" s="139">
        <f t="shared" si="2"/>
        <v>1963.1665601891741</v>
      </c>
      <c r="Q8" s="139">
        <f t="shared" si="2"/>
        <v>2113.3564117325936</v>
      </c>
    </row>
    <row r="9" spans="1:17" ht="11.45" customHeight="1" x14ac:dyDescent="0.25">
      <c r="A9" s="116" t="s">
        <v>23</v>
      </c>
      <c r="B9" s="70">
        <v>68.731850965665089</v>
      </c>
      <c r="C9" s="70">
        <v>69.197986309731704</v>
      </c>
      <c r="D9" s="70">
        <v>66.533119358891582</v>
      </c>
      <c r="E9" s="70">
        <v>72.20325365522217</v>
      </c>
      <c r="F9" s="70">
        <v>75.888535716627004</v>
      </c>
      <c r="G9" s="70">
        <v>73.935223019907312</v>
      </c>
      <c r="H9" s="70">
        <v>85.797210406905094</v>
      </c>
      <c r="I9" s="70">
        <v>91.206158752625853</v>
      </c>
      <c r="J9" s="70">
        <v>93.607552957333425</v>
      </c>
      <c r="K9" s="70">
        <v>88.831559199631428</v>
      </c>
      <c r="L9" s="70">
        <v>98.222389168025515</v>
      </c>
      <c r="M9" s="70">
        <v>82.180463844648472</v>
      </c>
      <c r="N9" s="70">
        <v>75.490200003321561</v>
      </c>
      <c r="O9" s="70">
        <v>68.717757670483891</v>
      </c>
      <c r="P9" s="70">
        <v>65.698073260010318</v>
      </c>
      <c r="Q9" s="70">
        <v>61.259761869907258</v>
      </c>
    </row>
    <row r="10" spans="1:17" ht="11.45" customHeight="1" x14ac:dyDescent="0.25">
      <c r="A10" s="116" t="s">
        <v>127</v>
      </c>
      <c r="B10" s="70">
        <v>775.90495590911098</v>
      </c>
      <c r="C10" s="70">
        <v>783.86848483726988</v>
      </c>
      <c r="D10" s="70">
        <v>742.62158848424588</v>
      </c>
      <c r="E10" s="70">
        <v>793.67420765118493</v>
      </c>
      <c r="F10" s="70">
        <v>883.73313085792165</v>
      </c>
      <c r="G10" s="70">
        <v>889.24881103399844</v>
      </c>
      <c r="H10" s="70">
        <v>897.83163358389834</v>
      </c>
      <c r="I10" s="70">
        <v>986.60607476480402</v>
      </c>
      <c r="J10" s="70">
        <v>991.88223524201908</v>
      </c>
      <c r="K10" s="70">
        <v>856.14983555080482</v>
      </c>
      <c r="L10" s="70">
        <v>895.17901595749333</v>
      </c>
      <c r="M10" s="70">
        <v>965.75093362464713</v>
      </c>
      <c r="N10" s="70">
        <v>921.70357112825207</v>
      </c>
      <c r="O10" s="70">
        <v>848.03224619651598</v>
      </c>
      <c r="P10" s="70">
        <v>856.07657519392194</v>
      </c>
      <c r="Q10" s="70">
        <v>925.04461528302977</v>
      </c>
    </row>
    <row r="11" spans="1:17" ht="11.45" customHeight="1" x14ac:dyDescent="0.25">
      <c r="A11" s="116" t="s">
        <v>125</v>
      </c>
      <c r="B11" s="70">
        <v>875.88894129954792</v>
      </c>
      <c r="C11" s="70">
        <v>819.72058106907446</v>
      </c>
      <c r="D11" s="70">
        <v>758.45709384860834</v>
      </c>
      <c r="E11" s="70">
        <v>615.94300466573316</v>
      </c>
      <c r="F11" s="70">
        <v>780.07089025797234</v>
      </c>
      <c r="G11" s="70">
        <v>996.07150318145784</v>
      </c>
      <c r="H11" s="70">
        <v>1054.3801226523647</v>
      </c>
      <c r="I11" s="70">
        <v>1085.8933394762375</v>
      </c>
      <c r="J11" s="70">
        <v>1090.7179881882898</v>
      </c>
      <c r="K11" s="70">
        <v>947.64767996852572</v>
      </c>
      <c r="L11" s="70">
        <v>1038.9468509699632</v>
      </c>
      <c r="M11" s="70">
        <v>1109.8147829764919</v>
      </c>
      <c r="N11" s="70">
        <v>1074.9135840573163</v>
      </c>
      <c r="O11" s="70">
        <v>1051.4372578356395</v>
      </c>
      <c r="P11" s="70">
        <v>1041.3919117352418</v>
      </c>
      <c r="Q11" s="70">
        <v>1127.0520345796565</v>
      </c>
    </row>
    <row r="12" spans="1:17" ht="11.45" customHeight="1" x14ac:dyDescent="0.25">
      <c r="A12" s="128" t="s">
        <v>18</v>
      </c>
      <c r="B12" s="138">
        <f t="shared" ref="B12:Q12" si="3">SUM(B13:B14)</f>
        <v>56.89643895022941</v>
      </c>
      <c r="C12" s="138">
        <f t="shared" si="3"/>
        <v>54.685258909664149</v>
      </c>
      <c r="D12" s="138">
        <f t="shared" si="3"/>
        <v>57.375869188422797</v>
      </c>
      <c r="E12" s="138">
        <f t="shared" si="3"/>
        <v>55.667953486540085</v>
      </c>
      <c r="F12" s="138">
        <f t="shared" si="3"/>
        <v>71.929558262202647</v>
      </c>
      <c r="G12" s="138">
        <f t="shared" si="3"/>
        <v>85.624227455682785</v>
      </c>
      <c r="H12" s="138">
        <f t="shared" si="3"/>
        <v>97.535119489904105</v>
      </c>
      <c r="I12" s="138">
        <f t="shared" si="3"/>
        <v>96.279840914672747</v>
      </c>
      <c r="J12" s="138">
        <f t="shared" si="3"/>
        <v>92.946214502430095</v>
      </c>
      <c r="K12" s="138">
        <f t="shared" si="3"/>
        <v>87.284644743114342</v>
      </c>
      <c r="L12" s="138">
        <f t="shared" si="3"/>
        <v>96.669166871024458</v>
      </c>
      <c r="M12" s="138">
        <f t="shared" si="3"/>
        <v>89.459630242335209</v>
      </c>
      <c r="N12" s="138">
        <f t="shared" si="3"/>
        <v>80.688495114840137</v>
      </c>
      <c r="O12" s="138">
        <f t="shared" si="3"/>
        <v>81.019446859120876</v>
      </c>
      <c r="P12" s="138">
        <f t="shared" si="3"/>
        <v>84.312039810820906</v>
      </c>
      <c r="Q12" s="138">
        <f t="shared" si="3"/>
        <v>89.852394465021774</v>
      </c>
    </row>
    <row r="13" spans="1:17" ht="11.45" customHeight="1" x14ac:dyDescent="0.25">
      <c r="A13" s="95" t="s">
        <v>126</v>
      </c>
      <c r="B13" s="20">
        <v>22.593410544596615</v>
      </c>
      <c r="C13" s="20">
        <v>22.349031090141793</v>
      </c>
      <c r="D13" s="20">
        <v>23.950865861170211</v>
      </c>
      <c r="E13" s="20">
        <v>23.335923373418073</v>
      </c>
      <c r="F13" s="20">
        <v>25.316069721895893</v>
      </c>
      <c r="G13" s="20">
        <v>24.29800768332376</v>
      </c>
      <c r="H13" s="20">
        <v>25.541165205662885</v>
      </c>
      <c r="I13" s="20">
        <v>24.712039389780387</v>
      </c>
      <c r="J13" s="20">
        <v>23.901755365688587</v>
      </c>
      <c r="K13" s="20">
        <v>21.724254831751011</v>
      </c>
      <c r="L13" s="20">
        <v>22.332161409391084</v>
      </c>
      <c r="M13" s="20">
        <v>21.448983805051064</v>
      </c>
      <c r="N13" s="20">
        <v>19.904945543285766</v>
      </c>
      <c r="O13" s="20">
        <v>18.651072359705143</v>
      </c>
      <c r="P13" s="20">
        <v>18.274535933902968</v>
      </c>
      <c r="Q13" s="20">
        <v>18.891493982231484</v>
      </c>
    </row>
    <row r="14" spans="1:17" ht="11.45" customHeight="1" x14ac:dyDescent="0.25">
      <c r="A14" s="93" t="s">
        <v>125</v>
      </c>
      <c r="B14" s="69">
        <v>34.303028405632794</v>
      </c>
      <c r="C14" s="69">
        <v>32.336227819522357</v>
      </c>
      <c r="D14" s="69">
        <v>33.42500332725259</v>
      </c>
      <c r="E14" s="69">
        <v>32.332030113122009</v>
      </c>
      <c r="F14" s="69">
        <v>46.613488540306747</v>
      </c>
      <c r="G14" s="69">
        <v>61.326219772359018</v>
      </c>
      <c r="H14" s="69">
        <v>71.993954284241227</v>
      </c>
      <c r="I14" s="69">
        <v>71.56780152489236</v>
      </c>
      <c r="J14" s="69">
        <v>69.044459136741509</v>
      </c>
      <c r="K14" s="69">
        <v>65.56038991136333</v>
      </c>
      <c r="L14" s="69">
        <v>74.337005461633368</v>
      </c>
      <c r="M14" s="69">
        <v>68.010646437284151</v>
      </c>
      <c r="N14" s="69">
        <v>60.783549571554374</v>
      </c>
      <c r="O14" s="69">
        <v>62.368374499415729</v>
      </c>
      <c r="P14" s="69">
        <v>66.037503876917938</v>
      </c>
      <c r="Q14" s="69">
        <v>70.960900482790294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3.0100357023662183</v>
      </c>
      <c r="C19" s="100">
        <f>IF(C4=0,0,C4/TrAvia_ene!C4)</f>
        <v>3.0100319764189187</v>
      </c>
      <c r="D19" s="100">
        <f>IF(D4=0,0,D4/TrAvia_ene!D4)</f>
        <v>3.0098524440227443</v>
      </c>
      <c r="E19" s="100">
        <f>IF(E4=0,0,E4/TrAvia_ene!E4)</f>
        <v>3.0099977303147805</v>
      </c>
      <c r="F19" s="100">
        <f>IF(F4=0,0,F4/TrAvia_ene!F4)</f>
        <v>3.0098994929051228</v>
      </c>
      <c r="G19" s="100">
        <f>IF(G4=0,0,G4/TrAvia_ene!G4)</f>
        <v>3.0098337785199512</v>
      </c>
      <c r="H19" s="100">
        <f>IF(H4=0,0,H4/TrAvia_ene!H4)</f>
        <v>3.0099616272460588</v>
      </c>
      <c r="I19" s="100">
        <f>IF(I4=0,0,I4/TrAvia_ene!I4)</f>
        <v>3.0100972952414256</v>
      </c>
      <c r="J19" s="100">
        <f>IF(J4=0,0,J4/TrAvia_ene!J4)</f>
        <v>3.009876581137553</v>
      </c>
      <c r="K19" s="100">
        <f>IF(K4=0,0,K4/TrAvia_ene!K4)</f>
        <v>3.0099343098240268</v>
      </c>
      <c r="L19" s="100">
        <f>IF(L4=0,0,L4/TrAvia_ene!L4)</f>
        <v>3.0100808650795261</v>
      </c>
      <c r="M19" s="100">
        <f>IF(M4=0,0,M4/TrAvia_ene!M4)</f>
        <v>3.0098765769474398</v>
      </c>
      <c r="N19" s="100">
        <f>IF(N4=0,0,N4/TrAvia_ene!N4)</f>
        <v>3.0099691666855919</v>
      </c>
      <c r="O19" s="100">
        <f>IF(O4=0,0,O4/TrAvia_ene!O4)</f>
        <v>3.0100719729712666</v>
      </c>
      <c r="P19" s="100">
        <f>IF(P4=0,0,P4/TrAvia_ene!P4)</f>
        <v>3.0100717730538298</v>
      </c>
      <c r="Q19" s="100">
        <f>IF(Q4=0,0,Q4/TrAvia_ene!Q4)</f>
        <v>3.0099769446453037</v>
      </c>
    </row>
    <row r="20" spans="1:17" ht="11.45" customHeight="1" x14ac:dyDescent="0.25">
      <c r="A20" s="141" t="s">
        <v>91</v>
      </c>
      <c r="B20" s="140">
        <f t="shared" ref="B20:Q20" si="4">B19</f>
        <v>3.0100357023662183</v>
      </c>
      <c r="C20" s="140">
        <f t="shared" si="4"/>
        <v>3.0100319764189187</v>
      </c>
      <c r="D20" s="140">
        <f t="shared" si="4"/>
        <v>3.0098524440227443</v>
      </c>
      <c r="E20" s="140">
        <f t="shared" si="4"/>
        <v>3.0099977303147805</v>
      </c>
      <c r="F20" s="140">
        <f t="shared" si="4"/>
        <v>3.0098994929051228</v>
      </c>
      <c r="G20" s="140">
        <f t="shared" si="4"/>
        <v>3.0098337785199512</v>
      </c>
      <c r="H20" s="140">
        <f t="shared" si="4"/>
        <v>3.0099616272460588</v>
      </c>
      <c r="I20" s="140">
        <f t="shared" si="4"/>
        <v>3.0100972952414256</v>
      </c>
      <c r="J20" s="140">
        <f t="shared" si="4"/>
        <v>3.009876581137553</v>
      </c>
      <c r="K20" s="140">
        <f t="shared" si="4"/>
        <v>3.0099343098240268</v>
      </c>
      <c r="L20" s="140">
        <f t="shared" si="4"/>
        <v>3.0100808650795261</v>
      </c>
      <c r="M20" s="140">
        <f t="shared" si="4"/>
        <v>3.0098765769474398</v>
      </c>
      <c r="N20" s="140">
        <f t="shared" si="4"/>
        <v>3.0099691666855919</v>
      </c>
      <c r="O20" s="140">
        <f t="shared" si="4"/>
        <v>3.0100719729712666</v>
      </c>
      <c r="P20" s="140">
        <f t="shared" si="4"/>
        <v>3.0100717730538298</v>
      </c>
      <c r="Q20" s="140">
        <f t="shared" si="4"/>
        <v>3.0099769446453037</v>
      </c>
    </row>
    <row r="22" spans="1:17" ht="11.45" customHeight="1" x14ac:dyDescent="0.25">
      <c r="A22" s="27" t="s">
        <v>123</v>
      </c>
      <c r="B22" s="68">
        <f>IF(TrAvia_act!B12=0,"",B7/TrAvia_act!B12*100)</f>
        <v>1137.5171822764512</v>
      </c>
      <c r="C22" s="68">
        <f>IF(TrAvia_act!C12=0,"",C7/TrAvia_act!C12*100)</f>
        <v>1115.9791180219313</v>
      </c>
      <c r="D22" s="68">
        <f>IF(TrAvia_act!D12=0,"",D7/TrAvia_act!D12*100)</f>
        <v>1091.0014479861072</v>
      </c>
      <c r="E22" s="68">
        <f>IF(TrAvia_act!E12=0,"",E7/TrAvia_act!E12*100)</f>
        <v>1087.7907910089591</v>
      </c>
      <c r="F22" s="68">
        <f>IF(TrAvia_act!F12=0,"",F7/TrAvia_act!F12*100)</f>
        <v>1080.2202937702973</v>
      </c>
      <c r="G22" s="68">
        <f>IF(TrAvia_act!G12=0,"",G7/TrAvia_act!G12*100)</f>
        <v>1075.5766316404163</v>
      </c>
      <c r="H22" s="68">
        <f>IF(TrAvia_act!H12=0,"",H7/TrAvia_act!H12*100)</f>
        <v>1087.2810822868537</v>
      </c>
      <c r="I22" s="68">
        <f>IF(TrAvia_act!I12=0,"",I7/TrAvia_act!I12*100)</f>
        <v>1085.2909639119457</v>
      </c>
      <c r="J22" s="68">
        <f>IF(TrAvia_act!J12=0,"",J7/TrAvia_act!J12*100)</f>
        <v>1075.2266004596047</v>
      </c>
      <c r="K22" s="68">
        <f>IF(TrAvia_act!K12=0,"",K7/TrAvia_act!K12*100)</f>
        <v>1102.3529910853781</v>
      </c>
      <c r="L22" s="68">
        <f>IF(TrAvia_act!L12=0,"",L7/TrAvia_act!L12*100)</f>
        <v>1106.9068063653597</v>
      </c>
      <c r="M22" s="68">
        <f>IF(TrAvia_act!M12=0,"",M7/TrAvia_act!M12*100)</f>
        <v>1108.3643861471792</v>
      </c>
      <c r="N22" s="68">
        <f>IF(TrAvia_act!N12=0,"",N7/TrAvia_act!N12*100)</f>
        <v>1091.0348147797245</v>
      </c>
      <c r="O22" s="68">
        <f>IF(TrAvia_act!O12=0,"",O7/TrAvia_act!O12*100)</f>
        <v>1065.6865513351224</v>
      </c>
      <c r="P22" s="68">
        <f>IF(TrAvia_act!P12=0,"",P7/TrAvia_act!P12*100)</f>
        <v>1049.6979173482268</v>
      </c>
      <c r="Q22" s="68">
        <f>IF(TrAvia_act!Q12=0,"",Q7/TrAvia_act!Q12*100)</f>
        <v>1117.3288814409239</v>
      </c>
    </row>
    <row r="23" spans="1:17" ht="11.45" customHeight="1" x14ac:dyDescent="0.25">
      <c r="A23" s="130" t="s">
        <v>39</v>
      </c>
      <c r="B23" s="134">
        <f>IF(TrAvia_act!B13=0,"",B8/TrAvia_act!B13*100)</f>
        <v>1131.7189229082805</v>
      </c>
      <c r="C23" s="134">
        <f>IF(TrAvia_act!C13=0,"",C8/TrAvia_act!C13*100)</f>
        <v>1107.4222977306133</v>
      </c>
      <c r="D23" s="134">
        <f>IF(TrAvia_act!D13=0,"",D8/TrAvia_act!D13*100)</f>
        <v>1081.999487844696</v>
      </c>
      <c r="E23" s="134">
        <f>IF(TrAvia_act!E13=0,"",E8/TrAvia_act!E13*100)</f>
        <v>1080.467243378263</v>
      </c>
      <c r="F23" s="134">
        <f>IF(TrAvia_act!F13=0,"",F8/TrAvia_act!F13*100)</f>
        <v>1073.3434533823888</v>
      </c>
      <c r="G23" s="134">
        <f>IF(TrAvia_act!G13=0,"",G8/TrAvia_act!G13*100)</f>
        <v>1067.7130477108401</v>
      </c>
      <c r="H23" s="134">
        <f>IF(TrAvia_act!H13=0,"",H8/TrAvia_act!H13*100)</f>
        <v>1078.7327865869549</v>
      </c>
      <c r="I23" s="134">
        <f>IF(TrAvia_act!I13=0,"",I8/TrAvia_act!I13*100)</f>
        <v>1077.5611134007488</v>
      </c>
      <c r="J23" s="134">
        <f>IF(TrAvia_act!J13=0,"",J8/TrAvia_act!J13*100)</f>
        <v>1068.2329010952642</v>
      </c>
      <c r="K23" s="134">
        <f>IF(TrAvia_act!K13=0,"",K8/TrAvia_act!K13*100)</f>
        <v>1096.2949949950239</v>
      </c>
      <c r="L23" s="134">
        <f>IF(TrAvia_act!L13=0,"",L8/TrAvia_act!L13*100)</f>
        <v>1102.0096418942585</v>
      </c>
      <c r="M23" s="134">
        <f>IF(TrAvia_act!M13=0,"",M8/TrAvia_act!M13*100)</f>
        <v>1103.3437428079581</v>
      </c>
      <c r="N23" s="134">
        <f>IF(TrAvia_act!N13=0,"",N8/TrAvia_act!N13*100)</f>
        <v>1086.9065737811363</v>
      </c>
      <c r="O23" s="134">
        <f>IF(TrAvia_act!O13=0,"",O8/TrAvia_act!O13*100)</f>
        <v>1062.2783671341901</v>
      </c>
      <c r="P23" s="134">
        <f>IF(TrAvia_act!P13=0,"",P8/TrAvia_act!P13*100)</f>
        <v>1046.7247905593013</v>
      </c>
      <c r="Q23" s="134">
        <f>IF(TrAvia_act!Q13=0,"",Q8/TrAvia_act!Q13*100)</f>
        <v>1114.6720105375139</v>
      </c>
    </row>
    <row r="24" spans="1:17" ht="11.45" customHeight="1" x14ac:dyDescent="0.25">
      <c r="A24" s="116" t="s">
        <v>23</v>
      </c>
      <c r="B24" s="77">
        <f>IF(TrAvia_act!B14=0,"",B9/TrAvia_act!B14*100)</f>
        <v>2556.7248455782883</v>
      </c>
      <c r="C24" s="77">
        <f>IF(TrAvia_act!C14=0,"",C9/TrAvia_act!C14*100)</f>
        <v>2504.8603393145941</v>
      </c>
      <c r="D24" s="77">
        <f>IF(TrAvia_act!D14=0,"",D9/TrAvia_act!D14*100)</f>
        <v>2496.4998014469174</v>
      </c>
      <c r="E24" s="77">
        <f>IF(TrAvia_act!E14=0,"",E9/TrAvia_act!E14*100)</f>
        <v>2490.2358017599377</v>
      </c>
      <c r="F24" s="77">
        <f>IF(TrAvia_act!F14=0,"",F9/TrAvia_act!F14*100)</f>
        <v>2476.2939300067569</v>
      </c>
      <c r="G24" s="77">
        <f>IF(TrAvia_act!G14=0,"",G9/TrAvia_act!G14*100)</f>
        <v>2432.5965199959478</v>
      </c>
      <c r="H24" s="77">
        <f>IF(TrAvia_act!H14=0,"",H9/TrAvia_act!H14*100)</f>
        <v>2425.4900224872877</v>
      </c>
      <c r="I24" s="77">
        <f>IF(TrAvia_act!I14=0,"",I9/TrAvia_act!I14*100)</f>
        <v>2430.8269869648152</v>
      </c>
      <c r="J24" s="77">
        <f>IF(TrAvia_act!J14=0,"",J9/TrAvia_act!J14*100)</f>
        <v>2443.634683569654</v>
      </c>
      <c r="K24" s="77">
        <f>IF(TrAvia_act!K14=0,"",K9/TrAvia_act!K14*100)</f>
        <v>2428.9671937260132</v>
      </c>
      <c r="L24" s="77">
        <f>IF(TrAvia_act!L14=0,"",L9/TrAvia_act!L14*100)</f>
        <v>2487.3170469663678</v>
      </c>
      <c r="M24" s="77">
        <f>IF(TrAvia_act!M14=0,"",M9/TrAvia_act!M14*100)</f>
        <v>2406.5082706505409</v>
      </c>
      <c r="N24" s="77">
        <f>IF(TrAvia_act!N14=0,"",N9/TrAvia_act!N14*100)</f>
        <v>2443.0471375443212</v>
      </c>
      <c r="O24" s="77">
        <f>IF(TrAvia_act!O14=0,"",O9/TrAvia_act!O14*100)</f>
        <v>2460.6362983151084</v>
      </c>
      <c r="P24" s="77">
        <f>IF(TrAvia_act!P14=0,"",P9/TrAvia_act!P14*100)</f>
        <v>2575.2791842963779</v>
      </c>
      <c r="Q24" s="77">
        <f>IF(TrAvia_act!Q14=0,"",Q9/TrAvia_act!Q14*100)</f>
        <v>2633.0146724683646</v>
      </c>
    </row>
    <row r="25" spans="1:17" ht="11.45" customHeight="1" x14ac:dyDescent="0.25">
      <c r="A25" s="116" t="s">
        <v>127</v>
      </c>
      <c r="B25" s="77">
        <f>IF(TrAvia_act!B15=0,"",B10/TrAvia_act!B15*100)</f>
        <v>1117.6406693947858</v>
      </c>
      <c r="C25" s="77">
        <f>IF(TrAvia_act!C15=0,"",C10/TrAvia_act!C15*100)</f>
        <v>1219.4674747128493</v>
      </c>
      <c r="D25" s="77">
        <f>IF(TrAvia_act!D15=0,"",D10/TrAvia_act!D15*100)</f>
        <v>1187.2654267059736</v>
      </c>
      <c r="E25" s="77">
        <f>IF(TrAvia_act!E15=0,"",E10/TrAvia_act!E15*100)</f>
        <v>1119.4104902021045</v>
      </c>
      <c r="F25" s="77">
        <f>IF(TrAvia_act!F15=0,"",F10/TrAvia_act!F15*100)</f>
        <v>1109.1367911748771</v>
      </c>
      <c r="G25" s="77">
        <f>IF(TrAvia_act!G15=0,"",G10/TrAvia_act!G15*100)</f>
        <v>1190.3689127774348</v>
      </c>
      <c r="H25" s="77">
        <f>IF(TrAvia_act!H15=0,"",H10/TrAvia_act!H15*100)</f>
        <v>1241.892994863947</v>
      </c>
      <c r="I25" s="77">
        <f>IF(TrAvia_act!I15=0,"",I10/TrAvia_act!I15*100)</f>
        <v>1256.7617738961678</v>
      </c>
      <c r="J25" s="77">
        <f>IF(TrAvia_act!J15=0,"",J10/TrAvia_act!J15*100)</f>
        <v>1212.8648890581599</v>
      </c>
      <c r="K25" s="77">
        <f>IF(TrAvia_act!K15=0,"",K10/TrAvia_act!K15*100)</f>
        <v>1215.7888335551247</v>
      </c>
      <c r="L25" s="77">
        <f>IF(TrAvia_act!L15=0,"",L10/TrAvia_act!L15*100)</f>
        <v>1262.5375080764143</v>
      </c>
      <c r="M25" s="77">
        <f>IF(TrAvia_act!M15=0,"",M10/TrAvia_act!M15*100)</f>
        <v>1300.4311315945897</v>
      </c>
      <c r="N25" s="77">
        <f>IF(TrAvia_act!N15=0,"",N10/TrAvia_act!N15*100)</f>
        <v>1276.7946370845384</v>
      </c>
      <c r="O25" s="77">
        <f>IF(TrAvia_act!O15=0,"",O10/TrAvia_act!O15*100)</f>
        <v>1241.7712576778736</v>
      </c>
      <c r="P25" s="77">
        <f>IF(TrAvia_act!P15=0,"",P10/TrAvia_act!P15*100)</f>
        <v>1220.7352033618695</v>
      </c>
      <c r="Q25" s="77">
        <f>IF(TrAvia_act!Q15=0,"",Q10/TrAvia_act!Q15*100)</f>
        <v>1295.6257881281158</v>
      </c>
    </row>
    <row r="26" spans="1:17" ht="11.45" customHeight="1" x14ac:dyDescent="0.25">
      <c r="A26" s="116" t="s">
        <v>125</v>
      </c>
      <c r="B26" s="77">
        <f>IF(TrAvia_act!B16=0,"",B11/TrAvia_act!B16*100)</f>
        <v>1096.013269218234</v>
      </c>
      <c r="C26" s="77">
        <f>IF(TrAvia_act!C16=0,"",C11/TrAvia_act!C16*100)</f>
        <v>975.73939248400166</v>
      </c>
      <c r="D26" s="77">
        <f>IF(TrAvia_act!D16=0,"",D11/TrAvia_act!D16*100)</f>
        <v>952.03367285228205</v>
      </c>
      <c r="E26" s="77">
        <f>IF(TrAvia_act!E16=0,"",E11/TrAvia_act!E16*100)</f>
        <v>972.35136786626163</v>
      </c>
      <c r="F26" s="77">
        <f>IF(TrAvia_act!F16=0,"",F11/TrAvia_act!F16*100)</f>
        <v>983.20660439306005</v>
      </c>
      <c r="G26" s="77">
        <f>IF(TrAvia_act!G16=0,"",G11/TrAvia_act!G16*100)</f>
        <v>941.84737093295678</v>
      </c>
      <c r="H26" s="77">
        <f>IF(TrAvia_act!H16=0,"",H11/TrAvia_act!H16*100)</f>
        <v>932.30845402044361</v>
      </c>
      <c r="I26" s="77">
        <f>IF(TrAvia_act!I16=0,"",I11/TrAvia_act!I16*100)</f>
        <v>916.05133683602912</v>
      </c>
      <c r="J26" s="77">
        <f>IF(TrAvia_act!J16=0,"",J11/TrAvia_act!J16*100)</f>
        <v>923.47978103564014</v>
      </c>
      <c r="K26" s="77">
        <f>IF(TrAvia_act!K16=0,"",K11/TrAvia_act!K16*100)</f>
        <v>961.47166091004499</v>
      </c>
      <c r="L26" s="77">
        <f>IF(TrAvia_act!L16=0,"",L11/TrAvia_act!L16*100)</f>
        <v>948.20451508226324</v>
      </c>
      <c r="M26" s="77">
        <f>IF(TrAvia_act!M16=0,"",M11/TrAvia_act!M16*100)</f>
        <v>941.43496000779021</v>
      </c>
      <c r="N26" s="77">
        <f>IF(TrAvia_act!N16=0,"",N11/TrAvia_act!N16*100)</f>
        <v>931.76011095147987</v>
      </c>
      <c r="O26" s="77">
        <f>IF(TrAvia_act!O16=0,"",O11/TrAvia_act!O16*100)</f>
        <v>920.73864886871308</v>
      </c>
      <c r="P26" s="77">
        <f>IF(TrAvia_act!P16=0,"",P11/TrAvia_act!P16*100)</f>
        <v>906.54976236206085</v>
      </c>
      <c r="Q26" s="77">
        <f>IF(TrAvia_act!Q16=0,"",Q11/TrAvia_act!Q16*100)</f>
        <v>972.68375354545196</v>
      </c>
    </row>
    <row r="27" spans="1:17" ht="11.45" customHeight="1" x14ac:dyDescent="0.25">
      <c r="A27" s="128" t="s">
        <v>18</v>
      </c>
      <c r="B27" s="133">
        <f>IF(TrAvia_act!B17=0,"",B12/TrAvia_act!B17*100)</f>
        <v>1346.0624622371702</v>
      </c>
      <c r="C27" s="133">
        <f>IF(TrAvia_act!C17=0,"",C12/TrAvia_act!C17*100)</f>
        <v>1461.3896340454548</v>
      </c>
      <c r="D27" s="133">
        <f>IF(TrAvia_act!D17=0,"",D12/TrAvia_act!D17*100)</f>
        <v>1411.9530358387801</v>
      </c>
      <c r="E27" s="133">
        <f>IF(TrAvia_act!E17=0,"",E12/TrAvia_act!E17*100)</f>
        <v>1327.2644169258729</v>
      </c>
      <c r="F27" s="133">
        <f>IF(TrAvia_act!F17=0,"",F12/TrAvia_act!F17*100)</f>
        <v>1278.3043991448226</v>
      </c>
      <c r="G27" s="133">
        <f>IF(TrAvia_act!G17=0,"",G12/TrAvia_act!G17*100)</f>
        <v>1293.5742537513272</v>
      </c>
      <c r="H27" s="133">
        <f>IF(TrAvia_act!H17=0,"",H12/TrAvia_act!H17*100)</f>
        <v>1303.039833767418</v>
      </c>
      <c r="I27" s="133">
        <f>IF(TrAvia_act!I17=0,"",I12/TrAvia_act!I17*100)</f>
        <v>1293.8768547671039</v>
      </c>
      <c r="J27" s="133">
        <f>IF(TrAvia_act!J17=0,"",J12/TrAvia_act!J17*100)</f>
        <v>1269.8854795105642</v>
      </c>
      <c r="K27" s="133">
        <f>IF(TrAvia_act!K17=0,"",K12/TrAvia_act!K17*100)</f>
        <v>1252.4176382626179</v>
      </c>
      <c r="L27" s="133">
        <f>IF(TrAvia_act!L17=0,"",L12/TrAvia_act!L17*100)</f>
        <v>1220.9783771967029</v>
      </c>
      <c r="M27" s="133">
        <f>IF(TrAvia_act!M17=0,"",M12/TrAvia_act!M17*100)</f>
        <v>1245.0096238624433</v>
      </c>
      <c r="N27" s="133">
        <f>IF(TrAvia_act!N17=0,"",N12/TrAvia_act!N17*100)</f>
        <v>1208.9536301142055</v>
      </c>
      <c r="O27" s="133">
        <f>IF(TrAvia_act!O17=0,"",O12/TrAvia_act!O17*100)</f>
        <v>1155.7673630574068</v>
      </c>
      <c r="P27" s="133">
        <f>IF(TrAvia_act!P17=0,"",P12/TrAvia_act!P17*100)</f>
        <v>1124.0391777276625</v>
      </c>
      <c r="Q27" s="133">
        <f>IF(TrAvia_act!Q17=0,"",Q12/TrAvia_act!Q17*100)</f>
        <v>1183.6884991258851</v>
      </c>
    </row>
    <row r="28" spans="1:17" ht="11.45" customHeight="1" x14ac:dyDescent="0.25">
      <c r="A28" s="95" t="s">
        <v>126</v>
      </c>
      <c r="B28" s="75">
        <f>IF(TrAvia_act!B18=0,"",B13/TrAvia_act!B18*100)</f>
        <v>1704.9350256238895</v>
      </c>
      <c r="C28" s="75">
        <f>IF(TrAvia_act!C18=0,"",C13/TrAvia_act!C18*100)</f>
        <v>1821.5511819333453</v>
      </c>
      <c r="D28" s="75">
        <f>IF(TrAvia_act!D18=0,"",D13/TrAvia_act!D18*100)</f>
        <v>1782.7955685135269</v>
      </c>
      <c r="E28" s="75">
        <f>IF(TrAvia_act!E18=0,"",E13/TrAvia_act!E18*100)</f>
        <v>1688.5510050160963</v>
      </c>
      <c r="F28" s="75">
        <f>IF(TrAvia_act!F18=0,"",F13/TrAvia_act!F18*100)</f>
        <v>1671.4429527599659</v>
      </c>
      <c r="G28" s="75">
        <f>IF(TrAvia_act!G18=0,"",G13/TrAvia_act!G18*100)</f>
        <v>1750.9135544036842</v>
      </c>
      <c r="H28" s="75">
        <f>IF(TrAvia_act!H18=0,"",H13/TrAvia_act!H18*100)</f>
        <v>1824.6911648994953</v>
      </c>
      <c r="I28" s="75">
        <f>IF(TrAvia_act!I18=0,"",I13/TrAvia_act!I18*100)</f>
        <v>1809.2462191076497</v>
      </c>
      <c r="J28" s="75">
        <f>IF(TrAvia_act!J18=0,"",J13/TrAvia_act!J18*100)</f>
        <v>1763.825557087534</v>
      </c>
      <c r="K28" s="75">
        <f>IF(TrAvia_act!K18=0,"",K13/TrAvia_act!K18*100)</f>
        <v>1758.0732027489848</v>
      </c>
      <c r="L28" s="75">
        <f>IF(TrAvia_act!L18=0,"",L13/TrAvia_act!L18*100)</f>
        <v>1682.1893346327158</v>
      </c>
      <c r="M28" s="75">
        <f>IF(TrAvia_act!M18=0,"",M13/TrAvia_act!M18*100)</f>
        <v>1717.6894470312689</v>
      </c>
      <c r="N28" s="75">
        <f>IF(TrAvia_act!N18=0,"",N13/TrAvia_act!N18*100)</f>
        <v>1655.5484456487709</v>
      </c>
      <c r="O28" s="75">
        <f>IF(TrAvia_act!O18=0,"",O13/TrAvia_act!O18*100)</f>
        <v>1585.6377011520274</v>
      </c>
      <c r="P28" s="75">
        <f>IF(TrAvia_act!P18=0,"",P13/TrAvia_act!P18*100)</f>
        <v>1522.3714268726981</v>
      </c>
      <c r="Q28" s="75">
        <f>IF(TrAvia_act!Q18=0,"",Q13/TrAvia_act!Q18*100)</f>
        <v>1604.9105213597845</v>
      </c>
    </row>
    <row r="29" spans="1:17" ht="11.45" customHeight="1" x14ac:dyDescent="0.25">
      <c r="A29" s="93" t="s">
        <v>125</v>
      </c>
      <c r="B29" s="74">
        <f>IF(TrAvia_act!B19=0,"",B14/TrAvia_act!B19*100)</f>
        <v>1182.1691021300026</v>
      </c>
      <c r="C29" s="74">
        <f>IF(TrAvia_act!C19=0,"",C14/TrAvia_act!C19*100)</f>
        <v>1285.6933035082527</v>
      </c>
      <c r="D29" s="74">
        <f>IF(TrAvia_act!D19=0,"",D14/TrAvia_act!D19*100)</f>
        <v>1228.798226236313</v>
      </c>
      <c r="E29" s="74">
        <f>IF(TrAvia_act!E19=0,"",E14/TrAvia_act!E19*100)</f>
        <v>1149.7147809273415</v>
      </c>
      <c r="F29" s="74">
        <f>IF(TrAvia_act!F19=0,"",F14/TrAvia_act!F19*100)</f>
        <v>1133.5063499265266</v>
      </c>
      <c r="G29" s="74">
        <f>IF(TrAvia_act!G19=0,"",G14/TrAvia_act!G19*100)</f>
        <v>1172.2573663808589</v>
      </c>
      <c r="H29" s="74">
        <f>IF(TrAvia_act!H19=0,"",H14/TrAvia_act!H19*100)</f>
        <v>1183.0514355306473</v>
      </c>
      <c r="I29" s="74">
        <f>IF(TrAvia_act!I19=0,"",I14/TrAvia_act!I19*100)</f>
        <v>1178.0096125278521</v>
      </c>
      <c r="J29" s="74">
        <f>IF(TrAvia_act!J19=0,"",J14/TrAvia_act!J19*100)</f>
        <v>1157.6578426966091</v>
      </c>
      <c r="K29" s="74">
        <f>IF(TrAvia_act!K19=0,"",K14/TrAvia_act!K19*100)</f>
        <v>1143.4406446281725</v>
      </c>
      <c r="L29" s="74">
        <f>IF(TrAvia_act!L19=0,"",L14/TrAvia_act!L19*100)</f>
        <v>1128.0637515440362</v>
      </c>
      <c r="M29" s="74">
        <f>IF(TrAvia_act!M19=0,"",M14/TrAvia_act!M19*100)</f>
        <v>1145.5880339283285</v>
      </c>
      <c r="N29" s="74">
        <f>IF(TrAvia_act!N19=0,"",N14/TrAvia_act!N19*100)</f>
        <v>1110.8256999961413</v>
      </c>
      <c r="O29" s="74">
        <f>IF(TrAvia_act!O19=0,"",O14/TrAvia_act!O19*100)</f>
        <v>1069.0934200687207</v>
      </c>
      <c r="P29" s="74">
        <f>IF(TrAvia_act!P19=0,"",P14/TrAvia_act!P19*100)</f>
        <v>1048.1460658167191</v>
      </c>
      <c r="Q29" s="74">
        <f>IF(TrAvia_act!Q19=0,"",Q14/TrAvia_act!Q19*100)</f>
        <v>1106.3825779995373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112.63441140377687</v>
      </c>
      <c r="C32" s="134">
        <f>IF(TrAvia_act!C4=0,"",C8/TrAvia_act!C4*1000)</f>
        <v>105.59329494977334</v>
      </c>
      <c r="D32" s="134">
        <f>IF(TrAvia_act!D4=0,"",D8/TrAvia_act!D4*1000)</f>
        <v>99.299863825177752</v>
      </c>
      <c r="E32" s="134">
        <f>IF(TrAvia_act!E4=0,"",E8/TrAvia_act!E4*1000)</f>
        <v>104.70861116050095</v>
      </c>
      <c r="F32" s="134">
        <f>IF(TrAvia_act!F4=0,"",F8/TrAvia_act!F4*1000)</f>
        <v>103.08022837857196</v>
      </c>
      <c r="G32" s="134">
        <f>IF(TrAvia_act!G4=0,"",G8/TrAvia_act!G4*1000)</f>
        <v>96.874081284175219</v>
      </c>
      <c r="H32" s="134">
        <f>IF(TrAvia_act!H4=0,"",H8/TrAvia_act!H4*1000)</f>
        <v>94.974402723903864</v>
      </c>
      <c r="I32" s="134">
        <f>IF(TrAvia_act!I4=0,"",I8/TrAvia_act!I4*1000)</f>
        <v>93.704731097298406</v>
      </c>
      <c r="J32" s="134">
        <f>IF(TrAvia_act!J4=0,"",J8/TrAvia_act!J4*1000)</f>
        <v>92.489201608189049</v>
      </c>
      <c r="K32" s="134">
        <f>IF(TrAvia_act!K4=0,"",K8/TrAvia_act!K4*1000)</f>
        <v>94.420315050496129</v>
      </c>
      <c r="L32" s="134">
        <f>IF(TrAvia_act!L4=0,"",L8/TrAvia_act!L4*1000)</f>
        <v>92.16961264010267</v>
      </c>
      <c r="M32" s="134">
        <f>IF(TrAvia_act!M4=0,"",M8/TrAvia_act!M4*1000)</f>
        <v>91.511628035415342</v>
      </c>
      <c r="N32" s="134">
        <f>IF(TrAvia_act!N4=0,"",N8/TrAvia_act!N4*1000)</f>
        <v>84.550920950474676</v>
      </c>
      <c r="O32" s="134">
        <f>IF(TrAvia_act!O4=0,"",O8/TrAvia_act!O4*1000)</f>
        <v>79.517538518221329</v>
      </c>
      <c r="P32" s="134">
        <f>IF(TrAvia_act!P4=0,"",P8/TrAvia_act!P4*1000)</f>
        <v>77.934570177644105</v>
      </c>
      <c r="Q32" s="134">
        <f>IF(TrAvia_act!Q4=0,"",Q8/TrAvia_act!Q4*1000)</f>
        <v>82.964073799913095</v>
      </c>
    </row>
    <row r="33" spans="1:17" ht="11.45" customHeight="1" x14ac:dyDescent="0.25">
      <c r="A33" s="116" t="s">
        <v>23</v>
      </c>
      <c r="B33" s="77">
        <f>IF(TrAvia_act!B5=0,"",B9/TrAvia_act!B5*1000)</f>
        <v>445.78177892063195</v>
      </c>
      <c r="C33" s="77">
        <f>IF(TrAvia_act!C5=0,"",C9/TrAvia_act!C5*1000)</f>
        <v>435.39974226025214</v>
      </c>
      <c r="D33" s="77">
        <f>IF(TrAvia_act!D5=0,"",D9/TrAvia_act!D5*1000)</f>
        <v>409.66952498585908</v>
      </c>
      <c r="E33" s="77">
        <f>IF(TrAvia_act!E5=0,"",E9/TrAvia_act!E5*1000)</f>
        <v>431.95082974894842</v>
      </c>
      <c r="F33" s="77">
        <f>IF(TrAvia_act!F5=0,"",F9/TrAvia_act!F5*1000)</f>
        <v>435.80477062387126</v>
      </c>
      <c r="G33" s="77">
        <f>IF(TrAvia_act!G5=0,"",G9/TrAvia_act!G5*1000)</f>
        <v>423.26439274203648</v>
      </c>
      <c r="H33" s="77">
        <f>IF(TrAvia_act!H5=0,"",H9/TrAvia_act!H5*1000)</f>
        <v>395.95950331225112</v>
      </c>
      <c r="I33" s="77">
        <f>IF(TrAvia_act!I5=0,"",I9/TrAvia_act!I5*1000)</f>
        <v>399.3699043330198</v>
      </c>
      <c r="J33" s="77">
        <f>IF(TrAvia_act!J5=0,"",J9/TrAvia_act!J5*1000)</f>
        <v>398.58461474914736</v>
      </c>
      <c r="K33" s="77">
        <f>IF(TrAvia_act!K5=0,"",K9/TrAvia_act!K5*1000)</f>
        <v>389.56605928350274</v>
      </c>
      <c r="L33" s="77">
        <f>IF(TrAvia_act!L5=0,"",L9/TrAvia_act!L5*1000)</f>
        <v>393.95531689971511</v>
      </c>
      <c r="M33" s="77">
        <f>IF(TrAvia_act!M5=0,"",M9/TrAvia_act!M5*1000)</f>
        <v>390.04570322930596</v>
      </c>
      <c r="N33" s="77">
        <f>IF(TrAvia_act!N5=0,"",N9/TrAvia_act!N5*1000)</f>
        <v>376.08380355034575</v>
      </c>
      <c r="O33" s="77">
        <f>IF(TrAvia_act!O5=0,"",O9/TrAvia_act!O5*1000)</f>
        <v>366.45408545870504</v>
      </c>
      <c r="P33" s="77">
        <f>IF(TrAvia_act!P5=0,"",P9/TrAvia_act!P5*1000)</f>
        <v>370.67367525831872</v>
      </c>
      <c r="Q33" s="77">
        <f>IF(TrAvia_act!Q5=0,"",Q9/TrAvia_act!Q5*1000)</f>
        <v>378.77503866545533</v>
      </c>
    </row>
    <row r="34" spans="1:17" ht="11.45" customHeight="1" x14ac:dyDescent="0.25">
      <c r="A34" s="116" t="s">
        <v>127</v>
      </c>
      <c r="B34" s="77">
        <f>IF(TrAvia_act!B6=0,"",B10/TrAvia_act!B6*1000)</f>
        <v>128.88555939482208</v>
      </c>
      <c r="C34" s="77">
        <f>IF(TrAvia_act!C6=0,"",C10/TrAvia_act!C6*1000)</f>
        <v>138.25053306925818</v>
      </c>
      <c r="D34" s="77">
        <f>IF(TrAvia_act!D6=0,"",D10/TrAvia_act!D6*1000)</f>
        <v>126.49577727093441</v>
      </c>
      <c r="E34" s="77">
        <f>IF(TrAvia_act!E6=0,"",E10/TrAvia_act!E6*1000)</f>
        <v>126.6922971390656</v>
      </c>
      <c r="F34" s="77">
        <f>IF(TrAvia_act!F6=0,"",F10/TrAvia_act!F6*1000)</f>
        <v>125.8432137282032</v>
      </c>
      <c r="G34" s="77">
        <f>IF(TrAvia_act!G6=0,"",G10/TrAvia_act!G6*1000)</f>
        <v>130.53137214425962</v>
      </c>
      <c r="H34" s="77">
        <f>IF(TrAvia_act!H6=0,"",H10/TrAvia_act!H6*1000)</f>
        <v>129.27570936129749</v>
      </c>
      <c r="I34" s="77">
        <f>IF(TrAvia_act!I6=0,"",I10/TrAvia_act!I6*1000)</f>
        <v>130.86951042995241</v>
      </c>
      <c r="J34" s="77">
        <f>IF(TrAvia_act!J6=0,"",J10/TrAvia_act!J6*1000)</f>
        <v>125.58013588392383</v>
      </c>
      <c r="K34" s="77">
        <f>IF(TrAvia_act!K6=0,"",K10/TrAvia_act!K6*1000)</f>
        <v>123.43648424573659</v>
      </c>
      <c r="L34" s="77">
        <f>IF(TrAvia_act!L6=0,"",L10/TrAvia_act!L6*1000)</f>
        <v>127.1339773476865</v>
      </c>
      <c r="M34" s="77">
        <f>IF(TrAvia_act!M6=0,"",M10/TrAvia_act!M6*1000)</f>
        <v>127.26743224663406</v>
      </c>
      <c r="N34" s="77">
        <f>IF(TrAvia_act!N6=0,"",N10/TrAvia_act!N6*1000)</f>
        <v>119.13584911254675</v>
      </c>
      <c r="O34" s="77">
        <f>IF(TrAvia_act!O6=0,"",O10/TrAvia_act!O6*1000)</f>
        <v>111.21663491373222</v>
      </c>
      <c r="P34" s="77">
        <f>IF(TrAvia_act!P6=0,"",P10/TrAvia_act!P6*1000)</f>
        <v>108.48212274416417</v>
      </c>
      <c r="Q34" s="77">
        <f>IF(TrAvia_act!Q6=0,"",Q10/TrAvia_act!Q6*1000)</f>
        <v>115.52054710130197</v>
      </c>
    </row>
    <row r="35" spans="1:17" ht="11.45" customHeight="1" x14ac:dyDescent="0.25">
      <c r="A35" s="116" t="s">
        <v>125</v>
      </c>
      <c r="B35" s="77">
        <f>IF(TrAvia_act!B7=0,"",B11/TrAvia_act!B7*1000)</f>
        <v>96.240731197928511</v>
      </c>
      <c r="C35" s="77">
        <f>IF(TrAvia_act!C7=0,"",C11/TrAvia_act!C7*1000)</f>
        <v>81.866044529628752</v>
      </c>
      <c r="D35" s="77">
        <f>IF(TrAvia_act!D7=0,"",D11/TrAvia_act!D7*1000)</f>
        <v>77.762421926363757</v>
      </c>
      <c r="E35" s="77">
        <f>IF(TrAvia_act!E7=0,"",E11/TrAvia_act!E7*1000)</f>
        <v>79.784210662899994</v>
      </c>
      <c r="F35" s="77">
        <f>IF(TrAvia_act!F7=0,"",F11/TrAvia_act!F7*1000)</f>
        <v>80.582126501938902</v>
      </c>
      <c r="G35" s="77">
        <f>IF(TrAvia_act!G7=0,"",G11/TrAvia_act!G7*1000)</f>
        <v>75.245870164695631</v>
      </c>
      <c r="H35" s="77">
        <f>IF(TrAvia_act!H7=0,"",H11/TrAvia_act!H7*1000)</f>
        <v>73.749716712316882</v>
      </c>
      <c r="I35" s="77">
        <f>IF(TrAvia_act!I7=0,"",I11/TrAvia_act!I7*1000)</f>
        <v>70.864820942779204</v>
      </c>
      <c r="J35" s="77">
        <f>IF(TrAvia_act!J7=0,"",J11/TrAvia_act!J7*1000)</f>
        <v>70.843937359690784</v>
      </c>
      <c r="K35" s="77">
        <f>IF(TrAvia_act!K7=0,"",K11/TrAvia_act!K7*1000)</f>
        <v>73.570893688225269</v>
      </c>
      <c r="L35" s="77">
        <f>IF(TrAvia_act!L7=0,"",L11/TrAvia_act!L7*1000)</f>
        <v>70.391543276538215</v>
      </c>
      <c r="M35" s="77">
        <f>IF(TrAvia_act!M7=0,"",M11/TrAvia_act!M7*1000)</f>
        <v>70.331021416250906</v>
      </c>
      <c r="N35" s="77">
        <f>IF(TrAvia_act!N7=0,"",N11/TrAvia_act!N7*1000)</f>
        <v>64.871423940558515</v>
      </c>
      <c r="O35" s="77">
        <f>IF(TrAvia_act!O7=0,"",O11/TrAvia_act!O7*1000)</f>
        <v>62.071823111298279</v>
      </c>
      <c r="P35" s="77">
        <f>IF(TrAvia_act!P7=0,"",P11/TrAvia_act!P7*1000)</f>
        <v>60.824398254200212</v>
      </c>
      <c r="Q35" s="77">
        <f>IF(TrAvia_act!Q7=0,"",Q11/TrAvia_act!Q7*1000)</f>
        <v>65.133208309240587</v>
      </c>
    </row>
    <row r="36" spans="1:17" ht="11.45" customHeight="1" x14ac:dyDescent="0.25">
      <c r="A36" s="128" t="s">
        <v>33</v>
      </c>
      <c r="B36" s="133">
        <f>IF(TrAvia_act!B8=0,"",B12/TrAvia_act!B8*1000)</f>
        <v>311.13641642509066</v>
      </c>
      <c r="C36" s="133">
        <f>IF(TrAvia_act!C8=0,"",C12/TrAvia_act!C8*1000)</f>
        <v>341.26457437189731</v>
      </c>
      <c r="D36" s="133">
        <f>IF(TrAvia_act!D8=0,"",D12/TrAvia_act!D8*1000)</f>
        <v>326.42433776942647</v>
      </c>
      <c r="E36" s="133">
        <f>IF(TrAvia_act!E8=0,"",E12/TrAvia_act!E8*1000)</f>
        <v>307.84909877230206</v>
      </c>
      <c r="F36" s="133">
        <f>IF(TrAvia_act!F8=0,"",F12/TrAvia_act!F8*1000)</f>
        <v>279.83080440132835</v>
      </c>
      <c r="G36" s="133">
        <f>IF(TrAvia_act!G8=0,"",G12/TrAvia_act!G8*1000)</f>
        <v>269.34211733018975</v>
      </c>
      <c r="H36" s="133">
        <f>IF(TrAvia_act!H8=0,"",H12/TrAvia_act!H8*1000)</f>
        <v>270.27815643377483</v>
      </c>
      <c r="I36" s="133">
        <f>IF(TrAvia_act!I8=0,"",I12/TrAvia_act!I8*1000)</f>
        <v>267.73811742230214</v>
      </c>
      <c r="J36" s="133">
        <f>IF(TrAvia_act!J8=0,"",J12/TrAvia_act!J8*1000)</f>
        <v>265.04841251520975</v>
      </c>
      <c r="K36" s="133">
        <f>IF(TrAvia_act!K8=0,"",K12/TrAvia_act!K8*1000)</f>
        <v>262.26852785119308</v>
      </c>
      <c r="L36" s="133">
        <f>IF(TrAvia_act!L8=0,"",L12/TrAvia_act!L8*1000)</f>
        <v>247.38297493856373</v>
      </c>
      <c r="M36" s="133">
        <f>IF(TrAvia_act!M8=0,"",M12/TrAvia_act!M8*1000)</f>
        <v>256.61748595947506</v>
      </c>
      <c r="N36" s="133">
        <f>IF(TrAvia_act!N8=0,"",N12/TrAvia_act!N8*1000)</f>
        <v>256.04411207714924</v>
      </c>
      <c r="O36" s="133">
        <f>IF(TrAvia_act!O8=0,"",O12/TrAvia_act!O8*1000)</f>
        <v>252.9189645438581</v>
      </c>
      <c r="P36" s="133">
        <f>IF(TrAvia_act!P8=0,"",P12/TrAvia_act!P8*1000)</f>
        <v>232.85774865946311</v>
      </c>
      <c r="Q36" s="133">
        <f>IF(TrAvia_act!Q8=0,"",Q12/TrAvia_act!Q8*1000)</f>
        <v>254.1375677623256</v>
      </c>
    </row>
    <row r="37" spans="1:17" ht="11.45" customHeight="1" x14ac:dyDescent="0.25">
      <c r="A37" s="95" t="s">
        <v>126</v>
      </c>
      <c r="B37" s="75">
        <f>IF(TrAvia_act!B9=0,"",B13/TrAvia_act!B9*1000)</f>
        <v>833.97565819030683</v>
      </c>
      <c r="C37" s="75">
        <f>IF(TrAvia_act!C9=0,"",C13/TrAvia_act!C9*1000)</f>
        <v>868.88421584368223</v>
      </c>
      <c r="D37" s="75">
        <f>IF(TrAvia_act!D9=0,"",D13/TrAvia_act!D9*1000)</f>
        <v>837.43475286621049</v>
      </c>
      <c r="E37" s="75">
        <f>IF(TrAvia_act!E9=0,"",E13/TrAvia_act!E9*1000)</f>
        <v>782.08499842883759</v>
      </c>
      <c r="F37" s="75">
        <f>IF(TrAvia_act!F9=0,"",F13/TrAvia_act!F9*1000)</f>
        <v>764.33555530228216</v>
      </c>
      <c r="G37" s="75">
        <f>IF(TrAvia_act!G9=0,"",G13/TrAvia_act!G9*1000)</f>
        <v>809.10077423937082</v>
      </c>
      <c r="H37" s="75">
        <f>IF(TrAvia_act!H9=0,"",H13/TrAvia_act!H9*1000)</f>
        <v>878.08566331045483</v>
      </c>
      <c r="I37" s="75">
        <f>IF(TrAvia_act!I9=0,"",I13/TrAvia_act!I9*1000)</f>
        <v>880.49372479113822</v>
      </c>
      <c r="J37" s="75">
        <f>IF(TrAvia_act!J9=0,"",J13/TrAvia_act!J9*1000)</f>
        <v>878.56270452798969</v>
      </c>
      <c r="K37" s="75">
        <f>IF(TrAvia_act!K9=0,"",K13/TrAvia_act!K9*1000)</f>
        <v>862.65004863407137</v>
      </c>
      <c r="L37" s="75">
        <f>IF(TrAvia_act!L9=0,"",L13/TrAvia_act!L9*1000)</f>
        <v>794.99976725541819</v>
      </c>
      <c r="M37" s="75">
        <f>IF(TrAvia_act!M9=0,"",M13/TrAvia_act!M9*1000)</f>
        <v>782.99138232507801</v>
      </c>
      <c r="N37" s="75">
        <f>IF(TrAvia_act!N9=0,"",N13/TrAvia_act!N9*1000)</f>
        <v>761.21286214169072</v>
      </c>
      <c r="O37" s="75">
        <f>IF(TrAvia_act!O9=0,"",O13/TrAvia_act!O9*1000)</f>
        <v>720.7768998312589</v>
      </c>
      <c r="P37" s="75">
        <f>IF(TrAvia_act!P9=0,"",P13/TrAvia_act!P9*1000)</f>
        <v>640.90985790735215</v>
      </c>
      <c r="Q37" s="75">
        <f>IF(TrAvia_act!Q9=0,"",Q13/TrAvia_act!Q9*1000)</f>
        <v>684.5937979907734</v>
      </c>
    </row>
    <row r="38" spans="1:17" ht="11.45" customHeight="1" x14ac:dyDescent="0.25">
      <c r="A38" s="93" t="s">
        <v>125</v>
      </c>
      <c r="B38" s="74">
        <f>IF(TrAvia_act!B10=0,"",B14/TrAvia_act!B10*1000)</f>
        <v>220.20835604273091</v>
      </c>
      <c r="C38" s="74">
        <f>IF(TrAvia_act!C10=0,"",C14/TrAvia_act!C10*1000)</f>
        <v>240.37968010075457</v>
      </c>
      <c r="D38" s="74">
        <f>IF(TrAvia_act!D10=0,"",D14/TrAvia_act!D10*1000)</f>
        <v>227.11750359263155</v>
      </c>
      <c r="E38" s="74">
        <f>IF(TrAvia_act!E10=0,"",E14/TrAvia_act!E10*1000)</f>
        <v>214.13271677259823</v>
      </c>
      <c r="F38" s="74">
        <f>IF(TrAvia_act!F10=0,"",F14/TrAvia_act!F10*1000)</f>
        <v>208.16568929064087</v>
      </c>
      <c r="G38" s="74">
        <f>IF(TrAvia_act!G10=0,"",G14/TrAvia_act!G10*1000)</f>
        <v>213.03406309126018</v>
      </c>
      <c r="H38" s="74">
        <f>IF(TrAvia_act!H10=0,"",H14/TrAvia_act!H10*1000)</f>
        <v>216.99168687068178</v>
      </c>
      <c r="I38" s="74">
        <f>IF(TrAvia_act!I10=0,"",I14/TrAvia_act!I10*1000)</f>
        <v>215.86578736841696</v>
      </c>
      <c r="J38" s="74">
        <f>IF(TrAvia_act!J10=0,"",J14/TrAvia_act!J10*1000)</f>
        <v>213.44878436987855</v>
      </c>
      <c r="K38" s="74">
        <f>IF(TrAvia_act!K10=0,"",K14/TrAvia_act!K10*1000)</f>
        <v>213.11910615484234</v>
      </c>
      <c r="L38" s="74">
        <f>IF(TrAvia_act!L10=0,"",L14/TrAvia_act!L10*1000)</f>
        <v>204.96781388089332</v>
      </c>
      <c r="M38" s="74">
        <f>IF(TrAvia_act!M10=0,"",M14/TrAvia_act!M10*1000)</f>
        <v>211.72792810031845</v>
      </c>
      <c r="N38" s="74">
        <f>IF(TrAvia_act!N10=0,"",N14/TrAvia_act!N10*1000)</f>
        <v>210.33378471847956</v>
      </c>
      <c r="O38" s="74">
        <f>IF(TrAvia_act!O10=0,"",O14/TrAvia_act!O10*1000)</f>
        <v>211.80504968602975</v>
      </c>
      <c r="P38" s="74">
        <f>IF(TrAvia_act!P10=0,"",P14/TrAvia_act!P10*1000)</f>
        <v>197.9767729683343</v>
      </c>
      <c r="Q38" s="74">
        <f>IF(TrAvia_act!Q10=0,"",Q14/TrAvia_act!Q10*1000)</f>
        <v>217.69624290477421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10107.956103600294</v>
      </c>
      <c r="C41" s="134">
        <f>IF(TrAvia_act!C22=0,"",1000000*C8/TrAvia_act!C22)</f>
        <v>10525.30706736347</v>
      </c>
      <c r="D41" s="134">
        <f>IF(TrAvia_act!D22=0,"",1000000*D8/TrAvia_act!D22)</f>
        <v>10066.668389972874</v>
      </c>
      <c r="E41" s="134">
        <f>IF(TrAvia_act!E22=0,"",1000000*E8/TrAvia_act!E22)</f>
        <v>8661.5139376794632</v>
      </c>
      <c r="F41" s="134">
        <f>IF(TrAvia_act!F22=0,"",1000000*F8/TrAvia_act!F22)</f>
        <v>8820.7626584216214</v>
      </c>
      <c r="G41" s="134">
        <f>IF(TrAvia_act!G22=0,"",1000000*G8/TrAvia_act!G22)</f>
        <v>9610.2708930419903</v>
      </c>
      <c r="H41" s="134">
        <f>IF(TrAvia_act!H22=0,"",1000000*H8/TrAvia_act!H22)</f>
        <v>9815.8168170652298</v>
      </c>
      <c r="I41" s="134">
        <f>IF(TrAvia_act!I22=0,"",1000000*I8/TrAvia_act!I22)</f>
        <v>9511.2118026887674</v>
      </c>
      <c r="J41" s="134">
        <f>IF(TrAvia_act!J22=0,"",1000000*J8/TrAvia_act!J22)</f>
        <v>9234.0531602720839</v>
      </c>
      <c r="K41" s="134">
        <f>IF(TrAvia_act!K22=0,"",1000000*K8/TrAvia_act!K22)</f>
        <v>8925.8115200856537</v>
      </c>
      <c r="L41" s="134">
        <f>IF(TrAvia_act!L22=0,"",1000000*L8/TrAvia_act!L22)</f>
        <v>9032.2574823140403</v>
      </c>
      <c r="M41" s="134">
        <f>IF(TrAvia_act!M22=0,"",1000000*M8/TrAvia_act!M22)</f>
        <v>9190.8548349063021</v>
      </c>
      <c r="N41" s="134">
        <f>IF(TrAvia_act!N22=0,"",1000000*N8/TrAvia_act!N22)</f>
        <v>9054.1972034331175</v>
      </c>
      <c r="O41" s="134">
        <f>IF(TrAvia_act!O22=0,"",1000000*O8/TrAvia_act!O22)</f>
        <v>9050.884592439179</v>
      </c>
      <c r="P41" s="134">
        <f>IF(TrAvia_act!P22=0,"",1000000*P8/TrAvia_act!P22)</f>
        <v>8844.2479431510164</v>
      </c>
      <c r="Q41" s="134">
        <f>IF(TrAvia_act!Q22=0,"",1000000*Q8/TrAvia_act!Q22)</f>
        <v>9366.7596465457573</v>
      </c>
    </row>
    <row r="42" spans="1:17" ht="11.45" customHeight="1" x14ac:dyDescent="0.25">
      <c r="A42" s="116" t="s">
        <v>23</v>
      </c>
      <c r="B42" s="77">
        <f>IF(TrAvia_act!B23=0,"",1000000*B9/TrAvia_act!B23)</f>
        <v>7214.427518176245</v>
      </c>
      <c r="C42" s="77">
        <f>IF(TrAvia_act!C23=0,"",1000000*C9/TrAvia_act!C23)</f>
        <v>7091.4107716470289</v>
      </c>
      <c r="D42" s="77">
        <f>IF(TrAvia_act!D23=0,"",1000000*D9/TrAvia_act!D23)</f>
        <v>7090.8152359470923</v>
      </c>
      <c r="E42" s="77">
        <f>IF(TrAvia_act!E23=0,"",1000000*E9/TrAvia_act!E23)</f>
        <v>7096.1428653780995</v>
      </c>
      <c r="F42" s="77">
        <f>IF(TrAvia_act!F23=0,"",1000000*F9/TrAvia_act!F23)</f>
        <v>7079.154451177892</v>
      </c>
      <c r="G42" s="77">
        <f>IF(TrAvia_act!G23=0,"",1000000*G9/TrAvia_act!G23)</f>
        <v>6973.7052461712237</v>
      </c>
      <c r="H42" s="77">
        <f>IF(TrAvia_act!H23=0,"",1000000*H9/TrAvia_act!H23)</f>
        <v>6970.8490743341808</v>
      </c>
      <c r="I42" s="77">
        <f>IF(TrAvia_act!I23=0,"",1000000*I9/TrAvia_act!I23)</f>
        <v>7002.9298796549347</v>
      </c>
      <c r="J42" s="77">
        <f>IF(TrAvia_act!J23=0,"",1000000*J9/TrAvia_act!J23)</f>
        <v>7056.7322244503157</v>
      </c>
      <c r="K42" s="77">
        <f>IF(TrAvia_act!K23=0,"",1000000*K9/TrAvia_act!K23)</f>
        <v>7030.0379233643107</v>
      </c>
      <c r="L42" s="77">
        <f>IF(TrAvia_act!L23=0,"",1000000*L9/TrAvia_act!L23)</f>
        <v>7213.2179751799586</v>
      </c>
      <c r="M42" s="77">
        <f>IF(TrAvia_act!M23=0,"",1000000*M9/TrAvia_act!M23)</f>
        <v>6965.0363458469765</v>
      </c>
      <c r="N42" s="77">
        <f>IF(TrAvia_act!N23=0,"",1000000*N9/TrAvia_act!N23)</f>
        <v>7056.4778466368998</v>
      </c>
      <c r="O42" s="77">
        <f>IF(TrAvia_act!O23=0,"",1000000*O9/TrAvia_act!O23)</f>
        <v>7093.0798586378905</v>
      </c>
      <c r="P42" s="77">
        <f>IF(TrAvia_act!P23=0,"",1000000*P9/TrAvia_act!P23)</f>
        <v>7408.4430829962021</v>
      </c>
      <c r="Q42" s="77">
        <f>IF(TrAvia_act!Q23=0,"",1000000*Q9/TrAvia_act!Q23)</f>
        <v>7559.2006256055365</v>
      </c>
    </row>
    <row r="43" spans="1:17" ht="11.45" customHeight="1" x14ac:dyDescent="0.25">
      <c r="A43" s="116" t="s">
        <v>127</v>
      </c>
      <c r="B43" s="77">
        <f>IF(TrAvia_act!B24=0,"",1000000*B10/TrAvia_act!B24)</f>
        <v>6475.5880145978226</v>
      </c>
      <c r="C43" s="77">
        <f>IF(TrAvia_act!C24=0,"",1000000*C10/TrAvia_act!C24)</f>
        <v>7065.5701613209612</v>
      </c>
      <c r="D43" s="77">
        <f>IF(TrAvia_act!D24=0,"",1000000*D10/TrAvia_act!D24)</f>
        <v>6878.9920659927366</v>
      </c>
      <c r="E43" s="77">
        <f>IF(TrAvia_act!E24=0,"",1000000*E10/TrAvia_act!E24)</f>
        <v>6464.5663757600187</v>
      </c>
      <c r="F43" s="77">
        <f>IF(TrAvia_act!F24=0,"",1000000*F10/TrAvia_act!F24)</f>
        <v>6322.676436324311</v>
      </c>
      <c r="G43" s="77">
        <f>IF(TrAvia_act!G24=0,"",1000000*G10/TrAvia_act!G24)</f>
        <v>6222.6135434061443</v>
      </c>
      <c r="H43" s="77">
        <f>IF(TrAvia_act!H24=0,"",1000000*H10/TrAvia_act!H24)</f>
        <v>6139.6074399183399</v>
      </c>
      <c r="I43" s="77">
        <f>IF(TrAvia_act!I24=0,"",1000000*I10/TrAvia_act!I24)</f>
        <v>6052.0182968133186</v>
      </c>
      <c r="J43" s="77">
        <f>IF(TrAvia_act!J24=0,"",1000000*J10/TrAvia_act!J24)</f>
        <v>5861.0450399273132</v>
      </c>
      <c r="K43" s="77">
        <f>IF(TrAvia_act!K24=0,"",1000000*K10/TrAvia_act!K24)</f>
        <v>5697.106932157767</v>
      </c>
      <c r="L43" s="77">
        <f>IF(TrAvia_act!L24=0,"",1000000*L10/TrAvia_act!L24)</f>
        <v>5627.0131624246842</v>
      </c>
      <c r="M43" s="77">
        <f>IF(TrAvia_act!M24=0,"",1000000*M10/TrAvia_act!M24)</f>
        <v>5792.1655668588719</v>
      </c>
      <c r="N43" s="77">
        <f>IF(TrAvia_act!N24=0,"",1000000*N10/TrAvia_act!N24)</f>
        <v>5651.260115932555</v>
      </c>
      <c r="O43" s="77">
        <f>IF(TrAvia_act!O24=0,"",1000000*O10/TrAvia_act!O24)</f>
        <v>5532.8582271811938</v>
      </c>
      <c r="P43" s="77">
        <f>IF(TrAvia_act!P24=0,"",1000000*P10/TrAvia_act!P24)</f>
        <v>5404.2508913307529</v>
      </c>
      <c r="Q43" s="77">
        <f>IF(TrAvia_act!Q24=0,"",1000000*Q10/TrAvia_act!Q24)</f>
        <v>5693.7385147939567</v>
      </c>
    </row>
    <row r="44" spans="1:17" ht="11.45" customHeight="1" x14ac:dyDescent="0.25">
      <c r="A44" s="116" t="s">
        <v>125</v>
      </c>
      <c r="B44" s="77">
        <f>IF(TrAvia_act!B25=0,"",1000000*B11/TrAvia_act!B25)</f>
        <v>21432.145965047173</v>
      </c>
      <c r="C44" s="77">
        <f>IF(TrAvia_act!C25=0,"",1000000*C11/TrAvia_act!C25)</f>
        <v>21441.814833091146</v>
      </c>
      <c r="D44" s="77">
        <f>IF(TrAvia_act!D25=0,"",1000000*D11/TrAvia_act!D25)</f>
        <v>19759.205258528287</v>
      </c>
      <c r="E44" s="77">
        <f>IF(TrAvia_act!E25=0,"",1000000*E11/TrAvia_act!E25)</f>
        <v>16152.492714072669</v>
      </c>
      <c r="F44" s="77">
        <f>IF(TrAvia_act!F25=0,"",1000000*F11/TrAvia_act!F25)</f>
        <v>16691.363865581949</v>
      </c>
      <c r="G44" s="77">
        <f>IF(TrAvia_act!G25=0,"",1000000*G11/TrAvia_act!G25)</f>
        <v>19777.842924000906</v>
      </c>
      <c r="H44" s="77">
        <f>IF(TrAvia_act!H25=0,"",1000000*H11/TrAvia_act!H25)</f>
        <v>21482.449881876175</v>
      </c>
      <c r="I44" s="77">
        <f>IF(TrAvia_act!I25=0,"",1000000*I11/TrAvia_act!I25)</f>
        <v>21107.849926644718</v>
      </c>
      <c r="J44" s="77">
        <f>IF(TrAvia_act!J25=0,"",1000000*J11/TrAvia_act!J25)</f>
        <v>20512.242603307819</v>
      </c>
      <c r="K44" s="77">
        <f>IF(TrAvia_act!K25=0,"",1000000*K11/TrAvia_act!K25)</f>
        <v>19290.145339912182</v>
      </c>
      <c r="L44" s="77">
        <f>IF(TrAvia_act!L25=0,"",1000000*L11/TrAvia_act!L25)</f>
        <v>19862.482095512325</v>
      </c>
      <c r="M44" s="77">
        <f>IF(TrAvia_act!M25=0,"",1000000*M11/TrAvia_act!M25)</f>
        <v>19734.250559701482</v>
      </c>
      <c r="N44" s="77">
        <f>IF(TrAvia_act!N25=0,"",1000000*N11/TrAvia_act!N25)</f>
        <v>19522.231417106777</v>
      </c>
      <c r="O44" s="77">
        <f>IF(TrAvia_act!O25=0,"",1000000*O11/TrAvia_act!O25)</f>
        <v>19293.134754222898</v>
      </c>
      <c r="P44" s="77">
        <f>IF(TrAvia_act!P25=0,"",1000000*P11/TrAvia_act!P25)</f>
        <v>19039.983759671664</v>
      </c>
      <c r="Q44" s="77">
        <f>IF(TrAvia_act!Q25=0,"",1000000*Q11/TrAvia_act!Q25)</f>
        <v>20472.49935660206</v>
      </c>
    </row>
    <row r="45" spans="1:17" ht="11.45" customHeight="1" x14ac:dyDescent="0.25">
      <c r="A45" s="128" t="s">
        <v>18</v>
      </c>
      <c r="B45" s="133">
        <f>IF(TrAvia_act!B26=0,"",1000000*B12/TrAvia_act!B26)</f>
        <v>14288.407571629685</v>
      </c>
      <c r="C45" s="133">
        <f>IF(TrAvia_act!C26=0,"",1000000*C12/TrAvia_act!C26)</f>
        <v>15369.66242542556</v>
      </c>
      <c r="D45" s="133">
        <f>IF(TrAvia_act!D26=0,"",1000000*D12/TrAvia_act!D26)</f>
        <v>14004.361530003123</v>
      </c>
      <c r="E45" s="133">
        <f>IF(TrAvia_act!E26=0,"",1000000*E12/TrAvia_act!E26)</f>
        <v>12880.137317570588</v>
      </c>
      <c r="F45" s="133">
        <f>IF(TrAvia_act!F26=0,"",1000000*F12/TrAvia_act!F26)</f>
        <v>13719.160454358695</v>
      </c>
      <c r="G45" s="133">
        <f>IF(TrAvia_act!G26=0,"",1000000*G12/TrAvia_act!G26)</f>
        <v>15160.096929122306</v>
      </c>
      <c r="H45" s="133">
        <f>IF(TrAvia_act!H26=0,"",1000000*H12/TrAvia_act!H26)</f>
        <v>15600.626917770971</v>
      </c>
      <c r="I45" s="133">
        <f>IF(TrAvia_act!I26=0,"",1000000*I12/TrAvia_act!I26)</f>
        <v>15551.581475476134</v>
      </c>
      <c r="J45" s="133">
        <f>IF(TrAvia_act!J26=0,"",1000000*J12/TrAvia_act!J26)</f>
        <v>14909.562801159784</v>
      </c>
      <c r="K45" s="133">
        <f>IF(TrAvia_act!K26=0,"",1000000*K12/TrAvia_act!K26)</f>
        <v>14405.783915351434</v>
      </c>
      <c r="L45" s="133">
        <f>IF(TrAvia_act!L26=0,"",1000000*L12/TrAvia_act!L26)</f>
        <v>14961.951225974997</v>
      </c>
      <c r="M45" s="133">
        <f>IF(TrAvia_act!M26=0,"",1000000*M12/TrAvia_act!M26)</f>
        <v>14848.071409516218</v>
      </c>
      <c r="N45" s="133">
        <f>IF(TrAvia_act!N26=0,"",1000000*N12/TrAvia_act!N26)</f>
        <v>14215.732049830891</v>
      </c>
      <c r="O45" s="133">
        <f>IF(TrAvia_act!O26=0,"",1000000*O12/TrAvia_act!O26)</f>
        <v>14039.065475501799</v>
      </c>
      <c r="P45" s="133">
        <f>IF(TrAvia_act!P26=0,"",1000000*P12/TrAvia_act!P26)</f>
        <v>14000.670842049303</v>
      </c>
      <c r="Q45" s="133">
        <f>IF(TrAvia_act!Q26=0,"",1000000*Q12/TrAvia_act!Q26)</f>
        <v>14943.022528691465</v>
      </c>
    </row>
    <row r="46" spans="1:17" ht="11.45" customHeight="1" x14ac:dyDescent="0.25">
      <c r="A46" s="95" t="s">
        <v>126</v>
      </c>
      <c r="B46" s="75">
        <f>IF(TrAvia_act!B27=0,"",1000000*B13/TrAvia_act!B27)</f>
        <v>8794.6323645763387</v>
      </c>
      <c r="C46" s="75">
        <f>IF(TrAvia_act!C27=0,"",1000000*C13/TrAvia_act!C27)</f>
        <v>9579.524685015771</v>
      </c>
      <c r="D46" s="75">
        <f>IF(TrAvia_act!D27=0,"",1000000*D13/TrAvia_act!D27)</f>
        <v>8646.5219715415915</v>
      </c>
      <c r="E46" s="75">
        <f>IF(TrAvia_act!E27=0,"",1000000*E13/TrAvia_act!E27)</f>
        <v>7910.4824994637538</v>
      </c>
      <c r="F46" s="75">
        <f>IF(TrAvia_act!F27=0,"",1000000*F13/TrAvia_act!F27)</f>
        <v>7823.2601118343291</v>
      </c>
      <c r="G46" s="75">
        <f>IF(TrAvia_act!G27=0,"",1000000*G13/TrAvia_act!G27)</f>
        <v>7855.8059111942321</v>
      </c>
      <c r="H46" s="75">
        <f>IF(TrAvia_act!H27=0,"",1000000*H13/TrAvia_act!H27)</f>
        <v>7695.4399534989107</v>
      </c>
      <c r="I46" s="75">
        <f>IF(TrAvia_act!I27=0,"",1000000*I13/TrAvia_act!I27)</f>
        <v>7655.5264528439848</v>
      </c>
      <c r="J46" s="75">
        <f>IF(TrAvia_act!J27=0,"",1000000*J13/TrAvia_act!J27)</f>
        <v>7365.7181404279154</v>
      </c>
      <c r="K46" s="75">
        <f>IF(TrAvia_act!K27=0,"",1000000*K13/TrAvia_act!K27)</f>
        <v>6925.168897593564</v>
      </c>
      <c r="L46" s="75">
        <f>IF(TrAvia_act!L27=0,"",1000000*L13/TrAvia_act!L27)</f>
        <v>7171.535455809596</v>
      </c>
      <c r="M46" s="75">
        <f>IF(TrAvia_act!M27=0,"",1000000*M13/TrAvia_act!M27)</f>
        <v>7161.597263790004</v>
      </c>
      <c r="N46" s="75">
        <f>IF(TrAvia_act!N27=0,"",1000000*N13/TrAvia_act!N27)</f>
        <v>6882.7612528650643</v>
      </c>
      <c r="O46" s="75">
        <f>IF(TrAvia_act!O27=0,"",1000000*O13/TrAvia_act!O27)</f>
        <v>6592.8145492064841</v>
      </c>
      <c r="P46" s="75">
        <f>IF(TrAvia_act!P27=0,"",1000000*P13/TrAvia_act!P27)</f>
        <v>6487.2332033734356</v>
      </c>
      <c r="Q46" s="75">
        <f>IF(TrAvia_act!Q27=0,"",1000000*Q13/TrAvia_act!Q27)</f>
        <v>6872.1331328597607</v>
      </c>
    </row>
    <row r="47" spans="1:17" ht="11.45" customHeight="1" x14ac:dyDescent="0.25">
      <c r="A47" s="93" t="s">
        <v>125</v>
      </c>
      <c r="B47" s="74">
        <f>IF(TrAvia_act!B28=0,"",1000000*B14/TrAvia_act!B28)</f>
        <v>24276.73630971889</v>
      </c>
      <c r="C47" s="74">
        <f>IF(TrAvia_act!C28=0,"",1000000*C14/TrAvia_act!C28)</f>
        <v>26396.920668997842</v>
      </c>
      <c r="D47" s="74">
        <f>IF(TrAvia_act!D28=0,"",1000000*D14/TrAvia_act!D28)</f>
        <v>25188.397383008734</v>
      </c>
      <c r="E47" s="74">
        <f>IF(TrAvia_act!E28=0,"",1000000*E14/TrAvia_act!E28)</f>
        <v>23565.619615978139</v>
      </c>
      <c r="F47" s="74">
        <f>IF(TrAvia_act!F28=0,"",1000000*F14/TrAvia_act!F28)</f>
        <v>23225.455177033753</v>
      </c>
      <c r="G47" s="74">
        <f>IF(TrAvia_act!G28=0,"",1000000*G14/TrAvia_act!G28)</f>
        <v>24002.434353173787</v>
      </c>
      <c r="H47" s="74">
        <f>IF(TrAvia_act!H28=0,"",1000000*H14/TrAvia_act!H28)</f>
        <v>24546.182844950981</v>
      </c>
      <c r="I47" s="74">
        <f>IF(TrAvia_act!I28=0,"",1000000*I14/TrAvia_act!I28)</f>
        <v>24153.831091762524</v>
      </c>
      <c r="J47" s="74">
        <f>IF(TrAvia_act!J28=0,"",1000000*J14/TrAvia_act!J28)</f>
        <v>23099.517944711108</v>
      </c>
      <c r="K47" s="74">
        <f>IF(TrAvia_act!K28=0,"",1000000*K14/TrAvia_act!K28)</f>
        <v>22436.820640439197</v>
      </c>
      <c r="L47" s="74">
        <f>IF(TrAvia_act!L28=0,"",1000000*L14/TrAvia_act!L28)</f>
        <v>22210.040472552544</v>
      </c>
      <c r="M47" s="74">
        <f>IF(TrAvia_act!M28=0,"",1000000*M14/TrAvia_act!M28)</f>
        <v>22445.75790009378</v>
      </c>
      <c r="N47" s="74">
        <f>IF(TrAvia_act!N28=0,"",1000000*N14/TrAvia_act!N28)</f>
        <v>21833.171541506603</v>
      </c>
      <c r="O47" s="74">
        <f>IF(TrAvia_act!O28=0,"",1000000*O14/TrAvia_act!O28)</f>
        <v>21199.31152257503</v>
      </c>
      <c r="P47" s="74">
        <f>IF(TrAvia_act!P28=0,"",1000000*P14/TrAvia_act!P28)</f>
        <v>20604.525390614021</v>
      </c>
      <c r="Q47" s="74">
        <f>IF(TrAvia_act!Q28=0,"",1000000*Q14/TrAvia_act!Q28)</f>
        <v>21740.471961639181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0.96798935032859346</v>
      </c>
      <c r="C50" s="129">
        <f t="shared" si="6"/>
        <v>0.96834377109406322</v>
      </c>
      <c r="D50" s="129">
        <f t="shared" si="6"/>
        <v>0.96469150491625255</v>
      </c>
      <c r="E50" s="129">
        <f t="shared" si="6"/>
        <v>0.96379292827054941</v>
      </c>
      <c r="F50" s="129">
        <f t="shared" si="6"/>
        <v>0.96029549558769789</v>
      </c>
      <c r="G50" s="129">
        <f t="shared" si="6"/>
        <v>0.95812750024027971</v>
      </c>
      <c r="H50" s="129">
        <f t="shared" si="6"/>
        <v>0.95432774245999519</v>
      </c>
      <c r="I50" s="129">
        <f t="shared" si="6"/>
        <v>0.9573980255261163</v>
      </c>
      <c r="J50" s="129">
        <f t="shared" si="6"/>
        <v>0.95903926534929795</v>
      </c>
      <c r="K50" s="129">
        <f t="shared" si="6"/>
        <v>0.95591492503681996</v>
      </c>
      <c r="L50" s="129">
        <f t="shared" si="6"/>
        <v>0.95459446887178179</v>
      </c>
      <c r="M50" s="129">
        <f t="shared" si="6"/>
        <v>0.96019072671632977</v>
      </c>
      <c r="N50" s="129">
        <f t="shared" si="6"/>
        <v>0.96251920724231421</v>
      </c>
      <c r="O50" s="129">
        <f t="shared" si="6"/>
        <v>0.96046301892307173</v>
      </c>
      <c r="P50" s="129">
        <f t="shared" si="6"/>
        <v>0.95882152819041866</v>
      </c>
      <c r="Q50" s="129">
        <f t="shared" si="6"/>
        <v>0.95921748578152577</v>
      </c>
    </row>
    <row r="51" spans="1:17" ht="11.45" customHeight="1" x14ac:dyDescent="0.25">
      <c r="A51" s="116" t="s">
        <v>23</v>
      </c>
      <c r="B51" s="52">
        <f t="shared" ref="B51:Q51" si="7">IF(B9=0,0,B9/B$7)</f>
        <v>3.8669400811777242E-2</v>
      </c>
      <c r="C51" s="52">
        <f t="shared" si="7"/>
        <v>4.0057363503926455E-2</v>
      </c>
      <c r="D51" s="52">
        <f t="shared" si="7"/>
        <v>4.094376871355225E-2</v>
      </c>
      <c r="E51" s="52">
        <f t="shared" si="7"/>
        <v>4.696181951122827E-2</v>
      </c>
      <c r="F51" s="52">
        <f t="shared" si="7"/>
        <v>4.1889826296726926E-2</v>
      </c>
      <c r="G51" s="52">
        <f t="shared" si="7"/>
        <v>3.615626908561928E-2</v>
      </c>
      <c r="H51" s="52">
        <f t="shared" si="7"/>
        <v>4.0175808574508073E-2</v>
      </c>
      <c r="I51" s="52">
        <f t="shared" si="7"/>
        <v>4.0356967877459488E-2</v>
      </c>
      <c r="J51" s="52">
        <f t="shared" si="7"/>
        <v>4.1252181796888984E-2</v>
      </c>
      <c r="K51" s="52">
        <f t="shared" si="7"/>
        <v>4.4866378936838786E-2</v>
      </c>
      <c r="L51" s="52">
        <f t="shared" si="7"/>
        <v>4.6135080017882378E-2</v>
      </c>
      <c r="M51" s="52">
        <f t="shared" si="7"/>
        <v>3.6570065569331976E-2</v>
      </c>
      <c r="N51" s="52">
        <f t="shared" si="7"/>
        <v>3.5066121106035637E-2</v>
      </c>
      <c r="O51" s="52">
        <f t="shared" si="7"/>
        <v>3.3533834036056615E-2</v>
      </c>
      <c r="P51" s="52">
        <f t="shared" si="7"/>
        <v>3.2087306436321475E-2</v>
      </c>
      <c r="Q51" s="52">
        <f t="shared" si="7"/>
        <v>2.7804791673664269E-2</v>
      </c>
    </row>
    <row r="52" spans="1:17" ht="11.45" customHeight="1" x14ac:dyDescent="0.25">
      <c r="A52" s="116" t="s">
        <v>127</v>
      </c>
      <c r="B52" s="52">
        <f t="shared" ref="B52:Q52" si="8">IF(B10=0,0,B10/B$7)</f>
        <v>0.43653385308773535</v>
      </c>
      <c r="C52" s="52">
        <f t="shared" si="8"/>
        <v>0.45376616446398904</v>
      </c>
      <c r="D52" s="52">
        <f t="shared" si="8"/>
        <v>0.45700136794392271</v>
      </c>
      <c r="E52" s="52">
        <f t="shared" si="8"/>
        <v>0.51621475492519298</v>
      </c>
      <c r="F52" s="52">
        <f t="shared" si="8"/>
        <v>0.48781317223637133</v>
      </c>
      <c r="G52" s="52">
        <f t="shared" si="8"/>
        <v>0.4348660622441789</v>
      </c>
      <c r="H52" s="52">
        <f t="shared" si="8"/>
        <v>0.42042289803983551</v>
      </c>
      <c r="I52" s="52">
        <f t="shared" si="8"/>
        <v>0.43655417804604407</v>
      </c>
      <c r="J52" s="52">
        <f t="shared" si="8"/>
        <v>0.4371154356311247</v>
      </c>
      <c r="K52" s="52">
        <f t="shared" si="8"/>
        <v>0.43241774989236026</v>
      </c>
      <c r="L52" s="52">
        <f t="shared" si="8"/>
        <v>0.42046580093749475</v>
      </c>
      <c r="M52" s="52">
        <f t="shared" si="8"/>
        <v>0.42975633519251272</v>
      </c>
      <c r="N52" s="52">
        <f t="shared" si="8"/>
        <v>0.4281425807273887</v>
      </c>
      <c r="O52" s="52">
        <f t="shared" si="8"/>
        <v>0.41383440853153813</v>
      </c>
      <c r="P52" s="52">
        <f t="shared" si="8"/>
        <v>0.41811258744971697</v>
      </c>
      <c r="Q52" s="52">
        <f t="shared" si="8"/>
        <v>0.4198624354990248</v>
      </c>
    </row>
    <row r="53" spans="1:17" ht="11.45" customHeight="1" x14ac:dyDescent="0.25">
      <c r="A53" s="116" t="s">
        <v>125</v>
      </c>
      <c r="B53" s="52">
        <f t="shared" ref="B53:Q53" si="9">IF(B11=0,0,B11/B$7)</f>
        <v>0.49278609642908083</v>
      </c>
      <c r="C53" s="52">
        <f t="shared" si="9"/>
        <v>0.47452024312614771</v>
      </c>
      <c r="D53" s="52">
        <f t="shared" si="9"/>
        <v>0.46674636825877758</v>
      </c>
      <c r="E53" s="52">
        <f t="shared" si="9"/>
        <v>0.40061635383412819</v>
      </c>
      <c r="F53" s="52">
        <f t="shared" si="9"/>
        <v>0.43059249705459968</v>
      </c>
      <c r="G53" s="52">
        <f t="shared" si="9"/>
        <v>0.4871051689104815</v>
      </c>
      <c r="H53" s="52">
        <f t="shared" si="9"/>
        <v>0.49372903584565153</v>
      </c>
      <c r="I53" s="52">
        <f t="shared" si="9"/>
        <v>0.48048687960261277</v>
      </c>
      <c r="J53" s="52">
        <f t="shared" si="9"/>
        <v>0.48067164792128425</v>
      </c>
      <c r="K53" s="52">
        <f t="shared" si="9"/>
        <v>0.47863079620762095</v>
      </c>
      <c r="L53" s="52">
        <f t="shared" si="9"/>
        <v>0.48799358791640463</v>
      </c>
      <c r="M53" s="52">
        <f t="shared" si="9"/>
        <v>0.49386432595448504</v>
      </c>
      <c r="N53" s="52">
        <f t="shared" si="9"/>
        <v>0.49931050540888994</v>
      </c>
      <c r="O53" s="52">
        <f t="shared" si="9"/>
        <v>0.51309477635547707</v>
      </c>
      <c r="P53" s="52">
        <f t="shared" si="9"/>
        <v>0.50862163430438023</v>
      </c>
      <c r="Q53" s="52">
        <f t="shared" si="9"/>
        <v>0.51155025860883663</v>
      </c>
    </row>
    <row r="54" spans="1:17" ht="11.45" customHeight="1" x14ac:dyDescent="0.25">
      <c r="A54" s="128" t="s">
        <v>18</v>
      </c>
      <c r="B54" s="127">
        <f t="shared" ref="B54:Q54" si="10">IF(B12=0,0,B12/B$7)</f>
        <v>3.2010649671406613E-2</v>
      </c>
      <c r="C54" s="127">
        <f t="shared" si="10"/>
        <v>3.1656228905936827E-2</v>
      </c>
      <c r="D54" s="127">
        <f t="shared" si="10"/>
        <v>3.5308495083747539E-2</v>
      </c>
      <c r="E54" s="127">
        <f t="shared" si="10"/>
        <v>3.6207071729450611E-2</v>
      </c>
      <c r="F54" s="127">
        <f t="shared" si="10"/>
        <v>3.9704504412302173E-2</v>
      </c>
      <c r="G54" s="127">
        <f t="shared" si="10"/>
        <v>4.1872499759720322E-2</v>
      </c>
      <c r="H54" s="127">
        <f t="shared" si="10"/>
        <v>4.567225754000491E-2</v>
      </c>
      <c r="I54" s="127">
        <f t="shared" si="10"/>
        <v>4.2601974473883773E-2</v>
      </c>
      <c r="J54" s="127">
        <f t="shared" si="10"/>
        <v>4.0960734650702171E-2</v>
      </c>
      <c r="K54" s="127">
        <f t="shared" si="10"/>
        <v>4.4085074963180086E-2</v>
      </c>
      <c r="L54" s="127">
        <f t="shared" si="10"/>
        <v>4.540553112821813E-2</v>
      </c>
      <c r="M54" s="127">
        <f t="shared" si="10"/>
        <v>3.9809273283670239E-2</v>
      </c>
      <c r="N54" s="127">
        <f t="shared" si="10"/>
        <v>3.748079275768583E-2</v>
      </c>
      <c r="O54" s="127">
        <f t="shared" si="10"/>
        <v>3.9536981076928324E-2</v>
      </c>
      <c r="P54" s="127">
        <f t="shared" si="10"/>
        <v>4.1178471809581361E-2</v>
      </c>
      <c r="Q54" s="127">
        <f t="shared" si="10"/>
        <v>4.0782514218474175E-2</v>
      </c>
    </row>
    <row r="55" spans="1:17" ht="11.45" customHeight="1" x14ac:dyDescent="0.25">
      <c r="A55" s="95" t="s">
        <v>126</v>
      </c>
      <c r="B55" s="48">
        <f t="shared" ref="B55:Q55" si="11">IF(B13=0,0,B13/B$7)</f>
        <v>1.2711335949478262E-2</v>
      </c>
      <c r="C55" s="48">
        <f t="shared" si="11"/>
        <v>1.2937417836571645E-2</v>
      </c>
      <c r="D55" s="48">
        <f t="shared" si="11"/>
        <v>1.473910620392419E-2</v>
      </c>
      <c r="E55" s="48">
        <f t="shared" si="11"/>
        <v>1.5177950661660396E-2</v>
      </c>
      <c r="F55" s="48">
        <f t="shared" si="11"/>
        <v>1.397425517769869E-2</v>
      </c>
      <c r="G55" s="48">
        <f t="shared" si="11"/>
        <v>1.1882364969754033E-2</v>
      </c>
      <c r="H55" s="48">
        <f t="shared" si="11"/>
        <v>1.1960027129157258E-2</v>
      </c>
      <c r="I55" s="48">
        <f t="shared" si="11"/>
        <v>1.0934601275609229E-2</v>
      </c>
      <c r="J55" s="48">
        <f t="shared" si="11"/>
        <v>1.0533333331120978E-2</v>
      </c>
      <c r="K55" s="48">
        <f t="shared" si="11"/>
        <v>1.097232400493355E-2</v>
      </c>
      <c r="L55" s="48">
        <f t="shared" si="11"/>
        <v>1.0489421631070611E-2</v>
      </c>
      <c r="M55" s="48">
        <f t="shared" si="11"/>
        <v>9.5447349339503156E-3</v>
      </c>
      <c r="N55" s="48">
        <f t="shared" si="11"/>
        <v>9.2460906316209467E-3</v>
      </c>
      <c r="O55" s="48">
        <f t="shared" si="11"/>
        <v>9.1016061394779621E-3</v>
      </c>
      <c r="P55" s="48">
        <f t="shared" si="11"/>
        <v>8.9253855614915886E-3</v>
      </c>
      <c r="Q55" s="48">
        <f t="shared" si="11"/>
        <v>8.5745363440313978E-3</v>
      </c>
    </row>
    <row r="56" spans="1:17" ht="11.45" customHeight="1" x14ac:dyDescent="0.25">
      <c r="A56" s="93" t="s">
        <v>125</v>
      </c>
      <c r="B56" s="46">
        <f t="shared" ref="B56:Q56" si="12">IF(B14=0,0,B14/B$7)</f>
        <v>1.9299313721928352E-2</v>
      </c>
      <c r="C56" s="46">
        <f t="shared" si="12"/>
        <v>1.8718811069365182E-2</v>
      </c>
      <c r="D56" s="46">
        <f t="shared" si="12"/>
        <v>2.0569388879823354E-2</v>
      </c>
      <c r="E56" s="46">
        <f t="shared" si="12"/>
        <v>2.1029121067790212E-2</v>
      </c>
      <c r="F56" s="46">
        <f t="shared" si="12"/>
        <v>2.5730249234603479E-2</v>
      </c>
      <c r="G56" s="46">
        <f t="shared" si="12"/>
        <v>2.9990134789966285E-2</v>
      </c>
      <c r="H56" s="46">
        <f t="shared" si="12"/>
        <v>3.3712230410847657E-2</v>
      </c>
      <c r="I56" s="46">
        <f t="shared" si="12"/>
        <v>3.1667373198274541E-2</v>
      </c>
      <c r="J56" s="46">
        <f t="shared" si="12"/>
        <v>3.0427401319581191E-2</v>
      </c>
      <c r="K56" s="46">
        <f t="shared" si="12"/>
        <v>3.3112750958246541E-2</v>
      </c>
      <c r="L56" s="46">
        <f t="shared" si="12"/>
        <v>3.4916109497147511E-2</v>
      </c>
      <c r="M56" s="46">
        <f t="shared" si="12"/>
        <v>3.0264538349719927E-2</v>
      </c>
      <c r="N56" s="46">
        <f t="shared" si="12"/>
        <v>2.8234702126064881E-2</v>
      </c>
      <c r="O56" s="46">
        <f t="shared" si="12"/>
        <v>3.0435374937450358E-2</v>
      </c>
      <c r="P56" s="46">
        <f t="shared" si="12"/>
        <v>3.2253086248089771E-2</v>
      </c>
      <c r="Q56" s="46">
        <f t="shared" si="12"/>
        <v>3.2207977874442781E-2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24346588.599999998</v>
      </c>
      <c r="C4" s="132">
        <f t="shared" si="0"/>
        <v>22745606.199999996</v>
      </c>
      <c r="D4" s="132">
        <f t="shared" si="0"/>
        <v>22314246.799999997</v>
      </c>
      <c r="E4" s="132">
        <f t="shared" si="0"/>
        <v>24357710.900000002</v>
      </c>
      <c r="F4" s="132">
        <f t="shared" si="0"/>
        <v>28479385.399999999</v>
      </c>
      <c r="G4" s="132">
        <f t="shared" si="0"/>
        <v>29665387.399999999</v>
      </c>
      <c r="H4" s="132">
        <f t="shared" si="0"/>
        <v>30102118.5</v>
      </c>
      <c r="I4" s="132">
        <f t="shared" si="0"/>
        <v>33097728.800000001</v>
      </c>
      <c r="J4" s="132">
        <f t="shared" si="0"/>
        <v>34478087.200000003</v>
      </c>
      <c r="K4" s="132">
        <f t="shared" si="0"/>
        <v>31532604.600000001</v>
      </c>
      <c r="L4" s="132">
        <f t="shared" si="0"/>
        <v>33988324.399999999</v>
      </c>
      <c r="M4" s="132">
        <f t="shared" si="0"/>
        <v>35778181.5</v>
      </c>
      <c r="N4" s="132">
        <f t="shared" si="0"/>
        <v>35226722</v>
      </c>
      <c r="O4" s="132">
        <f t="shared" si="0"/>
        <v>34103663.400000006</v>
      </c>
      <c r="P4" s="132">
        <f t="shared" si="0"/>
        <v>35081724.899999999</v>
      </c>
      <c r="Q4" s="132">
        <f t="shared" si="0"/>
        <v>35914963.400000006</v>
      </c>
    </row>
    <row r="5" spans="1:17" ht="11.45" customHeight="1" x14ac:dyDescent="0.25">
      <c r="A5" s="116" t="s">
        <v>23</v>
      </c>
      <c r="B5" s="42">
        <f>B13*TrAvia_act!B23</f>
        <v>1126091.4000000001</v>
      </c>
      <c r="C5" s="42">
        <f>C13*TrAvia_act!C23</f>
        <v>1135831.2</v>
      </c>
      <c r="D5" s="42">
        <f>D13*TrAvia_act!D23</f>
        <v>1098749.3</v>
      </c>
      <c r="E5" s="42">
        <f>E13*TrAvia_act!E23</f>
        <v>1212860</v>
      </c>
      <c r="F5" s="42">
        <f>F13*TrAvia_act!F23</f>
        <v>1276752</v>
      </c>
      <c r="G5" s="42">
        <f>G13*TrAvia_act!G23</f>
        <v>1253156.4000000001</v>
      </c>
      <c r="H5" s="42">
        <f>H13*TrAvia_act!H23</f>
        <v>1457267.2000000002</v>
      </c>
      <c r="I5" s="42">
        <f>I13*TrAvia_act!I23</f>
        <v>1562879.9999999998</v>
      </c>
      <c r="J5" s="42">
        <f>J13*TrAvia_act!J23</f>
        <v>1602411.9999999998</v>
      </c>
      <c r="K5" s="42">
        <f>K13*TrAvia_act!K23</f>
        <v>1530219.5999999996</v>
      </c>
      <c r="L5" s="42">
        <f>L13*TrAvia_act!L23</f>
        <v>1680337.8000000003</v>
      </c>
      <c r="M5" s="42">
        <f>M13*TrAvia_act!M23</f>
        <v>1424139.2999999998</v>
      </c>
      <c r="N5" s="42">
        <f>N13*TrAvia_act!N23</f>
        <v>1311574.8</v>
      </c>
      <c r="O5" s="42">
        <f>O13*TrAvia_act!O23</f>
        <v>1200343.2</v>
      </c>
      <c r="P5" s="42">
        <f>P13*TrAvia_act!P23</f>
        <v>1146632.4000000001</v>
      </c>
      <c r="Q5" s="42">
        <f>Q13*TrAvia_act!Q23</f>
        <v>1068107.2</v>
      </c>
    </row>
    <row r="6" spans="1:17" ht="11.45" customHeight="1" x14ac:dyDescent="0.25">
      <c r="A6" s="116" t="s">
        <v>127</v>
      </c>
      <c r="B6" s="42">
        <f>B14*TrAvia_act!B24</f>
        <v>15684437.999999998</v>
      </c>
      <c r="C6" s="42">
        <f>C14*TrAvia_act!C24</f>
        <v>14533401.999999996</v>
      </c>
      <c r="D6" s="42">
        <f>D14*TrAvia_act!D24</f>
        <v>14271650.999999998</v>
      </c>
      <c r="E6" s="42">
        <f>E14*TrAvia_act!E24</f>
        <v>16353363.6</v>
      </c>
      <c r="F6" s="42">
        <f>F14*TrAvia_act!F24</f>
        <v>18687516.399999999</v>
      </c>
      <c r="G6" s="42">
        <f>G14*TrAvia_act!G24</f>
        <v>19306600.599999998</v>
      </c>
      <c r="H6" s="42">
        <f>H14*TrAvia_act!H24</f>
        <v>19785730.800000001</v>
      </c>
      <c r="I6" s="42">
        <f>I14*TrAvia_act!I24</f>
        <v>22382783.300000001</v>
      </c>
      <c r="J6" s="42">
        <f>J14*TrAvia_act!J24</f>
        <v>23320307.400000002</v>
      </c>
      <c r="K6" s="42">
        <f>K14*TrAvia_act!K24</f>
        <v>20933725.400000002</v>
      </c>
      <c r="L6" s="42">
        <f>L14*TrAvia_act!L24</f>
        <v>22526577.599999998</v>
      </c>
      <c r="M6" s="42">
        <f>M14*TrAvia_act!M24</f>
        <v>23826288.600000001</v>
      </c>
      <c r="N6" s="42">
        <f>N14*TrAvia_act!N24</f>
        <v>23437038.900000002</v>
      </c>
      <c r="O6" s="42">
        <f>O14*TrAvia_act!O24</f>
        <v>22347057.600000005</v>
      </c>
      <c r="P6" s="42">
        <f>P14*TrAvia_act!P24</f>
        <v>23285976</v>
      </c>
      <c r="Q6" s="42">
        <f>Q14*TrAvia_act!Q24</f>
        <v>24012622.600000001</v>
      </c>
    </row>
    <row r="7" spans="1:17" ht="11.45" customHeight="1" x14ac:dyDescent="0.25">
      <c r="A7" s="93" t="s">
        <v>125</v>
      </c>
      <c r="B7" s="36">
        <f>B15*TrAvia_act!B25</f>
        <v>7536059.2000000002</v>
      </c>
      <c r="C7" s="36">
        <f>C15*TrAvia_act!C25</f>
        <v>7076373</v>
      </c>
      <c r="D7" s="36">
        <f>D15*TrAvia_act!D25</f>
        <v>6943846.5</v>
      </c>
      <c r="E7" s="36">
        <f>E15*TrAvia_act!E25</f>
        <v>6791487.2999999998</v>
      </c>
      <c r="F7" s="36">
        <f>F15*TrAvia_act!F25</f>
        <v>8515117</v>
      </c>
      <c r="G7" s="36">
        <f>G15*TrAvia_act!G25</f>
        <v>9105630.4000000022</v>
      </c>
      <c r="H7" s="36">
        <f>H15*TrAvia_act!H25</f>
        <v>8859120.5000000019</v>
      </c>
      <c r="I7" s="36">
        <f>I15*TrAvia_act!I25</f>
        <v>9152065.5</v>
      </c>
      <c r="J7" s="36">
        <f>J15*TrAvia_act!J25</f>
        <v>9555367.7999999989</v>
      </c>
      <c r="K7" s="36">
        <f>K15*TrAvia_act!K25</f>
        <v>9068659.5999999996</v>
      </c>
      <c r="L7" s="36">
        <f>L15*TrAvia_act!L25</f>
        <v>9781409</v>
      </c>
      <c r="M7" s="36">
        <f>M15*TrAvia_act!M25</f>
        <v>10527753.6</v>
      </c>
      <c r="N7" s="36">
        <f>N15*TrAvia_act!N25</f>
        <v>10478108.300000001</v>
      </c>
      <c r="O7" s="36">
        <f>O15*TrAvia_act!O25</f>
        <v>10556262.6</v>
      </c>
      <c r="P7" s="36">
        <f>P15*TrAvia_act!P25</f>
        <v>10649116.5</v>
      </c>
      <c r="Q7" s="36">
        <f>Q15*TrAvia_act!Q25</f>
        <v>10834233.600000001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143.03433069940957</v>
      </c>
      <c r="C12" s="134">
        <f>IF(C4=0,0,C4/TrAvia_act!C22)</f>
        <v>143.11713458755426</v>
      </c>
      <c r="D12" s="134">
        <f>IF(D4=0,0,D4/TrAvia_act!D22)</f>
        <v>143.29448315277767</v>
      </c>
      <c r="E12" s="134">
        <f>IF(E4=0,0,E4/TrAvia_act!E22)</f>
        <v>142.37531286349741</v>
      </c>
      <c r="F12" s="134">
        <f>IF(F4=0,0,F4/TrAvia_act!F22)</f>
        <v>144.39901940403698</v>
      </c>
      <c r="G12" s="134">
        <f>IF(G4=0,0,G4/TrAvia_act!G22)</f>
        <v>145.51057972933864</v>
      </c>
      <c r="H12" s="134">
        <f>IF(H4=0,0,H4/TrAvia_act!H22)</f>
        <v>144.98311137868754</v>
      </c>
      <c r="I12" s="134">
        <f>IF(I4=0,0,I4/TrAvia_act!I22)</f>
        <v>145.49091740296276</v>
      </c>
      <c r="J12" s="134">
        <f>IF(J4=0,0,J4/TrAvia_act!J22)</f>
        <v>146.29691775009337</v>
      </c>
      <c r="K12" s="134">
        <f>IF(K4=0,0,K4/TrAvia_act!K22)</f>
        <v>148.71064233163554</v>
      </c>
      <c r="L12" s="134">
        <f>IF(L4=0,0,L4/TrAvia_act!L22)</f>
        <v>151.05250611083952</v>
      </c>
      <c r="M12" s="134">
        <f>IF(M4=0,0,M4/TrAvia_act!M22)</f>
        <v>152.39608597313978</v>
      </c>
      <c r="N12" s="134">
        <f>IF(N4=0,0,N4/TrAvia_act!N22)</f>
        <v>153.92527178662564</v>
      </c>
      <c r="O12" s="134">
        <f>IF(O4=0,0,O4/TrAvia_act!O22)</f>
        <v>156.82873658361615</v>
      </c>
      <c r="P12" s="134">
        <f>IF(P4=0,0,P4/TrAvia_act!P22)</f>
        <v>158.04643354312049</v>
      </c>
      <c r="Q12" s="134">
        <f>IF(Q4=0,0,Q4/TrAvia_act!Q22)</f>
        <v>159.18130421100687</v>
      </c>
    </row>
    <row r="13" spans="1:17" ht="11.45" customHeight="1" x14ac:dyDescent="0.25">
      <c r="A13" s="116" t="s">
        <v>23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0.64037053634692798</v>
      </c>
      <c r="C18" s="144">
        <f>IF(TrAvia_act!C31=0,0,TrAvia_act!C31/C4)</f>
        <v>0.6552377135589379</v>
      </c>
      <c r="D18" s="144">
        <f>IF(TrAvia_act!D31=0,0,TrAvia_act!D31/D4)</f>
        <v>0.69030624865187029</v>
      </c>
      <c r="E18" s="144">
        <f>IF(TrAvia_act!E31=0,0,TrAvia_act!E31/E4)</f>
        <v>0.66023351151605947</v>
      </c>
      <c r="F18" s="144">
        <f>IF(TrAvia_act!F31=0,0,TrAvia_act!F31/F4)</f>
        <v>0.65417145553990785</v>
      </c>
      <c r="G18" s="144">
        <f>IF(TrAvia_act!G31=0,0,TrAvia_act!G31/G4)</f>
        <v>0.67234601493860824</v>
      </c>
      <c r="H18" s="144">
        <f>IF(TrAvia_act!H31=0,0,TrAvia_act!H31/H4)</f>
        <v>0.69784958822748633</v>
      </c>
      <c r="I18" s="144">
        <f>IF(TrAvia_act!I31=0,0,TrAvia_act!I31/I4)</f>
        <v>0.69787471338516738</v>
      </c>
      <c r="J18" s="144">
        <f>IF(TrAvia_act!J31=0,0,TrAvia_act!J31/J4)</f>
        <v>0.69868670092579843</v>
      </c>
      <c r="K18" s="144">
        <f>IF(TrAvia_act!K31=0,0,TrAvia_act!K31/K4)</f>
        <v>0.6979952743897343</v>
      </c>
      <c r="L18" s="144">
        <f>IF(TrAvia_act!L31=0,0,TrAvia_act!L31/L4)</f>
        <v>0.69742099436946647</v>
      </c>
      <c r="M18" s="144">
        <f>IF(TrAvia_act!M31=0,0,TrAvia_act!M31/M4)</f>
        <v>0.70693671225296906</v>
      </c>
      <c r="N18" s="144">
        <f>IF(TrAvia_act!N31=0,0,TrAvia_act!N31/N4)</f>
        <v>0.74042589032269313</v>
      </c>
      <c r="O18" s="144">
        <f>IF(TrAvia_act!O31=0,0,TrAvia_act!O31/O4)</f>
        <v>0.75791816547192392</v>
      </c>
      <c r="P18" s="144">
        <f>IF(TrAvia_act!P31=0,0,TrAvia_act!P31/P4)</f>
        <v>0.75804439707011106</v>
      </c>
      <c r="Q18" s="144">
        <f>IF(TrAvia_act!Q31=0,0,TrAvia_act!Q31/Q4)</f>
        <v>0.75194933931075636</v>
      </c>
    </row>
    <row r="19" spans="1:17" ht="11.45" customHeight="1" x14ac:dyDescent="0.25">
      <c r="A19" s="116" t="s">
        <v>23</v>
      </c>
      <c r="B19" s="143">
        <v>0.48522615482189096</v>
      </c>
      <c r="C19" s="143">
        <v>0.49424509557406066</v>
      </c>
      <c r="D19" s="143">
        <v>0.52040442710634716</v>
      </c>
      <c r="E19" s="143">
        <v>0.48364856619890173</v>
      </c>
      <c r="F19" s="143">
        <v>0.47708795443437729</v>
      </c>
      <c r="G19" s="143">
        <v>0.48622901339369928</v>
      </c>
      <c r="H19" s="143">
        <v>0.51736496916968966</v>
      </c>
      <c r="I19" s="143">
        <v>0.50722128378378384</v>
      </c>
      <c r="J19" s="143">
        <v>0.50751492125620634</v>
      </c>
      <c r="K19" s="143">
        <v>0.51486858487500753</v>
      </c>
      <c r="L19" s="143">
        <v>0.51164533702687631</v>
      </c>
      <c r="M19" s="143">
        <v>0.51116909701178814</v>
      </c>
      <c r="N19" s="143">
        <v>0.52985464496573131</v>
      </c>
      <c r="O19" s="143">
        <v>0.54194666991906981</v>
      </c>
      <c r="P19" s="143">
        <v>0.53732128971761128</v>
      </c>
      <c r="Q19" s="143">
        <v>0.52741990691571028</v>
      </c>
    </row>
    <row r="20" spans="1:17" ht="11.45" customHeight="1" x14ac:dyDescent="0.25">
      <c r="A20" s="116" t="s">
        <v>127</v>
      </c>
      <c r="B20" s="143">
        <v>0.66245790891583112</v>
      </c>
      <c r="C20" s="143">
        <v>0.67333642873155242</v>
      </c>
      <c r="D20" s="143">
        <v>0.70997055631475303</v>
      </c>
      <c r="E20" s="143">
        <v>0.6633380914981919</v>
      </c>
      <c r="F20" s="143">
        <v>0.65921017733528253</v>
      </c>
      <c r="G20" s="143">
        <v>0.67501173665963754</v>
      </c>
      <c r="H20" s="143">
        <v>0.71001815106066235</v>
      </c>
      <c r="I20" s="143">
        <v>0.69942950303235962</v>
      </c>
      <c r="J20" s="143">
        <v>0.70087772513667634</v>
      </c>
      <c r="K20" s="143">
        <v>0.70707175704139114</v>
      </c>
      <c r="L20" s="143">
        <v>0.70132513160809651</v>
      </c>
      <c r="M20" s="143">
        <v>0.71505236447106579</v>
      </c>
      <c r="N20" s="143">
        <v>0.74579903521856594</v>
      </c>
      <c r="O20" s="143">
        <v>0.76579817828007912</v>
      </c>
      <c r="P20" s="143">
        <v>0.76550134724866159</v>
      </c>
      <c r="Q20" s="143">
        <v>0.75883248171318018</v>
      </c>
    </row>
    <row r="21" spans="1:17" ht="11.45" customHeight="1" x14ac:dyDescent="0.25">
      <c r="A21" s="93" t="s">
        <v>125</v>
      </c>
      <c r="B21" s="142">
        <v>0.61758392237683057</v>
      </c>
      <c r="C21" s="142">
        <v>0.64390769112933988</v>
      </c>
      <c r="D21" s="142">
        <v>0.67677446498853333</v>
      </c>
      <c r="E21" s="142">
        <v>0.6842934094863139</v>
      </c>
      <c r="F21" s="142">
        <v>0.66966513789534543</v>
      </c>
      <c r="G21" s="142">
        <v>0.69230813497547616</v>
      </c>
      <c r="H21" s="142">
        <v>0.70036117016356192</v>
      </c>
      <c r="I21" s="142">
        <v>0.72662974276134717</v>
      </c>
      <c r="J21" s="142">
        <v>0.72539845091049249</v>
      </c>
      <c r="K21" s="142">
        <v>0.70794376271439285</v>
      </c>
      <c r="L21" s="142">
        <v>0.72034397089417279</v>
      </c>
      <c r="M21" s="142">
        <v>0.71505187963365724</v>
      </c>
      <c r="N21" s="142">
        <v>0.7547652470818611</v>
      </c>
      <c r="O21" s="142">
        <v>0.76579451519138986</v>
      </c>
      <c r="P21" s="142">
        <v>0.76550472520419899</v>
      </c>
      <c r="Q21" s="142">
        <v>0.75882930934773274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2.6286129467764742E-2</v>
      </c>
      <c r="C24" s="137">
        <f>IF(TrAvia_ene!C8=0,0,TrAvia_ene!C8/(C12*TrAvia_act!C13))</f>
        <v>2.5706948174310067E-2</v>
      </c>
      <c r="D24" s="137">
        <f>IF(TrAvia_ene!D8=0,0,TrAvia_ene!D8/(D12*TrAvia_act!D13))</f>
        <v>2.5087210837839925E-2</v>
      </c>
      <c r="E24" s="137">
        <f>IF(TrAvia_ene!E8=0,0,TrAvia_ene!E8/(E12*TrAvia_act!E13))</f>
        <v>2.5212200101440017E-2</v>
      </c>
      <c r="F24" s="137">
        <f>IF(TrAvia_ene!F8=0,0,TrAvia_ene!F8/(F12*TrAvia_act!F13))</f>
        <v>2.4695764438091527E-2</v>
      </c>
      <c r="G24" s="137">
        <f>IF(TrAvia_ene!G8=0,0,TrAvia_ene!G8/(G12*TrAvia_act!G13))</f>
        <v>2.43790886780915E-2</v>
      </c>
      <c r="H24" s="137">
        <f>IF(TrAvia_ene!H8=0,0,TrAvia_ene!H8/(H12*TrAvia_act!H13))</f>
        <v>2.4719262198560531E-2</v>
      </c>
      <c r="I24" s="137">
        <f>IF(TrAvia_ene!I8=0,0,TrAvia_ene!I8/(I12*TrAvia_act!I13))</f>
        <v>2.4605120399062406E-2</v>
      </c>
      <c r="J24" s="137">
        <f>IF(TrAvia_ene!J8=0,0,TrAvia_ene!J8/(J12*TrAvia_act!J13))</f>
        <v>2.425951341334863E-2</v>
      </c>
      <c r="K24" s="137">
        <f>IF(TrAvia_ene!K8=0,0,TrAvia_ene!K8/(K12*TrAvia_act!K13))</f>
        <v>2.4492231991652492E-2</v>
      </c>
      <c r="L24" s="137">
        <f>IF(TrAvia_ene!L8=0,0,TrAvia_ene!L8/(L12*TrAvia_act!L13))</f>
        <v>2.4237024191365475E-2</v>
      </c>
      <c r="M24" s="137">
        <f>IF(TrAvia_ene!M8=0,0,TrAvia_ene!M8/(M12*TrAvia_act!M13))</f>
        <v>2.4054057018096851E-2</v>
      </c>
      <c r="N24" s="137">
        <f>IF(TrAvia_ene!N8=0,0,TrAvia_ene!N8/(N12*TrAvia_act!N13))</f>
        <v>2.3459580373010856E-2</v>
      </c>
      <c r="O24" s="137">
        <f>IF(TrAvia_ene!O8=0,0,TrAvia_ene!O8/(O12*TrAvia_act!O13))</f>
        <v>2.2502761308022638E-2</v>
      </c>
      <c r="P24" s="137">
        <f>IF(TrAvia_ene!P8=0,0,TrAvia_ene!P8/(P12*TrAvia_act!P13))</f>
        <v>2.2002445751166829E-2</v>
      </c>
      <c r="Q24" s="137">
        <f>IF(TrAvia_ene!Q8=0,0,TrAvia_ene!Q8/(Q12*TrAvia_act!Q13))</f>
        <v>2.3264400644696162E-2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7.1861266730252074E-2</v>
      </c>
      <c r="C25" s="108">
        <f>IF(TrAvia_ene!C9=0,0,TrAvia_ene!C9/(C13*TrAvia_act!C14))</f>
        <v>7.1492325966038245E-2</v>
      </c>
      <c r="D25" s="108">
        <f>IF(TrAvia_ene!D9=0,0,TrAvia_ene!D9/(D13*TrAvia_act!D14))</f>
        <v>7.0831988749673183E-2</v>
      </c>
      <c r="E25" s="108">
        <f>IF(TrAvia_ene!E9=0,0,TrAvia_ene!E9/(E13*TrAvia_act!E14))</f>
        <v>6.9406165118489016E-2</v>
      </c>
      <c r="F25" s="108">
        <f>IF(TrAvia_ene!F9=0,0,TrAvia_ene!F9/(F13*TrAvia_act!F14))</f>
        <v>6.9077790484294951E-2</v>
      </c>
      <c r="G25" s="108">
        <f>IF(TrAvia_ene!G9=0,0,TrAvia_ene!G9/(G13*TrAvia_act!G14))</f>
        <v>6.8377007911993373E-2</v>
      </c>
      <c r="H25" s="108">
        <f>IF(TrAvia_ene!H9=0,0,TrAvia_ene!H9/(H13*TrAvia_act!H14))</f>
        <v>6.8059198618760974E-2</v>
      </c>
      <c r="I25" s="108">
        <f>IF(TrAvia_ene!I9=0,0,TrAvia_ene!I9/(I13*TrAvia_act!I14))</f>
        <v>6.7296467758911488E-2</v>
      </c>
      <c r="J25" s="108">
        <f>IF(TrAvia_ene!J9=0,0,TrAvia_ene!J9/(J13*TrAvia_act!J14))</f>
        <v>6.7207951527333484E-2</v>
      </c>
      <c r="K25" s="108">
        <f>IF(TrAvia_ene!K9=0,0,TrAvia_ene!K9/(K13*TrAvia_act!K14))</f>
        <v>6.6637775118207399E-2</v>
      </c>
      <c r="L25" s="108">
        <f>IF(TrAvia_ene!L9=0,0,TrAvia_ene!L9/(L13*TrAvia_act!L14))</f>
        <v>6.696345045978E-2</v>
      </c>
      <c r="M25" s="108">
        <f>IF(TrAvia_ene!M9=0,0,TrAvia_ene!M9/(M13*TrAvia_act!M14))</f>
        <v>6.6241689589564168E-2</v>
      </c>
      <c r="N25" s="108">
        <f>IF(TrAvia_ene!N9=0,0,TrAvia_ene!N9/(N13*TrAvia_act!N14))</f>
        <v>6.6203252981144309E-2</v>
      </c>
      <c r="O25" s="108">
        <f>IF(TrAvia_ene!O9=0,0,TrAvia_ene!O9/(O13*TrAvia_act!O14))</f>
        <v>6.5978014172380459E-2</v>
      </c>
      <c r="P25" s="108">
        <f>IF(TrAvia_ene!P9=0,0,TrAvia_ene!P9/(P13*TrAvia_act!P14))</f>
        <v>6.6168142247352651E-2</v>
      </c>
      <c r="Q25" s="108">
        <f>IF(TrAvia_ene!Q9=0,0,TrAvia_ene!Q9/(Q13*TrAvia_act!Q14))</f>
        <v>6.6370440474742692E-2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2.836553004970073E-2</v>
      </c>
      <c r="C26" s="106">
        <f>IF(TrAvia_ene!C10=0,0,TrAvia_ene!C10/(C14*TrAvia_act!C15))</f>
        <v>3.092628946681068E-2</v>
      </c>
      <c r="D26" s="106">
        <f>IF(TrAvia_ene!D10=0,0,TrAvia_ene!D10/(D14*TrAvia_act!D15))</f>
        <v>2.9838099717766013E-2</v>
      </c>
      <c r="E26" s="106">
        <f>IF(TrAvia_ene!E10=0,0,TrAvia_ene!E10/(E14*TrAvia_act!E15))</f>
        <v>2.7920229223216336E-2</v>
      </c>
      <c r="F26" s="106">
        <f>IF(TrAvia_ene!F10=0,0,TrAvia_ene!F10/(F14*TrAvia_act!F15))</f>
        <v>2.756142769343483E-2</v>
      </c>
      <c r="G26" s="106">
        <f>IF(TrAvia_ene!G10=0,0,TrAvia_ene!G10/(G14*TrAvia_act!G15))</f>
        <v>2.9274111025157413E-2</v>
      </c>
      <c r="H26" s="106">
        <f>IF(TrAvia_ene!H10=0,0,TrAvia_ene!H10/(H14*TrAvia_act!H15))</f>
        <v>3.0494774188116414E-2</v>
      </c>
      <c r="I26" s="106">
        <f>IF(TrAvia_ene!I10=0,0,TrAvia_ene!I10/(I14*TrAvia_act!I15))</f>
        <v>3.0408982721858598E-2</v>
      </c>
      <c r="J26" s="106">
        <f>IF(TrAvia_ene!J10=0,0,TrAvia_ene!J10/(J14*TrAvia_act!J15))</f>
        <v>2.9242501341172719E-2</v>
      </c>
      <c r="K26" s="106">
        <f>IF(TrAvia_ene!K10=0,0,TrAvia_ene!K10/(K14*TrAvia_act!K15))</f>
        <v>2.899679621371791E-2</v>
      </c>
      <c r="L26" s="106">
        <f>IF(TrAvia_ene!L10=0,0,TrAvia_ene!L10/(L14*TrAvia_act!L15))</f>
        <v>2.962121530674271E-2</v>
      </c>
      <c r="M26" s="106">
        <f>IF(TrAvia_ene!M10=0,0,TrAvia_ene!M10/(M14*TrAvia_act!M15))</f>
        <v>3.0234754157398128E-2</v>
      </c>
      <c r="N26" s="106">
        <f>IF(TrAvia_ene!N10=0,0,TrAvia_ene!N10/(N14*TrAvia_act!N15))</f>
        <v>2.9519040364762331E-2</v>
      </c>
      <c r="O26" s="106">
        <f>IF(TrAvia_ene!O10=0,0,TrAvia_ene!O10/(O14*TrAvia_act!O15))</f>
        <v>2.8294837191984244E-2</v>
      </c>
      <c r="P26" s="106">
        <f>IF(TrAvia_ene!P10=0,0,TrAvia_ene!P10/(P14*TrAvia_act!P15))</f>
        <v>2.7588448839145758E-2</v>
      </c>
      <c r="Q26" s="106">
        <f>IF(TrAvia_ene!Q10=0,0,TrAvia_ene!Q10/(Q14*TrAvia_act!Q15))</f>
        <v>2.9123393653128216E-2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1.974618713622138E-2</v>
      </c>
      <c r="C27" s="105">
        <f>IF(TrAvia_ene!C11=0,0,TrAvia_ene!C11/(C15*TrAvia_act!C16))</f>
        <v>1.7512829141994646E-2</v>
      </c>
      <c r="D27" s="105">
        <f>IF(TrAvia_ene!D11=0,0,TrAvia_ene!D11/(D15*TrAvia_act!D16))</f>
        <v>1.7485116787017398E-2</v>
      </c>
      <c r="E27" s="105">
        <f>IF(TrAvia_ene!E11=0,0,TrAvia_ene!E11/(E15*TrAvia_act!E16))</f>
        <v>1.8138156380596546E-2</v>
      </c>
      <c r="F27" s="105">
        <f>IF(TrAvia_ene!F11=0,0,TrAvia_ene!F11/(F15*TrAvia_act!F16))</f>
        <v>1.7928519202392548E-2</v>
      </c>
      <c r="G27" s="105">
        <f>IF(TrAvia_ene!G11=0,0,TrAvia_ene!G11/(G15*TrAvia_act!G16))</f>
        <v>1.7307709286173107E-2</v>
      </c>
      <c r="H27" s="105">
        <f>IF(TrAvia_ene!H11=0,0,TrAvia_ene!H11/(H15*TrAvia_act!H16))</f>
        <v>1.7160164909852203E-2</v>
      </c>
      <c r="I27" s="105">
        <f>IF(TrAvia_ene!I11=0,0,TrAvia_ene!I11/(I15*TrAvia_act!I16))</f>
        <v>1.7106585456185593E-2</v>
      </c>
      <c r="J27" s="105">
        <f>IF(TrAvia_ene!J11=0,0,TrAvia_ene!J11/(J15*TrAvia_act!J16))</f>
        <v>1.7073817158874099E-2</v>
      </c>
      <c r="K27" s="105">
        <f>IF(TrAvia_ene!K11=0,0,TrAvia_ene!K11/(K15*TrAvia_act!K16))</f>
        <v>1.7304050501669527E-2</v>
      </c>
      <c r="L27" s="105">
        <f>IF(TrAvia_ene!L11=0,0,TrAvia_ene!L11/(L15*TrAvia_act!L16))</f>
        <v>1.6845435745411738E-2</v>
      </c>
      <c r="M27" s="105">
        <f>IF(TrAvia_ene!M11=0,0,TrAvia_ene!M11/(M15*TrAvia_act!M16))</f>
        <v>1.670843563666943E-2</v>
      </c>
      <c r="N27" s="105">
        <f>IF(TrAvia_ene!N11=0,0,TrAvia_ene!N11/(N15*TrAvia_act!N16))</f>
        <v>1.626684314941431E-2</v>
      </c>
      <c r="O27" s="105">
        <f>IF(TrAvia_ene!O11=0,0,TrAvia_ene!O11/(O15*TrAvia_act!O16))</f>
        <v>1.5791735916414289E-2</v>
      </c>
      <c r="P27" s="105">
        <f>IF(TrAvia_ene!P11=0,0,TrAvia_ene!P11/(P15*TrAvia_act!P16))</f>
        <v>1.5468522939588931E-2</v>
      </c>
      <c r="Q27" s="105">
        <f>IF(TrAvia_ene!Q11=0,0,TrAvia_ene!Q11/(Q15*TrAvia_act!Q16))</f>
        <v>1.6420387393607523E-2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2444</v>
      </c>
      <c r="C3" s="68">
        <f t="shared" si="0"/>
        <v>2557</v>
      </c>
      <c r="D3" s="68">
        <f t="shared" si="0"/>
        <v>2846</v>
      </c>
      <c r="E3" s="68">
        <f t="shared" si="0"/>
        <v>2276</v>
      </c>
      <c r="F3" s="68">
        <f t="shared" si="0"/>
        <v>1747</v>
      </c>
      <c r="G3" s="68">
        <f t="shared" si="0"/>
        <v>1753</v>
      </c>
      <c r="H3" s="68">
        <f t="shared" si="0"/>
        <v>1837</v>
      </c>
      <c r="I3" s="68">
        <f t="shared" si="0"/>
        <v>2597</v>
      </c>
      <c r="J3" s="68">
        <f t="shared" si="0"/>
        <v>2359</v>
      </c>
      <c r="K3" s="68">
        <f t="shared" si="0"/>
        <v>2003</v>
      </c>
      <c r="L3" s="68">
        <f t="shared" si="0"/>
        <v>2375</v>
      </c>
      <c r="M3" s="68">
        <f t="shared" si="0"/>
        <v>2123</v>
      </c>
      <c r="N3" s="68">
        <f t="shared" si="0"/>
        <v>2191</v>
      </c>
      <c r="O3" s="68">
        <f t="shared" si="0"/>
        <v>2353</v>
      </c>
      <c r="P3" s="68">
        <f t="shared" si="0"/>
        <v>2177</v>
      </c>
      <c r="Q3" s="68">
        <f t="shared" si="0"/>
        <v>1806</v>
      </c>
    </row>
    <row r="4" spans="1:17" ht="11.45" customHeight="1" x14ac:dyDescent="0.25">
      <c r="A4" s="148" t="s">
        <v>147</v>
      </c>
      <c r="B4" s="77">
        <v>0</v>
      </c>
      <c r="C4" s="77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</row>
    <row r="5" spans="1:17" ht="11.45" customHeight="1" x14ac:dyDescent="0.25">
      <c r="A5" s="147" t="s">
        <v>146</v>
      </c>
      <c r="B5" s="74">
        <v>2444</v>
      </c>
      <c r="C5" s="74">
        <v>2557</v>
      </c>
      <c r="D5" s="74">
        <v>2846</v>
      </c>
      <c r="E5" s="74">
        <v>2276</v>
      </c>
      <c r="F5" s="74">
        <v>1747</v>
      </c>
      <c r="G5" s="74">
        <v>1753</v>
      </c>
      <c r="H5" s="74">
        <v>1837</v>
      </c>
      <c r="I5" s="74">
        <v>2597</v>
      </c>
      <c r="J5" s="74">
        <v>2359</v>
      </c>
      <c r="K5" s="74">
        <v>2003</v>
      </c>
      <c r="L5" s="74">
        <v>2375</v>
      </c>
      <c r="M5" s="74">
        <v>2123</v>
      </c>
      <c r="N5" s="74">
        <v>2191</v>
      </c>
      <c r="O5" s="74">
        <v>2353</v>
      </c>
      <c r="P5" s="74">
        <v>2177</v>
      </c>
      <c r="Q5" s="74">
        <v>1806</v>
      </c>
    </row>
    <row r="7" spans="1:17" ht="11.45" customHeight="1" x14ac:dyDescent="0.25">
      <c r="A7" s="27" t="s">
        <v>115</v>
      </c>
      <c r="B7" s="26">
        <f t="shared" ref="B7:Q7" si="1">SUM(B8:B9)</f>
        <v>2.5492635039955114</v>
      </c>
      <c r="C7" s="26">
        <f t="shared" si="1"/>
        <v>2.5801110686166684</v>
      </c>
      <c r="D7" s="26">
        <f t="shared" si="1"/>
        <v>2.0940539646458727</v>
      </c>
      <c r="E7" s="26">
        <f t="shared" si="1"/>
        <v>2.11416318913232</v>
      </c>
      <c r="F7" s="26">
        <f t="shared" si="1"/>
        <v>2.6550563305740575</v>
      </c>
      <c r="G7" s="26">
        <f t="shared" si="1"/>
        <v>2.6739783676178881</v>
      </c>
      <c r="H7" s="26">
        <f t="shared" si="1"/>
        <v>2.7063580544987689</v>
      </c>
      <c r="I7" s="26">
        <f t="shared" si="1"/>
        <v>2.7322964116496866</v>
      </c>
      <c r="J7" s="26">
        <f t="shared" si="1"/>
        <v>2.7584887762863564</v>
      </c>
      <c r="K7" s="26">
        <f t="shared" si="1"/>
        <v>2.1843373411177058</v>
      </c>
      <c r="L7" s="26">
        <f t="shared" si="1"/>
        <v>2.199074074074074</v>
      </c>
      <c r="M7" s="26">
        <f t="shared" si="1"/>
        <v>2.4873690702728388</v>
      </c>
      <c r="N7" s="26">
        <f t="shared" si="1"/>
        <v>2.5112108473991701</v>
      </c>
      <c r="O7" s="26">
        <f t="shared" si="1"/>
        <v>2.5353359338126542</v>
      </c>
      <c r="P7" s="26">
        <f t="shared" si="1"/>
        <v>1.9662621851004893</v>
      </c>
      <c r="Q7" s="26">
        <f t="shared" si="1"/>
        <v>1.5871250260178726</v>
      </c>
    </row>
    <row r="8" spans="1:17" ht="11.45" customHeight="1" x14ac:dyDescent="0.25">
      <c r="A8" s="148" t="s">
        <v>147</v>
      </c>
      <c r="B8" s="108">
        <v>0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</row>
    <row r="9" spans="1:17" ht="11.45" customHeight="1" x14ac:dyDescent="0.25">
      <c r="A9" s="147" t="s">
        <v>146</v>
      </c>
      <c r="B9" s="105">
        <v>2.5492635039955114</v>
      </c>
      <c r="C9" s="105">
        <v>2.5801110686166684</v>
      </c>
      <c r="D9" s="105">
        <v>2.0940539646458727</v>
      </c>
      <c r="E9" s="105">
        <v>2.11416318913232</v>
      </c>
      <c r="F9" s="105">
        <v>2.6550563305740575</v>
      </c>
      <c r="G9" s="105">
        <v>2.6739783676178881</v>
      </c>
      <c r="H9" s="105">
        <v>2.7063580544987689</v>
      </c>
      <c r="I9" s="105">
        <v>2.7322964116496866</v>
      </c>
      <c r="J9" s="105">
        <v>2.7584887762863564</v>
      </c>
      <c r="K9" s="105">
        <v>2.1843373411177058</v>
      </c>
      <c r="L9" s="105">
        <v>2.199074074074074</v>
      </c>
      <c r="M9" s="105">
        <v>2.4873690702728388</v>
      </c>
      <c r="N9" s="105">
        <v>2.5112108473991701</v>
      </c>
      <c r="O9" s="105">
        <v>2.5353359338126542</v>
      </c>
      <c r="P9" s="105">
        <v>1.9662621851004893</v>
      </c>
      <c r="Q9" s="105">
        <v>1.5871250260178726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958.70826855265068</v>
      </c>
      <c r="C13" s="68">
        <f t="shared" si="2"/>
        <v>991.04260708084189</v>
      </c>
      <c r="D13" s="68">
        <f t="shared" si="2"/>
        <v>1359.0862738254646</v>
      </c>
      <c r="E13" s="68">
        <f t="shared" si="2"/>
        <v>1076.5488736629172</v>
      </c>
      <c r="F13" s="68">
        <f t="shared" si="2"/>
        <v>657.98980604764643</v>
      </c>
      <c r="G13" s="68">
        <f t="shared" si="2"/>
        <v>655.57748006826955</v>
      </c>
      <c r="H13" s="68">
        <f t="shared" si="2"/>
        <v>678.771974368418</v>
      </c>
      <c r="I13" s="68">
        <f t="shared" si="2"/>
        <v>950.48252778401945</v>
      </c>
      <c r="J13" s="68">
        <f t="shared" si="2"/>
        <v>855.17839343027083</v>
      </c>
      <c r="K13" s="68">
        <f t="shared" si="2"/>
        <v>916.9829047445038</v>
      </c>
      <c r="L13" s="68">
        <f t="shared" si="2"/>
        <v>1080</v>
      </c>
      <c r="M13" s="68">
        <f t="shared" si="2"/>
        <v>853.51226135779223</v>
      </c>
      <c r="N13" s="68">
        <f t="shared" si="2"/>
        <v>872.48747044446372</v>
      </c>
      <c r="O13" s="68">
        <f t="shared" si="2"/>
        <v>928.0821403661264</v>
      </c>
      <c r="P13" s="68">
        <f t="shared" si="2"/>
        <v>1107.1768640501728</v>
      </c>
      <c r="Q13" s="68">
        <f t="shared" si="2"/>
        <v>1137.9065734545745</v>
      </c>
    </row>
    <row r="14" spans="1:17" ht="11.45" customHeight="1" x14ac:dyDescent="0.25">
      <c r="A14" s="148" t="s">
        <v>147</v>
      </c>
      <c r="B14" s="77" t="str">
        <f t="shared" ref="B14:Q14" si="3">IF(B4=0,"",B4/B8)</f>
        <v/>
      </c>
      <c r="C14" s="77" t="str">
        <f t="shared" si="3"/>
        <v/>
      </c>
      <c r="D14" s="77" t="str">
        <f t="shared" si="3"/>
        <v/>
      </c>
      <c r="E14" s="77" t="str">
        <f t="shared" si="3"/>
        <v/>
      </c>
      <c r="F14" s="77" t="str">
        <f t="shared" si="3"/>
        <v/>
      </c>
      <c r="G14" s="77" t="str">
        <f t="shared" si="3"/>
        <v/>
      </c>
      <c r="H14" s="77" t="str">
        <f t="shared" si="3"/>
        <v/>
      </c>
      <c r="I14" s="77" t="str">
        <f t="shared" si="3"/>
        <v/>
      </c>
      <c r="J14" s="77" t="str">
        <f t="shared" si="3"/>
        <v/>
      </c>
      <c r="K14" s="77" t="str">
        <f t="shared" si="3"/>
        <v/>
      </c>
      <c r="L14" s="77" t="str">
        <f t="shared" si="3"/>
        <v/>
      </c>
      <c r="M14" s="77" t="str">
        <f t="shared" si="3"/>
        <v/>
      </c>
      <c r="N14" s="77" t="str">
        <f t="shared" si="3"/>
        <v/>
      </c>
      <c r="O14" s="77" t="str">
        <f t="shared" si="3"/>
        <v/>
      </c>
      <c r="P14" s="77" t="str">
        <f t="shared" si="3"/>
        <v/>
      </c>
      <c r="Q14" s="77" t="str">
        <f t="shared" si="3"/>
        <v/>
      </c>
    </row>
    <row r="15" spans="1:17" ht="11.45" customHeight="1" x14ac:dyDescent="0.25">
      <c r="A15" s="147" t="s">
        <v>146</v>
      </c>
      <c r="B15" s="74">
        <f t="shared" ref="B15:Q15" si="4">IF(B5=0,"",B5/B9)</f>
        <v>958.70826855265068</v>
      </c>
      <c r="C15" s="74">
        <f t="shared" si="4"/>
        <v>991.04260708084189</v>
      </c>
      <c r="D15" s="74">
        <f t="shared" si="4"/>
        <v>1359.0862738254646</v>
      </c>
      <c r="E15" s="74">
        <f t="shared" si="4"/>
        <v>1076.5488736629172</v>
      </c>
      <c r="F15" s="74">
        <f t="shared" si="4"/>
        <v>657.98980604764643</v>
      </c>
      <c r="G15" s="74">
        <f t="shared" si="4"/>
        <v>655.57748006826955</v>
      </c>
      <c r="H15" s="74">
        <f t="shared" si="4"/>
        <v>678.771974368418</v>
      </c>
      <c r="I15" s="74">
        <f t="shared" si="4"/>
        <v>950.48252778401945</v>
      </c>
      <c r="J15" s="74">
        <f t="shared" si="4"/>
        <v>855.17839343027083</v>
      </c>
      <c r="K15" s="74">
        <f t="shared" si="4"/>
        <v>916.9829047445038</v>
      </c>
      <c r="L15" s="74">
        <f t="shared" si="4"/>
        <v>1080</v>
      </c>
      <c r="M15" s="74">
        <f t="shared" si="4"/>
        <v>853.51226135779223</v>
      </c>
      <c r="N15" s="74">
        <f t="shared" si="4"/>
        <v>872.48747044446372</v>
      </c>
      <c r="O15" s="74">
        <f t="shared" si="4"/>
        <v>928.0821403661264</v>
      </c>
      <c r="P15" s="74">
        <f t="shared" si="4"/>
        <v>1107.1768640501728</v>
      </c>
      <c r="Q15" s="74">
        <f t="shared" si="4"/>
        <v>1137.9065734545745</v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0</v>
      </c>
      <c r="C18" s="115">
        <f t="shared" si="6"/>
        <v>0</v>
      </c>
      <c r="D18" s="115">
        <f t="shared" si="6"/>
        <v>0</v>
      </c>
      <c r="E18" s="115">
        <f t="shared" si="6"/>
        <v>0</v>
      </c>
      <c r="F18" s="115">
        <f t="shared" si="6"/>
        <v>0</v>
      </c>
      <c r="G18" s="115">
        <f t="shared" si="6"/>
        <v>0</v>
      </c>
      <c r="H18" s="115">
        <f t="shared" si="6"/>
        <v>0</v>
      </c>
      <c r="I18" s="115">
        <f t="shared" si="6"/>
        <v>0</v>
      </c>
      <c r="J18" s="115">
        <f t="shared" si="6"/>
        <v>0</v>
      </c>
      <c r="K18" s="115">
        <f t="shared" si="6"/>
        <v>0</v>
      </c>
      <c r="L18" s="115">
        <f t="shared" si="6"/>
        <v>0</v>
      </c>
      <c r="M18" s="115">
        <f t="shared" si="6"/>
        <v>0</v>
      </c>
      <c r="N18" s="115">
        <f t="shared" si="6"/>
        <v>0</v>
      </c>
      <c r="O18" s="115">
        <f t="shared" si="6"/>
        <v>0</v>
      </c>
      <c r="P18" s="115">
        <f t="shared" si="6"/>
        <v>0</v>
      </c>
      <c r="Q18" s="115">
        <f t="shared" si="6"/>
        <v>0</v>
      </c>
    </row>
    <row r="19" spans="1:17" ht="11.45" customHeight="1" x14ac:dyDescent="0.25">
      <c r="A19" s="147" t="s">
        <v>146</v>
      </c>
      <c r="B19" s="28">
        <f t="shared" ref="B19:Q19" si="7">IF(B5=0,0,B5/B$3)</f>
        <v>1</v>
      </c>
      <c r="C19" s="28">
        <f t="shared" si="7"/>
        <v>1</v>
      </c>
      <c r="D19" s="28">
        <f t="shared" si="7"/>
        <v>1</v>
      </c>
      <c r="E19" s="28">
        <f t="shared" si="7"/>
        <v>1</v>
      </c>
      <c r="F19" s="28">
        <f t="shared" si="7"/>
        <v>1</v>
      </c>
      <c r="G19" s="28">
        <f t="shared" si="7"/>
        <v>1</v>
      </c>
      <c r="H19" s="28">
        <f t="shared" si="7"/>
        <v>1</v>
      </c>
      <c r="I19" s="28">
        <f t="shared" si="7"/>
        <v>1</v>
      </c>
      <c r="J19" s="28">
        <f t="shared" si="7"/>
        <v>1</v>
      </c>
      <c r="K19" s="28">
        <f t="shared" si="7"/>
        <v>1</v>
      </c>
      <c r="L19" s="28">
        <f t="shared" si="7"/>
        <v>1</v>
      </c>
      <c r="M19" s="28">
        <f t="shared" si="7"/>
        <v>1</v>
      </c>
      <c r="N19" s="28">
        <f t="shared" si="7"/>
        <v>1</v>
      </c>
      <c r="O19" s="28">
        <f t="shared" si="7"/>
        <v>1</v>
      </c>
      <c r="P19" s="28">
        <f t="shared" si="7"/>
        <v>1</v>
      </c>
      <c r="Q19" s="28">
        <f t="shared" si="7"/>
        <v>1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0</v>
      </c>
      <c r="C22" s="115">
        <f t="shared" si="9"/>
        <v>0</v>
      </c>
      <c r="D22" s="115">
        <f t="shared" si="9"/>
        <v>0</v>
      </c>
      <c r="E22" s="115">
        <f t="shared" si="9"/>
        <v>0</v>
      </c>
      <c r="F22" s="115">
        <f t="shared" si="9"/>
        <v>0</v>
      </c>
      <c r="G22" s="115">
        <f t="shared" si="9"/>
        <v>0</v>
      </c>
      <c r="H22" s="115">
        <f t="shared" si="9"/>
        <v>0</v>
      </c>
      <c r="I22" s="115">
        <f t="shared" si="9"/>
        <v>0</v>
      </c>
      <c r="J22" s="115">
        <f t="shared" si="9"/>
        <v>0</v>
      </c>
      <c r="K22" s="115">
        <f t="shared" si="9"/>
        <v>0</v>
      </c>
      <c r="L22" s="115">
        <f t="shared" si="9"/>
        <v>0</v>
      </c>
      <c r="M22" s="115">
        <f t="shared" si="9"/>
        <v>0</v>
      </c>
      <c r="N22" s="115">
        <f t="shared" si="9"/>
        <v>0</v>
      </c>
      <c r="O22" s="115">
        <f t="shared" si="9"/>
        <v>0</v>
      </c>
      <c r="P22" s="115">
        <f t="shared" si="9"/>
        <v>0</v>
      </c>
      <c r="Q22" s="115">
        <f t="shared" si="9"/>
        <v>0</v>
      </c>
    </row>
    <row r="23" spans="1:17" ht="11.45" customHeight="1" x14ac:dyDescent="0.25">
      <c r="A23" s="147" t="s">
        <v>146</v>
      </c>
      <c r="B23" s="28">
        <f t="shared" ref="B23:Q23" si="10">IF(B9=0,0,B9/B$7)</f>
        <v>1</v>
      </c>
      <c r="C23" s="28">
        <f t="shared" si="10"/>
        <v>1</v>
      </c>
      <c r="D23" s="28">
        <f t="shared" si="10"/>
        <v>1</v>
      </c>
      <c r="E23" s="28">
        <f t="shared" si="10"/>
        <v>1</v>
      </c>
      <c r="F23" s="28">
        <f t="shared" si="10"/>
        <v>1</v>
      </c>
      <c r="G23" s="28">
        <f t="shared" si="10"/>
        <v>1</v>
      </c>
      <c r="H23" s="28">
        <f t="shared" si="10"/>
        <v>1</v>
      </c>
      <c r="I23" s="28">
        <f t="shared" si="10"/>
        <v>1</v>
      </c>
      <c r="J23" s="28">
        <f t="shared" si="10"/>
        <v>1</v>
      </c>
      <c r="K23" s="28">
        <f t="shared" si="10"/>
        <v>1</v>
      </c>
      <c r="L23" s="28">
        <f t="shared" si="10"/>
        <v>1</v>
      </c>
      <c r="M23" s="28">
        <f t="shared" si="10"/>
        <v>1</v>
      </c>
      <c r="N23" s="28">
        <f t="shared" si="10"/>
        <v>1</v>
      </c>
      <c r="O23" s="28">
        <f t="shared" si="10"/>
        <v>1</v>
      </c>
      <c r="P23" s="28">
        <f t="shared" si="10"/>
        <v>1</v>
      </c>
      <c r="Q23" s="28">
        <f t="shared" si="10"/>
        <v>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5.0874397546216947</v>
      </c>
      <c r="C4" s="100">
        <v>5.1000499999999995</v>
      </c>
      <c r="D4" s="100">
        <v>4.09992</v>
      </c>
      <c r="E4" s="100">
        <v>4.0999400000000001</v>
      </c>
      <c r="F4" s="100">
        <v>5.0999299999999996</v>
      </c>
      <c r="G4" s="100">
        <v>5.0874463945745863</v>
      </c>
      <c r="H4" s="100">
        <v>5.1000999999999994</v>
      </c>
      <c r="I4" s="100">
        <v>5.1000300000000003</v>
      </c>
      <c r="J4" s="100">
        <v>5.0999700000000008</v>
      </c>
      <c r="K4" s="100">
        <v>4.00007</v>
      </c>
      <c r="L4" s="100">
        <v>3.9887720774503101</v>
      </c>
      <c r="M4" s="100">
        <v>4.9919104180539762</v>
      </c>
      <c r="N4" s="100">
        <v>4.9918463968435987</v>
      </c>
      <c r="O4" s="100">
        <v>4.9918902392725322</v>
      </c>
      <c r="P4" s="100">
        <v>3.009437473986301</v>
      </c>
      <c r="Q4" s="100">
        <v>3.0094605160270493</v>
      </c>
    </row>
    <row r="5" spans="1:17" ht="11.45" customHeight="1" x14ac:dyDescent="0.25">
      <c r="A5" s="95" t="s">
        <v>120</v>
      </c>
      <c r="B5" s="20">
        <v>5.0874397546216947</v>
      </c>
      <c r="C5" s="20">
        <v>5.1000499999999995</v>
      </c>
      <c r="D5" s="20">
        <v>4.09992</v>
      </c>
      <c r="E5" s="20">
        <v>4.0999400000000001</v>
      </c>
      <c r="F5" s="20">
        <v>5.0999299999999996</v>
      </c>
      <c r="G5" s="20">
        <v>5.0874463945745863</v>
      </c>
      <c r="H5" s="20">
        <v>5.1000999999999994</v>
      </c>
      <c r="I5" s="20">
        <v>5.1000300000000003</v>
      </c>
      <c r="J5" s="20">
        <v>5.0999700000000008</v>
      </c>
      <c r="K5" s="20">
        <v>4.00007</v>
      </c>
      <c r="L5" s="20">
        <v>3.9887720774503101</v>
      </c>
      <c r="M5" s="20">
        <v>4.9919104180539762</v>
      </c>
      <c r="N5" s="20">
        <v>4.9918463968435987</v>
      </c>
      <c r="O5" s="20">
        <v>4.9918902392725322</v>
      </c>
      <c r="P5" s="20">
        <v>3.009437473986301</v>
      </c>
      <c r="Q5" s="20">
        <v>3.0094605160270493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3.0429629124312347</v>
      </c>
      <c r="C7" s="20">
        <v>3.1000299999999998</v>
      </c>
      <c r="D7" s="20">
        <v>3.0999400000000001</v>
      </c>
      <c r="E7" s="20">
        <v>3.0999599999999998</v>
      </c>
      <c r="F7" s="20">
        <v>3.09998</v>
      </c>
      <c r="G7" s="20">
        <v>3.0333787412093267</v>
      </c>
      <c r="H7" s="20">
        <v>3.10005</v>
      </c>
      <c r="I7" s="20">
        <v>3.1000100000000002</v>
      </c>
      <c r="J7" s="20">
        <v>3.0599500000000002</v>
      </c>
      <c r="K7" s="20">
        <v>3.0000499999999999</v>
      </c>
      <c r="L7" s="20">
        <v>2.9617359194835062</v>
      </c>
      <c r="M7" s="20">
        <v>2.9617076881665945</v>
      </c>
      <c r="N7" s="20">
        <v>2.9616697749914529</v>
      </c>
      <c r="O7" s="20">
        <v>2.9616927437737854</v>
      </c>
      <c r="P7" s="20">
        <v>1.9982595911974406</v>
      </c>
      <c r="Q7" s="20">
        <v>1.9982886765794741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2.0444768421904596</v>
      </c>
      <c r="C9" s="20">
        <v>2.0000200000000001</v>
      </c>
      <c r="D9" s="20">
        <v>0.99997999999999998</v>
      </c>
      <c r="E9" s="20">
        <v>0.99997999999999998</v>
      </c>
      <c r="F9" s="20">
        <v>1.9999499999999999</v>
      </c>
      <c r="G9" s="20">
        <v>2.05406765336526</v>
      </c>
      <c r="H9" s="20">
        <v>2.0000499999999999</v>
      </c>
      <c r="I9" s="20">
        <v>2.0000200000000001</v>
      </c>
      <c r="J9" s="20">
        <v>2.0400200000000002</v>
      </c>
      <c r="K9" s="20">
        <v>1.0000199999999999</v>
      </c>
      <c r="L9" s="20">
        <v>1.0270361579668039</v>
      </c>
      <c r="M9" s="20">
        <v>2.0302027298873822</v>
      </c>
      <c r="N9" s="20">
        <v>2.0301766218521458</v>
      </c>
      <c r="O9" s="20">
        <v>2.0301974954987472</v>
      </c>
      <c r="P9" s="20">
        <v>1.0111778827888604</v>
      </c>
      <c r="Q9" s="20">
        <v>1.0111718394475753</v>
      </c>
    </row>
    <row r="10" spans="1:17" ht="11.45" customHeight="1" x14ac:dyDescent="0.25">
      <c r="A10" s="17" t="s">
        <v>153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5.0874397546216947</v>
      </c>
      <c r="C19" s="71">
        <f t="shared" si="0"/>
        <v>5.1000499999999995</v>
      </c>
      <c r="D19" s="71">
        <f t="shared" si="0"/>
        <v>4.09992</v>
      </c>
      <c r="E19" s="71">
        <f t="shared" si="0"/>
        <v>4.0999400000000001</v>
      </c>
      <c r="F19" s="71">
        <f t="shared" si="0"/>
        <v>5.0999299999999996</v>
      </c>
      <c r="G19" s="71">
        <f t="shared" si="0"/>
        <v>5.0874463945745863</v>
      </c>
      <c r="H19" s="71">
        <f t="shared" si="0"/>
        <v>5.1000999999999994</v>
      </c>
      <c r="I19" s="71">
        <f t="shared" si="0"/>
        <v>5.1000300000000003</v>
      </c>
      <c r="J19" s="71">
        <f t="shared" si="0"/>
        <v>5.0999700000000008</v>
      </c>
      <c r="K19" s="71">
        <f t="shared" si="0"/>
        <v>4.00007</v>
      </c>
      <c r="L19" s="71">
        <f t="shared" si="0"/>
        <v>3.9887720774503093</v>
      </c>
      <c r="M19" s="71">
        <f t="shared" si="0"/>
        <v>4.9919104180539753</v>
      </c>
      <c r="N19" s="71">
        <f t="shared" si="0"/>
        <v>4.9918463968435987</v>
      </c>
      <c r="O19" s="71">
        <f t="shared" si="0"/>
        <v>4.9918902392725322</v>
      </c>
      <c r="P19" s="71">
        <f t="shared" si="0"/>
        <v>3.009437473986301</v>
      </c>
      <c r="Q19" s="71">
        <f t="shared" si="0"/>
        <v>3.0094605160270493</v>
      </c>
    </row>
    <row r="20" spans="1:17" ht="11.45" customHeight="1" x14ac:dyDescent="0.25">
      <c r="A20" s="148" t="s">
        <v>147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</row>
    <row r="21" spans="1:17" ht="11.45" customHeight="1" x14ac:dyDescent="0.25">
      <c r="A21" s="147" t="s">
        <v>146</v>
      </c>
      <c r="B21" s="69">
        <v>5.0874397546216947</v>
      </c>
      <c r="C21" s="69">
        <v>5.1000499999999995</v>
      </c>
      <c r="D21" s="69">
        <v>4.09992</v>
      </c>
      <c r="E21" s="69">
        <v>4.0999400000000001</v>
      </c>
      <c r="F21" s="69">
        <v>5.0999299999999996</v>
      </c>
      <c r="G21" s="69">
        <v>5.0874463945745863</v>
      </c>
      <c r="H21" s="69">
        <v>5.1000999999999994</v>
      </c>
      <c r="I21" s="69">
        <v>5.1000300000000003</v>
      </c>
      <c r="J21" s="69">
        <v>5.0999700000000008</v>
      </c>
      <c r="K21" s="69">
        <v>4.00007</v>
      </c>
      <c r="L21" s="69">
        <v>3.9887720774503093</v>
      </c>
      <c r="M21" s="69">
        <v>4.9919104180539753</v>
      </c>
      <c r="N21" s="69">
        <v>4.9918463968435987</v>
      </c>
      <c r="O21" s="69">
        <v>4.9918902392725322</v>
      </c>
      <c r="P21" s="69">
        <v>3.009437473986301</v>
      </c>
      <c r="Q21" s="69">
        <v>3.0094605160270493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199.5650801358137</v>
      </c>
      <c r="C25" s="68">
        <f>IF(C19=0,"",C19/TrNavi_act!C7*100)</f>
        <v>197.66784701770229</v>
      </c>
      <c r="D25" s="68">
        <f>IF(D19=0,"",D19/TrNavi_act!D7*100)</f>
        <v>195.78865058968722</v>
      </c>
      <c r="E25" s="68">
        <f>IF(E19=0,"",E19/TrNavi_act!E7*100)</f>
        <v>193.92731937985678</v>
      </c>
      <c r="F25" s="68">
        <f>IF(F19=0,"",F19/TrNavi_act!F7*100)</f>
        <v>192.08368354645526</v>
      </c>
      <c r="G25" s="68">
        <f>IF(G19=0,"",G19/TrNavi_act!G7*100)</f>
        <v>190.25757486238507</v>
      </c>
      <c r="H25" s="68">
        <f>IF(H19=0,"",H19/TrNavi_act!H7*100)</f>
        <v>188.44882669985674</v>
      </c>
      <c r="I25" s="68">
        <f>IF(I19=0,"",I19/TrNavi_act!I7*100)</f>
        <v>186.65727401518416</v>
      </c>
      <c r="J25" s="68">
        <f>IF(J19=0,"",J19/TrNavi_act!J7*100)</f>
        <v>184.88275333372525</v>
      </c>
      <c r="K25" s="68">
        <f>IF(K19=0,"",K19/TrNavi_act!K7*100)</f>
        <v>183.12510273496491</v>
      </c>
      <c r="L25" s="68">
        <f>IF(L19=0,"",L19/TrNavi_act!L7*100)</f>
        <v>181.38416183774041</v>
      </c>
      <c r="M25" s="68">
        <f>IF(M19=0,"",M19/TrNavi_act!M7*100)</f>
        <v>200.69037915255632</v>
      </c>
      <c r="N25" s="68">
        <f>IF(N19=0,"",N19/TrNavi_act!N7*100)</f>
        <v>198.7824479976897</v>
      </c>
      <c r="O25" s="68">
        <f>IF(O19=0,"",O19/TrNavi_act!O7*100)</f>
        <v>196.89265523743421</v>
      </c>
      <c r="P25" s="68">
        <f>IF(P19=0,"",P19/TrNavi_act!P7*100)</f>
        <v>153.05372278379542</v>
      </c>
      <c r="Q25" s="68">
        <f>IF(Q19=0,"",Q19/TrNavi_act!Q7*100)</f>
        <v>189.61710430449477</v>
      </c>
    </row>
    <row r="26" spans="1:17" ht="11.45" customHeight="1" x14ac:dyDescent="0.25">
      <c r="A26" s="148" t="s">
        <v>147</v>
      </c>
      <c r="B26" s="77" t="str">
        <f>IF(B20=0,"",B20/TrNavi_act!B8*100)</f>
        <v/>
      </c>
      <c r="C26" s="77" t="str">
        <f>IF(C20=0,"",C20/TrNavi_act!C8*100)</f>
        <v/>
      </c>
      <c r="D26" s="77" t="str">
        <f>IF(D20=0,"",D20/TrNavi_act!D8*100)</f>
        <v/>
      </c>
      <c r="E26" s="77" t="str">
        <f>IF(E20=0,"",E20/TrNavi_act!E8*100)</f>
        <v/>
      </c>
      <c r="F26" s="77" t="str">
        <f>IF(F20=0,"",F20/TrNavi_act!F8*100)</f>
        <v/>
      </c>
      <c r="G26" s="77" t="str">
        <f>IF(G20=0,"",G20/TrNavi_act!G8*100)</f>
        <v/>
      </c>
      <c r="H26" s="77" t="str">
        <f>IF(H20=0,"",H20/TrNavi_act!H8*100)</f>
        <v/>
      </c>
      <c r="I26" s="77" t="str">
        <f>IF(I20=0,"",I20/TrNavi_act!I8*100)</f>
        <v/>
      </c>
      <c r="J26" s="77" t="str">
        <f>IF(J20=0,"",J20/TrNavi_act!J8*100)</f>
        <v/>
      </c>
      <c r="K26" s="77" t="str">
        <f>IF(K20=0,"",K20/TrNavi_act!K8*100)</f>
        <v/>
      </c>
      <c r="L26" s="77" t="str">
        <f>IF(L20=0,"",L20/TrNavi_act!L8*100)</f>
        <v/>
      </c>
      <c r="M26" s="77" t="str">
        <f>IF(M20=0,"",M20/TrNavi_act!M8*100)</f>
        <v/>
      </c>
      <c r="N26" s="77" t="str">
        <f>IF(N20=0,"",N20/TrNavi_act!N8*100)</f>
        <v/>
      </c>
      <c r="O26" s="77" t="str">
        <f>IF(O20=0,"",O20/TrNavi_act!O8*100)</f>
        <v/>
      </c>
      <c r="P26" s="77" t="str">
        <f>IF(P20=0,"",P20/TrNavi_act!P8*100)</f>
        <v/>
      </c>
      <c r="Q26" s="77" t="str">
        <f>IF(Q20=0,"",Q20/TrNavi_act!Q8*100)</f>
        <v/>
      </c>
    </row>
    <row r="27" spans="1:17" ht="11.45" customHeight="1" x14ac:dyDescent="0.25">
      <c r="A27" s="147" t="s">
        <v>146</v>
      </c>
      <c r="B27" s="74">
        <f>IF(B21=0,"",B21/TrNavi_act!B9*100)</f>
        <v>199.5650801358137</v>
      </c>
      <c r="C27" s="74">
        <f>IF(C21=0,"",C21/TrNavi_act!C9*100)</f>
        <v>197.66784701770229</v>
      </c>
      <c r="D27" s="74">
        <f>IF(D21=0,"",D21/TrNavi_act!D9*100)</f>
        <v>195.78865058968722</v>
      </c>
      <c r="E27" s="74">
        <f>IF(E21=0,"",E21/TrNavi_act!E9*100)</f>
        <v>193.92731937985678</v>
      </c>
      <c r="F27" s="74">
        <f>IF(F21=0,"",F21/TrNavi_act!F9*100)</f>
        <v>192.08368354645526</v>
      </c>
      <c r="G27" s="74">
        <f>IF(G21=0,"",G21/TrNavi_act!G9*100)</f>
        <v>190.25757486238507</v>
      </c>
      <c r="H27" s="74">
        <f>IF(H21=0,"",H21/TrNavi_act!H9*100)</f>
        <v>188.44882669985674</v>
      </c>
      <c r="I27" s="74">
        <f>IF(I21=0,"",I21/TrNavi_act!I9*100)</f>
        <v>186.65727401518416</v>
      </c>
      <c r="J27" s="74">
        <f>IF(J21=0,"",J21/TrNavi_act!J9*100)</f>
        <v>184.88275333372525</v>
      </c>
      <c r="K27" s="74">
        <f>IF(K21=0,"",K21/TrNavi_act!K9*100)</f>
        <v>183.12510273496491</v>
      </c>
      <c r="L27" s="74">
        <f>IF(L21=0,"",L21/TrNavi_act!L9*100)</f>
        <v>181.38416183774041</v>
      </c>
      <c r="M27" s="74">
        <f>IF(M21=0,"",M21/TrNavi_act!M9*100)</f>
        <v>200.69037915255632</v>
      </c>
      <c r="N27" s="74">
        <f>IF(N21=0,"",N21/TrNavi_act!N9*100)</f>
        <v>198.7824479976897</v>
      </c>
      <c r="O27" s="74">
        <f>IF(O21=0,"",O21/TrNavi_act!O9*100)</f>
        <v>196.89265523743421</v>
      </c>
      <c r="P27" s="74">
        <f>IF(P21=0,"",P21/TrNavi_act!P9*100)</f>
        <v>153.05372278379542</v>
      </c>
      <c r="Q27" s="74">
        <f>IF(Q21=0,"",Q21/TrNavi_act!Q9*100)</f>
        <v>189.61710430449477</v>
      </c>
    </row>
    <row r="29" spans="1:17" ht="11.45" customHeight="1" x14ac:dyDescent="0.25">
      <c r="A29" s="27" t="s">
        <v>151</v>
      </c>
      <c r="B29" s="68">
        <f>IF(B19=0,"",B19/TrNavi_act!B3*1000)</f>
        <v>2.0816038275866182</v>
      </c>
      <c r="C29" s="68">
        <f>IF(C19=0,"",C19/TrNavi_act!C3*1000)</f>
        <v>1.9945443879546341</v>
      </c>
      <c r="D29" s="68">
        <f>IF(D19=0,"",D19/TrNavi_act!D3*1000)</f>
        <v>1.440590302178496</v>
      </c>
      <c r="E29" s="68">
        <f>IF(E19=0,"",E19/TrNavi_act!E3*1000)</f>
        <v>1.8013796133567663</v>
      </c>
      <c r="F29" s="68">
        <f>IF(F19=0,"",F19/TrNavi_act!F3*1000)</f>
        <v>2.9192501431024613</v>
      </c>
      <c r="G29" s="68">
        <f>IF(G19=0,"",G19/TrNavi_act!G3*1000)</f>
        <v>2.9021371332427761</v>
      </c>
      <c r="H29" s="68">
        <f>IF(H19=0,"",H19/TrNavi_act!H3*1000)</f>
        <v>2.7763200870985298</v>
      </c>
      <c r="I29" s="68">
        <f>IF(I19=0,"",I19/TrNavi_act!I3*1000)</f>
        <v>1.963815941470928</v>
      </c>
      <c r="J29" s="68">
        <f>IF(J19=0,"",J19/TrNavi_act!J3*1000)</f>
        <v>2.1619203052140739</v>
      </c>
      <c r="K29" s="68">
        <f>IF(K19=0,"",K19/TrNavi_act!K3*1000)</f>
        <v>1.9970394408387417</v>
      </c>
      <c r="L29" s="68">
        <f>IF(L19=0,"",L19/TrNavi_act!L3*1000)</f>
        <v>1.6794829799790776</v>
      </c>
      <c r="M29" s="68">
        <f>IF(M19=0,"",M19/TrNavi_act!M3*1000)</f>
        <v>2.3513473471756834</v>
      </c>
      <c r="N29" s="68">
        <f>IF(N19=0,"",N19/TrNavi_act!N3*1000)</f>
        <v>2.2783415777469642</v>
      </c>
      <c r="O29" s="68">
        <f>IF(O19=0,"",O19/TrNavi_act!O3*1000)</f>
        <v>2.1215003141829714</v>
      </c>
      <c r="P29" s="68">
        <f>IF(P19=0,"",P19/TrNavi_act!P3*1000)</f>
        <v>1.382378260903216</v>
      </c>
      <c r="Q29" s="68">
        <f>IF(Q19=0,"",Q19/TrNavi_act!Q3*1000)</f>
        <v>1.6663679490736707</v>
      </c>
    </row>
    <row r="30" spans="1:17" ht="11.45" customHeight="1" x14ac:dyDescent="0.25">
      <c r="A30" s="148" t="s">
        <v>147</v>
      </c>
      <c r="B30" s="77" t="str">
        <f>IF(B20=0,"",B20/TrNavi_act!B4*1000)</f>
        <v/>
      </c>
      <c r="C30" s="77" t="str">
        <f>IF(C20=0,"",C20/TrNavi_act!C4*1000)</f>
        <v/>
      </c>
      <c r="D30" s="77" t="str">
        <f>IF(D20=0,"",D20/TrNavi_act!D4*1000)</f>
        <v/>
      </c>
      <c r="E30" s="77" t="str">
        <f>IF(E20=0,"",E20/TrNavi_act!E4*1000)</f>
        <v/>
      </c>
      <c r="F30" s="77" t="str">
        <f>IF(F20=0,"",F20/TrNavi_act!F4*1000)</f>
        <v/>
      </c>
      <c r="G30" s="77" t="str">
        <f>IF(G20=0,"",G20/TrNavi_act!G4*1000)</f>
        <v/>
      </c>
      <c r="H30" s="77" t="str">
        <f>IF(H20=0,"",H20/TrNavi_act!H4*1000)</f>
        <v/>
      </c>
      <c r="I30" s="77" t="str">
        <f>IF(I20=0,"",I20/TrNavi_act!I4*1000)</f>
        <v/>
      </c>
      <c r="J30" s="77" t="str">
        <f>IF(J20=0,"",J20/TrNavi_act!J4*1000)</f>
        <v/>
      </c>
      <c r="K30" s="77" t="str">
        <f>IF(K20=0,"",K20/TrNavi_act!K4*1000)</f>
        <v/>
      </c>
      <c r="L30" s="77" t="str">
        <f>IF(L20=0,"",L20/TrNavi_act!L4*1000)</f>
        <v/>
      </c>
      <c r="M30" s="77" t="str">
        <f>IF(M20=0,"",M20/TrNavi_act!M4*1000)</f>
        <v/>
      </c>
      <c r="N30" s="77" t="str">
        <f>IF(N20=0,"",N20/TrNavi_act!N4*1000)</f>
        <v/>
      </c>
      <c r="O30" s="77" t="str">
        <f>IF(O20=0,"",O20/TrNavi_act!O4*1000)</f>
        <v/>
      </c>
      <c r="P30" s="77" t="str">
        <f>IF(P20=0,"",P20/TrNavi_act!P4*1000)</f>
        <v/>
      </c>
      <c r="Q30" s="77" t="str">
        <f>IF(Q20=0,"",Q20/TrNavi_act!Q4*1000)</f>
        <v/>
      </c>
    </row>
    <row r="31" spans="1:17" ht="11.45" customHeight="1" x14ac:dyDescent="0.25">
      <c r="A31" s="147" t="s">
        <v>146</v>
      </c>
      <c r="B31" s="74">
        <f>IF(B21=0,"",B21/TrNavi_act!B5*1000)</f>
        <v>2.0816038275866182</v>
      </c>
      <c r="C31" s="74">
        <f>IF(C21=0,"",C21/TrNavi_act!C5*1000)</f>
        <v>1.9945443879546341</v>
      </c>
      <c r="D31" s="74">
        <f>IF(D21=0,"",D21/TrNavi_act!D5*1000)</f>
        <v>1.440590302178496</v>
      </c>
      <c r="E31" s="74">
        <f>IF(E21=0,"",E21/TrNavi_act!E5*1000)</f>
        <v>1.8013796133567663</v>
      </c>
      <c r="F31" s="74">
        <f>IF(F21=0,"",F21/TrNavi_act!F5*1000)</f>
        <v>2.9192501431024613</v>
      </c>
      <c r="G31" s="74">
        <f>IF(G21=0,"",G21/TrNavi_act!G5*1000)</f>
        <v>2.9021371332427761</v>
      </c>
      <c r="H31" s="74">
        <f>IF(H21=0,"",H21/TrNavi_act!H5*1000)</f>
        <v>2.7763200870985298</v>
      </c>
      <c r="I31" s="74">
        <f>IF(I21=0,"",I21/TrNavi_act!I5*1000)</f>
        <v>1.963815941470928</v>
      </c>
      <c r="J31" s="74">
        <f>IF(J21=0,"",J21/TrNavi_act!J5*1000)</f>
        <v>2.1619203052140739</v>
      </c>
      <c r="K31" s="74">
        <f>IF(K21=0,"",K21/TrNavi_act!K5*1000)</f>
        <v>1.9970394408387417</v>
      </c>
      <c r="L31" s="74">
        <f>IF(L21=0,"",L21/TrNavi_act!L5*1000)</f>
        <v>1.6794829799790776</v>
      </c>
      <c r="M31" s="74">
        <f>IF(M21=0,"",M21/TrNavi_act!M5*1000)</f>
        <v>2.3513473471756834</v>
      </c>
      <c r="N31" s="74">
        <f>IF(N21=0,"",N21/TrNavi_act!N5*1000)</f>
        <v>2.2783415777469642</v>
      </c>
      <c r="O31" s="74">
        <f>IF(O21=0,"",O21/TrNavi_act!O5*1000)</f>
        <v>2.1215003141829714</v>
      </c>
      <c r="P31" s="74">
        <f>IF(P21=0,"",P21/TrNavi_act!P5*1000)</f>
        <v>1.382378260903216</v>
      </c>
      <c r="Q31" s="74">
        <f>IF(Q21=0,"",Q21/TrNavi_act!Q5*1000)</f>
        <v>1.6663679490736707</v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0</v>
      </c>
      <c r="C34" s="52">
        <f t="shared" si="2"/>
        <v>0</v>
      </c>
      <c r="D34" s="52">
        <f t="shared" si="2"/>
        <v>0</v>
      </c>
      <c r="E34" s="52">
        <f t="shared" si="2"/>
        <v>0</v>
      </c>
      <c r="F34" s="52">
        <f t="shared" si="2"/>
        <v>0</v>
      </c>
      <c r="G34" s="52">
        <f t="shared" si="2"/>
        <v>0</v>
      </c>
      <c r="H34" s="52">
        <f t="shared" si="2"/>
        <v>0</v>
      </c>
      <c r="I34" s="52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0</v>
      </c>
      <c r="M34" s="52">
        <f t="shared" si="2"/>
        <v>0</v>
      </c>
      <c r="N34" s="52">
        <f t="shared" si="2"/>
        <v>0</v>
      </c>
      <c r="O34" s="52">
        <f t="shared" si="2"/>
        <v>0</v>
      </c>
      <c r="P34" s="52">
        <f t="shared" si="2"/>
        <v>0</v>
      </c>
      <c r="Q34" s="52">
        <f t="shared" si="2"/>
        <v>0</v>
      </c>
    </row>
    <row r="35" spans="1:17" ht="11.45" customHeight="1" x14ac:dyDescent="0.25">
      <c r="A35" s="147" t="s">
        <v>146</v>
      </c>
      <c r="B35" s="46">
        <f t="shared" ref="B35:Q35" si="3">IF(B21=0,0,B21/B$19)</f>
        <v>1</v>
      </c>
      <c r="C35" s="46">
        <f t="shared" si="3"/>
        <v>1</v>
      </c>
      <c r="D35" s="46">
        <f t="shared" si="3"/>
        <v>1</v>
      </c>
      <c r="E35" s="46">
        <f t="shared" si="3"/>
        <v>1</v>
      </c>
      <c r="F35" s="46">
        <f t="shared" si="3"/>
        <v>1</v>
      </c>
      <c r="G35" s="46">
        <f t="shared" si="3"/>
        <v>1</v>
      </c>
      <c r="H35" s="46">
        <f t="shared" si="3"/>
        <v>1</v>
      </c>
      <c r="I35" s="46">
        <f t="shared" si="3"/>
        <v>1</v>
      </c>
      <c r="J35" s="46">
        <f t="shared" si="3"/>
        <v>1</v>
      </c>
      <c r="K35" s="46">
        <f t="shared" si="3"/>
        <v>1</v>
      </c>
      <c r="L35" s="46">
        <f t="shared" si="3"/>
        <v>1</v>
      </c>
      <c r="M35" s="46">
        <f t="shared" si="3"/>
        <v>1</v>
      </c>
      <c r="N35" s="46">
        <f t="shared" si="3"/>
        <v>1</v>
      </c>
      <c r="O35" s="46">
        <f t="shared" si="3"/>
        <v>1</v>
      </c>
      <c r="P35" s="46">
        <f t="shared" si="3"/>
        <v>1</v>
      </c>
      <c r="Q35" s="46">
        <f t="shared" si="3"/>
        <v>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15.171835436760912</v>
      </c>
      <c r="C4" s="100">
        <v>15.199489131948001</v>
      </c>
      <c r="D4" s="100">
        <v>12.096685104480002</v>
      </c>
      <c r="E4" s="100">
        <v>12.096743133528001</v>
      </c>
      <c r="F4" s="100">
        <v>15.199126890012</v>
      </c>
      <c r="G4" s="100">
        <v>15.173782133063046</v>
      </c>
      <c r="H4" s="100">
        <v>15.19964023356</v>
      </c>
      <c r="I4" s="100">
        <v>15.199431102900002</v>
      </c>
      <c r="J4" s="100">
        <v>15.207295671756002</v>
      </c>
      <c r="K4" s="100">
        <v>11.806983120996001</v>
      </c>
      <c r="L4" s="100">
        <v>11.779632076507609</v>
      </c>
      <c r="M4" s="100">
        <v>14.891792996943353</v>
      </c>
      <c r="N4" s="100">
        <v>14.891601995611</v>
      </c>
      <c r="O4" s="100">
        <v>14.891733397233264</v>
      </c>
      <c r="P4" s="100">
        <v>8.9349523604111898</v>
      </c>
      <c r="Q4" s="100">
        <v>8.9350180012870783</v>
      </c>
    </row>
    <row r="5" spans="1:17" ht="11.45" customHeight="1" x14ac:dyDescent="0.25">
      <c r="A5" s="141" t="s">
        <v>91</v>
      </c>
      <c r="B5" s="140">
        <f t="shared" ref="B5:Q5" si="0">B4</f>
        <v>15.171835436760912</v>
      </c>
      <c r="C5" s="140">
        <f t="shared" si="0"/>
        <v>15.199489131948001</v>
      </c>
      <c r="D5" s="140">
        <f t="shared" si="0"/>
        <v>12.096685104480002</v>
      </c>
      <c r="E5" s="140">
        <f t="shared" si="0"/>
        <v>12.096743133528001</v>
      </c>
      <c r="F5" s="140">
        <f t="shared" si="0"/>
        <v>15.199126890012</v>
      </c>
      <c r="G5" s="140">
        <f t="shared" si="0"/>
        <v>15.173782133063046</v>
      </c>
      <c r="H5" s="140">
        <f t="shared" si="0"/>
        <v>15.19964023356</v>
      </c>
      <c r="I5" s="140">
        <f t="shared" si="0"/>
        <v>15.199431102900002</v>
      </c>
      <c r="J5" s="140">
        <f t="shared" si="0"/>
        <v>15.207295671756002</v>
      </c>
      <c r="K5" s="140">
        <f t="shared" si="0"/>
        <v>11.806983120996001</v>
      </c>
      <c r="L5" s="140">
        <f t="shared" si="0"/>
        <v>11.779632076507609</v>
      </c>
      <c r="M5" s="140">
        <f t="shared" si="0"/>
        <v>14.891792996943353</v>
      </c>
      <c r="N5" s="140">
        <f t="shared" si="0"/>
        <v>14.891601995611</v>
      </c>
      <c r="O5" s="140">
        <f t="shared" si="0"/>
        <v>14.891733397233264</v>
      </c>
      <c r="P5" s="140">
        <f t="shared" si="0"/>
        <v>8.9349523604111898</v>
      </c>
      <c r="Q5" s="140">
        <f t="shared" si="0"/>
        <v>8.9350180012870783</v>
      </c>
    </row>
    <row r="7" spans="1:17" ht="11.45" customHeight="1" x14ac:dyDescent="0.25">
      <c r="A7" s="27" t="s">
        <v>100</v>
      </c>
      <c r="B7" s="71">
        <f t="shared" ref="B7:Q7" si="1">SUM(B8:B9)</f>
        <v>15.171835436760912</v>
      </c>
      <c r="C7" s="71">
        <f t="shared" si="1"/>
        <v>15.199489131948001</v>
      </c>
      <c r="D7" s="71">
        <f t="shared" si="1"/>
        <v>12.096685104480002</v>
      </c>
      <c r="E7" s="71">
        <f t="shared" si="1"/>
        <v>12.096743133528001</v>
      </c>
      <c r="F7" s="71">
        <f t="shared" si="1"/>
        <v>15.199126890012</v>
      </c>
      <c r="G7" s="71">
        <f t="shared" si="1"/>
        <v>15.173782133063046</v>
      </c>
      <c r="H7" s="71">
        <f t="shared" si="1"/>
        <v>15.19964023356</v>
      </c>
      <c r="I7" s="71">
        <f t="shared" si="1"/>
        <v>15.199431102900002</v>
      </c>
      <c r="J7" s="71">
        <f t="shared" si="1"/>
        <v>15.207295671756</v>
      </c>
      <c r="K7" s="71">
        <f t="shared" si="1"/>
        <v>11.806983120996001</v>
      </c>
      <c r="L7" s="71">
        <f t="shared" si="1"/>
        <v>11.779632076507605</v>
      </c>
      <c r="M7" s="71">
        <f t="shared" si="1"/>
        <v>14.89179299694335</v>
      </c>
      <c r="N7" s="71">
        <f t="shared" si="1"/>
        <v>14.891601995610998</v>
      </c>
      <c r="O7" s="71">
        <f t="shared" si="1"/>
        <v>14.891733397233264</v>
      </c>
      <c r="P7" s="71">
        <f t="shared" si="1"/>
        <v>8.9349523604111898</v>
      </c>
      <c r="Q7" s="71">
        <f t="shared" si="1"/>
        <v>8.9350180012870783</v>
      </c>
    </row>
    <row r="8" spans="1:17" ht="11.45" customHeight="1" x14ac:dyDescent="0.25">
      <c r="A8" s="148" t="s">
        <v>147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</row>
    <row r="9" spans="1:17" ht="11.45" customHeight="1" x14ac:dyDescent="0.25">
      <c r="A9" s="147" t="s">
        <v>146</v>
      </c>
      <c r="B9" s="69">
        <v>15.171835436760912</v>
      </c>
      <c r="C9" s="69">
        <v>15.199489131948001</v>
      </c>
      <c r="D9" s="69">
        <v>12.096685104480002</v>
      </c>
      <c r="E9" s="69">
        <v>12.096743133528001</v>
      </c>
      <c r="F9" s="69">
        <v>15.199126890012</v>
      </c>
      <c r="G9" s="69">
        <v>15.173782133063046</v>
      </c>
      <c r="H9" s="69">
        <v>15.19964023356</v>
      </c>
      <c r="I9" s="69">
        <v>15.199431102900002</v>
      </c>
      <c r="J9" s="69">
        <v>15.207295671756</v>
      </c>
      <c r="K9" s="69">
        <v>11.806983120996001</v>
      </c>
      <c r="L9" s="69">
        <v>11.779632076507605</v>
      </c>
      <c r="M9" s="69">
        <v>14.89179299694335</v>
      </c>
      <c r="N9" s="69">
        <v>14.891601995610998</v>
      </c>
      <c r="O9" s="69">
        <v>14.891733397233264</v>
      </c>
      <c r="P9" s="69">
        <v>8.9349523604111898</v>
      </c>
      <c r="Q9" s="69">
        <v>8.9350180012870783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2.9822142705430621</v>
      </c>
      <c r="C14" s="100">
        <f>IF(C4=0,0,C4/TrNavi_ene!C4)</f>
        <v>2.9802627683940357</v>
      </c>
      <c r="D14" s="100">
        <f>IF(D4=0,0,D4/TrNavi_ene!D4)</f>
        <v>2.9504685712111463</v>
      </c>
      <c r="E14" s="100">
        <f>IF(E4=0,0,E4/TrNavi_ene!E4)</f>
        <v>2.9504683321043723</v>
      </c>
      <c r="F14" s="100">
        <f>IF(F4=0,0,F4/TrNavi_ene!F4)</f>
        <v>2.9802618643808838</v>
      </c>
      <c r="G14" s="100">
        <f>IF(G4=0,0,G4/TrNavi_ene!G4)</f>
        <v>2.9825930253033914</v>
      </c>
      <c r="H14" s="100">
        <f>IF(H4=0,0,H4/TrNavi_ene!H4)</f>
        <v>2.9802631778906301</v>
      </c>
      <c r="I14" s="100">
        <f>IF(I4=0,0,I4/TrNavi_ene!I4)</f>
        <v>2.9802630774524856</v>
      </c>
      <c r="J14" s="100">
        <f>IF(J4=0,0,J4/TrNavi_ene!J4)</f>
        <v>2.9818402209730643</v>
      </c>
      <c r="K14" s="100">
        <f>IF(K4=0,0,K4/TrNavi_ene!K4)</f>
        <v>2.9516941256018021</v>
      </c>
      <c r="L14" s="100">
        <f>IF(L4=0,0,L4/TrNavi_ene!L4)</f>
        <v>2.9531975875737042</v>
      </c>
      <c r="M14" s="100">
        <f>IF(M4=0,0,M4/TrNavi_ene!M4)</f>
        <v>2.9831851435244108</v>
      </c>
      <c r="N14" s="100">
        <f>IF(N4=0,0,N4/TrNavi_ene!N4)</f>
        <v>2.9831851406780321</v>
      </c>
      <c r="O14" s="100">
        <f>IF(O4=0,0,O4/TrNavi_ene!O4)</f>
        <v>2.98318526318468</v>
      </c>
      <c r="P14" s="100">
        <f>IF(P4=0,0,P4/TrNavi_ene!P4)</f>
        <v>2.9689775706075565</v>
      </c>
      <c r="Q14" s="100">
        <f>IF(Q4=0,0,Q4/TrNavi_ene!Q4)</f>
        <v>2.9689766500351618</v>
      </c>
    </row>
    <row r="15" spans="1:17" ht="11.45" customHeight="1" x14ac:dyDescent="0.25">
      <c r="A15" s="141" t="s">
        <v>91</v>
      </c>
      <c r="B15" s="140">
        <f t="shared" ref="B15:Q15" si="2">B14</f>
        <v>2.9822142705430621</v>
      </c>
      <c r="C15" s="140">
        <f t="shared" si="2"/>
        <v>2.9802627683940357</v>
      </c>
      <c r="D15" s="140">
        <f t="shared" si="2"/>
        <v>2.9504685712111463</v>
      </c>
      <c r="E15" s="140">
        <f t="shared" si="2"/>
        <v>2.9504683321043723</v>
      </c>
      <c r="F15" s="140">
        <f t="shared" si="2"/>
        <v>2.9802618643808838</v>
      </c>
      <c r="G15" s="140">
        <f t="shared" si="2"/>
        <v>2.9825930253033914</v>
      </c>
      <c r="H15" s="140">
        <f t="shared" si="2"/>
        <v>2.9802631778906301</v>
      </c>
      <c r="I15" s="140">
        <f t="shared" si="2"/>
        <v>2.9802630774524856</v>
      </c>
      <c r="J15" s="140">
        <f t="shared" si="2"/>
        <v>2.9818402209730643</v>
      </c>
      <c r="K15" s="140">
        <f t="shared" si="2"/>
        <v>2.9516941256018021</v>
      </c>
      <c r="L15" s="140">
        <f t="shared" si="2"/>
        <v>2.9531975875737042</v>
      </c>
      <c r="M15" s="140">
        <f t="shared" si="2"/>
        <v>2.9831851435244108</v>
      </c>
      <c r="N15" s="140">
        <f t="shared" si="2"/>
        <v>2.9831851406780321</v>
      </c>
      <c r="O15" s="140">
        <f t="shared" si="2"/>
        <v>2.98318526318468</v>
      </c>
      <c r="P15" s="140">
        <f t="shared" si="2"/>
        <v>2.9689775706075565</v>
      </c>
      <c r="Q15" s="140">
        <f t="shared" si="2"/>
        <v>2.9689766500351618</v>
      </c>
    </row>
    <row r="17" spans="1:17" ht="11.45" customHeight="1" x14ac:dyDescent="0.25">
      <c r="A17" s="27" t="s">
        <v>123</v>
      </c>
      <c r="B17" s="68">
        <f>IF(B7=0,"",B7/TrNavi_act!B7*100)</f>
        <v>595.14582988309337</v>
      </c>
      <c r="C17" s="68">
        <f>IF(C7=0,"",C7/TrNavi_act!C7*100)</f>
        <v>589.10212497546615</v>
      </c>
      <c r="D17" s="68">
        <f>IF(D7=0,"",D7/TrNavi_act!D7*100)</f>
        <v>577.66826016471282</v>
      </c>
      <c r="E17" s="68">
        <f>IF(E7=0,"",E7/TrNavi_act!E7*100)</f>
        <v>572.17641456015804</v>
      </c>
      <c r="F17" s="68">
        <f>IF(F7=0,"",F7/TrNavi_act!F7*100)</f>
        <v>572.45967684330651</v>
      </c>
      <c r="G17" s="68">
        <f>IF(G7=0,"",G7/TrNavi_act!G7*100)</f>
        <v>567.46091579568758</v>
      </c>
      <c r="H17" s="68">
        <f>IF(H7=0,"",H7/TrNavi_act!H7*100)</f>
        <v>561.62709913027561</v>
      </c>
      <c r="I17" s="68">
        <f>IF(I7=0,"",I7/TrNavi_act!I7*100)</f>
        <v>556.28778188538467</v>
      </c>
      <c r="J17" s="68">
        <f>IF(J7=0,"",J7/TrNavi_act!J7*100)</f>
        <v>551.29083005474388</v>
      </c>
      <c r="K17" s="68">
        <f>IF(K7=0,"",K7/TrNavi_act!K7*100)</f>
        <v>540.52928999302253</v>
      </c>
      <c r="L17" s="68">
        <f>IF(L7=0,"",L7/TrNavi_act!L7*100)</f>
        <v>535.66326916329331</v>
      </c>
      <c r="M17" s="68">
        <f>IF(M7=0,"",M7/TrNavi_act!M7*100)</f>
        <v>598.69655753618713</v>
      </c>
      <c r="N17" s="68">
        <f>IF(N7=0,"",N7/TrNavi_act!N7*100)</f>
        <v>593.00484509431158</v>
      </c>
      <c r="O17" s="68">
        <f>IF(O7=0,"",O7/TrNavi_act!O7*100)</f>
        <v>587.36726753361563</v>
      </c>
      <c r="P17" s="68">
        <f>IF(P7=0,"",P7/TrNavi_act!P7*100)</f>
        <v>454.41307004307532</v>
      </c>
      <c r="Q17" s="68">
        <f>IF(Q7=0,"",Q7/TrNavi_act!Q7*100)</f>
        <v>562.96875512732674</v>
      </c>
    </row>
    <row r="18" spans="1:17" ht="11.45" customHeight="1" x14ac:dyDescent="0.25">
      <c r="A18" s="148" t="s">
        <v>147</v>
      </c>
      <c r="B18" s="77" t="str">
        <f>IF(B8=0,"",B8/TrNavi_act!B8*100)</f>
        <v/>
      </c>
      <c r="C18" s="77" t="str">
        <f>IF(C8=0,"",C8/TrNavi_act!C8*100)</f>
        <v/>
      </c>
      <c r="D18" s="77" t="str">
        <f>IF(D8=0,"",D8/TrNavi_act!D8*100)</f>
        <v/>
      </c>
      <c r="E18" s="77" t="str">
        <f>IF(E8=0,"",E8/TrNavi_act!E8*100)</f>
        <v/>
      </c>
      <c r="F18" s="77" t="str">
        <f>IF(F8=0,"",F8/TrNavi_act!F8*100)</f>
        <v/>
      </c>
      <c r="G18" s="77" t="str">
        <f>IF(G8=0,"",G8/TrNavi_act!G8*100)</f>
        <v/>
      </c>
      <c r="H18" s="77" t="str">
        <f>IF(H8=0,"",H8/TrNavi_act!H8*100)</f>
        <v/>
      </c>
      <c r="I18" s="77" t="str">
        <f>IF(I8=0,"",I8/TrNavi_act!I8*100)</f>
        <v/>
      </c>
      <c r="J18" s="77" t="str">
        <f>IF(J8=0,"",J8/TrNavi_act!J8*100)</f>
        <v/>
      </c>
      <c r="K18" s="77" t="str">
        <f>IF(K8=0,"",K8/TrNavi_act!K8*100)</f>
        <v/>
      </c>
      <c r="L18" s="77" t="str">
        <f>IF(L8=0,"",L8/TrNavi_act!L8*100)</f>
        <v/>
      </c>
      <c r="M18" s="77" t="str">
        <f>IF(M8=0,"",M8/TrNavi_act!M8*100)</f>
        <v/>
      </c>
      <c r="N18" s="77" t="str">
        <f>IF(N8=0,"",N8/TrNavi_act!N8*100)</f>
        <v/>
      </c>
      <c r="O18" s="77" t="str">
        <f>IF(O8=0,"",O8/TrNavi_act!O8*100)</f>
        <v/>
      </c>
      <c r="P18" s="77" t="str">
        <f>IF(P8=0,"",P8/TrNavi_act!P8*100)</f>
        <v/>
      </c>
      <c r="Q18" s="77" t="str">
        <f>IF(Q8=0,"",Q8/TrNavi_act!Q8*100)</f>
        <v/>
      </c>
    </row>
    <row r="19" spans="1:17" ht="11.45" customHeight="1" x14ac:dyDescent="0.25">
      <c r="A19" s="147" t="s">
        <v>146</v>
      </c>
      <c r="B19" s="74">
        <f>IF(B9=0,"",B9/TrNavi_act!B9*100)</f>
        <v>595.14582988309337</v>
      </c>
      <c r="C19" s="74">
        <f>IF(C9=0,"",C9/TrNavi_act!C9*100)</f>
        <v>589.10212497546615</v>
      </c>
      <c r="D19" s="74">
        <f>IF(D9=0,"",D9/TrNavi_act!D9*100)</f>
        <v>577.66826016471282</v>
      </c>
      <c r="E19" s="74">
        <f>IF(E9=0,"",E9/TrNavi_act!E9*100)</f>
        <v>572.17641456015804</v>
      </c>
      <c r="F19" s="74">
        <f>IF(F9=0,"",F9/TrNavi_act!F9*100)</f>
        <v>572.45967684330651</v>
      </c>
      <c r="G19" s="74">
        <f>IF(G9=0,"",G9/TrNavi_act!G9*100)</f>
        <v>567.46091579568758</v>
      </c>
      <c r="H19" s="74">
        <f>IF(H9=0,"",H9/TrNavi_act!H9*100)</f>
        <v>561.62709913027561</v>
      </c>
      <c r="I19" s="74">
        <f>IF(I9=0,"",I9/TrNavi_act!I9*100)</f>
        <v>556.28778188538467</v>
      </c>
      <c r="J19" s="74">
        <f>IF(J9=0,"",J9/TrNavi_act!J9*100)</f>
        <v>551.29083005474388</v>
      </c>
      <c r="K19" s="74">
        <f>IF(K9=0,"",K9/TrNavi_act!K9*100)</f>
        <v>540.52928999302253</v>
      </c>
      <c r="L19" s="74">
        <f>IF(L9=0,"",L9/TrNavi_act!L9*100)</f>
        <v>535.66326916329331</v>
      </c>
      <c r="M19" s="74">
        <f>IF(M9=0,"",M9/TrNavi_act!M9*100)</f>
        <v>598.69655753618713</v>
      </c>
      <c r="N19" s="74">
        <f>IF(N9=0,"",N9/TrNavi_act!N9*100)</f>
        <v>593.00484509431158</v>
      </c>
      <c r="O19" s="74">
        <f>IF(O9=0,"",O9/TrNavi_act!O9*100)</f>
        <v>587.36726753361563</v>
      </c>
      <c r="P19" s="74">
        <f>IF(P9=0,"",P9/TrNavi_act!P9*100)</f>
        <v>454.41307004307532</v>
      </c>
      <c r="Q19" s="74">
        <f>IF(Q9=0,"",Q9/TrNavi_act!Q9*100)</f>
        <v>562.96875512732674</v>
      </c>
    </row>
    <row r="21" spans="1:17" ht="11.45" customHeight="1" x14ac:dyDescent="0.25">
      <c r="A21" s="27" t="s">
        <v>155</v>
      </c>
      <c r="B21" s="68">
        <f>IF(B7=0,"",B7/TrNavi_act!B3*1000)</f>
        <v>6.2077886402458722</v>
      </c>
      <c r="C21" s="68">
        <f>IF(C7=0,"",C7/TrNavi_act!C3*1000)</f>
        <v>5.9442663793304655</v>
      </c>
      <c r="D21" s="68">
        <f>IF(D7=0,"",D7/TrNavi_act!D3*1000)</f>
        <v>4.2504164105692208</v>
      </c>
      <c r="E21" s="68">
        <f>IF(E7=0,"",E7/TrNavi_act!E3*1000)</f>
        <v>5.3149135033075572</v>
      </c>
      <c r="F21" s="68">
        <f>IF(F7=0,"",F7/TrNavi_act!F3*1000)</f>
        <v>8.700129874076703</v>
      </c>
      <c r="G21" s="68">
        <f>IF(G7=0,"",G7/TrNavi_act!G3*1000)</f>
        <v>8.6558939720838826</v>
      </c>
      <c r="H21" s="68">
        <f>IF(H7=0,"",H7/TrNavi_act!H3*1000)</f>
        <v>8.2741645256178558</v>
      </c>
      <c r="I21" s="68">
        <f>IF(I7=0,"",I7/TrNavi_act!I3*1000)</f>
        <v>5.8526881412783984</v>
      </c>
      <c r="J21" s="68">
        <f>IF(J7=0,"",J7/TrNavi_act!J3*1000)</f>
        <v>6.4465009206256898</v>
      </c>
      <c r="K21" s="68">
        <f>IF(K7=0,"",K7/TrNavi_act!K3*1000)</f>
        <v>5.8946495861188231</v>
      </c>
      <c r="L21" s="68">
        <f>IF(L7=0,"",L7/TrNavi_act!L3*1000)</f>
        <v>4.9598450848453073</v>
      </c>
      <c r="M21" s="68">
        <f>IF(M7=0,"",M7/TrNavi_act!M3*1000)</f>
        <v>7.0145044733600326</v>
      </c>
      <c r="N21" s="68">
        <f>IF(N7=0,"",N7/TrNavi_act!N3*1000)</f>
        <v>6.7967147401236865</v>
      </c>
      <c r="O21" s="68">
        <f>IF(O7=0,"",O7/TrNavi_act!O3*1000)</f>
        <v>6.328828473112309</v>
      </c>
      <c r="P21" s="68">
        <f>IF(P7=0,"",P7/TrNavi_act!P3*1000)</f>
        <v>4.1042500507171287</v>
      </c>
      <c r="Q21" s="68">
        <f>IF(Q7=0,"",Q7/TrNavi_act!Q3*1000)</f>
        <v>4.9474075311667107</v>
      </c>
    </row>
    <row r="22" spans="1:17" ht="11.45" customHeight="1" x14ac:dyDescent="0.25">
      <c r="A22" s="148" t="s">
        <v>147</v>
      </c>
      <c r="B22" s="77" t="str">
        <f>IF(B8=0,"",B8/TrNavi_act!B4*1000)</f>
        <v/>
      </c>
      <c r="C22" s="77" t="str">
        <f>IF(C8=0,"",C8/TrNavi_act!C4*1000)</f>
        <v/>
      </c>
      <c r="D22" s="77" t="str">
        <f>IF(D8=0,"",D8/TrNavi_act!D4*1000)</f>
        <v/>
      </c>
      <c r="E22" s="77" t="str">
        <f>IF(E8=0,"",E8/TrNavi_act!E4*1000)</f>
        <v/>
      </c>
      <c r="F22" s="77" t="str">
        <f>IF(F8=0,"",F8/TrNavi_act!F4*1000)</f>
        <v/>
      </c>
      <c r="G22" s="77" t="str">
        <f>IF(G8=0,"",G8/TrNavi_act!G4*1000)</f>
        <v/>
      </c>
      <c r="H22" s="77" t="str">
        <f>IF(H8=0,"",H8/TrNavi_act!H4*1000)</f>
        <v/>
      </c>
      <c r="I22" s="77" t="str">
        <f>IF(I8=0,"",I8/TrNavi_act!I4*1000)</f>
        <v/>
      </c>
      <c r="J22" s="77" t="str">
        <f>IF(J8=0,"",J8/TrNavi_act!J4*1000)</f>
        <v/>
      </c>
      <c r="K22" s="77" t="str">
        <f>IF(K8=0,"",K8/TrNavi_act!K4*1000)</f>
        <v/>
      </c>
      <c r="L22" s="77" t="str">
        <f>IF(L8=0,"",L8/TrNavi_act!L4*1000)</f>
        <v/>
      </c>
      <c r="M22" s="77" t="str">
        <f>IF(M8=0,"",M8/TrNavi_act!M4*1000)</f>
        <v/>
      </c>
      <c r="N22" s="77" t="str">
        <f>IF(N8=0,"",N8/TrNavi_act!N4*1000)</f>
        <v/>
      </c>
      <c r="O22" s="77" t="str">
        <f>IF(O8=0,"",O8/TrNavi_act!O4*1000)</f>
        <v/>
      </c>
      <c r="P22" s="77" t="str">
        <f>IF(P8=0,"",P8/TrNavi_act!P4*1000)</f>
        <v/>
      </c>
      <c r="Q22" s="77" t="str">
        <f>IF(Q8=0,"",Q8/TrNavi_act!Q4*1000)</f>
        <v/>
      </c>
    </row>
    <row r="23" spans="1:17" ht="11.45" customHeight="1" x14ac:dyDescent="0.25">
      <c r="A23" s="147" t="s">
        <v>146</v>
      </c>
      <c r="B23" s="74">
        <f>IF(B9=0,"",B9/TrNavi_act!B5*1000)</f>
        <v>6.2077886402458722</v>
      </c>
      <c r="C23" s="74">
        <f>IF(C9=0,"",C9/TrNavi_act!C5*1000)</f>
        <v>5.9442663793304655</v>
      </c>
      <c r="D23" s="74">
        <f>IF(D9=0,"",D9/TrNavi_act!D5*1000)</f>
        <v>4.2504164105692208</v>
      </c>
      <c r="E23" s="74">
        <f>IF(E9=0,"",E9/TrNavi_act!E5*1000)</f>
        <v>5.3149135033075572</v>
      </c>
      <c r="F23" s="74">
        <f>IF(F9=0,"",F9/TrNavi_act!F5*1000)</f>
        <v>8.700129874076703</v>
      </c>
      <c r="G23" s="74">
        <f>IF(G9=0,"",G9/TrNavi_act!G5*1000)</f>
        <v>8.6558939720838826</v>
      </c>
      <c r="H23" s="74">
        <f>IF(H9=0,"",H9/TrNavi_act!H5*1000)</f>
        <v>8.2741645256178558</v>
      </c>
      <c r="I23" s="74">
        <f>IF(I9=0,"",I9/TrNavi_act!I5*1000)</f>
        <v>5.8526881412783984</v>
      </c>
      <c r="J23" s="74">
        <f>IF(J9=0,"",J9/TrNavi_act!J5*1000)</f>
        <v>6.4465009206256898</v>
      </c>
      <c r="K23" s="74">
        <f>IF(K9=0,"",K9/TrNavi_act!K5*1000)</f>
        <v>5.8946495861188231</v>
      </c>
      <c r="L23" s="74">
        <f>IF(L9=0,"",L9/TrNavi_act!L5*1000)</f>
        <v>4.9598450848453073</v>
      </c>
      <c r="M23" s="74">
        <f>IF(M9=0,"",M9/TrNavi_act!M5*1000)</f>
        <v>7.0145044733600326</v>
      </c>
      <c r="N23" s="74">
        <f>IF(N9=0,"",N9/TrNavi_act!N5*1000)</f>
        <v>6.7967147401236865</v>
      </c>
      <c r="O23" s="74">
        <f>IF(O9=0,"",O9/TrNavi_act!O5*1000)</f>
        <v>6.328828473112309</v>
      </c>
      <c r="P23" s="74">
        <f>IF(P9=0,"",P9/TrNavi_act!P5*1000)</f>
        <v>4.1042500507171287</v>
      </c>
      <c r="Q23" s="74">
        <f>IF(Q9=0,"",Q9/TrNavi_act!Q5*1000)</f>
        <v>4.9474075311667107</v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0</v>
      </c>
      <c r="C26" s="52">
        <f t="shared" si="4"/>
        <v>0</v>
      </c>
      <c r="D26" s="52">
        <f t="shared" si="4"/>
        <v>0</v>
      </c>
      <c r="E26" s="52">
        <f t="shared" si="4"/>
        <v>0</v>
      </c>
      <c r="F26" s="52">
        <f t="shared" si="4"/>
        <v>0</v>
      </c>
      <c r="G26" s="52">
        <f t="shared" si="4"/>
        <v>0</v>
      </c>
      <c r="H26" s="52">
        <f t="shared" si="4"/>
        <v>0</v>
      </c>
      <c r="I26" s="52">
        <f t="shared" si="4"/>
        <v>0</v>
      </c>
      <c r="J26" s="52">
        <f t="shared" si="4"/>
        <v>0</v>
      </c>
      <c r="K26" s="52">
        <f t="shared" si="4"/>
        <v>0</v>
      </c>
      <c r="L26" s="52">
        <f t="shared" si="4"/>
        <v>0</v>
      </c>
      <c r="M26" s="52">
        <f t="shared" si="4"/>
        <v>0</v>
      </c>
      <c r="N26" s="52">
        <f t="shared" si="4"/>
        <v>0</v>
      </c>
      <c r="O26" s="52">
        <f t="shared" si="4"/>
        <v>0</v>
      </c>
      <c r="P26" s="52">
        <f t="shared" si="4"/>
        <v>0</v>
      </c>
      <c r="Q26" s="52">
        <f t="shared" si="4"/>
        <v>0</v>
      </c>
    </row>
    <row r="27" spans="1:17" ht="11.45" customHeight="1" x14ac:dyDescent="0.25">
      <c r="A27" s="147" t="s">
        <v>146</v>
      </c>
      <c r="B27" s="46">
        <f t="shared" ref="B27:Q27" si="5">IF(B9=0,0,B9/B$7)</f>
        <v>1</v>
      </c>
      <c r="C27" s="46">
        <f t="shared" si="5"/>
        <v>1</v>
      </c>
      <c r="D27" s="46">
        <f t="shared" si="5"/>
        <v>1</v>
      </c>
      <c r="E27" s="46">
        <f t="shared" si="5"/>
        <v>1</v>
      </c>
      <c r="F27" s="46">
        <f t="shared" si="5"/>
        <v>1</v>
      </c>
      <c r="G27" s="46">
        <f t="shared" si="5"/>
        <v>1</v>
      </c>
      <c r="H27" s="46">
        <f t="shared" si="5"/>
        <v>1</v>
      </c>
      <c r="I27" s="46">
        <f t="shared" si="5"/>
        <v>1</v>
      </c>
      <c r="J27" s="46">
        <f t="shared" si="5"/>
        <v>1</v>
      </c>
      <c r="K27" s="46">
        <f t="shared" si="5"/>
        <v>1</v>
      </c>
      <c r="L27" s="46">
        <f t="shared" si="5"/>
        <v>1</v>
      </c>
      <c r="M27" s="46">
        <f t="shared" si="5"/>
        <v>1</v>
      </c>
      <c r="N27" s="46">
        <f t="shared" si="5"/>
        <v>1</v>
      </c>
      <c r="O27" s="46">
        <f t="shared" si="5"/>
        <v>1</v>
      </c>
      <c r="P27" s="46">
        <f t="shared" si="5"/>
        <v>1</v>
      </c>
      <c r="Q27" s="46">
        <f t="shared" si="5"/>
        <v>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AT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107216.03830690761</v>
      </c>
      <c r="C4" s="40">
        <f t="shared" si="0"/>
        <v>108322.75464236533</v>
      </c>
      <c r="D4" s="40">
        <f t="shared" si="0"/>
        <v>109416.5641173238</v>
      </c>
      <c r="E4" s="40">
        <f t="shared" si="0"/>
        <v>108930.60155883945</v>
      </c>
      <c r="F4" s="40">
        <f t="shared" si="0"/>
        <v>112210.17178880885</v>
      </c>
      <c r="G4" s="40">
        <f t="shared" si="0"/>
        <v>116796.33951573509</v>
      </c>
      <c r="H4" s="40">
        <f t="shared" si="0"/>
        <v>118630.55685225192</v>
      </c>
      <c r="I4" s="40">
        <f t="shared" si="0"/>
        <v>122378.95924229667</v>
      </c>
      <c r="J4" s="40">
        <f t="shared" si="0"/>
        <v>125191.27534598637</v>
      </c>
      <c r="K4" s="40">
        <f t="shared" si="0"/>
        <v>120348.84807338836</v>
      </c>
      <c r="L4" s="40">
        <f t="shared" si="0"/>
        <v>124135.32106300424</v>
      </c>
      <c r="M4" s="40">
        <f t="shared" si="0"/>
        <v>127260.46669201937</v>
      </c>
      <c r="N4" s="40">
        <f t="shared" si="0"/>
        <v>128459.98512048647</v>
      </c>
      <c r="O4" s="40">
        <f t="shared" si="0"/>
        <v>130138.36988574335</v>
      </c>
      <c r="P4" s="40">
        <f t="shared" si="0"/>
        <v>132597.27220718568</v>
      </c>
      <c r="Q4" s="40">
        <f t="shared" si="0"/>
        <v>135147.1619041693</v>
      </c>
    </row>
    <row r="5" spans="1:17" ht="11.45" customHeight="1" x14ac:dyDescent="0.25">
      <c r="A5" s="23" t="s">
        <v>50</v>
      </c>
      <c r="B5" s="39">
        <f t="shared" ref="B5:Q5" si="1">B6+B7+B8</f>
        <v>77240.617517023013</v>
      </c>
      <c r="C5" s="39">
        <f t="shared" si="1"/>
        <v>77664.690212881673</v>
      </c>
      <c r="D5" s="39">
        <f t="shared" si="1"/>
        <v>78669.523689832509</v>
      </c>
      <c r="E5" s="39">
        <f t="shared" si="1"/>
        <v>79859.691572609328</v>
      </c>
      <c r="F5" s="39">
        <f t="shared" si="1"/>
        <v>80717.60097586819</v>
      </c>
      <c r="G5" s="39">
        <f t="shared" si="1"/>
        <v>81449.321378760083</v>
      </c>
      <c r="H5" s="39">
        <f t="shared" si="1"/>
        <v>81731.855198366247</v>
      </c>
      <c r="I5" s="39">
        <f t="shared" si="1"/>
        <v>83491.963196439086</v>
      </c>
      <c r="J5" s="39">
        <f t="shared" si="1"/>
        <v>84571.325537887809</v>
      </c>
      <c r="K5" s="39">
        <f t="shared" si="1"/>
        <v>83297.994019704944</v>
      </c>
      <c r="L5" s="39">
        <f t="shared" si="1"/>
        <v>84903.415232219631</v>
      </c>
      <c r="M5" s="39">
        <f t="shared" si="1"/>
        <v>85887.850251095646</v>
      </c>
      <c r="N5" s="39">
        <f t="shared" si="1"/>
        <v>85629.026922948862</v>
      </c>
      <c r="O5" s="39">
        <f t="shared" si="1"/>
        <v>86372.765884481472</v>
      </c>
      <c r="P5" s="39">
        <f t="shared" si="1"/>
        <v>88416.28136988914</v>
      </c>
      <c r="Q5" s="39">
        <f t="shared" si="1"/>
        <v>90387.967527097469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1034.717257918001</v>
      </c>
      <c r="C6" s="37">
        <f>TrRoad_act!C$5</f>
        <v>1067.0930613208914</v>
      </c>
      <c r="D6" s="37">
        <f>TrRoad_act!D$5</f>
        <v>1103.2237232936818</v>
      </c>
      <c r="E6" s="37">
        <f>TrRoad_act!E$5</f>
        <v>1136.0906668131474</v>
      </c>
      <c r="F6" s="37">
        <f>TrRoad_act!F$5</f>
        <v>1199.7300665401101</v>
      </c>
      <c r="G6" s="37">
        <f>TrRoad_act!G$5</f>
        <v>1234.196669530048</v>
      </c>
      <c r="H6" s="37">
        <f>TrRoad_act!H$5</f>
        <v>1275.1842655610967</v>
      </c>
      <c r="I6" s="37">
        <f>TrRoad_act!I$5</f>
        <v>1329.1344351714442</v>
      </c>
      <c r="J6" s="37">
        <f>TrRoad_act!J$5</f>
        <v>1385.8376524371117</v>
      </c>
      <c r="K6" s="37">
        <f>TrRoad_act!K$5</f>
        <v>1439.477090033902</v>
      </c>
      <c r="L6" s="37">
        <f>TrRoad_act!L$5</f>
        <v>1484.8025179237477</v>
      </c>
      <c r="M6" s="37">
        <f>TrRoad_act!M$5</f>
        <v>1533.2905876136565</v>
      </c>
      <c r="N6" s="37">
        <f>TrRoad_act!N$5</f>
        <v>1606.3254077520198</v>
      </c>
      <c r="O6" s="37">
        <f>TrRoad_act!O$5</f>
        <v>1639.1876989709751</v>
      </c>
      <c r="P6" s="37">
        <f>TrRoad_act!P$5</f>
        <v>1685.4184726105173</v>
      </c>
      <c r="Q6" s="37">
        <f>TrRoad_act!Q$5</f>
        <v>1745.5526669418548</v>
      </c>
    </row>
    <row r="7" spans="1:17" ht="11.45" customHeight="1" x14ac:dyDescent="0.25">
      <c r="A7" s="17" t="str">
        <f>TrRoad_act!$A$6</f>
        <v>Passenger cars</v>
      </c>
      <c r="B7" s="37">
        <f>TrRoad_act!B$6</f>
        <v>66668</v>
      </c>
      <c r="C7" s="37">
        <f>TrRoad_act!C$6</f>
        <v>67104</v>
      </c>
      <c r="D7" s="37">
        <f>TrRoad_act!D$6</f>
        <v>67960</v>
      </c>
      <c r="E7" s="37">
        <f>TrRoad_act!E$6</f>
        <v>68941</v>
      </c>
      <c r="F7" s="37">
        <f>TrRoad_act!F$6</f>
        <v>69608</v>
      </c>
      <c r="G7" s="37">
        <f>TrRoad_act!G$6</f>
        <v>70557.000000000015</v>
      </c>
      <c r="H7" s="37">
        <f>TrRoad_act!H$6</f>
        <v>70893</v>
      </c>
      <c r="I7" s="37">
        <f>TrRoad_act!I$6</f>
        <v>72023</v>
      </c>
      <c r="J7" s="37">
        <f>TrRoad_act!J$6</f>
        <v>73281.000000000015</v>
      </c>
      <c r="K7" s="37">
        <f>TrRoad_act!K$6</f>
        <v>72674.999999999985</v>
      </c>
      <c r="L7" s="37">
        <f>TrRoad_act!L$6</f>
        <v>73467</v>
      </c>
      <c r="M7" s="37">
        <f>TrRoad_act!M$6</f>
        <v>74451</v>
      </c>
      <c r="N7" s="37">
        <f>TrRoad_act!N$6</f>
        <v>74154</v>
      </c>
      <c r="O7" s="37">
        <f>TrRoad_act!O$6</f>
        <v>74836.999999999985</v>
      </c>
      <c r="P7" s="37">
        <f>TrRoad_act!P$6</f>
        <v>76593.999999999985</v>
      </c>
      <c r="Q7" s="37">
        <f>TrRoad_act!Q$6</f>
        <v>78347.000000000015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9537.9002591050139</v>
      </c>
      <c r="C8" s="37">
        <f>TrRoad_act!C$13</f>
        <v>9493.5971515607853</v>
      </c>
      <c r="D8" s="37">
        <f>TrRoad_act!D$13</f>
        <v>9606.2999665388343</v>
      </c>
      <c r="E8" s="37">
        <f>TrRoad_act!E$13</f>
        <v>9782.6009057961855</v>
      </c>
      <c r="F8" s="37">
        <f>TrRoad_act!F$13</f>
        <v>9909.8709093280759</v>
      </c>
      <c r="G8" s="37">
        <f>TrRoad_act!G$13</f>
        <v>9658.1247092300146</v>
      </c>
      <c r="H8" s="37">
        <f>TrRoad_act!H$13</f>
        <v>9563.6709328051438</v>
      </c>
      <c r="I8" s="37">
        <f>TrRoad_act!I$13</f>
        <v>10139.828761267629</v>
      </c>
      <c r="J8" s="37">
        <f>TrRoad_act!J$13</f>
        <v>9904.4878854506769</v>
      </c>
      <c r="K8" s="37">
        <f>TrRoad_act!K$13</f>
        <v>9183.5169296710537</v>
      </c>
      <c r="L8" s="37">
        <f>TrRoad_act!L$13</f>
        <v>9951.6127142958867</v>
      </c>
      <c r="M8" s="37">
        <f>TrRoad_act!M$13</f>
        <v>9903.5596634819922</v>
      </c>
      <c r="N8" s="37">
        <f>TrRoad_act!N$13</f>
        <v>9868.7015151968335</v>
      </c>
      <c r="O8" s="37">
        <f>TrRoad_act!O$13</f>
        <v>9896.5781855105197</v>
      </c>
      <c r="P8" s="37">
        <f>TrRoad_act!P$13</f>
        <v>10136.862897278643</v>
      </c>
      <c r="Q8" s="37">
        <f>TrRoad_act!Q$13</f>
        <v>10295.414860155601</v>
      </c>
    </row>
    <row r="9" spans="1:17" ht="11.45" customHeight="1" x14ac:dyDescent="0.25">
      <c r="A9" s="19" t="s">
        <v>52</v>
      </c>
      <c r="B9" s="38">
        <f t="shared" ref="B9:Q9" si="2">B10+B11+B12</f>
        <v>14700.109038074523</v>
      </c>
      <c r="C9" s="38">
        <f t="shared" si="2"/>
        <v>14816.272078825818</v>
      </c>
      <c r="D9" s="38">
        <f t="shared" si="2"/>
        <v>14960.394390880374</v>
      </c>
      <c r="E9" s="38">
        <f t="shared" si="2"/>
        <v>14919.060873259317</v>
      </c>
      <c r="F9" s="38">
        <f t="shared" si="2"/>
        <v>14615.49764190213</v>
      </c>
      <c r="G9" s="38">
        <f t="shared" si="2"/>
        <v>15122.253047456506</v>
      </c>
      <c r="H9" s="38">
        <f t="shared" si="2"/>
        <v>15440.193801324818</v>
      </c>
      <c r="I9" s="38">
        <f t="shared" si="2"/>
        <v>15796.320178627555</v>
      </c>
      <c r="J9" s="38">
        <f t="shared" si="2"/>
        <v>17090.632454850282</v>
      </c>
      <c r="K9" s="38">
        <f t="shared" si="2"/>
        <v>17006.130905844093</v>
      </c>
      <c r="L9" s="38">
        <f t="shared" si="2"/>
        <v>17181.81580782606</v>
      </c>
      <c r="M9" s="38">
        <f t="shared" si="2"/>
        <v>17793.687437379696</v>
      </c>
      <c r="N9" s="38">
        <f t="shared" si="2"/>
        <v>18323.746071455411</v>
      </c>
      <c r="O9" s="38">
        <f t="shared" si="2"/>
        <v>19013.99198737097</v>
      </c>
      <c r="P9" s="38">
        <f t="shared" si="2"/>
        <v>18991.058362987264</v>
      </c>
      <c r="Q9" s="38">
        <f t="shared" si="2"/>
        <v>19286.04298832206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5960.3240131662324</v>
      </c>
      <c r="C10" s="37">
        <f>TrRail_act!C$5</f>
        <v>6055.3407693842382</v>
      </c>
      <c r="D10" s="37">
        <f>TrRail_act!D$5</f>
        <v>6150.5417770758531</v>
      </c>
      <c r="E10" s="37">
        <f>TrRail_act!E$5</f>
        <v>6245.9273099058164</v>
      </c>
      <c r="F10" s="37">
        <f>TrRail_act!F$5</f>
        <v>6341.4976419021305</v>
      </c>
      <c r="G10" s="37">
        <f>TrRail_act!G$5</f>
        <v>6437.2530474565074</v>
      </c>
      <c r="H10" s="37">
        <f>TrRail_act!H$5</f>
        <v>6533.1938013248182</v>
      </c>
      <c r="I10" s="37">
        <f>TrRail_act!I$5</f>
        <v>6629.3201786275549</v>
      </c>
      <c r="J10" s="37">
        <f>TrRail_act!J$5</f>
        <v>6725.6324548502835</v>
      </c>
      <c r="K10" s="37">
        <f>TrRail_act!K$5</f>
        <v>6822.1309058440929</v>
      </c>
      <c r="L10" s="37">
        <f>TrRail_act!L$5</f>
        <v>6918.8158078260594</v>
      </c>
      <c r="M10" s="37">
        <f>TrRail_act!M$5</f>
        <v>7015.6874373796954</v>
      </c>
      <c r="N10" s="37">
        <f>TrRail_act!N$5</f>
        <v>7112.7460714554109</v>
      </c>
      <c r="O10" s="37">
        <f>TrRail_act!O$5</f>
        <v>7209.9919873709687</v>
      </c>
      <c r="P10" s="37">
        <f>TrRail_act!P$5</f>
        <v>7010.0583629872626</v>
      </c>
      <c r="Q10" s="37">
        <f>TrRail_act!Q$5</f>
        <v>7182.0429883220595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8739.7850249082894</v>
      </c>
      <c r="C11" s="37">
        <f>TrRail_act!C$6</f>
        <v>8760.9313094415793</v>
      </c>
      <c r="D11" s="37">
        <f>TrRail_act!D$6</f>
        <v>8809.8526138045199</v>
      </c>
      <c r="E11" s="37">
        <f>TrRail_act!E$6</f>
        <v>8673.1335633535</v>
      </c>
      <c r="F11" s="37">
        <f>TrRail_act!F$6</f>
        <v>8274</v>
      </c>
      <c r="G11" s="37">
        <f>TrRail_act!G$6</f>
        <v>8685</v>
      </c>
      <c r="H11" s="37">
        <f>TrRail_act!H$6</f>
        <v>8907</v>
      </c>
      <c r="I11" s="37">
        <f>TrRail_act!I$6</f>
        <v>9167</v>
      </c>
      <c r="J11" s="37">
        <f>TrRail_act!J$6</f>
        <v>10365</v>
      </c>
      <c r="K11" s="37">
        <f>TrRail_act!K$6</f>
        <v>10184</v>
      </c>
      <c r="L11" s="37">
        <f>TrRail_act!L$6</f>
        <v>10263</v>
      </c>
      <c r="M11" s="37">
        <f>TrRail_act!M$6</f>
        <v>10778</v>
      </c>
      <c r="N11" s="37">
        <f>TrRail_act!N$6</f>
        <v>11211</v>
      </c>
      <c r="O11" s="37">
        <f>TrRail_act!O$6</f>
        <v>11804</v>
      </c>
      <c r="P11" s="37">
        <f>TrRail_act!P$6</f>
        <v>11981</v>
      </c>
      <c r="Q11" s="37">
        <f>TrRail_act!Q$6</f>
        <v>12104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0</v>
      </c>
      <c r="G12" s="37">
        <f>TrRail_act!G$9</f>
        <v>0</v>
      </c>
      <c r="H12" s="37">
        <f>TrRail_act!H$9</f>
        <v>0</v>
      </c>
      <c r="I12" s="37">
        <f>TrRail_act!I$9</f>
        <v>0</v>
      </c>
      <c r="J12" s="37">
        <f>TrRail_act!J$9</f>
        <v>0</v>
      </c>
      <c r="K12" s="37">
        <f>TrRail_act!K$9</f>
        <v>0</v>
      </c>
      <c r="L12" s="37">
        <f>TrRail_act!L$9</f>
        <v>0</v>
      </c>
      <c r="M12" s="37">
        <f>TrRail_act!M$9</f>
        <v>0</v>
      </c>
      <c r="N12" s="37">
        <f>TrRail_act!N$9</f>
        <v>0</v>
      </c>
      <c r="O12" s="37">
        <f>TrRail_act!O$9</f>
        <v>0</v>
      </c>
      <c r="P12" s="37">
        <f>TrRail_act!P$9</f>
        <v>0</v>
      </c>
      <c r="Q12" s="37">
        <f>TrRail_act!Q$9</f>
        <v>0</v>
      </c>
    </row>
    <row r="13" spans="1:17" ht="11.45" customHeight="1" x14ac:dyDescent="0.25">
      <c r="A13" s="19" t="s">
        <v>48</v>
      </c>
      <c r="B13" s="38">
        <f t="shared" ref="B13:Q13" si="3">B14+B15+B16</f>
        <v>15275.311751810081</v>
      </c>
      <c r="C13" s="38">
        <f t="shared" si="3"/>
        <v>15841.792350657837</v>
      </c>
      <c r="D13" s="38">
        <f t="shared" si="3"/>
        <v>15786.646036610913</v>
      </c>
      <c r="E13" s="38">
        <f t="shared" si="3"/>
        <v>14151.849112970804</v>
      </c>
      <c r="F13" s="38">
        <f t="shared" si="3"/>
        <v>16877.073171038526</v>
      </c>
      <c r="G13" s="38">
        <f t="shared" si="3"/>
        <v>20224.765089518492</v>
      </c>
      <c r="H13" s="38">
        <f t="shared" si="3"/>
        <v>21458.507852560855</v>
      </c>
      <c r="I13" s="38">
        <f t="shared" si="3"/>
        <v>23090.675867230028</v>
      </c>
      <c r="J13" s="38">
        <f t="shared" si="3"/>
        <v>23529.317353248291</v>
      </c>
      <c r="K13" s="38">
        <f t="shared" si="3"/>
        <v>20044.72314783933</v>
      </c>
      <c r="L13" s="38">
        <f t="shared" si="3"/>
        <v>22050.090022958553</v>
      </c>
      <c r="M13" s="38">
        <f t="shared" si="3"/>
        <v>23578.929003544028</v>
      </c>
      <c r="N13" s="38">
        <f t="shared" si="3"/>
        <v>24507.212126082195</v>
      </c>
      <c r="O13" s="38">
        <f t="shared" si="3"/>
        <v>24751.612013890899</v>
      </c>
      <c r="P13" s="38">
        <f t="shared" si="3"/>
        <v>25189.932474309298</v>
      </c>
      <c r="Q13" s="38">
        <f t="shared" si="3"/>
        <v>25473.151388749757</v>
      </c>
    </row>
    <row r="14" spans="1:17" ht="11.45" customHeight="1" x14ac:dyDescent="0.25">
      <c r="A14" s="17" t="str">
        <f>TrAvia_act!$A$5</f>
        <v>Domestic</v>
      </c>
      <c r="B14" s="37">
        <f>TrAvia_act!B$5</f>
        <v>154.18272844638244</v>
      </c>
      <c r="C14" s="37">
        <f>TrAvia_act!C$5</f>
        <v>158.92978243512576</v>
      </c>
      <c r="D14" s="37">
        <f>TrAvia_act!D$5</f>
        <v>162.40680670886653</v>
      </c>
      <c r="E14" s="37">
        <f>TrAvia_act!E$5</f>
        <v>167.15618696041628</v>
      </c>
      <c r="F14" s="37">
        <f>TrAvia_act!F$5</f>
        <v>174.13424733278998</v>
      </c>
      <c r="G14" s="37">
        <f>TrAvia_act!G$5</f>
        <v>174.67857983737369</v>
      </c>
      <c r="H14" s="37">
        <f>TrAvia_act!H$5</f>
        <v>216.68178106397403</v>
      </c>
      <c r="I14" s="37">
        <f>TrAvia_act!I$5</f>
        <v>228.37514235066752</v>
      </c>
      <c r="J14" s="37">
        <f>TrAvia_act!J$5</f>
        <v>234.8498900697563</v>
      </c>
      <c r="K14" s="37">
        <f>TrAvia_act!K$5</f>
        <v>228.02694711908967</v>
      </c>
      <c r="L14" s="37">
        <f>TrAvia_act!L$5</f>
        <v>249.32367950000003</v>
      </c>
      <c r="M14" s="37">
        <f>TrAvia_act!M$5</f>
        <v>210.69444725131348</v>
      </c>
      <c r="N14" s="37">
        <f>TrAvia_act!N$5</f>
        <v>200.72707011222249</v>
      </c>
      <c r="O14" s="37">
        <f>TrAvia_act!O$5</f>
        <v>187.52078472386836</v>
      </c>
      <c r="P14" s="37">
        <f>TrAvia_act!P$5</f>
        <v>177.23965213938106</v>
      </c>
      <c r="Q14" s="37">
        <f>TrAvia_act!Q$5</f>
        <v>161.73125369017146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6020.1077572409758</v>
      </c>
      <c r="C15" s="37">
        <f>TrAvia_act!C$6</f>
        <v>5669.9129286147627</v>
      </c>
      <c r="D15" s="37">
        <f>TrAvia_act!D$6</f>
        <v>5870.7223632743498</v>
      </c>
      <c r="E15" s="37">
        <f>TrAvia_act!E$6</f>
        <v>6264.5813958207509</v>
      </c>
      <c r="F15" s="37">
        <f>TrAvia_act!F$6</f>
        <v>7022.4933445089282</v>
      </c>
      <c r="G15" s="37">
        <f>TrAvia_act!G$6</f>
        <v>6812.5294052009631</v>
      </c>
      <c r="H15" s="37">
        <f>TrAvia_act!H$6</f>
        <v>6945.0915258538962</v>
      </c>
      <c r="I15" s="37">
        <f>TrAvia_act!I$6</f>
        <v>7538.8535612569794</v>
      </c>
      <c r="J15" s="37">
        <f>TrAvia_act!J$6</f>
        <v>7898.4007164862051</v>
      </c>
      <c r="K15" s="37">
        <f>TrAvia_act!K$6</f>
        <v>6935.9544771737583</v>
      </c>
      <c r="L15" s="37">
        <f>TrAvia_act!L$6</f>
        <v>7041.2256002135</v>
      </c>
      <c r="M15" s="37">
        <f>TrAvia_act!M$6</f>
        <v>7588.3587542891519</v>
      </c>
      <c r="N15" s="37">
        <f>TrAvia_act!N$6</f>
        <v>7736.5761690884965</v>
      </c>
      <c r="O15" s="37">
        <f>TrAvia_act!O$6</f>
        <v>7625.048598658932</v>
      </c>
      <c r="P15" s="37">
        <f>TrAvia_act!P$6</f>
        <v>7891.4069299033399</v>
      </c>
      <c r="Q15" s="37">
        <f>TrAvia_act!Q$6</f>
        <v>8007.6197567852769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9101.0212661227215</v>
      </c>
      <c r="C16" s="37">
        <f>TrAvia_act!C$7</f>
        <v>10012.949639607948</v>
      </c>
      <c r="D16" s="37">
        <f>TrAvia_act!D$7</f>
        <v>9753.5168666276968</v>
      </c>
      <c r="E16" s="37">
        <f>TrAvia_act!E$7</f>
        <v>7720.1115301896361</v>
      </c>
      <c r="F16" s="37">
        <f>TrAvia_act!F$7</f>
        <v>9680.4455791968085</v>
      </c>
      <c r="G16" s="37">
        <f>TrAvia_act!G$7</f>
        <v>13237.557104480155</v>
      </c>
      <c r="H16" s="37">
        <f>TrAvia_act!H$7</f>
        <v>14296.734545642987</v>
      </c>
      <c r="I16" s="37">
        <f>TrAvia_act!I$7</f>
        <v>15323.447163622379</v>
      </c>
      <c r="J16" s="37">
        <f>TrAvia_act!J$7</f>
        <v>15396.066746692331</v>
      </c>
      <c r="K16" s="37">
        <f>TrAvia_act!K$7</f>
        <v>12880.741723546482</v>
      </c>
      <c r="L16" s="37">
        <f>TrAvia_act!L$7</f>
        <v>14759.540743245054</v>
      </c>
      <c r="M16" s="37">
        <f>TrAvia_act!M$7</f>
        <v>15779.875802003562</v>
      </c>
      <c r="N16" s="37">
        <f>TrAvia_act!N$7</f>
        <v>16569.908886881476</v>
      </c>
      <c r="O16" s="37">
        <f>TrAvia_act!O$7</f>
        <v>16939.042630508098</v>
      </c>
      <c r="P16" s="37">
        <f>TrAvia_act!P$7</f>
        <v>17121.285892266576</v>
      </c>
      <c r="Q16" s="37">
        <f>TrAvia_act!Q$7</f>
        <v>17303.800378274307</v>
      </c>
    </row>
    <row r="17" spans="1:17" ht="11.45" customHeight="1" x14ac:dyDescent="0.25">
      <c r="A17" s="25" t="s">
        <v>51</v>
      </c>
      <c r="B17" s="40">
        <f t="shared" ref="B17:Q17" si="4">B18+B21+B22+B25</f>
        <v>46538.637367503456</v>
      </c>
      <c r="C17" s="40">
        <f t="shared" si="4"/>
        <v>47934.130244923974</v>
      </c>
      <c r="D17" s="40">
        <f t="shared" si="4"/>
        <v>49562.39772496996</v>
      </c>
      <c r="E17" s="40">
        <f t="shared" si="4"/>
        <v>49369.094785467132</v>
      </c>
      <c r="F17" s="40">
        <f t="shared" si="4"/>
        <v>52702.067923480441</v>
      </c>
      <c r="G17" s="40">
        <f t="shared" si="4"/>
        <v>53744.733953856077</v>
      </c>
      <c r="H17" s="40">
        <f t="shared" si="4"/>
        <v>58971.039506006287</v>
      </c>
      <c r="I17" s="40">
        <f t="shared" si="4"/>
        <v>63242.833993163047</v>
      </c>
      <c r="J17" s="40">
        <f t="shared" si="4"/>
        <v>66104.676464630844</v>
      </c>
      <c r="K17" s="40">
        <f t="shared" si="4"/>
        <v>56202.645172097145</v>
      </c>
      <c r="L17" s="40">
        <f t="shared" si="4"/>
        <v>60837.472946277048</v>
      </c>
      <c r="M17" s="40">
        <f t="shared" si="4"/>
        <v>62282.531692951867</v>
      </c>
      <c r="N17" s="40">
        <f t="shared" si="4"/>
        <v>60416.863275829535</v>
      </c>
      <c r="O17" s="40">
        <f t="shared" si="4"/>
        <v>60946.889539547788</v>
      </c>
      <c r="P17" s="40">
        <f t="shared" si="4"/>
        <v>62376.886419032118</v>
      </c>
      <c r="Q17" s="40">
        <f t="shared" si="4"/>
        <v>63391.929534046794</v>
      </c>
    </row>
    <row r="18" spans="1:17" ht="11.45" customHeight="1" x14ac:dyDescent="0.25">
      <c r="A18" s="23" t="s">
        <v>50</v>
      </c>
      <c r="B18" s="39">
        <f t="shared" ref="B18:Q18" si="5">B19+B20</f>
        <v>27311.770830683494</v>
      </c>
      <c r="C18" s="39">
        <f t="shared" si="5"/>
        <v>28323.887245748589</v>
      </c>
      <c r="D18" s="39">
        <f t="shared" si="5"/>
        <v>29410.626918232658</v>
      </c>
      <c r="E18" s="39">
        <f t="shared" si="5"/>
        <v>30046.266081701091</v>
      </c>
      <c r="F18" s="39">
        <f t="shared" si="5"/>
        <v>31941.021318421757</v>
      </c>
      <c r="G18" s="39">
        <f t="shared" si="5"/>
        <v>32716.832586240718</v>
      </c>
      <c r="H18" s="39">
        <f t="shared" si="5"/>
        <v>35793.170093631845</v>
      </c>
      <c r="I18" s="39">
        <f t="shared" si="5"/>
        <v>38915.229459293812</v>
      </c>
      <c r="J18" s="39">
        <f t="shared" si="5"/>
        <v>41480.000097168748</v>
      </c>
      <c r="K18" s="39">
        <f t="shared" si="5"/>
        <v>36099.838771503637</v>
      </c>
      <c r="L18" s="39">
        <f t="shared" si="5"/>
        <v>38238.705687960137</v>
      </c>
      <c r="M18" s="39">
        <f t="shared" si="5"/>
        <v>39465.920880606587</v>
      </c>
      <c r="N18" s="39">
        <f t="shared" si="5"/>
        <v>38411.728143604632</v>
      </c>
      <c r="O18" s="39">
        <f t="shared" si="5"/>
        <v>38995.551968163054</v>
      </c>
      <c r="P18" s="39">
        <f t="shared" si="5"/>
        <v>39343.811116422708</v>
      </c>
      <c r="Q18" s="39">
        <f t="shared" si="5"/>
        <v>40966.371438499686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289.18844849527858</v>
      </c>
      <c r="C19" s="37">
        <f>TrRoad_act!C$20</f>
        <v>301.32124907405142</v>
      </c>
      <c r="D19" s="37">
        <f>TrRoad_act!D$20</f>
        <v>305.39385796367242</v>
      </c>
      <c r="E19" s="37">
        <f>TrRoad_act!E$20</f>
        <v>312.70604085758868</v>
      </c>
      <c r="F19" s="37">
        <f>TrRoad_act!F$20</f>
        <v>321.2254646551491</v>
      </c>
      <c r="G19" s="37">
        <f>TrRoad_act!G$20</f>
        <v>335.45186021828897</v>
      </c>
      <c r="H19" s="37">
        <f>TrRoad_act!H$20</f>
        <v>352.67231752281054</v>
      </c>
      <c r="I19" s="37">
        <f>TrRoad_act!I$20</f>
        <v>367.60551465988391</v>
      </c>
      <c r="J19" s="37">
        <f>TrRoad_act!J$20</f>
        <v>368.9562307997017</v>
      </c>
      <c r="K19" s="37">
        <f>TrRoad_act!K$20</f>
        <v>370.85305224475678</v>
      </c>
      <c r="L19" s="37">
        <f>TrRoad_act!L$20</f>
        <v>377.26936685923971</v>
      </c>
      <c r="M19" s="37">
        <f>TrRoad_act!M$20</f>
        <v>387.74672228824301</v>
      </c>
      <c r="N19" s="37">
        <f>TrRoad_act!N$20</f>
        <v>391.87392351693563</v>
      </c>
      <c r="O19" s="37">
        <f>TrRoad_act!O$20</f>
        <v>398.74353286485899</v>
      </c>
      <c r="P19" s="37">
        <f>TrRoad_act!P$20</f>
        <v>407.92310164890876</v>
      </c>
      <c r="Q19" s="37">
        <f>TrRoad_act!Q$20</f>
        <v>418.59630841808342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27022.582382188215</v>
      </c>
      <c r="C20" s="37">
        <f>TrRoad_act!C$26</f>
        <v>28022.565996674537</v>
      </c>
      <c r="D20" s="37">
        <f>TrRoad_act!D$26</f>
        <v>29105.233060268984</v>
      </c>
      <c r="E20" s="37">
        <f>TrRoad_act!E$26</f>
        <v>29733.560040843502</v>
      </c>
      <c r="F20" s="37">
        <f>TrRoad_act!F$26</f>
        <v>31619.795853766609</v>
      </c>
      <c r="G20" s="37">
        <f>TrRoad_act!G$26</f>
        <v>32381.380726022428</v>
      </c>
      <c r="H20" s="37">
        <f>TrRoad_act!H$26</f>
        <v>35440.497776109034</v>
      </c>
      <c r="I20" s="37">
        <f>TrRoad_act!I$26</f>
        <v>38547.623944633931</v>
      </c>
      <c r="J20" s="37">
        <f>TrRoad_act!J$26</f>
        <v>41111.043866369044</v>
      </c>
      <c r="K20" s="37">
        <f>TrRoad_act!K$26</f>
        <v>35728.985719258882</v>
      </c>
      <c r="L20" s="37">
        <f>TrRoad_act!L$26</f>
        <v>37861.436321100897</v>
      </c>
      <c r="M20" s="37">
        <f>TrRoad_act!M$26</f>
        <v>39078.174158318347</v>
      </c>
      <c r="N20" s="37">
        <f>TrRoad_act!N$26</f>
        <v>38019.854220087698</v>
      </c>
      <c r="O20" s="37">
        <f>TrRoad_act!O$26</f>
        <v>38596.808435298197</v>
      </c>
      <c r="P20" s="37">
        <f>TrRoad_act!P$26</f>
        <v>38935.888014773802</v>
      </c>
      <c r="Q20" s="37">
        <f>TrRoad_act!Q$26</f>
        <v>40547.775130081602</v>
      </c>
    </row>
    <row r="21" spans="1:17" ht="11.45" customHeight="1" x14ac:dyDescent="0.25">
      <c r="A21" s="19" t="s">
        <v>49</v>
      </c>
      <c r="B21" s="38">
        <f>TrRail_act!B$10</f>
        <v>16600</v>
      </c>
      <c r="C21" s="38">
        <f>TrRail_act!C$10</f>
        <v>16893</v>
      </c>
      <c r="D21" s="38">
        <f>TrRail_act!D$10</f>
        <v>17130</v>
      </c>
      <c r="E21" s="38">
        <f>TrRail_act!E$10</f>
        <v>16866</v>
      </c>
      <c r="F21" s="38">
        <f>TrRail_act!F$10</f>
        <v>18757</v>
      </c>
      <c r="G21" s="38">
        <f>TrRail_act!G$10</f>
        <v>18957</v>
      </c>
      <c r="H21" s="38">
        <f>TrRail_act!H$10</f>
        <v>20980</v>
      </c>
      <c r="I21" s="38">
        <f>TrRail_act!I$10</f>
        <v>21371</v>
      </c>
      <c r="J21" s="38">
        <f>TrRail_act!J$10</f>
        <v>21915</v>
      </c>
      <c r="K21" s="38">
        <f>TrRail_act!K$10</f>
        <v>17767</v>
      </c>
      <c r="L21" s="38">
        <f>TrRail_act!L$10</f>
        <v>19833</v>
      </c>
      <c r="M21" s="38">
        <f>TrRail_act!M$10</f>
        <v>20345</v>
      </c>
      <c r="N21" s="38">
        <f>TrRail_act!N$10</f>
        <v>19499</v>
      </c>
      <c r="O21" s="38">
        <f>TrRail_act!O$10</f>
        <v>19278</v>
      </c>
      <c r="P21" s="38">
        <f>TrRail_act!P$10</f>
        <v>20494</v>
      </c>
      <c r="Q21" s="38">
        <f>TrRail_act!Q$10</f>
        <v>20266</v>
      </c>
    </row>
    <row r="22" spans="1:17" ht="11.45" customHeight="1" x14ac:dyDescent="0.25">
      <c r="A22" s="19" t="s">
        <v>48</v>
      </c>
      <c r="B22" s="38">
        <f t="shared" ref="B22:Q22" si="6">B23+B24</f>
        <v>182.86653681996052</v>
      </c>
      <c r="C22" s="38">
        <f t="shared" si="6"/>
        <v>160.24299917538528</v>
      </c>
      <c r="D22" s="38">
        <f t="shared" si="6"/>
        <v>175.77080673730552</v>
      </c>
      <c r="E22" s="38">
        <f t="shared" si="6"/>
        <v>180.82870376604353</v>
      </c>
      <c r="F22" s="38">
        <f t="shared" si="6"/>
        <v>257.04660505868594</v>
      </c>
      <c r="G22" s="38">
        <f t="shared" si="6"/>
        <v>317.90136761535518</v>
      </c>
      <c r="H22" s="38">
        <f t="shared" si="6"/>
        <v>360.86941237444302</v>
      </c>
      <c r="I22" s="38">
        <f t="shared" si="6"/>
        <v>359.60453386923234</v>
      </c>
      <c r="J22" s="38">
        <f t="shared" si="6"/>
        <v>350.67636746210059</v>
      </c>
      <c r="K22" s="38">
        <f t="shared" si="6"/>
        <v>332.80640059351015</v>
      </c>
      <c r="L22" s="38">
        <f t="shared" si="6"/>
        <v>390.76725831691425</v>
      </c>
      <c r="M22" s="38">
        <f t="shared" si="6"/>
        <v>348.61081234527666</v>
      </c>
      <c r="N22" s="38">
        <f t="shared" si="6"/>
        <v>315.13513222490235</v>
      </c>
      <c r="O22" s="38">
        <f t="shared" si="6"/>
        <v>320.33757138473294</v>
      </c>
      <c r="P22" s="38">
        <f t="shared" si="6"/>
        <v>362.07530260940939</v>
      </c>
      <c r="Q22" s="38">
        <f t="shared" si="6"/>
        <v>353.55809554710731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27.091211023620755</v>
      </c>
      <c r="C23" s="37">
        <f>TrAvia_act!C$9</f>
        <v>25.721529615359618</v>
      </c>
      <c r="D23" s="37">
        <f>TrAvia_act!D$9</f>
        <v>28.600276951960492</v>
      </c>
      <c r="E23" s="37">
        <f>TrAvia_act!E$9</f>
        <v>29.838091026293252</v>
      </c>
      <c r="F23" s="37">
        <f>TrAvia_act!F$9</f>
        <v>33.121669594297238</v>
      </c>
      <c r="G23" s="37">
        <f>TrAvia_act!G$9</f>
        <v>30.030879288387933</v>
      </c>
      <c r="H23" s="37">
        <f>TrAvia_act!H$9</f>
        <v>29.087327436107547</v>
      </c>
      <c r="I23" s="37">
        <f>TrAvia_act!I$9</f>
        <v>28.06611642308107</v>
      </c>
      <c r="J23" s="37">
        <f>TrAvia_act!J$9</f>
        <v>27.205520155251609</v>
      </c>
      <c r="K23" s="37">
        <f>TrAvia_act!K$9</f>
        <v>25.183160733775431</v>
      </c>
      <c r="L23" s="37">
        <f>TrAvia_act!L$9</f>
        <v>28.090777292285907</v>
      </c>
      <c r="M23" s="37">
        <f>TrAvia_act!M$9</f>
        <v>27.39363968650423</v>
      </c>
      <c r="N23" s="37">
        <f>TrAvia_act!N$9</f>
        <v>26.148987403185387</v>
      </c>
      <c r="O23" s="37">
        <f>TrAvia_act!O$9</f>
        <v>25.876345876333641</v>
      </c>
      <c r="P23" s="37">
        <f>TrAvia_act!P$9</f>
        <v>28.513426199390238</v>
      </c>
      <c r="Q23" s="37">
        <f>TrAvia_act!Q$9</f>
        <v>27.59518715722589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155.77532579633976</v>
      </c>
      <c r="C24" s="37">
        <f>TrAvia_act!C$10</f>
        <v>134.52146956002565</v>
      </c>
      <c r="D24" s="37">
        <f>TrAvia_act!D$10</f>
        <v>147.17052978534502</v>
      </c>
      <c r="E24" s="37">
        <f>TrAvia_act!E$10</f>
        <v>150.99061273975028</v>
      </c>
      <c r="F24" s="37">
        <f>TrAvia_act!F$10</f>
        <v>223.92493546438871</v>
      </c>
      <c r="G24" s="37">
        <f>TrAvia_act!G$10</f>
        <v>287.87048832696723</v>
      </c>
      <c r="H24" s="37">
        <f>TrAvia_act!H$10</f>
        <v>331.78208493833546</v>
      </c>
      <c r="I24" s="37">
        <f>TrAvia_act!I$10</f>
        <v>331.5384174461513</v>
      </c>
      <c r="J24" s="37">
        <f>TrAvia_act!J$10</f>
        <v>323.47084730684895</v>
      </c>
      <c r="K24" s="37">
        <f>TrAvia_act!K$10</f>
        <v>307.62323985973472</v>
      </c>
      <c r="L24" s="37">
        <f>TrAvia_act!L$10</f>
        <v>362.67648102462834</v>
      </c>
      <c r="M24" s="37">
        <f>TrAvia_act!M$10</f>
        <v>321.21717265877243</v>
      </c>
      <c r="N24" s="37">
        <f>TrAvia_act!N$10</f>
        <v>288.98614482171695</v>
      </c>
      <c r="O24" s="37">
        <f>TrAvia_act!O$10</f>
        <v>294.46122550839931</v>
      </c>
      <c r="P24" s="37">
        <f>TrAvia_act!P$10</f>
        <v>333.56187641001912</v>
      </c>
      <c r="Q24" s="37">
        <f>TrAvia_act!Q$10</f>
        <v>325.96290838988142</v>
      </c>
    </row>
    <row r="25" spans="1:17" ht="11.45" customHeight="1" x14ac:dyDescent="0.25">
      <c r="A25" s="19" t="s">
        <v>32</v>
      </c>
      <c r="B25" s="38">
        <f t="shared" ref="B25:Q25" si="7">B26+B27</f>
        <v>2444</v>
      </c>
      <c r="C25" s="38">
        <f t="shared" si="7"/>
        <v>2557</v>
      </c>
      <c r="D25" s="38">
        <f t="shared" si="7"/>
        <v>2846</v>
      </c>
      <c r="E25" s="38">
        <f t="shared" si="7"/>
        <v>2276</v>
      </c>
      <c r="F25" s="38">
        <f t="shared" si="7"/>
        <v>1747</v>
      </c>
      <c r="G25" s="38">
        <f t="shared" si="7"/>
        <v>1753</v>
      </c>
      <c r="H25" s="38">
        <f t="shared" si="7"/>
        <v>1837</v>
      </c>
      <c r="I25" s="38">
        <f t="shared" si="7"/>
        <v>2597</v>
      </c>
      <c r="J25" s="38">
        <f t="shared" si="7"/>
        <v>2359</v>
      </c>
      <c r="K25" s="38">
        <f t="shared" si="7"/>
        <v>2003</v>
      </c>
      <c r="L25" s="38">
        <f t="shared" si="7"/>
        <v>2375</v>
      </c>
      <c r="M25" s="38">
        <f t="shared" si="7"/>
        <v>2123</v>
      </c>
      <c r="N25" s="38">
        <f t="shared" si="7"/>
        <v>2191</v>
      </c>
      <c r="O25" s="38">
        <f t="shared" si="7"/>
        <v>2353</v>
      </c>
      <c r="P25" s="38">
        <f t="shared" si="7"/>
        <v>2177</v>
      </c>
      <c r="Q25" s="38">
        <f t="shared" si="7"/>
        <v>1806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0</v>
      </c>
      <c r="C26" s="37">
        <f>TrNavi_act!C4</f>
        <v>0</v>
      </c>
      <c r="D26" s="37">
        <f>TrNavi_act!D4</f>
        <v>0</v>
      </c>
      <c r="E26" s="37">
        <f>TrNavi_act!E4</f>
        <v>0</v>
      </c>
      <c r="F26" s="37">
        <f>TrNavi_act!F4</f>
        <v>0</v>
      </c>
      <c r="G26" s="37">
        <f>TrNavi_act!G4</f>
        <v>0</v>
      </c>
      <c r="H26" s="37">
        <f>TrNavi_act!H4</f>
        <v>0</v>
      </c>
      <c r="I26" s="37">
        <f>TrNavi_act!I4</f>
        <v>0</v>
      </c>
      <c r="J26" s="37">
        <f>TrNavi_act!J4</f>
        <v>0</v>
      </c>
      <c r="K26" s="37">
        <f>TrNavi_act!K4</f>
        <v>0</v>
      </c>
      <c r="L26" s="37">
        <f>TrNavi_act!L4</f>
        <v>0</v>
      </c>
      <c r="M26" s="37">
        <f>TrNavi_act!M4</f>
        <v>0</v>
      </c>
      <c r="N26" s="37">
        <f>TrNavi_act!N4</f>
        <v>0</v>
      </c>
      <c r="O26" s="37">
        <f>TrNavi_act!O4</f>
        <v>0</v>
      </c>
      <c r="P26" s="37">
        <f>TrNavi_act!P4</f>
        <v>0</v>
      </c>
      <c r="Q26" s="37">
        <f>TrNavi_act!Q4</f>
        <v>0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2444</v>
      </c>
      <c r="C27" s="36">
        <f>TrNavi_act!C5</f>
        <v>2557</v>
      </c>
      <c r="D27" s="36">
        <f>TrNavi_act!D5</f>
        <v>2846</v>
      </c>
      <c r="E27" s="36">
        <f>TrNavi_act!E5</f>
        <v>2276</v>
      </c>
      <c r="F27" s="36">
        <f>TrNavi_act!F5</f>
        <v>1747</v>
      </c>
      <c r="G27" s="36">
        <f>TrNavi_act!G5</f>
        <v>1753</v>
      </c>
      <c r="H27" s="36">
        <f>TrNavi_act!H5</f>
        <v>1837</v>
      </c>
      <c r="I27" s="36">
        <f>TrNavi_act!I5</f>
        <v>2597</v>
      </c>
      <c r="J27" s="36">
        <f>TrNavi_act!J5</f>
        <v>2359</v>
      </c>
      <c r="K27" s="36">
        <f>TrNavi_act!K5</f>
        <v>2003</v>
      </c>
      <c r="L27" s="36">
        <f>TrNavi_act!L5</f>
        <v>2375</v>
      </c>
      <c r="M27" s="36">
        <f>TrNavi_act!M5</f>
        <v>2123</v>
      </c>
      <c r="N27" s="36">
        <f>TrNavi_act!N5</f>
        <v>2191</v>
      </c>
      <c r="O27" s="36">
        <f>TrNavi_act!O5</f>
        <v>2353</v>
      </c>
      <c r="P27" s="36">
        <f>TrNavi_act!P5</f>
        <v>2177</v>
      </c>
      <c r="Q27" s="36">
        <f>TrNavi_act!Q5</f>
        <v>1806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6815.1669126551496</v>
      </c>
      <c r="C29" s="41">
        <f t="shared" si="8"/>
        <v>7227.08602904703</v>
      </c>
      <c r="D29" s="41">
        <f t="shared" si="8"/>
        <v>7871.6152853380318</v>
      </c>
      <c r="E29" s="41">
        <f t="shared" si="8"/>
        <v>8342.4496442076088</v>
      </c>
      <c r="F29" s="41">
        <f t="shared" si="8"/>
        <v>8540.7490051853329</v>
      </c>
      <c r="G29" s="41">
        <f t="shared" si="8"/>
        <v>8866.3964692187565</v>
      </c>
      <c r="H29" s="41">
        <f t="shared" si="8"/>
        <v>8702.4571859671632</v>
      </c>
      <c r="I29" s="41">
        <f t="shared" si="8"/>
        <v>8884.8135285792414</v>
      </c>
      <c r="J29" s="41">
        <f t="shared" si="8"/>
        <v>8519.4859050867653</v>
      </c>
      <c r="K29" s="41">
        <f t="shared" si="8"/>
        <v>8266.601667020961</v>
      </c>
      <c r="L29" s="41">
        <f t="shared" si="8"/>
        <v>8551.6804621866577</v>
      </c>
      <c r="M29" s="41">
        <f t="shared" si="8"/>
        <v>8310.8769370296613</v>
      </c>
      <c r="N29" s="41">
        <f t="shared" si="8"/>
        <v>8258.5615368365761</v>
      </c>
      <c r="O29" s="41">
        <f t="shared" si="8"/>
        <v>8547.4231769786402</v>
      </c>
      <c r="P29" s="41">
        <f t="shared" si="8"/>
        <v>8490.3062833856038</v>
      </c>
      <c r="Q29" s="41">
        <f t="shared" si="8"/>
        <v>8733.8609511323975</v>
      </c>
    </row>
    <row r="30" spans="1:17" ht="11.45" customHeight="1" x14ac:dyDescent="0.25">
      <c r="A30" s="25" t="s">
        <v>39</v>
      </c>
      <c r="B30" s="40">
        <f t="shared" ref="B30:Q30" si="9">B31+B35+B39</f>
        <v>4522.1895787057729</v>
      </c>
      <c r="C30" s="40">
        <f t="shared" si="9"/>
        <v>4619.3140070794043</v>
      </c>
      <c r="D30" s="40">
        <f t="shared" si="9"/>
        <v>4951.1481580375348</v>
      </c>
      <c r="E30" s="40">
        <f t="shared" si="9"/>
        <v>5156.4939702983738</v>
      </c>
      <c r="F30" s="40">
        <f t="shared" si="9"/>
        <v>5296.2303850300868</v>
      </c>
      <c r="G30" s="40">
        <f t="shared" si="9"/>
        <v>5499.5773823413301</v>
      </c>
      <c r="H30" s="40">
        <f t="shared" si="9"/>
        <v>5566.9697442315382</v>
      </c>
      <c r="I30" s="40">
        <f t="shared" si="9"/>
        <v>5717.1022092284575</v>
      </c>
      <c r="J30" s="40">
        <f t="shared" si="9"/>
        <v>5612.5266256616469</v>
      </c>
      <c r="K30" s="40">
        <f t="shared" si="9"/>
        <v>5450.2296002670246</v>
      </c>
      <c r="L30" s="40">
        <f t="shared" si="9"/>
        <v>5430.6612662562784</v>
      </c>
      <c r="M30" s="40">
        <f t="shared" si="9"/>
        <v>5370.8769088557583</v>
      </c>
      <c r="N30" s="40">
        <f t="shared" si="9"/>
        <v>5292.6259131186789</v>
      </c>
      <c r="O30" s="40">
        <f t="shared" si="9"/>
        <v>5223.8091433854052</v>
      </c>
      <c r="P30" s="40">
        <f t="shared" si="9"/>
        <v>5303.3713775225297</v>
      </c>
      <c r="Q30" s="40">
        <f t="shared" si="9"/>
        <v>5437.7075724006254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3744.3360264164403</v>
      </c>
      <c r="C31" s="39">
        <f t="shared" si="10"/>
        <v>3865.6149884213883</v>
      </c>
      <c r="D31" s="39">
        <f t="shared" si="10"/>
        <v>4247.988414254597</v>
      </c>
      <c r="E31" s="39">
        <f t="shared" si="10"/>
        <v>4456.8220169493488</v>
      </c>
      <c r="F31" s="39">
        <f t="shared" si="10"/>
        <v>4517.3151921634617</v>
      </c>
      <c r="G31" s="39">
        <f t="shared" si="10"/>
        <v>4635.3710962894274</v>
      </c>
      <c r="H31" s="39">
        <f t="shared" si="10"/>
        <v>4671.2059559517711</v>
      </c>
      <c r="I31" s="39">
        <f t="shared" si="10"/>
        <v>4776.4744238418853</v>
      </c>
      <c r="J31" s="39">
        <f t="shared" si="10"/>
        <v>4674.9561135874974</v>
      </c>
      <c r="K31" s="39">
        <f t="shared" si="10"/>
        <v>4602.2103654980601</v>
      </c>
      <c r="L31" s="39">
        <f t="shared" si="10"/>
        <v>4539.4477512302692</v>
      </c>
      <c r="M31" s="39">
        <f t="shared" si="10"/>
        <v>4455.0777518578861</v>
      </c>
      <c r="N31" s="39">
        <f t="shared" si="10"/>
        <v>4400.0105704498083</v>
      </c>
      <c r="O31" s="39">
        <f t="shared" si="10"/>
        <v>4369.3544573037216</v>
      </c>
      <c r="P31" s="39">
        <f t="shared" si="10"/>
        <v>4448.9142229121262</v>
      </c>
      <c r="Q31" s="39">
        <f t="shared" si="10"/>
        <v>4532.3809001363807</v>
      </c>
    </row>
    <row r="32" spans="1:17" ht="11.45" customHeight="1" x14ac:dyDescent="0.25">
      <c r="A32" s="17" t="str">
        <f>$A$6</f>
        <v>Powered 2-wheelers</v>
      </c>
      <c r="B32" s="37">
        <f>TrRoad_ene!B$19</f>
        <v>33.762969129768109</v>
      </c>
      <c r="C32" s="37">
        <f>TrRoad_ene!C$19</f>
        <v>35.145791861855464</v>
      </c>
      <c r="D32" s="37">
        <f>TrRoad_ene!D$19</f>
        <v>36.630849162401915</v>
      </c>
      <c r="E32" s="37">
        <f>TrRoad_ene!E$19</f>
        <v>37.759244933307023</v>
      </c>
      <c r="F32" s="37">
        <f>TrRoad_ene!F$19</f>
        <v>38.704769691965311</v>
      </c>
      <c r="G32" s="37">
        <f>TrRoad_ene!G$19</f>
        <v>39.764892020788523</v>
      </c>
      <c r="H32" s="37">
        <f>TrRoad_ene!H$19</f>
        <v>41.012351970506415</v>
      </c>
      <c r="I32" s="37">
        <f>TrRoad_ene!I$19</f>
        <v>42.77273145593761</v>
      </c>
      <c r="J32" s="37">
        <f>TrRoad_ene!J$19</f>
        <v>44.942169813031285</v>
      </c>
      <c r="K32" s="37">
        <f>TrRoad_ene!K$19</f>
        <v>46.727646814670429</v>
      </c>
      <c r="L32" s="37">
        <f>TrRoad_ene!L$19</f>
        <v>48.062638408171274</v>
      </c>
      <c r="M32" s="37">
        <f>TrRoad_ene!M$19</f>
        <v>49.620043481971308</v>
      </c>
      <c r="N32" s="37">
        <f>TrRoad_ene!N$19</f>
        <v>51.646742229047305</v>
      </c>
      <c r="O32" s="37">
        <f>TrRoad_ene!O$19</f>
        <v>51.814825797954612</v>
      </c>
      <c r="P32" s="37">
        <f>TrRoad_ene!P$19</f>
        <v>53.770887740669629</v>
      </c>
      <c r="Q32" s="37">
        <f>TrRoad_ene!Q$19</f>
        <v>55.411130965250081</v>
      </c>
    </row>
    <row r="33" spans="1:17" ht="11.45" customHeight="1" x14ac:dyDescent="0.25">
      <c r="A33" s="17" t="str">
        <f>$A$7</f>
        <v>Passenger cars</v>
      </c>
      <c r="B33" s="37">
        <f>TrRoad_ene!B$21</f>
        <v>3454.0973356995378</v>
      </c>
      <c r="C33" s="37">
        <f>TrRoad_ene!C$21</f>
        <v>3571.4670106269768</v>
      </c>
      <c r="D33" s="37">
        <f>TrRoad_ene!D$21</f>
        <v>3942.5639367710805</v>
      </c>
      <c r="E33" s="37">
        <f>TrRoad_ene!E$21</f>
        <v>4141.6399112521349</v>
      </c>
      <c r="F33" s="37">
        <f>TrRoad_ene!F$21</f>
        <v>4203.7240095949719</v>
      </c>
      <c r="G33" s="37">
        <f>TrRoad_ene!G$21</f>
        <v>4322.1448511922918</v>
      </c>
      <c r="H33" s="37">
        <f>TrRoad_ene!H$21</f>
        <v>4362.0924364135826</v>
      </c>
      <c r="I33" s="37">
        <f>TrRoad_ene!I$21</f>
        <v>4451.2170429143544</v>
      </c>
      <c r="J33" s="37">
        <f>TrRoad_ene!J$21</f>
        <v>4357.2133606381667</v>
      </c>
      <c r="K33" s="37">
        <f>TrRoad_ene!K$21</f>
        <v>4305.6151620116179</v>
      </c>
      <c r="L33" s="37">
        <f>TrRoad_ene!L$21</f>
        <v>4221.9242426301007</v>
      </c>
      <c r="M33" s="37">
        <f>TrRoad_ene!M$21</f>
        <v>4139.2681972093978</v>
      </c>
      <c r="N33" s="37">
        <f>TrRoad_ene!N$21</f>
        <v>4084.3949810176878</v>
      </c>
      <c r="O33" s="37">
        <f>TrRoad_ene!O$21</f>
        <v>4053.7813794761187</v>
      </c>
      <c r="P33" s="37">
        <f>TrRoad_ene!P$21</f>
        <v>4125.2782956179044</v>
      </c>
      <c r="Q33" s="37">
        <f>TrRoad_ene!Q$21</f>
        <v>4202.9062089808676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256.47572158713479</v>
      </c>
      <c r="C34" s="37">
        <f>TrRoad_ene!C$33</f>
        <v>259.00218593255619</v>
      </c>
      <c r="D34" s="37">
        <f>TrRoad_ene!D$33</f>
        <v>268.79362832111434</v>
      </c>
      <c r="E34" s="37">
        <f>TrRoad_ene!E$33</f>
        <v>277.4228607639069</v>
      </c>
      <c r="F34" s="37">
        <f>TrRoad_ene!F$33</f>
        <v>274.88641287652399</v>
      </c>
      <c r="G34" s="37">
        <f>TrRoad_ene!G$33</f>
        <v>273.46135307634751</v>
      </c>
      <c r="H34" s="37">
        <f>TrRoad_ene!H$33</f>
        <v>268.10116756768213</v>
      </c>
      <c r="I34" s="37">
        <f>TrRoad_ene!I$33</f>
        <v>282.48464947159323</v>
      </c>
      <c r="J34" s="37">
        <f>TrRoad_ene!J$33</f>
        <v>272.80058313630002</v>
      </c>
      <c r="K34" s="37">
        <f>TrRoad_ene!K$33</f>
        <v>249.86755667177178</v>
      </c>
      <c r="L34" s="37">
        <f>TrRoad_ene!L$33</f>
        <v>269.46087019199706</v>
      </c>
      <c r="M34" s="37">
        <f>TrRoad_ene!M$33</f>
        <v>266.18951116651721</v>
      </c>
      <c r="N34" s="37">
        <f>TrRoad_ene!N$33</f>
        <v>263.96884720307298</v>
      </c>
      <c r="O34" s="37">
        <f>TrRoad_ene!O$33</f>
        <v>263.75825202964813</v>
      </c>
      <c r="P34" s="37">
        <f>TrRoad_ene!P$33</f>
        <v>269.86503955355283</v>
      </c>
      <c r="Q34" s="37">
        <f>TrRoad_ene!Q$33</f>
        <v>274.06356019026271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206.25709354241462</v>
      </c>
      <c r="C35" s="38">
        <f t="shared" si="11"/>
        <v>197.96171575859066</v>
      </c>
      <c r="D35" s="38">
        <f t="shared" si="11"/>
        <v>182.33294883328449</v>
      </c>
      <c r="E35" s="38">
        <f t="shared" si="11"/>
        <v>207.37242400114954</v>
      </c>
      <c r="F35" s="38">
        <f t="shared" si="11"/>
        <v>200.92494404493181</v>
      </c>
      <c r="G35" s="38">
        <f t="shared" si="11"/>
        <v>213.25487763266295</v>
      </c>
      <c r="H35" s="38">
        <f t="shared" si="11"/>
        <v>218.67576556373351</v>
      </c>
      <c r="I35" s="38">
        <f t="shared" si="11"/>
        <v>221.81195959442704</v>
      </c>
      <c r="J35" s="38">
        <f t="shared" si="11"/>
        <v>214.54824929247548</v>
      </c>
      <c r="K35" s="38">
        <f t="shared" si="11"/>
        <v>219.22508848421995</v>
      </c>
      <c r="L35" s="38">
        <f t="shared" si="11"/>
        <v>216.03289789604742</v>
      </c>
      <c r="M35" s="38">
        <f t="shared" si="11"/>
        <v>198.91056529550582</v>
      </c>
      <c r="N35" s="38">
        <f t="shared" si="11"/>
        <v>204.20053160601225</v>
      </c>
      <c r="O35" s="38">
        <f t="shared" si="11"/>
        <v>200.58750968994286</v>
      </c>
      <c r="P35" s="38">
        <f t="shared" si="11"/>
        <v>202.25790216617645</v>
      </c>
      <c r="Q35" s="38">
        <f t="shared" si="11"/>
        <v>203.20952964220012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36.194200989667493</v>
      </c>
      <c r="C36" s="37">
        <f>TrRail_ene!C$18</f>
        <v>35.652002455275408</v>
      </c>
      <c r="D36" s="37">
        <f>TrRail_ene!D$18</f>
        <v>34.760738328430428</v>
      </c>
      <c r="E36" s="37">
        <f>TrRail_ene!E$18</f>
        <v>37.654026370605969</v>
      </c>
      <c r="F36" s="37">
        <f>TrRail_ene!F$18</f>
        <v>38.280422315366188</v>
      </c>
      <c r="G36" s="37">
        <f>TrRail_ene!G$18</f>
        <v>39.410317457448514</v>
      </c>
      <c r="H36" s="37">
        <f>TrRail_ene!H$18</f>
        <v>39.582368480179944</v>
      </c>
      <c r="I36" s="37">
        <f>TrRail_ene!I$18</f>
        <v>39.994853431075683</v>
      </c>
      <c r="J36" s="37">
        <f>TrRail_ene!J$18</f>
        <v>37.576359889942808</v>
      </c>
      <c r="K36" s="37">
        <f>TrRail_ene!K$18</f>
        <v>38.045111126270719</v>
      </c>
      <c r="L36" s="37">
        <f>TrRail_ene!L$18</f>
        <v>38.525057535411463</v>
      </c>
      <c r="M36" s="37">
        <f>TrRail_ene!M$18</f>
        <v>36.000989309389944</v>
      </c>
      <c r="N36" s="37">
        <f>TrRail_ene!N$18</f>
        <v>36.786324400291797</v>
      </c>
      <c r="O36" s="37">
        <f>TrRail_ene!O$18</f>
        <v>36.343922016298173</v>
      </c>
      <c r="P36" s="37">
        <f>TrRail_ene!P$18</f>
        <v>34.599427125940807</v>
      </c>
      <c r="Q36" s="37">
        <f>TrRail_ene!Q$18</f>
        <v>35.163418760728341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170.06289255274712</v>
      </c>
      <c r="C37" s="37">
        <f>TrRail_ene!C$19</f>
        <v>162.30971330331525</v>
      </c>
      <c r="D37" s="37">
        <f>TrRail_ene!D$19</f>
        <v>147.57221050485407</v>
      </c>
      <c r="E37" s="37">
        <f>TrRail_ene!E$19</f>
        <v>169.71839763054356</v>
      </c>
      <c r="F37" s="37">
        <f>TrRail_ene!F$19</f>
        <v>162.64452172956561</v>
      </c>
      <c r="G37" s="37">
        <f>TrRail_ene!G$19</f>
        <v>173.84456017521444</v>
      </c>
      <c r="H37" s="37">
        <f>TrRail_ene!H$19</f>
        <v>179.09339708355355</v>
      </c>
      <c r="I37" s="37">
        <f>TrRail_ene!I$19</f>
        <v>181.81710616335135</v>
      </c>
      <c r="J37" s="37">
        <f>TrRail_ene!J$19</f>
        <v>176.97188940253267</v>
      </c>
      <c r="K37" s="37">
        <f>TrRail_ene!K$19</f>
        <v>181.17997735794924</v>
      </c>
      <c r="L37" s="37">
        <f>TrRail_ene!L$19</f>
        <v>177.50784036063595</v>
      </c>
      <c r="M37" s="37">
        <f>TrRail_ene!M$19</f>
        <v>162.90957598611587</v>
      </c>
      <c r="N37" s="37">
        <f>TrRail_ene!N$19</f>
        <v>167.41420720572046</v>
      </c>
      <c r="O37" s="37">
        <f>TrRail_ene!O$19</f>
        <v>164.2435876736447</v>
      </c>
      <c r="P37" s="37">
        <f>TrRail_ene!P$19</f>
        <v>167.65847504023566</v>
      </c>
      <c r="Q37" s="37">
        <f>TrRail_ene!Q$19</f>
        <v>168.04611088147178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0</v>
      </c>
      <c r="G38" s="37">
        <f>TrRail_ene!G$22</f>
        <v>0</v>
      </c>
      <c r="H38" s="37">
        <f>TrRail_ene!H$22</f>
        <v>0</v>
      </c>
      <c r="I38" s="37">
        <f>TrRail_ene!I$22</f>
        <v>0</v>
      </c>
      <c r="J38" s="37">
        <f>TrRail_ene!J$22</f>
        <v>0</v>
      </c>
      <c r="K38" s="37">
        <f>TrRail_ene!K$22</f>
        <v>0</v>
      </c>
      <c r="L38" s="37">
        <f>TrRail_ene!L$22</f>
        <v>0</v>
      </c>
      <c r="M38" s="37">
        <f>TrRail_ene!M$22</f>
        <v>0</v>
      </c>
      <c r="N38" s="37">
        <f>TrRail_ene!N$22</f>
        <v>0</v>
      </c>
      <c r="O38" s="37">
        <f>TrRail_ene!O$22</f>
        <v>0</v>
      </c>
      <c r="P38" s="37">
        <f>TrRail_ene!P$22</f>
        <v>0</v>
      </c>
      <c r="Q38" s="37">
        <f>TrRail_ene!Q$22</f>
        <v>0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571.59645874691842</v>
      </c>
      <c r="C39" s="38">
        <f t="shared" si="12"/>
        <v>555.73730289942523</v>
      </c>
      <c r="D39" s="38">
        <f t="shared" si="12"/>
        <v>520.82679494965305</v>
      </c>
      <c r="E39" s="38">
        <f t="shared" si="12"/>
        <v>492.29952934787559</v>
      </c>
      <c r="F39" s="38">
        <f t="shared" si="12"/>
        <v>577.99024882169351</v>
      </c>
      <c r="G39" s="38">
        <f t="shared" si="12"/>
        <v>650.95140841923944</v>
      </c>
      <c r="H39" s="38">
        <f t="shared" si="12"/>
        <v>677.08802271603327</v>
      </c>
      <c r="I39" s="38">
        <f t="shared" si="12"/>
        <v>718.81582579214501</v>
      </c>
      <c r="J39" s="38">
        <f t="shared" si="12"/>
        <v>723.02226278167404</v>
      </c>
      <c r="K39" s="38">
        <f t="shared" si="12"/>
        <v>628.79414628474501</v>
      </c>
      <c r="L39" s="38">
        <f t="shared" si="12"/>
        <v>675.18061712996121</v>
      </c>
      <c r="M39" s="38">
        <f t="shared" si="12"/>
        <v>716.88859170236583</v>
      </c>
      <c r="N39" s="38">
        <f t="shared" si="12"/>
        <v>688.41481106285823</v>
      </c>
      <c r="O39" s="38">
        <f t="shared" si="12"/>
        <v>653.86717639174117</v>
      </c>
      <c r="P39" s="38">
        <f t="shared" si="12"/>
        <v>652.1992524442262</v>
      </c>
      <c r="Q39" s="38">
        <f t="shared" si="12"/>
        <v>702.11714262204475</v>
      </c>
    </row>
    <row r="40" spans="1:17" ht="11.45" customHeight="1" x14ac:dyDescent="0.25">
      <c r="A40" s="17" t="str">
        <f>$A$14</f>
        <v>Domestic</v>
      </c>
      <c r="B40" s="37">
        <f>TrAvia_ene!B$9</f>
        <v>22.834231139396223</v>
      </c>
      <c r="C40" s="37">
        <f>TrAvia_ene!C$9</f>
        <v>22.989120000000003</v>
      </c>
      <c r="D40" s="37">
        <f>TrAvia_ene!D$9</f>
        <v>22.105109999999996</v>
      </c>
      <c r="E40" s="37">
        <f>TrAvia_ene!E$9</f>
        <v>23.987809999999993</v>
      </c>
      <c r="F40" s="37">
        <f>TrAvia_ene!F$9</f>
        <v>25.212979999999998</v>
      </c>
      <c r="G40" s="37">
        <f>TrAvia_ene!G$9</f>
        <v>24.564553546961669</v>
      </c>
      <c r="H40" s="37">
        <f>TrAvia_ene!H$9</f>
        <v>28.50442</v>
      </c>
      <c r="I40" s="37">
        <f>TrAvia_ene!I$9</f>
        <v>30.300069999999998</v>
      </c>
      <c r="J40" s="37">
        <f>TrAvia_ene!J$9</f>
        <v>31.10013</v>
      </c>
      <c r="K40" s="37">
        <f>TrAvia_ene!K$9</f>
        <v>29.512789999999995</v>
      </c>
      <c r="L40" s="37">
        <f>TrAvia_ene!L$9</f>
        <v>32.631146328166999</v>
      </c>
      <c r="M40" s="37">
        <f>TrAvia_ene!M$9</f>
        <v>27.303599248575949</v>
      </c>
      <c r="N40" s="37">
        <f>TrAvia_ene!N$9</f>
        <v>25.08005757628645</v>
      </c>
      <c r="O40" s="37">
        <f>TrAvia_ene!O$9</f>
        <v>22.829273946779431</v>
      </c>
      <c r="P40" s="37">
        <f>TrAvia_ene!P$9</f>
        <v>21.826081971911645</v>
      </c>
      <c r="Q40" s="37">
        <f>TrAvia_ene!Q$9</f>
        <v>20.35223624516038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257.77267535370578</v>
      </c>
      <c r="C41" s="37">
        <f>TrAvia_ene!C$10</f>
        <v>260.41865700372068</v>
      </c>
      <c r="D41" s="37">
        <f>TrAvia_ene!D$10</f>
        <v>246.73023089853314</v>
      </c>
      <c r="E41" s="37">
        <f>TrAvia_ene!E$10</f>
        <v>263.67933758148843</v>
      </c>
      <c r="F41" s="37">
        <f>TrAvia_ene!F$10</f>
        <v>293.60885070781944</v>
      </c>
      <c r="G41" s="37">
        <f>TrAvia_ene!G$10</f>
        <v>295.4478142215799</v>
      </c>
      <c r="H41" s="37">
        <f>TrAvia_ene!H$10</f>
        <v>298.28673743105571</v>
      </c>
      <c r="I41" s="37">
        <f>TrAvia_ene!I$10</f>
        <v>327.76550988052799</v>
      </c>
      <c r="J41" s="37">
        <f>TrAvia_ene!J$10</f>
        <v>329.54249402051801</v>
      </c>
      <c r="K41" s="37">
        <f>TrAvia_ene!K$10</f>
        <v>284.44136895494535</v>
      </c>
      <c r="L41" s="37">
        <f>TrAvia_ene!L$10</f>
        <v>297.39367680869356</v>
      </c>
      <c r="M41" s="37">
        <f>TrAvia_ene!M$10</f>
        <v>320.86064293177549</v>
      </c>
      <c r="N41" s="37">
        <f>TrAvia_ene!N$10</f>
        <v>306.21694777796688</v>
      </c>
      <c r="O41" s="37">
        <f>TrAvia_ene!O$10</f>
        <v>281.73155120919466</v>
      </c>
      <c r="P41" s="37">
        <f>TrAvia_ene!P$10</f>
        <v>284.4040407466432</v>
      </c>
      <c r="Q41" s="37">
        <f>TrAvia_ene!Q$10</f>
        <v>307.3261464439679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290.9895522538165</v>
      </c>
      <c r="C42" s="37">
        <f>TrAvia_ene!C$11</f>
        <v>272.32952589570448</v>
      </c>
      <c r="D42" s="37">
        <f>TrAvia_ene!D$11</f>
        <v>251.99145405111994</v>
      </c>
      <c r="E42" s="37">
        <f>TrAvia_ene!E$11</f>
        <v>204.6323817663872</v>
      </c>
      <c r="F42" s="37">
        <f>TrAvia_ene!F$11</f>
        <v>259.16841811387405</v>
      </c>
      <c r="G42" s="37">
        <f>TrAvia_ene!G$11</f>
        <v>330.9390406506979</v>
      </c>
      <c r="H42" s="37">
        <f>TrAvia_ene!H$11</f>
        <v>350.29686528497763</v>
      </c>
      <c r="I42" s="37">
        <f>TrAvia_ene!I$11</f>
        <v>360.75024591161701</v>
      </c>
      <c r="J42" s="37">
        <f>TrAvia_ene!J$11</f>
        <v>362.37963876115612</v>
      </c>
      <c r="K42" s="37">
        <f>TrAvia_ene!K$11</f>
        <v>314.83998732979961</v>
      </c>
      <c r="L42" s="37">
        <f>TrAvia_ene!L$11</f>
        <v>345.15579399310064</v>
      </c>
      <c r="M42" s="37">
        <f>TrAvia_ene!M$11</f>
        <v>368.72434952201434</v>
      </c>
      <c r="N42" s="37">
        <f>TrAvia_ene!N$11</f>
        <v>357.11780570860486</v>
      </c>
      <c r="O42" s="37">
        <f>TrAvia_ene!O$11</f>
        <v>349.30635123576701</v>
      </c>
      <c r="P42" s="37">
        <f>TrAvia_ene!P$11</f>
        <v>345.96912972567128</v>
      </c>
      <c r="Q42" s="37">
        <f>TrAvia_ene!Q$11</f>
        <v>374.43875993291647</v>
      </c>
    </row>
    <row r="43" spans="1:17" ht="11.45" customHeight="1" x14ac:dyDescent="0.25">
      <c r="A43" s="25" t="s">
        <v>18</v>
      </c>
      <c r="B43" s="40">
        <f t="shared" ref="B43:Q43" si="13">B44+B47+B48+B51</f>
        <v>2292.9773339493772</v>
      </c>
      <c r="C43" s="40">
        <f t="shared" si="13"/>
        <v>2607.7720219676253</v>
      </c>
      <c r="D43" s="40">
        <f t="shared" si="13"/>
        <v>2920.4671273004974</v>
      </c>
      <c r="E43" s="40">
        <f t="shared" si="13"/>
        <v>3185.9556739092341</v>
      </c>
      <c r="F43" s="40">
        <f t="shared" si="13"/>
        <v>3244.5186201552456</v>
      </c>
      <c r="G43" s="40">
        <f t="shared" si="13"/>
        <v>3366.8190868774268</v>
      </c>
      <c r="H43" s="40">
        <f t="shared" si="13"/>
        <v>3135.487441735625</v>
      </c>
      <c r="I43" s="40">
        <f t="shared" si="13"/>
        <v>3167.7113193507848</v>
      </c>
      <c r="J43" s="40">
        <f t="shared" si="13"/>
        <v>2906.9592794251189</v>
      </c>
      <c r="K43" s="40">
        <f t="shared" si="13"/>
        <v>2816.3720667539369</v>
      </c>
      <c r="L43" s="40">
        <f t="shared" si="13"/>
        <v>3121.0191959303797</v>
      </c>
      <c r="M43" s="40">
        <f t="shared" si="13"/>
        <v>2940.0000281739021</v>
      </c>
      <c r="N43" s="40">
        <f t="shared" si="13"/>
        <v>2965.9356237178977</v>
      </c>
      <c r="O43" s="40">
        <f t="shared" si="13"/>
        <v>3323.614033593235</v>
      </c>
      <c r="P43" s="40">
        <f t="shared" si="13"/>
        <v>3186.9349058630737</v>
      </c>
      <c r="Q43" s="40">
        <f t="shared" si="13"/>
        <v>3296.1533787317726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2148.8170923967896</v>
      </c>
      <c r="C44" s="39">
        <f t="shared" si="14"/>
        <v>2462.5682206256411</v>
      </c>
      <c r="D44" s="39">
        <f t="shared" si="14"/>
        <v>2768.5450910834347</v>
      </c>
      <c r="E44" s="39">
        <f t="shared" si="14"/>
        <v>3042.7376572582589</v>
      </c>
      <c r="F44" s="39">
        <f t="shared" si="14"/>
        <v>3082.0377130218712</v>
      </c>
      <c r="G44" s="39">
        <f t="shared" si="14"/>
        <v>3210.4426334677974</v>
      </c>
      <c r="H44" s="39">
        <f t="shared" si="14"/>
        <v>2969.1764400153916</v>
      </c>
      <c r="I44" s="39">
        <f t="shared" si="14"/>
        <v>3006.0695647373568</v>
      </c>
      <c r="J44" s="39">
        <f t="shared" si="14"/>
        <v>2745.8212814992685</v>
      </c>
      <c r="K44" s="39">
        <f t="shared" si="14"/>
        <v>2677.8866215229014</v>
      </c>
      <c r="L44" s="39">
        <f t="shared" si="14"/>
        <v>2967.3210174054866</v>
      </c>
      <c r="M44" s="39">
        <f t="shared" si="14"/>
        <v>2806.0458488556142</v>
      </c>
      <c r="N44" s="39">
        <f t="shared" si="14"/>
        <v>2844.9863980006335</v>
      </c>
      <c r="O44" s="39">
        <f t="shared" si="14"/>
        <v>3201.2669107944457</v>
      </c>
      <c r="P44" s="39">
        <f t="shared" si="14"/>
        <v>3069.8128801003395</v>
      </c>
      <c r="Q44" s="39">
        <f t="shared" si="14"/>
        <v>3176.1371758668288</v>
      </c>
    </row>
    <row r="45" spans="1:17" ht="11.45" customHeight="1" x14ac:dyDescent="0.25">
      <c r="A45" s="17" t="str">
        <f>$A$19</f>
        <v>Light duty vehicles</v>
      </c>
      <c r="B45" s="37">
        <f>TrRoad_ene!B$43</f>
        <v>394.7894697151919</v>
      </c>
      <c r="C45" s="37">
        <f>TrRoad_ene!C$43</f>
        <v>400.72974927268325</v>
      </c>
      <c r="D45" s="37">
        <f>TrRoad_ene!D$43</f>
        <v>400.02711652430844</v>
      </c>
      <c r="E45" s="37">
        <f>TrRoad_ene!E$43</f>
        <v>403.31400058108647</v>
      </c>
      <c r="F45" s="37">
        <f>TrRoad_ene!F$43</f>
        <v>407.55767905415951</v>
      </c>
      <c r="G45" s="37">
        <f>TrRoad_ene!G$43</f>
        <v>422.0396256069493</v>
      </c>
      <c r="H45" s="37">
        <f>TrRoad_ene!H$43</f>
        <v>442.12228198812414</v>
      </c>
      <c r="I45" s="37">
        <f>TrRoad_ene!I$43</f>
        <v>458.58148995613919</v>
      </c>
      <c r="J45" s="37">
        <f>TrRoad_ene!J$43</f>
        <v>453.49262711513796</v>
      </c>
      <c r="K45" s="37">
        <f>TrRoad_ene!K$43</f>
        <v>450.00854918150242</v>
      </c>
      <c r="L45" s="37">
        <f>TrRoad_ene!L$43</f>
        <v>455.13353929566244</v>
      </c>
      <c r="M45" s="37">
        <f>TrRoad_ene!M$43</f>
        <v>461.03500942369459</v>
      </c>
      <c r="N45" s="37">
        <f>TrRoad_ene!N$43</f>
        <v>459.24986973140301</v>
      </c>
      <c r="O45" s="37">
        <f>TrRoad_ene!O$43</f>
        <v>463.06401515541512</v>
      </c>
      <c r="P45" s="37">
        <f>TrRoad_ene!P$43</f>
        <v>471.93908522672427</v>
      </c>
      <c r="Q45" s="37">
        <f>TrRoad_ene!Q$43</f>
        <v>482.64399381246102</v>
      </c>
    </row>
    <row r="46" spans="1:17" ht="11.45" customHeight="1" x14ac:dyDescent="0.25">
      <c r="A46" s="17" t="str">
        <f>$A$20</f>
        <v>Heavy duty vehicles</v>
      </c>
      <c r="B46" s="37">
        <f>TrRoad_ene!B$52</f>
        <v>1754.0276226815977</v>
      </c>
      <c r="C46" s="37">
        <f>TrRoad_ene!C$52</f>
        <v>2061.8384713529576</v>
      </c>
      <c r="D46" s="37">
        <f>TrRoad_ene!D$52</f>
        <v>2368.5179745591263</v>
      </c>
      <c r="E46" s="37">
        <f>TrRoad_ene!E$52</f>
        <v>2639.4236566771724</v>
      </c>
      <c r="F46" s="37">
        <f>TrRoad_ene!F$52</f>
        <v>2674.4800339677117</v>
      </c>
      <c r="G46" s="37">
        <f>TrRoad_ene!G$52</f>
        <v>2788.403007860848</v>
      </c>
      <c r="H46" s="37">
        <f>TrRoad_ene!H$52</f>
        <v>2527.0541580272675</v>
      </c>
      <c r="I46" s="37">
        <f>TrRoad_ene!I$52</f>
        <v>2547.4880747812176</v>
      </c>
      <c r="J46" s="37">
        <f>TrRoad_ene!J$52</f>
        <v>2292.3286543841305</v>
      </c>
      <c r="K46" s="37">
        <f>TrRoad_ene!K$52</f>
        <v>2227.8780723413988</v>
      </c>
      <c r="L46" s="37">
        <f>TrRoad_ene!L$52</f>
        <v>2512.187478109824</v>
      </c>
      <c r="M46" s="37">
        <f>TrRoad_ene!M$52</f>
        <v>2345.0108394319195</v>
      </c>
      <c r="N46" s="37">
        <f>TrRoad_ene!N$52</f>
        <v>2385.7365282692303</v>
      </c>
      <c r="O46" s="37">
        <f>TrRoad_ene!O$52</f>
        <v>2738.2028956390304</v>
      </c>
      <c r="P46" s="37">
        <f>TrRoad_ene!P$52</f>
        <v>2597.8737948736152</v>
      </c>
      <c r="Q46" s="37">
        <f>TrRoad_ene!Q$52</f>
        <v>2693.4931820543679</v>
      </c>
    </row>
    <row r="47" spans="1:17" ht="11.45" customHeight="1" x14ac:dyDescent="0.25">
      <c r="A47" s="19" t="str">
        <f>$A$21</f>
        <v>Rail transport</v>
      </c>
      <c r="B47" s="38">
        <f>TrRail_ene!B$23</f>
        <v>120.17055459023264</v>
      </c>
      <c r="C47" s="38">
        <f>TrRail_ene!C$23</f>
        <v>121.93608424140936</v>
      </c>
      <c r="D47" s="38">
        <f>TrRail_ene!D$23</f>
        <v>128.7594311667155</v>
      </c>
      <c r="E47" s="38">
        <f>TrRail_ene!E$23</f>
        <v>120.62372599885045</v>
      </c>
      <c r="F47" s="38">
        <f>TrRail_ene!F$23</f>
        <v>133.48331595506821</v>
      </c>
      <c r="G47" s="38">
        <f>TrRail_ene!G$23</f>
        <v>122.84084882547269</v>
      </c>
      <c r="H47" s="38">
        <f>TrRail_ene!H$23</f>
        <v>128.8067944362665</v>
      </c>
      <c r="I47" s="38">
        <f>TrRail_ene!I$23</f>
        <v>124.55610040557299</v>
      </c>
      <c r="J47" s="38">
        <f>TrRail_ene!J$23</f>
        <v>125.15762070752453</v>
      </c>
      <c r="K47" s="38">
        <f>TrRail_ene!K$23</f>
        <v>105.48652151578005</v>
      </c>
      <c r="L47" s="38">
        <f>TrRail_ene!L$23</f>
        <v>117.5942669531853</v>
      </c>
      <c r="M47" s="38">
        <f>TrRail_ene!M$23</f>
        <v>99.240242778796372</v>
      </c>
      <c r="N47" s="38">
        <f>TrRail_ene!N$23</f>
        <v>89.150295710427869</v>
      </c>
      <c r="O47" s="38">
        <f>TrRail_ene!O$23</f>
        <v>90.439116404611013</v>
      </c>
      <c r="P47" s="38">
        <f>TrRail_ene!P$23</f>
        <v>86.102611727530061</v>
      </c>
      <c r="Q47" s="38">
        <f>TrRail_ene!Q$23</f>
        <v>87.155219856404955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18.902247207733307</v>
      </c>
      <c r="C48" s="38">
        <f t="shared" si="15"/>
        <v>18.167667100574807</v>
      </c>
      <c r="D48" s="38">
        <f t="shared" si="15"/>
        <v>19.062685050347021</v>
      </c>
      <c r="E48" s="38">
        <f t="shared" si="15"/>
        <v>18.494350652124385</v>
      </c>
      <c r="F48" s="38">
        <f t="shared" si="15"/>
        <v>23.897661178306322</v>
      </c>
      <c r="G48" s="38">
        <f t="shared" si="15"/>
        <v>28.448158189581964</v>
      </c>
      <c r="H48" s="38">
        <f t="shared" si="15"/>
        <v>32.404107283966646</v>
      </c>
      <c r="I48" s="38">
        <f t="shared" si="15"/>
        <v>31.985624207854912</v>
      </c>
      <c r="J48" s="38">
        <f t="shared" si="15"/>
        <v>30.880407218325878</v>
      </c>
      <c r="K48" s="38">
        <f t="shared" si="15"/>
        <v>28.99885371525512</v>
      </c>
      <c r="L48" s="38">
        <f t="shared" si="15"/>
        <v>32.115139494257562</v>
      </c>
      <c r="M48" s="38">
        <f t="shared" si="15"/>
        <v>29.722026121437676</v>
      </c>
      <c r="N48" s="38">
        <f t="shared" si="15"/>
        <v>26.807083609992517</v>
      </c>
      <c r="O48" s="38">
        <f t="shared" si="15"/>
        <v>26.91611615490573</v>
      </c>
      <c r="P48" s="38">
        <f t="shared" si="15"/>
        <v>28.009976561217741</v>
      </c>
      <c r="Q48" s="38">
        <f t="shared" si="15"/>
        <v>29.851522492511975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7.5060274291217599</v>
      </c>
      <c r="C49" s="37">
        <f>TrAvia_ene!C$13</f>
        <v>7.4248483953751139</v>
      </c>
      <c r="D49" s="37">
        <f>TrAvia_ene!D$13</f>
        <v>7.9574883841014055</v>
      </c>
      <c r="E49" s="37">
        <f>TrAvia_ene!E$13</f>
        <v>7.7528043089180807</v>
      </c>
      <c r="F49" s="37">
        <f>TrAvia_ene!F$13</f>
        <v>8.4109352427117408</v>
      </c>
      <c r="G49" s="37">
        <f>TrAvia_ene!G$13</f>
        <v>8.072873610738732</v>
      </c>
      <c r="H49" s="37">
        <f>TrAvia_ene!H$13</f>
        <v>8.4855451227235665</v>
      </c>
      <c r="I49" s="37">
        <f>TrAvia_ene!I$13</f>
        <v>8.2097144928992574</v>
      </c>
      <c r="J49" s="37">
        <f>TrAvia_ene!J$13</f>
        <v>7.941108122332099</v>
      </c>
      <c r="K49" s="37">
        <f>TrAvia_ene!K$13</f>
        <v>7.2175179241772556</v>
      </c>
      <c r="L49" s="37">
        <f>TrAvia_ene!L$13</f>
        <v>7.4191234090985354</v>
      </c>
      <c r="M49" s="37">
        <f>TrAvia_ene!M$13</f>
        <v>7.1262004460010848</v>
      </c>
      <c r="N49" s="37">
        <f>TrAvia_ene!N$13</f>
        <v>6.6130064598648275</v>
      </c>
      <c r="O49" s="37">
        <f>TrAvia_ene!O$13</f>
        <v>6.1962213950965817</v>
      </c>
      <c r="P49" s="37">
        <f>TrAvia_ene!P$13</f>
        <v>6.0711296313585139</v>
      </c>
      <c r="Q49" s="37">
        <f>TrAvia_ene!Q$13</f>
        <v>6.2762919217169149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11.396219778611547</v>
      </c>
      <c r="C50" s="37">
        <f>TrAvia_ene!C$14</f>
        <v>10.742818705199692</v>
      </c>
      <c r="D50" s="37">
        <f>TrAvia_ene!D$14</f>
        <v>11.105196666245615</v>
      </c>
      <c r="E50" s="37">
        <f>TrAvia_ene!E$14</f>
        <v>10.741546343206306</v>
      </c>
      <c r="F50" s="37">
        <f>TrAvia_ene!F$14</f>
        <v>15.486725935594581</v>
      </c>
      <c r="G50" s="37">
        <f>TrAvia_ene!G$14</f>
        <v>20.375284578843232</v>
      </c>
      <c r="H50" s="37">
        <f>TrAvia_ene!H$14</f>
        <v>23.918562161243081</v>
      </c>
      <c r="I50" s="37">
        <f>TrAvia_ene!I$14</f>
        <v>23.775909714955656</v>
      </c>
      <c r="J50" s="37">
        <f>TrAvia_ene!J$14</f>
        <v>22.939299095993778</v>
      </c>
      <c r="K50" s="37">
        <f>TrAvia_ene!K$14</f>
        <v>21.781335791077865</v>
      </c>
      <c r="L50" s="37">
        <f>TrAvia_ene!L$14</f>
        <v>24.696016085159027</v>
      </c>
      <c r="M50" s="37">
        <f>TrAvia_ene!M$14</f>
        <v>22.59582567543659</v>
      </c>
      <c r="N50" s="37">
        <f>TrAvia_ene!N$14</f>
        <v>20.19407715012769</v>
      </c>
      <c r="O50" s="37">
        <f>TrAvia_ene!O$14</f>
        <v>20.719894759809147</v>
      </c>
      <c r="P50" s="37">
        <f>TrAvia_ene!P$14</f>
        <v>21.938846929859228</v>
      </c>
      <c r="Q50" s="37">
        <f>TrAvia_ene!Q$14</f>
        <v>23.57523057079506</v>
      </c>
    </row>
    <row r="51" spans="1:17" ht="11.45" customHeight="1" x14ac:dyDescent="0.25">
      <c r="A51" s="19" t="s">
        <v>32</v>
      </c>
      <c r="B51" s="38">
        <f t="shared" ref="B51:Q51" si="16">B52+B53</f>
        <v>5.0874397546216947</v>
      </c>
      <c r="C51" s="38">
        <f t="shared" si="16"/>
        <v>5.1000499999999995</v>
      </c>
      <c r="D51" s="38">
        <f t="shared" si="16"/>
        <v>4.09992</v>
      </c>
      <c r="E51" s="38">
        <f t="shared" si="16"/>
        <v>4.0999400000000001</v>
      </c>
      <c r="F51" s="38">
        <f t="shared" si="16"/>
        <v>5.0999299999999996</v>
      </c>
      <c r="G51" s="38">
        <f t="shared" si="16"/>
        <v>5.0874463945745863</v>
      </c>
      <c r="H51" s="38">
        <f t="shared" si="16"/>
        <v>5.1000999999999994</v>
      </c>
      <c r="I51" s="38">
        <f t="shared" si="16"/>
        <v>5.1000300000000003</v>
      </c>
      <c r="J51" s="38">
        <f t="shared" si="16"/>
        <v>5.0999700000000008</v>
      </c>
      <c r="K51" s="38">
        <f t="shared" si="16"/>
        <v>4.00007</v>
      </c>
      <c r="L51" s="38">
        <f t="shared" si="16"/>
        <v>3.9887720774503093</v>
      </c>
      <c r="M51" s="38">
        <f t="shared" si="16"/>
        <v>4.9919104180539753</v>
      </c>
      <c r="N51" s="38">
        <f t="shared" si="16"/>
        <v>4.9918463968435987</v>
      </c>
      <c r="O51" s="38">
        <f t="shared" si="16"/>
        <v>4.9918902392725322</v>
      </c>
      <c r="P51" s="38">
        <f t="shared" si="16"/>
        <v>3.009437473986301</v>
      </c>
      <c r="Q51" s="38">
        <f t="shared" si="16"/>
        <v>3.0094605160270493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0</v>
      </c>
      <c r="C52" s="37">
        <f>TrNavi_ene!C20</f>
        <v>0</v>
      </c>
      <c r="D52" s="37">
        <f>TrNavi_ene!D20</f>
        <v>0</v>
      </c>
      <c r="E52" s="37">
        <f>TrNavi_ene!E20</f>
        <v>0</v>
      </c>
      <c r="F52" s="37">
        <f>TrNavi_ene!F20</f>
        <v>0</v>
      </c>
      <c r="G52" s="37">
        <f>TrNavi_ene!G20</f>
        <v>0</v>
      </c>
      <c r="H52" s="37">
        <f>TrNavi_ene!H20</f>
        <v>0</v>
      </c>
      <c r="I52" s="37">
        <f>TrNavi_ene!I20</f>
        <v>0</v>
      </c>
      <c r="J52" s="37">
        <f>TrNavi_ene!J20</f>
        <v>0</v>
      </c>
      <c r="K52" s="37">
        <f>TrNavi_ene!K20</f>
        <v>0</v>
      </c>
      <c r="L52" s="37">
        <f>TrNavi_ene!L20</f>
        <v>0</v>
      </c>
      <c r="M52" s="37">
        <f>TrNavi_ene!M20</f>
        <v>0</v>
      </c>
      <c r="N52" s="37">
        <f>TrNavi_ene!N20</f>
        <v>0</v>
      </c>
      <c r="O52" s="37">
        <f>TrNavi_ene!O20</f>
        <v>0</v>
      </c>
      <c r="P52" s="37">
        <f>TrNavi_ene!P20</f>
        <v>0</v>
      </c>
      <c r="Q52" s="37">
        <f>TrNavi_ene!Q20</f>
        <v>0</v>
      </c>
    </row>
    <row r="53" spans="1:17" ht="11.45" customHeight="1" x14ac:dyDescent="0.25">
      <c r="A53" s="15" t="str">
        <f>$A$27</f>
        <v>Inland waterways</v>
      </c>
      <c r="B53" s="36">
        <f>TrNavi_ene!B21</f>
        <v>5.0874397546216947</v>
      </c>
      <c r="C53" s="36">
        <f>TrNavi_ene!C21</f>
        <v>5.1000499999999995</v>
      </c>
      <c r="D53" s="36">
        <f>TrNavi_ene!D21</f>
        <v>4.09992</v>
      </c>
      <c r="E53" s="36">
        <f>TrNavi_ene!E21</f>
        <v>4.0999400000000001</v>
      </c>
      <c r="F53" s="36">
        <f>TrNavi_ene!F21</f>
        <v>5.0999299999999996</v>
      </c>
      <c r="G53" s="36">
        <f>TrNavi_ene!G21</f>
        <v>5.0874463945745863</v>
      </c>
      <c r="H53" s="36">
        <f>TrNavi_ene!H21</f>
        <v>5.1000999999999994</v>
      </c>
      <c r="I53" s="36">
        <f>TrNavi_ene!I21</f>
        <v>5.1000300000000003</v>
      </c>
      <c r="J53" s="36">
        <f>TrNavi_ene!J21</f>
        <v>5.0999700000000008</v>
      </c>
      <c r="K53" s="36">
        <f>TrNavi_ene!K21</f>
        <v>4.00007</v>
      </c>
      <c r="L53" s="36">
        <f>TrNavi_ene!L21</f>
        <v>3.9887720774503093</v>
      </c>
      <c r="M53" s="36">
        <f>TrNavi_ene!M21</f>
        <v>4.9919104180539753</v>
      </c>
      <c r="N53" s="36">
        <f>TrNavi_ene!N21</f>
        <v>4.9918463968435987</v>
      </c>
      <c r="O53" s="36">
        <f>TrNavi_ene!O21</f>
        <v>4.9918902392725322</v>
      </c>
      <c r="P53" s="36">
        <f>TrNavi_ene!P21</f>
        <v>3.009437473986301</v>
      </c>
      <c r="Q53" s="36">
        <f>TrNavi_ene!Q21</f>
        <v>3.0094605160270493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19748.957296554385</v>
      </c>
      <c r="C55" s="41">
        <f t="shared" si="17"/>
        <v>21041.803951139918</v>
      </c>
      <c r="D55" s="41">
        <f t="shared" si="17"/>
        <v>23037.868128845017</v>
      </c>
      <c r="E55" s="41">
        <f t="shared" si="17"/>
        <v>24441.518532363843</v>
      </c>
      <c r="F55" s="41">
        <f t="shared" si="17"/>
        <v>25042.63012911829</v>
      </c>
      <c r="G55" s="41">
        <f t="shared" si="17"/>
        <v>25988.99466978768</v>
      </c>
      <c r="H55" s="41">
        <f t="shared" si="17"/>
        <v>24822.460151980205</v>
      </c>
      <c r="I55" s="41">
        <f t="shared" si="17"/>
        <v>25188.883423452578</v>
      </c>
      <c r="J55" s="41">
        <f t="shared" si="17"/>
        <v>23879.303494022919</v>
      </c>
      <c r="K55" s="41">
        <f t="shared" si="17"/>
        <v>22798.850964614496</v>
      </c>
      <c r="L55" s="41">
        <f t="shared" si="17"/>
        <v>23692.057997356424</v>
      </c>
      <c r="M55" s="41">
        <f t="shared" si="17"/>
        <v>23029.806745479164</v>
      </c>
      <c r="N55" s="41">
        <f t="shared" si="17"/>
        <v>22919.091747503939</v>
      </c>
      <c r="O55" s="41">
        <f t="shared" si="17"/>
        <v>23805.079569795431</v>
      </c>
      <c r="P55" s="41">
        <f t="shared" si="17"/>
        <v>23355.958937945448</v>
      </c>
      <c r="Q55" s="41">
        <f t="shared" si="17"/>
        <v>23911.920558019185</v>
      </c>
    </row>
    <row r="56" spans="1:17" ht="11.45" customHeight="1" x14ac:dyDescent="0.25">
      <c r="A56" s="25" t="s">
        <v>39</v>
      </c>
      <c r="B56" s="40">
        <f t="shared" ref="B56:Q56" si="18">B57+B61+B65</f>
        <v>13004.720918478049</v>
      </c>
      <c r="C56" s="40">
        <f t="shared" si="18"/>
        <v>13327.51490920616</v>
      </c>
      <c r="D56" s="40">
        <f t="shared" si="18"/>
        <v>14370.42966475775</v>
      </c>
      <c r="E56" s="40">
        <f t="shared" si="18"/>
        <v>14926.85236608736</v>
      </c>
      <c r="F56" s="40">
        <f t="shared" si="18"/>
        <v>15379.25085285469</v>
      </c>
      <c r="G56" s="40">
        <f t="shared" si="18"/>
        <v>15962.597989262278</v>
      </c>
      <c r="H56" s="40">
        <f t="shared" si="18"/>
        <v>15861.159865535326</v>
      </c>
      <c r="I56" s="40">
        <f t="shared" si="18"/>
        <v>16196.599433835425</v>
      </c>
      <c r="J56" s="40">
        <f t="shared" si="18"/>
        <v>15720.907299147479</v>
      </c>
      <c r="K56" s="40">
        <f t="shared" si="18"/>
        <v>15003.516893590699</v>
      </c>
      <c r="L56" s="40">
        <f t="shared" si="18"/>
        <v>15001.224063153528</v>
      </c>
      <c r="M56" s="40">
        <f t="shared" si="18"/>
        <v>14842.813647648323</v>
      </c>
      <c r="N56" s="40">
        <f t="shared" si="18"/>
        <v>14617.354949459792</v>
      </c>
      <c r="O56" s="40">
        <f t="shared" si="18"/>
        <v>14460.444852446137</v>
      </c>
      <c r="P56" s="40">
        <f t="shared" si="18"/>
        <v>14549.138477763403</v>
      </c>
      <c r="Q56" s="40">
        <f t="shared" si="18"/>
        <v>14872.411414028022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11189.335707736613</v>
      </c>
      <c r="C57" s="39">
        <f t="shared" si="19"/>
        <v>11561.320994160693</v>
      </c>
      <c r="D57" s="39">
        <f t="shared" si="19"/>
        <v>12708.986103599516</v>
      </c>
      <c r="E57" s="39">
        <f t="shared" si="19"/>
        <v>13343.371429337336</v>
      </c>
      <c r="F57" s="39">
        <f t="shared" si="19"/>
        <v>13539.734939618547</v>
      </c>
      <c r="G57" s="39">
        <f t="shared" si="19"/>
        <v>13880.893046607347</v>
      </c>
      <c r="H57" s="39">
        <f t="shared" si="19"/>
        <v>13699.161999201206</v>
      </c>
      <c r="I57" s="39">
        <f t="shared" si="19"/>
        <v>13909.36579503521</v>
      </c>
      <c r="J57" s="39">
        <f t="shared" si="19"/>
        <v>13431.457807410798</v>
      </c>
      <c r="K57" s="39">
        <f t="shared" si="19"/>
        <v>12994.167069501571</v>
      </c>
      <c r="L57" s="39">
        <f t="shared" si="19"/>
        <v>12862.420390616768</v>
      </c>
      <c r="M57" s="39">
        <f t="shared" si="19"/>
        <v>12592.565224704909</v>
      </c>
      <c r="N57" s="39">
        <f t="shared" si="19"/>
        <v>12447.099329248642</v>
      </c>
      <c r="O57" s="39">
        <f t="shared" si="19"/>
        <v>12402.083352955764</v>
      </c>
      <c r="P57" s="39">
        <f t="shared" si="19"/>
        <v>12490.272796913463</v>
      </c>
      <c r="Q57" s="39">
        <f t="shared" si="19"/>
        <v>12665.886172845703</v>
      </c>
    </row>
    <row r="58" spans="1:17" ht="11.45" customHeight="1" x14ac:dyDescent="0.25">
      <c r="A58" s="17" t="str">
        <f>$A$6</f>
        <v>Powered 2-wheelers</v>
      </c>
      <c r="B58" s="37">
        <f>TrRoad_emi!B$19</f>
        <v>97.961647812691595</v>
      </c>
      <c r="C58" s="37">
        <f>TrRoad_emi!C$19</f>
        <v>101.97384214748101</v>
      </c>
      <c r="D58" s="37">
        <f>TrRoad_emi!D$19</f>
        <v>106.28266521628903</v>
      </c>
      <c r="E58" s="37">
        <f>TrRoad_emi!E$19</f>
        <v>109.55665183393151</v>
      </c>
      <c r="F58" s="37">
        <f>TrRoad_emi!F$19</f>
        <v>112.30004691420001</v>
      </c>
      <c r="G58" s="37">
        <f>TrRoad_emi!G$19</f>
        <v>115.37594138945771</v>
      </c>
      <c r="H58" s="37">
        <f>TrRoad_emi!H$19</f>
        <v>118.99538705447057</v>
      </c>
      <c r="I58" s="37">
        <f>TrRoad_emi!I$19</f>
        <v>123.31807693679283</v>
      </c>
      <c r="J58" s="37">
        <f>TrRoad_emi!J$19</f>
        <v>126.52371071072911</v>
      </c>
      <c r="K58" s="37">
        <f>TrRoad_emi!K$19</f>
        <v>129.73248801774685</v>
      </c>
      <c r="L58" s="37">
        <f>TrRoad_emi!L$19</f>
        <v>133.25967742939218</v>
      </c>
      <c r="M58" s="37">
        <f>TrRoad_emi!M$19</f>
        <v>137.42880067712608</v>
      </c>
      <c r="N58" s="37">
        <f>TrRoad_emi!N$19</f>
        <v>142.95134255284671</v>
      </c>
      <c r="O58" s="37">
        <f>TrRoad_emi!O$19</f>
        <v>144.14360066653114</v>
      </c>
      <c r="P58" s="37">
        <f>TrRoad_emi!P$19</f>
        <v>149.83143244577013</v>
      </c>
      <c r="Q58" s="37">
        <f>TrRoad_emi!Q$19</f>
        <v>154.74695567339859</v>
      </c>
    </row>
    <row r="59" spans="1:17" ht="11.45" customHeight="1" x14ac:dyDescent="0.25">
      <c r="A59" s="17" t="str">
        <f>$A$7</f>
        <v>Passenger cars</v>
      </c>
      <c r="B59" s="37">
        <f>TrRoad_emi!B$20</f>
        <v>10303.763134127088</v>
      </c>
      <c r="C59" s="37">
        <f>TrRoad_emi!C$20</f>
        <v>10663.779720836937</v>
      </c>
      <c r="D59" s="37">
        <f>TrRoad_emi!D$20</f>
        <v>11776.771595308619</v>
      </c>
      <c r="E59" s="37">
        <f>TrRoad_emi!E$20</f>
        <v>12381.060832637553</v>
      </c>
      <c r="F59" s="37">
        <f>TrRoad_emi!F$20</f>
        <v>12582.515274428421</v>
      </c>
      <c r="G59" s="37">
        <f>TrRoad_emi!G$20</f>
        <v>12929.520095230508</v>
      </c>
      <c r="H59" s="37">
        <f>TrRoad_emi!H$20</f>
        <v>12791.06823061369</v>
      </c>
      <c r="I59" s="37">
        <f>TrRoad_emi!I$20</f>
        <v>12961.803116154049</v>
      </c>
      <c r="J59" s="37">
        <f>TrRoad_emi!J$20</f>
        <v>12515.64605406203</v>
      </c>
      <c r="K59" s="37">
        <f>TrRoad_emi!K$20</f>
        <v>12158.089148245088</v>
      </c>
      <c r="L59" s="37">
        <f>TrRoad_emi!L$20</f>
        <v>11963.497794599394</v>
      </c>
      <c r="M59" s="37">
        <f>TrRoad_emi!M$20</f>
        <v>11701.720741665107</v>
      </c>
      <c r="N59" s="37">
        <f>TrRoad_emi!N$20</f>
        <v>11556.407694238378</v>
      </c>
      <c r="O59" s="37">
        <f>TrRoad_emi!O$20</f>
        <v>11510.918319044556</v>
      </c>
      <c r="P59" s="37">
        <f>TrRoad_emi!P$20</f>
        <v>11590.275741005822</v>
      </c>
      <c r="Q59" s="37">
        <f>TrRoad_emi!Q$20</f>
        <v>11755.04767283088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787.61092579683213</v>
      </c>
      <c r="C60" s="37">
        <f>TrRoad_emi!C$27</f>
        <v>795.567431176274</v>
      </c>
      <c r="D60" s="37">
        <f>TrRoad_emi!D$27</f>
        <v>825.93184307460717</v>
      </c>
      <c r="E60" s="37">
        <f>TrRoad_emi!E$27</f>
        <v>852.75394486585185</v>
      </c>
      <c r="F60" s="37">
        <f>TrRoad_emi!F$27</f>
        <v>844.91961827592547</v>
      </c>
      <c r="G60" s="37">
        <f>TrRoad_emi!G$27</f>
        <v>835.99700998738012</v>
      </c>
      <c r="H60" s="37">
        <f>TrRoad_emi!H$27</f>
        <v>789.09838153304531</v>
      </c>
      <c r="I60" s="37">
        <f>TrRoad_emi!I$27</f>
        <v>824.24460194436676</v>
      </c>
      <c r="J60" s="37">
        <f>TrRoad_emi!J$27</f>
        <v>789.28804263803875</v>
      </c>
      <c r="K60" s="37">
        <f>TrRoad_emi!K$27</f>
        <v>706.34543323873481</v>
      </c>
      <c r="L60" s="37">
        <f>TrRoad_emi!L$27</f>
        <v>765.66291858798024</v>
      </c>
      <c r="M60" s="37">
        <f>TrRoad_emi!M$27</f>
        <v>753.41568236267585</v>
      </c>
      <c r="N60" s="37">
        <f>TrRoad_emi!N$27</f>
        <v>747.7402924574161</v>
      </c>
      <c r="O60" s="37">
        <f>TrRoad_emi!O$27</f>
        <v>747.02143324467545</v>
      </c>
      <c r="P60" s="37">
        <f>TrRoad_emi!P$27</f>
        <v>750.16562346187129</v>
      </c>
      <c r="Q60" s="37">
        <f>TrRoad_emi!Q$27</f>
        <v>756.09154434142556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94.859462567112999</v>
      </c>
      <c r="C61" s="38">
        <f t="shared" si="20"/>
        <v>93.406862829391358</v>
      </c>
      <c r="D61" s="38">
        <f t="shared" si="20"/>
        <v>93.831759466487057</v>
      </c>
      <c r="E61" s="38">
        <f t="shared" si="20"/>
        <v>101.66047077788404</v>
      </c>
      <c r="F61" s="38">
        <f t="shared" si="20"/>
        <v>99.823356403622171</v>
      </c>
      <c r="G61" s="38">
        <f t="shared" si="20"/>
        <v>122.44940541956719</v>
      </c>
      <c r="H61" s="38">
        <f t="shared" si="20"/>
        <v>123.98889969095165</v>
      </c>
      <c r="I61" s="38">
        <f t="shared" si="20"/>
        <v>123.52806580654671</v>
      </c>
      <c r="J61" s="38">
        <f t="shared" si="20"/>
        <v>113.24171534903795</v>
      </c>
      <c r="K61" s="38">
        <f t="shared" si="20"/>
        <v>116.72074937016622</v>
      </c>
      <c r="L61" s="38">
        <f t="shared" si="20"/>
        <v>106.45541644127799</v>
      </c>
      <c r="M61" s="38">
        <f t="shared" si="20"/>
        <v>92.502242497626924</v>
      </c>
      <c r="N61" s="38">
        <f t="shared" si="20"/>
        <v>98.148265022259821</v>
      </c>
      <c r="O61" s="38">
        <f t="shared" si="20"/>
        <v>90.174237787733091</v>
      </c>
      <c r="P61" s="38">
        <f t="shared" si="20"/>
        <v>95.699120660764507</v>
      </c>
      <c r="Q61" s="38">
        <f t="shared" si="20"/>
        <v>93.168829449725052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94.859462567112999</v>
      </c>
      <c r="C63" s="37">
        <f>TrRail_emi!C$11</f>
        <v>93.406862829391358</v>
      </c>
      <c r="D63" s="37">
        <f>TrRail_emi!D$11</f>
        <v>93.831759466487057</v>
      </c>
      <c r="E63" s="37">
        <f>TrRail_emi!E$11</f>
        <v>101.66047077788404</v>
      </c>
      <c r="F63" s="37">
        <f>TrRail_emi!F$11</f>
        <v>99.823356403622171</v>
      </c>
      <c r="G63" s="37">
        <f>TrRail_emi!G$11</f>
        <v>122.44940541956719</v>
      </c>
      <c r="H63" s="37">
        <f>TrRail_emi!H$11</f>
        <v>123.98889969095165</v>
      </c>
      <c r="I63" s="37">
        <f>TrRail_emi!I$11</f>
        <v>123.52806580654671</v>
      </c>
      <c r="J63" s="37">
        <f>TrRail_emi!J$11</f>
        <v>113.24171534903795</v>
      </c>
      <c r="K63" s="37">
        <f>TrRail_emi!K$11</f>
        <v>116.72074937016622</v>
      </c>
      <c r="L63" s="37">
        <f>TrRail_emi!L$11</f>
        <v>106.45541644127799</v>
      </c>
      <c r="M63" s="37">
        <f>TrRail_emi!M$11</f>
        <v>92.502242497626924</v>
      </c>
      <c r="N63" s="37">
        <f>TrRail_emi!N$11</f>
        <v>98.148265022259821</v>
      </c>
      <c r="O63" s="37">
        <f>TrRail_emi!O$11</f>
        <v>90.174237787733091</v>
      </c>
      <c r="P63" s="37">
        <f>TrRail_emi!P$11</f>
        <v>95.699120660764507</v>
      </c>
      <c r="Q63" s="37">
        <f>TrRail_emi!Q$11</f>
        <v>93.168829449725052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1720.525748174324</v>
      </c>
      <c r="C65" s="38">
        <f t="shared" si="21"/>
        <v>1672.7870522160761</v>
      </c>
      <c r="D65" s="38">
        <f t="shared" si="21"/>
        <v>1567.6118016917458</v>
      </c>
      <c r="E65" s="38">
        <f t="shared" si="21"/>
        <v>1481.8204659721403</v>
      </c>
      <c r="F65" s="38">
        <f t="shared" si="21"/>
        <v>1739.6925568325209</v>
      </c>
      <c r="G65" s="38">
        <f t="shared" si="21"/>
        <v>1959.2555372353636</v>
      </c>
      <c r="H65" s="38">
        <f t="shared" si="21"/>
        <v>2038.0089666431682</v>
      </c>
      <c r="I65" s="38">
        <f t="shared" si="21"/>
        <v>2163.7055729936674</v>
      </c>
      <c r="J65" s="38">
        <f t="shared" si="21"/>
        <v>2176.2077763876423</v>
      </c>
      <c r="K65" s="38">
        <f t="shared" si="21"/>
        <v>1892.6290747189619</v>
      </c>
      <c r="L65" s="38">
        <f t="shared" si="21"/>
        <v>2032.3482560954822</v>
      </c>
      <c r="M65" s="38">
        <f t="shared" si="21"/>
        <v>2157.7461804457876</v>
      </c>
      <c r="N65" s="38">
        <f t="shared" si="21"/>
        <v>2072.1073551888899</v>
      </c>
      <c r="O65" s="38">
        <f t="shared" si="21"/>
        <v>1968.1872617026393</v>
      </c>
      <c r="P65" s="38">
        <f t="shared" si="21"/>
        <v>1963.1665601891741</v>
      </c>
      <c r="Q65" s="38">
        <f t="shared" si="21"/>
        <v>2113.3564117325936</v>
      </c>
    </row>
    <row r="66" spans="1:17" ht="11.45" customHeight="1" x14ac:dyDescent="0.25">
      <c r="A66" s="17" t="str">
        <f>$A$14</f>
        <v>Domestic</v>
      </c>
      <c r="B66" s="37">
        <f>TrAvia_emi!B$9</f>
        <v>68.731850965665089</v>
      </c>
      <c r="C66" s="37">
        <f>TrAvia_emi!C$9</f>
        <v>69.197986309731704</v>
      </c>
      <c r="D66" s="37">
        <f>TrAvia_emi!D$9</f>
        <v>66.533119358891582</v>
      </c>
      <c r="E66" s="37">
        <f>TrAvia_emi!E$9</f>
        <v>72.20325365522217</v>
      </c>
      <c r="F66" s="37">
        <f>TrAvia_emi!F$9</f>
        <v>75.888535716627004</v>
      </c>
      <c r="G66" s="37">
        <f>TrAvia_emi!G$9</f>
        <v>73.935223019907312</v>
      </c>
      <c r="H66" s="37">
        <f>TrAvia_emi!H$9</f>
        <v>85.797210406905094</v>
      </c>
      <c r="I66" s="37">
        <f>TrAvia_emi!I$9</f>
        <v>91.206158752625853</v>
      </c>
      <c r="J66" s="37">
        <f>TrAvia_emi!J$9</f>
        <v>93.607552957333425</v>
      </c>
      <c r="K66" s="37">
        <f>TrAvia_emi!K$9</f>
        <v>88.831559199631428</v>
      </c>
      <c r="L66" s="37">
        <f>TrAvia_emi!L$9</f>
        <v>98.222389168025515</v>
      </c>
      <c r="M66" s="37">
        <f>TrAvia_emi!M$9</f>
        <v>82.180463844648472</v>
      </c>
      <c r="N66" s="37">
        <f>TrAvia_emi!N$9</f>
        <v>75.490200003321561</v>
      </c>
      <c r="O66" s="37">
        <f>TrAvia_emi!O$9</f>
        <v>68.717757670483891</v>
      </c>
      <c r="P66" s="37">
        <f>TrAvia_emi!P$9</f>
        <v>65.698073260010318</v>
      </c>
      <c r="Q66" s="37">
        <f>TrAvia_emi!Q$9</f>
        <v>61.259761869907258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775.90495590911098</v>
      </c>
      <c r="C67" s="37">
        <f>TrAvia_emi!C$10</f>
        <v>783.86848483726988</v>
      </c>
      <c r="D67" s="37">
        <f>TrAvia_emi!D$10</f>
        <v>742.62158848424588</v>
      </c>
      <c r="E67" s="37">
        <f>TrAvia_emi!E$10</f>
        <v>793.67420765118493</v>
      </c>
      <c r="F67" s="37">
        <f>TrAvia_emi!F$10</f>
        <v>883.73313085792165</v>
      </c>
      <c r="G67" s="37">
        <f>TrAvia_emi!G$10</f>
        <v>889.24881103399844</v>
      </c>
      <c r="H67" s="37">
        <f>TrAvia_emi!H$10</f>
        <v>897.83163358389834</v>
      </c>
      <c r="I67" s="37">
        <f>TrAvia_emi!I$10</f>
        <v>986.60607476480402</v>
      </c>
      <c r="J67" s="37">
        <f>TrAvia_emi!J$10</f>
        <v>991.88223524201908</v>
      </c>
      <c r="K67" s="37">
        <f>TrAvia_emi!K$10</f>
        <v>856.14983555080482</v>
      </c>
      <c r="L67" s="37">
        <f>TrAvia_emi!L$10</f>
        <v>895.17901595749333</v>
      </c>
      <c r="M67" s="37">
        <f>TrAvia_emi!M$10</f>
        <v>965.75093362464713</v>
      </c>
      <c r="N67" s="37">
        <f>TrAvia_emi!N$10</f>
        <v>921.70357112825207</v>
      </c>
      <c r="O67" s="37">
        <f>TrAvia_emi!O$10</f>
        <v>848.03224619651598</v>
      </c>
      <c r="P67" s="37">
        <f>TrAvia_emi!P$10</f>
        <v>856.07657519392194</v>
      </c>
      <c r="Q67" s="37">
        <f>TrAvia_emi!Q$10</f>
        <v>925.04461528302977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875.88894129954792</v>
      </c>
      <c r="C68" s="37">
        <f>TrAvia_emi!C$11</f>
        <v>819.72058106907446</v>
      </c>
      <c r="D68" s="37">
        <f>TrAvia_emi!D$11</f>
        <v>758.45709384860834</v>
      </c>
      <c r="E68" s="37">
        <f>TrAvia_emi!E$11</f>
        <v>615.94300466573316</v>
      </c>
      <c r="F68" s="37">
        <f>TrAvia_emi!F$11</f>
        <v>780.07089025797234</v>
      </c>
      <c r="G68" s="37">
        <f>TrAvia_emi!G$11</f>
        <v>996.07150318145784</v>
      </c>
      <c r="H68" s="37">
        <f>TrAvia_emi!H$11</f>
        <v>1054.3801226523647</v>
      </c>
      <c r="I68" s="37">
        <f>TrAvia_emi!I$11</f>
        <v>1085.8933394762375</v>
      </c>
      <c r="J68" s="37">
        <f>TrAvia_emi!J$11</f>
        <v>1090.7179881882898</v>
      </c>
      <c r="K68" s="37">
        <f>TrAvia_emi!K$11</f>
        <v>947.64767996852572</v>
      </c>
      <c r="L68" s="37">
        <f>TrAvia_emi!L$11</f>
        <v>1038.9468509699632</v>
      </c>
      <c r="M68" s="37">
        <f>TrAvia_emi!M$11</f>
        <v>1109.8147829764919</v>
      </c>
      <c r="N68" s="37">
        <f>TrAvia_emi!N$11</f>
        <v>1074.9135840573163</v>
      </c>
      <c r="O68" s="37">
        <f>TrAvia_emi!O$11</f>
        <v>1051.4372578356395</v>
      </c>
      <c r="P68" s="37">
        <f>TrAvia_emi!P$11</f>
        <v>1041.3919117352418</v>
      </c>
      <c r="Q68" s="37">
        <f>TrAvia_emi!Q$11</f>
        <v>1127.0520345796565</v>
      </c>
    </row>
    <row r="69" spans="1:17" ht="11.45" customHeight="1" x14ac:dyDescent="0.25">
      <c r="A69" s="25" t="s">
        <v>18</v>
      </c>
      <c r="B69" s="40">
        <f t="shared" ref="B69:Q69" si="22">B70+B73+B74+B77+B80</f>
        <v>6744.2363780763335</v>
      </c>
      <c r="C69" s="40">
        <f t="shared" si="22"/>
        <v>7714.28904193376</v>
      </c>
      <c r="D69" s="40">
        <f t="shared" si="22"/>
        <v>8667.4384640872686</v>
      </c>
      <c r="E69" s="40">
        <f t="shared" si="22"/>
        <v>9514.6661662764836</v>
      </c>
      <c r="F69" s="40">
        <f t="shared" si="22"/>
        <v>9663.3792762636003</v>
      </c>
      <c r="G69" s="40">
        <f t="shared" si="22"/>
        <v>10026.3966805254</v>
      </c>
      <c r="H69" s="40">
        <f t="shared" si="22"/>
        <v>8961.300286444879</v>
      </c>
      <c r="I69" s="40">
        <f t="shared" si="22"/>
        <v>8992.2839896171536</v>
      </c>
      <c r="J69" s="40">
        <f t="shared" si="22"/>
        <v>8158.3961948754404</v>
      </c>
      <c r="K69" s="40">
        <f t="shared" si="22"/>
        <v>7795.334071023799</v>
      </c>
      <c r="L69" s="40">
        <f t="shared" si="22"/>
        <v>8690.8339342028976</v>
      </c>
      <c r="M69" s="40">
        <f t="shared" si="22"/>
        <v>8186.9930978308403</v>
      </c>
      <c r="N69" s="40">
        <f t="shared" si="22"/>
        <v>8301.736798044145</v>
      </c>
      <c r="O69" s="40">
        <f t="shared" si="22"/>
        <v>9344.6347173492923</v>
      </c>
      <c r="P69" s="40">
        <f t="shared" si="22"/>
        <v>8806.8204601820435</v>
      </c>
      <c r="Q69" s="40">
        <f t="shared" si="22"/>
        <v>9039.5091439911612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6627.9232977199763</v>
      </c>
      <c r="C70" s="39">
        <f t="shared" si="23"/>
        <v>7598.568024854515</v>
      </c>
      <c r="D70" s="39">
        <f t="shared" si="23"/>
        <v>8549.216965632053</v>
      </c>
      <c r="E70" s="39">
        <f t="shared" si="23"/>
        <v>9399.7382042014033</v>
      </c>
      <c r="F70" s="39">
        <f t="shared" si="23"/>
        <v>9523.5792488650022</v>
      </c>
      <c r="G70" s="39">
        <f t="shared" si="23"/>
        <v>9870.1169047609746</v>
      </c>
      <c r="H70" s="39">
        <f t="shared" si="23"/>
        <v>8791.6431308024166</v>
      </c>
      <c r="I70" s="39">
        <f t="shared" si="23"/>
        <v>8826.4943167221245</v>
      </c>
      <c r="J70" s="39">
        <f t="shared" si="23"/>
        <v>7998.4341376567045</v>
      </c>
      <c r="K70" s="39">
        <f t="shared" si="23"/>
        <v>7651.3245670180622</v>
      </c>
      <c r="L70" s="39">
        <f t="shared" si="23"/>
        <v>8536.6245106245206</v>
      </c>
      <c r="M70" s="39">
        <f t="shared" si="23"/>
        <v>8046.060915420504</v>
      </c>
      <c r="N70" s="39">
        <f t="shared" si="23"/>
        <v>8171.9632459506265</v>
      </c>
      <c r="O70" s="39">
        <f t="shared" si="23"/>
        <v>9216.0529498935248</v>
      </c>
      <c r="P70" s="39">
        <f t="shared" si="23"/>
        <v>8680.4868020666745</v>
      </c>
      <c r="Q70" s="39">
        <f t="shared" si="23"/>
        <v>8908.217725138722</v>
      </c>
    </row>
    <row r="71" spans="1:17" ht="11.45" customHeight="1" x14ac:dyDescent="0.25">
      <c r="A71" s="17" t="str">
        <f>$A$19</f>
        <v>Light duty vehicles</v>
      </c>
      <c r="B71" s="37">
        <f>TrRoad_emi!B$34</f>
        <v>1208.3704442712169</v>
      </c>
      <c r="C71" s="37">
        <f>TrRoad_emi!C$34</f>
        <v>1227.6938461499478</v>
      </c>
      <c r="D71" s="37">
        <f>TrRoad_emi!D$34</f>
        <v>1229.0235877060552</v>
      </c>
      <c r="E71" s="37">
        <f>TrRoad_emi!E$34</f>
        <v>1240.3678517247627</v>
      </c>
      <c r="F71" s="37">
        <f>TrRoad_emi!F$34</f>
        <v>1254.4451197578908</v>
      </c>
      <c r="G71" s="37">
        <f>TrRoad_emi!G$34</f>
        <v>1293.2898485100486</v>
      </c>
      <c r="H71" s="37">
        <f>TrRoad_emi!H$34</f>
        <v>1307.6574059390939</v>
      </c>
      <c r="I71" s="37">
        <f>TrRoad_emi!I$34</f>
        <v>1345.1971517478473</v>
      </c>
      <c r="J71" s="37">
        <f>TrRoad_emi!J$34</f>
        <v>1318.7754691130431</v>
      </c>
      <c r="K71" s="37">
        <f>TrRoad_emi!K$34</f>
        <v>1283.9107834577808</v>
      </c>
      <c r="L71" s="37">
        <f>TrRoad_emi!L$34</f>
        <v>1306.9612750082949</v>
      </c>
      <c r="M71" s="37">
        <f>TrRoad_emi!M$34</f>
        <v>1319.4885380066744</v>
      </c>
      <c r="N71" s="37">
        <f>TrRoad_emi!N$34</f>
        <v>1316.0753610457268</v>
      </c>
      <c r="O71" s="37">
        <f>TrRoad_emi!O$34</f>
        <v>1329.7524437107184</v>
      </c>
      <c r="P71" s="37">
        <f>TrRoad_emi!P$34</f>
        <v>1331.6640009730679</v>
      </c>
      <c r="Q71" s="37">
        <f>TrRoad_emi!Q$34</f>
        <v>1351.0318973735964</v>
      </c>
    </row>
    <row r="72" spans="1:17" ht="11.45" customHeight="1" x14ac:dyDescent="0.25">
      <c r="A72" s="17" t="str">
        <f>$A$20</f>
        <v>Heavy duty vehicles</v>
      </c>
      <c r="B72" s="37">
        <f>TrRoad_emi!B$40</f>
        <v>5419.5528534487594</v>
      </c>
      <c r="C72" s="37">
        <f>TrRoad_emi!C$40</f>
        <v>6370.8741787045674</v>
      </c>
      <c r="D72" s="37">
        <f>TrRoad_emi!D$40</f>
        <v>7320.193377925998</v>
      </c>
      <c r="E72" s="37">
        <f>TrRoad_emi!E$40</f>
        <v>8159.3703524766397</v>
      </c>
      <c r="F72" s="37">
        <f>TrRoad_emi!F$40</f>
        <v>8269.1341291071112</v>
      </c>
      <c r="G72" s="37">
        <f>TrRoad_emi!G$40</f>
        <v>8576.827056250926</v>
      </c>
      <c r="H72" s="37">
        <f>TrRoad_emi!H$40</f>
        <v>7483.9857248633234</v>
      </c>
      <c r="I72" s="37">
        <f>TrRoad_emi!I$40</f>
        <v>7481.2971649742776</v>
      </c>
      <c r="J72" s="37">
        <f>TrRoad_emi!J$40</f>
        <v>6679.6586685436614</v>
      </c>
      <c r="K72" s="37">
        <f>TrRoad_emi!K$40</f>
        <v>6367.4137835602814</v>
      </c>
      <c r="L72" s="37">
        <f>TrRoad_emi!L$40</f>
        <v>7229.6632356162263</v>
      </c>
      <c r="M72" s="37">
        <f>TrRoad_emi!M$40</f>
        <v>6726.5723774138296</v>
      </c>
      <c r="N72" s="37">
        <f>TrRoad_emi!N$40</f>
        <v>6855.8878849048997</v>
      </c>
      <c r="O72" s="37">
        <f>TrRoad_emi!O$40</f>
        <v>7886.3005061828062</v>
      </c>
      <c r="P72" s="37">
        <f>TrRoad_emi!P$40</f>
        <v>7348.8228010936064</v>
      </c>
      <c r="Q72" s="37">
        <f>TrRoad_emi!Q$40</f>
        <v>7557.1858277651263</v>
      </c>
    </row>
    <row r="73" spans="1:17" ht="11.45" customHeight="1" x14ac:dyDescent="0.25">
      <c r="A73" s="19" t="str">
        <f>$A$21</f>
        <v>Rail transport</v>
      </c>
      <c r="B73" s="38">
        <f>TrRail_emi!B$15</f>
        <v>44.244805969366347</v>
      </c>
      <c r="C73" s="38">
        <f>TrRail_emi!C$15</f>
        <v>45.836269037632597</v>
      </c>
      <c r="D73" s="38">
        <f>TrRail_emi!D$15</f>
        <v>48.748944162312903</v>
      </c>
      <c r="E73" s="38">
        <f>TrRail_emi!E$15</f>
        <v>47.163265455011988</v>
      </c>
      <c r="F73" s="38">
        <f>TrRail_emi!F$15</f>
        <v>52.671342246381812</v>
      </c>
      <c r="G73" s="38">
        <f>TrRail_emi!G$15</f>
        <v>55.481766175680882</v>
      </c>
      <c r="H73" s="38">
        <f>TrRail_emi!H$15</f>
        <v>56.922395918996308</v>
      </c>
      <c r="I73" s="38">
        <f>TrRail_emi!I$15</f>
        <v>54.310400877457297</v>
      </c>
      <c r="J73" s="38">
        <f>TrRail_emi!J$15</f>
        <v>51.80854704455011</v>
      </c>
      <c r="K73" s="38">
        <f>TrRail_emi!K$15</f>
        <v>44.917876141625783</v>
      </c>
      <c r="L73" s="38">
        <f>TrRail_emi!L$15</f>
        <v>45.76062463084407</v>
      </c>
      <c r="M73" s="38">
        <f>TrRail_emi!M$15</f>
        <v>36.580759171058332</v>
      </c>
      <c r="N73" s="38">
        <f>TrRail_emi!N$15</f>
        <v>34.193454983068136</v>
      </c>
      <c r="O73" s="38">
        <f>TrRail_emi!O$15</f>
        <v>32.670587199413333</v>
      </c>
      <c r="P73" s="38">
        <f>TrRail_emi!P$15</f>
        <v>33.086665944137721</v>
      </c>
      <c r="Q73" s="38">
        <f>TrRail_emi!Q$15</f>
        <v>32.504006386129447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56.89643895022941</v>
      </c>
      <c r="C74" s="38">
        <f t="shared" si="24"/>
        <v>54.685258909664149</v>
      </c>
      <c r="D74" s="38">
        <f t="shared" si="24"/>
        <v>57.375869188422797</v>
      </c>
      <c r="E74" s="38">
        <f t="shared" si="24"/>
        <v>55.667953486540085</v>
      </c>
      <c r="F74" s="38">
        <f t="shared" si="24"/>
        <v>71.929558262202647</v>
      </c>
      <c r="G74" s="38">
        <f t="shared" si="24"/>
        <v>85.624227455682785</v>
      </c>
      <c r="H74" s="38">
        <f t="shared" si="24"/>
        <v>97.535119489904105</v>
      </c>
      <c r="I74" s="38">
        <f t="shared" si="24"/>
        <v>96.279840914672747</v>
      </c>
      <c r="J74" s="38">
        <f t="shared" si="24"/>
        <v>92.946214502430095</v>
      </c>
      <c r="K74" s="38">
        <f t="shared" si="24"/>
        <v>87.284644743114342</v>
      </c>
      <c r="L74" s="38">
        <f t="shared" si="24"/>
        <v>96.669166871024458</v>
      </c>
      <c r="M74" s="38">
        <f t="shared" si="24"/>
        <v>89.459630242335209</v>
      </c>
      <c r="N74" s="38">
        <f t="shared" si="24"/>
        <v>80.688495114840137</v>
      </c>
      <c r="O74" s="38">
        <f t="shared" si="24"/>
        <v>81.019446859120876</v>
      </c>
      <c r="P74" s="38">
        <f t="shared" si="24"/>
        <v>84.312039810820906</v>
      </c>
      <c r="Q74" s="38">
        <f t="shared" si="24"/>
        <v>89.852394465021774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22.593410544596615</v>
      </c>
      <c r="C75" s="37">
        <f>TrAvia_emi!C$13</f>
        <v>22.349031090141793</v>
      </c>
      <c r="D75" s="37">
        <f>TrAvia_emi!D$13</f>
        <v>23.950865861170211</v>
      </c>
      <c r="E75" s="37">
        <f>TrAvia_emi!E$13</f>
        <v>23.335923373418073</v>
      </c>
      <c r="F75" s="37">
        <f>TrAvia_emi!F$13</f>
        <v>25.316069721895893</v>
      </c>
      <c r="G75" s="37">
        <f>TrAvia_emi!G$13</f>
        <v>24.29800768332376</v>
      </c>
      <c r="H75" s="37">
        <f>TrAvia_emi!H$13</f>
        <v>25.541165205662885</v>
      </c>
      <c r="I75" s="37">
        <f>TrAvia_emi!I$13</f>
        <v>24.712039389780387</v>
      </c>
      <c r="J75" s="37">
        <f>TrAvia_emi!J$13</f>
        <v>23.901755365688587</v>
      </c>
      <c r="K75" s="37">
        <f>TrAvia_emi!K$13</f>
        <v>21.724254831751011</v>
      </c>
      <c r="L75" s="37">
        <f>TrAvia_emi!L$13</f>
        <v>22.332161409391084</v>
      </c>
      <c r="M75" s="37">
        <f>TrAvia_emi!M$13</f>
        <v>21.448983805051064</v>
      </c>
      <c r="N75" s="37">
        <f>TrAvia_emi!N$13</f>
        <v>19.904945543285766</v>
      </c>
      <c r="O75" s="37">
        <f>TrAvia_emi!O$13</f>
        <v>18.651072359705143</v>
      </c>
      <c r="P75" s="37">
        <f>TrAvia_emi!P$13</f>
        <v>18.274535933902968</v>
      </c>
      <c r="Q75" s="37">
        <f>TrAvia_emi!Q$13</f>
        <v>18.891493982231484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34.303028405632794</v>
      </c>
      <c r="C76" s="37">
        <f>TrAvia_emi!C$14</f>
        <v>32.336227819522357</v>
      </c>
      <c r="D76" s="37">
        <f>TrAvia_emi!D$14</f>
        <v>33.42500332725259</v>
      </c>
      <c r="E76" s="37">
        <f>TrAvia_emi!E$14</f>
        <v>32.332030113122009</v>
      </c>
      <c r="F76" s="37">
        <f>TrAvia_emi!F$14</f>
        <v>46.613488540306747</v>
      </c>
      <c r="G76" s="37">
        <f>TrAvia_emi!G$14</f>
        <v>61.326219772359018</v>
      </c>
      <c r="H76" s="37">
        <f>TrAvia_emi!H$14</f>
        <v>71.993954284241227</v>
      </c>
      <c r="I76" s="37">
        <f>TrAvia_emi!I$14</f>
        <v>71.56780152489236</v>
      </c>
      <c r="J76" s="37">
        <f>TrAvia_emi!J$14</f>
        <v>69.044459136741509</v>
      </c>
      <c r="K76" s="37">
        <f>TrAvia_emi!K$14</f>
        <v>65.56038991136333</v>
      </c>
      <c r="L76" s="37">
        <f>TrAvia_emi!L$14</f>
        <v>74.337005461633368</v>
      </c>
      <c r="M76" s="37">
        <f>TrAvia_emi!M$14</f>
        <v>68.010646437284151</v>
      </c>
      <c r="N76" s="37">
        <f>TrAvia_emi!N$14</f>
        <v>60.783549571554374</v>
      </c>
      <c r="O76" s="37">
        <f>TrAvia_emi!O$14</f>
        <v>62.368374499415729</v>
      </c>
      <c r="P76" s="37">
        <f>TrAvia_emi!P$14</f>
        <v>66.037503876917938</v>
      </c>
      <c r="Q76" s="37">
        <f>TrAvia_emi!Q$14</f>
        <v>70.960900482790294</v>
      </c>
    </row>
    <row r="77" spans="1:17" ht="11.45" customHeight="1" x14ac:dyDescent="0.25">
      <c r="A77" s="19" t="s">
        <v>32</v>
      </c>
      <c r="B77" s="38">
        <f t="shared" ref="B77:Q77" si="25">B78+B79</f>
        <v>15.171835436760912</v>
      </c>
      <c r="C77" s="38">
        <f t="shared" si="25"/>
        <v>15.199489131948001</v>
      </c>
      <c r="D77" s="38">
        <f t="shared" si="25"/>
        <v>12.096685104480002</v>
      </c>
      <c r="E77" s="38">
        <f t="shared" si="25"/>
        <v>12.096743133528001</v>
      </c>
      <c r="F77" s="38">
        <f t="shared" si="25"/>
        <v>15.199126890012</v>
      </c>
      <c r="G77" s="38">
        <f t="shared" si="25"/>
        <v>15.173782133063046</v>
      </c>
      <c r="H77" s="38">
        <f t="shared" si="25"/>
        <v>15.19964023356</v>
      </c>
      <c r="I77" s="38">
        <f t="shared" si="25"/>
        <v>15.199431102900002</v>
      </c>
      <c r="J77" s="38">
        <f t="shared" si="25"/>
        <v>15.207295671756</v>
      </c>
      <c r="K77" s="38">
        <f t="shared" si="25"/>
        <v>11.806983120996001</v>
      </c>
      <c r="L77" s="38">
        <f t="shared" si="25"/>
        <v>11.779632076507605</v>
      </c>
      <c r="M77" s="38">
        <f t="shared" si="25"/>
        <v>14.89179299694335</v>
      </c>
      <c r="N77" s="38">
        <f t="shared" si="25"/>
        <v>14.891601995610998</v>
      </c>
      <c r="O77" s="38">
        <f t="shared" si="25"/>
        <v>14.891733397233264</v>
      </c>
      <c r="P77" s="38">
        <f t="shared" si="25"/>
        <v>8.9349523604111898</v>
      </c>
      <c r="Q77" s="38">
        <f t="shared" si="25"/>
        <v>8.9350180012870783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0</v>
      </c>
      <c r="C78" s="37">
        <f>TrNavi_emi!C$8</f>
        <v>0</v>
      </c>
      <c r="D78" s="37">
        <f>TrNavi_emi!D$8</f>
        <v>0</v>
      </c>
      <c r="E78" s="37">
        <f>TrNavi_emi!E$8</f>
        <v>0</v>
      </c>
      <c r="F78" s="37">
        <f>TrNavi_emi!F$8</f>
        <v>0</v>
      </c>
      <c r="G78" s="37">
        <f>TrNavi_emi!G$8</f>
        <v>0</v>
      </c>
      <c r="H78" s="37">
        <f>TrNavi_emi!H$8</f>
        <v>0</v>
      </c>
      <c r="I78" s="37">
        <f>TrNavi_emi!I$8</f>
        <v>0</v>
      </c>
      <c r="J78" s="37">
        <f>TrNavi_emi!J$8</f>
        <v>0</v>
      </c>
      <c r="K78" s="37">
        <f>TrNavi_emi!K$8</f>
        <v>0</v>
      </c>
      <c r="L78" s="37">
        <f>TrNavi_emi!L$8</f>
        <v>0</v>
      </c>
      <c r="M78" s="37">
        <f>TrNavi_emi!M$8</f>
        <v>0</v>
      </c>
      <c r="N78" s="37">
        <f>TrNavi_emi!N$8</f>
        <v>0</v>
      </c>
      <c r="O78" s="37">
        <f>TrNavi_emi!O$8</f>
        <v>0</v>
      </c>
      <c r="P78" s="37">
        <f>TrNavi_emi!P$8</f>
        <v>0</v>
      </c>
      <c r="Q78" s="37">
        <f>TrNavi_emi!Q$8</f>
        <v>0</v>
      </c>
    </row>
    <row r="79" spans="1:17" ht="11.45" customHeight="1" x14ac:dyDescent="0.25">
      <c r="A79" s="15" t="str">
        <f>$A$27</f>
        <v>Inland waterways</v>
      </c>
      <c r="B79" s="36">
        <f>TrNavi_emi!B$9</f>
        <v>15.171835436760912</v>
      </c>
      <c r="C79" s="36">
        <f>TrNavi_emi!C$9</f>
        <v>15.199489131948001</v>
      </c>
      <c r="D79" s="36">
        <f>TrNavi_emi!D$9</f>
        <v>12.096685104480002</v>
      </c>
      <c r="E79" s="36">
        <f>TrNavi_emi!E$9</f>
        <v>12.096743133528001</v>
      </c>
      <c r="F79" s="36">
        <f>TrNavi_emi!F$9</f>
        <v>15.199126890012</v>
      </c>
      <c r="G79" s="36">
        <f>TrNavi_emi!G$9</f>
        <v>15.173782133063046</v>
      </c>
      <c r="H79" s="36">
        <f>TrNavi_emi!H$9</f>
        <v>15.19964023356</v>
      </c>
      <c r="I79" s="36">
        <f>TrNavi_emi!I$9</f>
        <v>15.199431102900002</v>
      </c>
      <c r="J79" s="36">
        <f>TrNavi_emi!J$9</f>
        <v>15.207295671756</v>
      </c>
      <c r="K79" s="36">
        <f>TrNavi_emi!K$9</f>
        <v>11.806983120996001</v>
      </c>
      <c r="L79" s="36">
        <f>TrNavi_emi!L$9</f>
        <v>11.779632076507605</v>
      </c>
      <c r="M79" s="36">
        <f>TrNavi_emi!M$9</f>
        <v>14.89179299694335</v>
      </c>
      <c r="N79" s="36">
        <f>TrNavi_emi!N$9</f>
        <v>14.891601995610998</v>
      </c>
      <c r="O79" s="36">
        <f>TrNavi_emi!O$9</f>
        <v>14.891733397233264</v>
      </c>
      <c r="P79" s="36">
        <f>TrNavi_emi!P$9</f>
        <v>8.9349523604111898</v>
      </c>
      <c r="Q79" s="36">
        <f>TrNavi_emi!Q$9</f>
        <v>8.9350180012870783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0.7204203656165743</v>
      </c>
      <c r="C85" s="31">
        <f t="shared" si="27"/>
        <v>0.7169748449372132</v>
      </c>
      <c r="D85" s="31">
        <f t="shared" si="27"/>
        <v>0.71899098938509676</v>
      </c>
      <c r="E85" s="31">
        <f t="shared" si="27"/>
        <v>0.73312448870919611</v>
      </c>
      <c r="F85" s="31">
        <f t="shared" si="27"/>
        <v>0.71934299439258564</v>
      </c>
      <c r="G85" s="31">
        <f t="shared" si="27"/>
        <v>0.69736193545506653</v>
      </c>
      <c r="H85" s="31">
        <f t="shared" si="27"/>
        <v>0.68896123702899703</v>
      </c>
      <c r="I85" s="31">
        <f t="shared" si="27"/>
        <v>0.68224116068134166</v>
      </c>
      <c r="J85" s="31">
        <f t="shared" si="27"/>
        <v>0.6755368958752217</v>
      </c>
      <c r="K85" s="31">
        <f t="shared" si="27"/>
        <v>0.6921378588427376</v>
      </c>
      <c r="L85" s="31">
        <f t="shared" si="27"/>
        <v>0.68395855833109209</v>
      </c>
      <c r="M85" s="31">
        <f t="shared" si="27"/>
        <v>0.67489812416727335</v>
      </c>
      <c r="N85" s="31">
        <f t="shared" si="27"/>
        <v>0.66658132369106871</v>
      </c>
      <c r="O85" s="31">
        <f t="shared" si="27"/>
        <v>0.6636994605074088</v>
      </c>
      <c r="P85" s="31">
        <f t="shared" si="27"/>
        <v>0.66680316946292129</v>
      </c>
      <c r="Q85" s="31">
        <f t="shared" si="27"/>
        <v>0.66881143675950916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9.6507693648976885E-3</v>
      </c>
      <c r="C86" s="29">
        <f t="shared" si="28"/>
        <v>9.8510517466433439E-3</v>
      </c>
      <c r="D86" s="29">
        <f t="shared" si="28"/>
        <v>1.0082785291180694E-2</v>
      </c>
      <c r="E86" s="29">
        <f t="shared" si="28"/>
        <v>1.0429490432947641E-2</v>
      </c>
      <c r="F86" s="29">
        <f t="shared" si="28"/>
        <v>1.0691812047112148E-2</v>
      </c>
      <c r="G86" s="29">
        <f t="shared" si="28"/>
        <v>1.0567083477507221E-2</v>
      </c>
      <c r="H86" s="29">
        <f t="shared" si="28"/>
        <v>1.0749205764491785E-2</v>
      </c>
      <c r="I86" s="29">
        <f t="shared" si="28"/>
        <v>1.086080845433492E-2</v>
      </c>
      <c r="J86" s="29">
        <f t="shared" si="28"/>
        <v>1.1069762238679372E-2</v>
      </c>
      <c r="K86" s="29">
        <f t="shared" si="28"/>
        <v>1.1960871359201654E-2</v>
      </c>
      <c r="L86" s="29">
        <f t="shared" si="28"/>
        <v>1.1961160652818095E-2</v>
      </c>
      <c r="M86" s="29">
        <f t="shared" si="28"/>
        <v>1.2048443852750782E-2</v>
      </c>
      <c r="N86" s="29">
        <f t="shared" si="28"/>
        <v>1.2504480724058929E-2</v>
      </c>
      <c r="O86" s="29">
        <f t="shared" si="28"/>
        <v>1.2595729456348048E-2</v>
      </c>
      <c r="P86" s="29">
        <f t="shared" si="28"/>
        <v>1.2710808032136738E-2</v>
      </c>
      <c r="Q86" s="29">
        <f t="shared" si="28"/>
        <v>1.2915940241346676E-2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0.62180995542067874</v>
      </c>
      <c r="C87" s="29">
        <f t="shared" si="29"/>
        <v>0.61948203054425877</v>
      </c>
      <c r="D87" s="29">
        <f t="shared" si="29"/>
        <v>0.62111253947920275</v>
      </c>
      <c r="E87" s="29">
        <f t="shared" si="29"/>
        <v>0.63288918828526941</v>
      </c>
      <c r="F87" s="29">
        <f t="shared" si="29"/>
        <v>0.62033591866350102</v>
      </c>
      <c r="G87" s="29">
        <f t="shared" si="29"/>
        <v>0.60410283654903763</v>
      </c>
      <c r="H87" s="29">
        <f t="shared" si="29"/>
        <v>0.59759476715846049</v>
      </c>
      <c r="I87" s="29">
        <f t="shared" si="29"/>
        <v>0.58852437090433585</v>
      </c>
      <c r="J87" s="29">
        <f t="shared" si="29"/>
        <v>0.58535229230212804</v>
      </c>
      <c r="K87" s="29">
        <f t="shared" si="29"/>
        <v>0.60386951070510442</v>
      </c>
      <c r="L87" s="29">
        <f t="shared" si="29"/>
        <v>0.59182994308857673</v>
      </c>
      <c r="M87" s="29">
        <f t="shared" si="29"/>
        <v>0.58502850048615207</v>
      </c>
      <c r="N87" s="29">
        <f t="shared" si="29"/>
        <v>0.57725368666708732</v>
      </c>
      <c r="O87" s="29">
        <f t="shared" si="29"/>
        <v>0.57505714929197349</v>
      </c>
      <c r="P87" s="29">
        <f t="shared" si="29"/>
        <v>0.57764385891981584</v>
      </c>
      <c r="Q87" s="29">
        <f t="shared" si="29"/>
        <v>0.57971620636439725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8.8959640830997916E-2</v>
      </c>
      <c r="C88" s="29">
        <f t="shared" si="30"/>
        <v>8.7641762646311183E-2</v>
      </c>
      <c r="D88" s="29">
        <f t="shared" si="30"/>
        <v>8.7795664614713304E-2</v>
      </c>
      <c r="E88" s="29">
        <f t="shared" si="30"/>
        <v>8.9805809990979077E-2</v>
      </c>
      <c r="F88" s="29">
        <f t="shared" si="30"/>
        <v>8.8315263681972414E-2</v>
      </c>
      <c r="G88" s="29">
        <f t="shared" si="30"/>
        <v>8.2692015428521615E-2</v>
      </c>
      <c r="H88" s="29">
        <f t="shared" si="30"/>
        <v>8.0617264106044709E-2</v>
      </c>
      <c r="I88" s="29">
        <f t="shared" si="30"/>
        <v>8.2855981322670844E-2</v>
      </c>
      <c r="J88" s="29">
        <f t="shared" si="30"/>
        <v>7.9114841334414238E-2</v>
      </c>
      <c r="K88" s="29">
        <f t="shared" si="30"/>
        <v>7.630747677843143E-2</v>
      </c>
      <c r="L88" s="29">
        <f t="shared" si="30"/>
        <v>8.016745458969729E-2</v>
      </c>
      <c r="M88" s="29">
        <f t="shared" si="30"/>
        <v>7.7821179828370488E-2</v>
      </c>
      <c r="N88" s="29">
        <f t="shared" si="30"/>
        <v>7.6823156299922368E-2</v>
      </c>
      <c r="O88" s="29">
        <f t="shared" si="30"/>
        <v>7.6046581759087253E-2</v>
      </c>
      <c r="P88" s="29">
        <f t="shared" si="30"/>
        <v>7.6448502510968755E-2</v>
      </c>
      <c r="Q88" s="29">
        <f t="shared" si="30"/>
        <v>7.6179290153765233E-2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0.13710737003726278</v>
      </c>
      <c r="C89" s="30">
        <f t="shared" si="31"/>
        <v>0.13677894480935895</v>
      </c>
      <c r="D89" s="30">
        <f t="shared" si="31"/>
        <v>0.13672878975471056</v>
      </c>
      <c r="E89" s="30">
        <f t="shared" si="31"/>
        <v>0.13695931776527193</v>
      </c>
      <c r="F89" s="30">
        <f t="shared" si="31"/>
        <v>0.13025109407558888</v>
      </c>
      <c r="G89" s="30">
        <f t="shared" si="31"/>
        <v>0.12947540231275143</v>
      </c>
      <c r="H89" s="30">
        <f t="shared" si="31"/>
        <v>0.13015359795162018</v>
      </c>
      <c r="I89" s="30">
        <f t="shared" si="31"/>
        <v>0.12907709198075959</v>
      </c>
      <c r="J89" s="30">
        <f t="shared" si="31"/>
        <v>0.13651616222949683</v>
      </c>
      <c r="K89" s="30">
        <f t="shared" si="31"/>
        <v>0.14130696868385317</v>
      </c>
      <c r="L89" s="30">
        <f t="shared" si="31"/>
        <v>0.13841198186538317</v>
      </c>
      <c r="M89" s="30">
        <f t="shared" si="31"/>
        <v>0.1398210135472932</v>
      </c>
      <c r="N89" s="30">
        <f t="shared" si="31"/>
        <v>0.14264166428377692</v>
      </c>
      <c r="O89" s="30">
        <f t="shared" si="31"/>
        <v>0.1461059640140302</v>
      </c>
      <c r="P89" s="30">
        <f t="shared" si="31"/>
        <v>0.14322359764168741</v>
      </c>
      <c r="Q89" s="30">
        <f t="shared" si="31"/>
        <v>0.14270401772844837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5.5591720299389448E-2</v>
      </c>
      <c r="C90" s="29">
        <f t="shared" si="32"/>
        <v>5.5900911949445367E-2</v>
      </c>
      <c r="D90" s="29">
        <f t="shared" si="32"/>
        <v>5.6212163365693228E-2</v>
      </c>
      <c r="E90" s="29">
        <f t="shared" si="32"/>
        <v>5.7338591915624786E-2</v>
      </c>
      <c r="F90" s="29">
        <f t="shared" si="32"/>
        <v>5.6514463357541997E-2</v>
      </c>
      <c r="G90" s="29">
        <f t="shared" si="32"/>
        <v>5.5115195169188197E-2</v>
      </c>
      <c r="H90" s="29">
        <f t="shared" si="32"/>
        <v>5.5071762071062055E-2</v>
      </c>
      <c r="I90" s="29">
        <f t="shared" si="32"/>
        <v>5.4170424553964716E-2</v>
      </c>
      <c r="J90" s="29">
        <f t="shared" si="32"/>
        <v>5.3722852780778117E-2</v>
      </c>
      <c r="K90" s="29">
        <f t="shared" si="32"/>
        <v>5.6686299994196686E-2</v>
      </c>
      <c r="L90" s="29">
        <f t="shared" si="32"/>
        <v>5.5736076956811105E-2</v>
      </c>
      <c r="M90" s="29">
        <f t="shared" si="32"/>
        <v>5.512856914440073E-2</v>
      </c>
      <c r="N90" s="29">
        <f t="shared" si="32"/>
        <v>5.5369351512723229E-2</v>
      </c>
      <c r="O90" s="29">
        <f t="shared" si="32"/>
        <v>5.5402507298201703E-2</v>
      </c>
      <c r="P90" s="29">
        <f t="shared" si="32"/>
        <v>5.2867289396677161E-2</v>
      </c>
      <c r="Q90" s="29">
        <f t="shared" si="32"/>
        <v>5.3142388542459604E-2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8.1515649737873327E-2</v>
      </c>
      <c r="C91" s="29">
        <f t="shared" si="33"/>
        <v>8.0878032859913587E-2</v>
      </c>
      <c r="D91" s="29">
        <f t="shared" si="33"/>
        <v>8.0516626389017326E-2</v>
      </c>
      <c r="E91" s="29">
        <f t="shared" si="33"/>
        <v>7.9620725849647134E-2</v>
      </c>
      <c r="F91" s="29">
        <f t="shared" si="33"/>
        <v>7.3736630718046883E-2</v>
      </c>
      <c r="G91" s="29">
        <f t="shared" si="33"/>
        <v>7.4360207143563228E-2</v>
      </c>
      <c r="H91" s="29">
        <f t="shared" si="33"/>
        <v>7.508183588055814E-2</v>
      </c>
      <c r="I91" s="29">
        <f t="shared" si="33"/>
        <v>7.490666742679486E-2</v>
      </c>
      <c r="J91" s="29">
        <f t="shared" si="33"/>
        <v>8.279330944871871E-2</v>
      </c>
      <c r="K91" s="29">
        <f t="shared" si="33"/>
        <v>8.4620668689656481E-2</v>
      </c>
      <c r="L91" s="29">
        <f t="shared" si="33"/>
        <v>8.2675904908572045E-2</v>
      </c>
      <c r="M91" s="29">
        <f t="shared" si="33"/>
        <v>8.4692444402892475E-2</v>
      </c>
      <c r="N91" s="29">
        <f t="shared" si="33"/>
        <v>8.7272312771053698E-2</v>
      </c>
      <c r="O91" s="29">
        <f t="shared" si="33"/>
        <v>9.0703456715828495E-2</v>
      </c>
      <c r="P91" s="29">
        <f t="shared" si="33"/>
        <v>9.0356308245010244E-2</v>
      </c>
      <c r="Q91" s="29">
        <f t="shared" si="33"/>
        <v>8.956162918598877E-2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0</v>
      </c>
      <c r="G92" s="29">
        <f t="shared" si="34"/>
        <v>0</v>
      </c>
      <c r="H92" s="29">
        <f t="shared" si="34"/>
        <v>0</v>
      </c>
      <c r="I92" s="29">
        <f t="shared" si="34"/>
        <v>0</v>
      </c>
      <c r="J92" s="29">
        <f t="shared" si="34"/>
        <v>0</v>
      </c>
      <c r="K92" s="29">
        <f t="shared" si="34"/>
        <v>0</v>
      </c>
      <c r="L92" s="29">
        <f t="shared" si="34"/>
        <v>0</v>
      </c>
      <c r="M92" s="29">
        <f t="shared" si="34"/>
        <v>0</v>
      </c>
      <c r="N92" s="29">
        <f t="shared" si="34"/>
        <v>0</v>
      </c>
      <c r="O92" s="29">
        <f t="shared" si="34"/>
        <v>0</v>
      </c>
      <c r="P92" s="29">
        <f t="shared" si="34"/>
        <v>0</v>
      </c>
      <c r="Q92" s="29">
        <f t="shared" si="34"/>
        <v>0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0.14247226434616303</v>
      </c>
      <c r="C93" s="30">
        <f t="shared" si="35"/>
        <v>0.14624621025342785</v>
      </c>
      <c r="D93" s="30">
        <f t="shared" si="35"/>
        <v>0.14428022086019271</v>
      </c>
      <c r="E93" s="30">
        <f t="shared" si="35"/>
        <v>0.12991619352553199</v>
      </c>
      <c r="F93" s="30">
        <f t="shared" si="35"/>
        <v>0.1504059115318255</v>
      </c>
      <c r="G93" s="30">
        <f t="shared" si="35"/>
        <v>0.17316266223218205</v>
      </c>
      <c r="H93" s="30">
        <f t="shared" si="35"/>
        <v>0.18088516501938276</v>
      </c>
      <c r="I93" s="30">
        <f t="shared" si="35"/>
        <v>0.18868174733789875</v>
      </c>
      <c r="J93" s="30">
        <f t="shared" si="35"/>
        <v>0.18794694189528152</v>
      </c>
      <c r="K93" s="30">
        <f t="shared" si="35"/>
        <v>0.16655517247340929</v>
      </c>
      <c r="L93" s="30">
        <f t="shared" si="35"/>
        <v>0.17762945980352476</v>
      </c>
      <c r="M93" s="30">
        <f t="shared" si="35"/>
        <v>0.18528086228543342</v>
      </c>
      <c r="N93" s="30">
        <f t="shared" si="35"/>
        <v>0.19077701202515435</v>
      </c>
      <c r="O93" s="30">
        <f t="shared" si="35"/>
        <v>0.19019457547856097</v>
      </c>
      <c r="P93" s="30">
        <f t="shared" si="35"/>
        <v>0.18997323289539142</v>
      </c>
      <c r="Q93" s="30">
        <f t="shared" si="35"/>
        <v>0.18848454551204236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1.4380565713968273E-3</v>
      </c>
      <c r="C94" s="29">
        <f t="shared" si="36"/>
        <v>1.4671874156066548E-3</v>
      </c>
      <c r="D94" s="29">
        <f t="shared" si="36"/>
        <v>1.484298177511067E-3</v>
      </c>
      <c r="E94" s="29">
        <f t="shared" si="36"/>
        <v>1.5345200023532961E-3</v>
      </c>
      <c r="F94" s="29">
        <f t="shared" si="36"/>
        <v>1.5518579515280367E-3</v>
      </c>
      <c r="G94" s="29">
        <f t="shared" si="36"/>
        <v>1.4955826574842318E-3</v>
      </c>
      <c r="H94" s="29">
        <f t="shared" si="36"/>
        <v>1.8265258700069977E-3</v>
      </c>
      <c r="I94" s="29">
        <f t="shared" si="36"/>
        <v>1.8661307774199179E-3</v>
      </c>
      <c r="J94" s="29">
        <f t="shared" si="36"/>
        <v>1.8759285694686836E-3</v>
      </c>
      <c r="K94" s="29">
        <f t="shared" si="36"/>
        <v>1.8947164910131881E-3</v>
      </c>
      <c r="L94" s="29">
        <f t="shared" si="36"/>
        <v>2.0084829794209586E-3</v>
      </c>
      <c r="M94" s="29">
        <f t="shared" si="36"/>
        <v>1.6556158619252207E-3</v>
      </c>
      <c r="N94" s="29">
        <f t="shared" si="36"/>
        <v>1.5625649491081176E-3</v>
      </c>
      <c r="O94" s="29">
        <f t="shared" si="36"/>
        <v>1.4409338682242958E-3</v>
      </c>
      <c r="P94" s="29">
        <f t="shared" si="36"/>
        <v>1.3366764578870132E-3</v>
      </c>
      <c r="Q94" s="29">
        <f t="shared" si="36"/>
        <v>1.1967047728671692E-3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5.6149321055944279E-2</v>
      </c>
      <c r="C95" s="29">
        <f t="shared" si="37"/>
        <v>5.2342769045472963E-2</v>
      </c>
      <c r="D95" s="29">
        <f t="shared" si="37"/>
        <v>5.3654786280616221E-2</v>
      </c>
      <c r="E95" s="29">
        <f t="shared" si="37"/>
        <v>5.7509839348834434E-2</v>
      </c>
      <c r="F95" s="29">
        <f t="shared" si="37"/>
        <v>6.2583393577954657E-2</v>
      </c>
      <c r="G95" s="29">
        <f t="shared" si="37"/>
        <v>5.8328278381388508E-2</v>
      </c>
      <c r="H95" s="29">
        <f t="shared" si="37"/>
        <v>5.8543866859730252E-2</v>
      </c>
      <c r="I95" s="29">
        <f t="shared" si="37"/>
        <v>6.1602530434426164E-2</v>
      </c>
      <c r="J95" s="29">
        <f t="shared" si="37"/>
        <v>6.3090664222867729E-2</v>
      </c>
      <c r="K95" s="29">
        <f t="shared" si="37"/>
        <v>5.7632080308273777E-2</v>
      </c>
      <c r="L95" s="29">
        <f t="shared" si="37"/>
        <v>5.672217657245001E-2</v>
      </c>
      <c r="M95" s="29">
        <f t="shared" si="37"/>
        <v>5.9628562990057192E-2</v>
      </c>
      <c r="N95" s="29">
        <f t="shared" si="37"/>
        <v>6.0225572670214229E-2</v>
      </c>
      <c r="O95" s="29">
        <f t="shared" si="37"/>
        <v>5.85918557713105E-2</v>
      </c>
      <c r="P95" s="29">
        <f t="shared" si="37"/>
        <v>5.9514097074130384E-2</v>
      </c>
      <c r="Q95" s="29">
        <f t="shared" si="37"/>
        <v>5.925111296427632E-2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8.4884886718821898E-2</v>
      </c>
      <c r="C96" s="29">
        <f t="shared" si="38"/>
        <v>9.2436253792348225E-2</v>
      </c>
      <c r="D96" s="29">
        <f t="shared" si="38"/>
        <v>8.9141136402065418E-2</v>
      </c>
      <c r="E96" s="29">
        <f t="shared" si="38"/>
        <v>7.0871834174344256E-2</v>
      </c>
      <c r="F96" s="29">
        <f t="shared" si="38"/>
        <v>8.6270660002342819E-2</v>
      </c>
      <c r="G96" s="29">
        <f t="shared" si="38"/>
        <v>0.1133388011933093</v>
      </c>
      <c r="H96" s="29">
        <f t="shared" si="38"/>
        <v>0.12051477228964552</v>
      </c>
      <c r="I96" s="29">
        <f t="shared" si="38"/>
        <v>0.12521308612605264</v>
      </c>
      <c r="J96" s="29">
        <f t="shared" si="38"/>
        <v>0.12298034910294513</v>
      </c>
      <c r="K96" s="29">
        <f t="shared" si="38"/>
        <v>0.10702837567412232</v>
      </c>
      <c r="L96" s="29">
        <f t="shared" si="38"/>
        <v>0.11889880025165379</v>
      </c>
      <c r="M96" s="29">
        <f t="shared" si="38"/>
        <v>0.12399668343345101</v>
      </c>
      <c r="N96" s="29">
        <f t="shared" si="38"/>
        <v>0.12898887440583201</v>
      </c>
      <c r="O96" s="29">
        <f t="shared" si="38"/>
        <v>0.13016178583902616</v>
      </c>
      <c r="P96" s="29">
        <f t="shared" si="38"/>
        <v>0.12912245936337402</v>
      </c>
      <c r="Q96" s="29">
        <f t="shared" si="38"/>
        <v>0.12803672777489886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0.58686227993762641</v>
      </c>
      <c r="C98" s="31">
        <f t="shared" si="40"/>
        <v>0.59089185724295001</v>
      </c>
      <c r="D98" s="31">
        <f t="shared" si="40"/>
        <v>0.59340605515974321</v>
      </c>
      <c r="E98" s="31">
        <f t="shared" si="40"/>
        <v>0.60860475996707686</v>
      </c>
      <c r="F98" s="31">
        <f t="shared" si="40"/>
        <v>0.60606770430332624</v>
      </c>
      <c r="G98" s="31">
        <f t="shared" si="40"/>
        <v>0.60874489795280395</v>
      </c>
      <c r="H98" s="31">
        <f t="shared" si="40"/>
        <v>0.60696183064546894</v>
      </c>
      <c r="I98" s="31">
        <f t="shared" si="40"/>
        <v>0.61533025960697452</v>
      </c>
      <c r="J98" s="31">
        <f t="shared" si="40"/>
        <v>0.62748964695958431</v>
      </c>
      <c r="K98" s="31">
        <f t="shared" si="40"/>
        <v>0.64231565366653021</v>
      </c>
      <c r="L98" s="31">
        <f t="shared" si="40"/>
        <v>0.628538692291297</v>
      </c>
      <c r="M98" s="31">
        <f t="shared" si="40"/>
        <v>0.63365954799606683</v>
      </c>
      <c r="N98" s="31">
        <f t="shared" si="40"/>
        <v>0.63577825893142137</v>
      </c>
      <c r="O98" s="31">
        <f t="shared" si="40"/>
        <v>0.63982841885407882</v>
      </c>
      <c r="P98" s="31">
        <f t="shared" si="40"/>
        <v>0.63074342717462606</v>
      </c>
      <c r="Q98" s="31">
        <f t="shared" si="40"/>
        <v>0.64623954089451241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6.2139431847054952E-3</v>
      </c>
      <c r="C99" s="29">
        <f t="shared" si="41"/>
        <v>6.2861524248885295E-3</v>
      </c>
      <c r="D99" s="29">
        <f t="shared" si="41"/>
        <v>6.1618055619172031E-3</v>
      </c>
      <c r="E99" s="29">
        <f t="shared" si="41"/>
        <v>6.3340444506112458E-3</v>
      </c>
      <c r="F99" s="29">
        <f t="shared" si="41"/>
        <v>6.0951206909289606E-3</v>
      </c>
      <c r="G99" s="29">
        <f t="shared" si="41"/>
        <v>6.2415763469273059E-3</v>
      </c>
      <c r="H99" s="29">
        <f t="shared" si="41"/>
        <v>5.9804324372964525E-3</v>
      </c>
      <c r="I99" s="29">
        <f t="shared" si="41"/>
        <v>5.8126034437296784E-3</v>
      </c>
      <c r="J99" s="29">
        <f t="shared" si="41"/>
        <v>5.5813937913622626E-3</v>
      </c>
      <c r="K99" s="29">
        <f t="shared" si="41"/>
        <v>6.5984981865030391E-3</v>
      </c>
      <c r="L99" s="29">
        <f t="shared" si="41"/>
        <v>6.2012662359002E-3</v>
      </c>
      <c r="M99" s="29">
        <f t="shared" si="41"/>
        <v>6.2256095208172461E-3</v>
      </c>
      <c r="N99" s="29">
        <f t="shared" si="41"/>
        <v>6.4861679714794023E-3</v>
      </c>
      <c r="O99" s="29">
        <f t="shared" si="41"/>
        <v>6.5424755205287146E-3</v>
      </c>
      <c r="P99" s="29">
        <f t="shared" si="41"/>
        <v>6.5396515451025356E-3</v>
      </c>
      <c r="Q99" s="29">
        <f t="shared" si="41"/>
        <v>6.6033059964401624E-3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0.58064833675292093</v>
      </c>
      <c r="C100" s="29">
        <f t="shared" si="42"/>
        <v>0.58460570481806151</v>
      </c>
      <c r="D100" s="29">
        <f t="shared" si="42"/>
        <v>0.58724424959782606</v>
      </c>
      <c r="E100" s="29">
        <f t="shared" si="42"/>
        <v>0.6022707155164656</v>
      </c>
      <c r="F100" s="29">
        <f t="shared" si="42"/>
        <v>0.59997258361239725</v>
      </c>
      <c r="G100" s="29">
        <f t="shared" si="42"/>
        <v>0.60250332160587672</v>
      </c>
      <c r="H100" s="29">
        <f t="shared" si="42"/>
        <v>0.60098139820817242</v>
      </c>
      <c r="I100" s="29">
        <f t="shared" si="42"/>
        <v>0.60951765616324494</v>
      </c>
      <c r="J100" s="29">
        <f t="shared" si="42"/>
        <v>0.62190825316822196</v>
      </c>
      <c r="K100" s="29">
        <f t="shared" si="42"/>
        <v>0.63571715548002727</v>
      </c>
      <c r="L100" s="29">
        <f t="shared" si="42"/>
        <v>0.62233742605539677</v>
      </c>
      <c r="M100" s="29">
        <f t="shared" si="42"/>
        <v>0.62743393847524964</v>
      </c>
      <c r="N100" s="29">
        <f t="shared" si="42"/>
        <v>0.62929209095994199</v>
      </c>
      <c r="O100" s="29">
        <f t="shared" si="42"/>
        <v>0.63328594333355004</v>
      </c>
      <c r="P100" s="29">
        <f t="shared" si="42"/>
        <v>0.62420377562952356</v>
      </c>
      <c r="Q100" s="29">
        <f t="shared" si="42"/>
        <v>0.63963623489807231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0.35669286723876631</v>
      </c>
      <c r="C101" s="30">
        <f t="shared" si="43"/>
        <v>0.35242112277167892</v>
      </c>
      <c r="D101" s="30">
        <f t="shared" si="43"/>
        <v>0.34562492507035752</v>
      </c>
      <c r="E101" s="30">
        <f t="shared" si="43"/>
        <v>0.34163073220789281</v>
      </c>
      <c r="F101" s="30">
        <f t="shared" si="43"/>
        <v>0.35590633800620114</v>
      </c>
      <c r="G101" s="30">
        <f t="shared" si="43"/>
        <v>0.35272292939948346</v>
      </c>
      <c r="H101" s="30">
        <f t="shared" si="43"/>
        <v>0.35576785106294684</v>
      </c>
      <c r="I101" s="30">
        <f t="shared" si="43"/>
        <v>0.33791970806226584</v>
      </c>
      <c r="J101" s="30">
        <f t="shared" si="43"/>
        <v>0.33151966202762628</v>
      </c>
      <c r="K101" s="30">
        <f t="shared" si="43"/>
        <v>0.31612391099379711</v>
      </c>
      <c r="L101" s="30">
        <f t="shared" si="43"/>
        <v>0.32599973403750132</v>
      </c>
      <c r="M101" s="30">
        <f t="shared" si="43"/>
        <v>0.32665659932225138</v>
      </c>
      <c r="N101" s="30">
        <f t="shared" si="43"/>
        <v>0.32274101869503707</v>
      </c>
      <c r="O101" s="30">
        <f t="shared" si="43"/>
        <v>0.31630818480885248</v>
      </c>
      <c r="P101" s="30">
        <f t="shared" si="43"/>
        <v>0.3285511858082576</v>
      </c>
      <c r="Q101" s="30">
        <f t="shared" si="43"/>
        <v>0.31969369206714959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3.9293487554418766E-3</v>
      </c>
      <c r="C102" s="30">
        <f t="shared" si="44"/>
        <v>3.3429833472852959E-3</v>
      </c>
      <c r="D102" s="30">
        <f t="shared" si="44"/>
        <v>3.546454869126533E-3</v>
      </c>
      <c r="E102" s="30">
        <f t="shared" si="44"/>
        <v>3.6627915612354794E-3</v>
      </c>
      <c r="F102" s="30">
        <f t="shared" si="44"/>
        <v>4.8773533029462688E-3</v>
      </c>
      <c r="G102" s="30">
        <f t="shared" si="44"/>
        <v>5.9150235609743192E-3</v>
      </c>
      <c r="H102" s="30">
        <f t="shared" si="44"/>
        <v>6.1194344783033362E-3</v>
      </c>
      <c r="I102" s="30">
        <f t="shared" si="44"/>
        <v>5.6860913903400961E-3</v>
      </c>
      <c r="J102" s="30">
        <f t="shared" si="44"/>
        <v>5.304864742053903E-3</v>
      </c>
      <c r="K102" s="30">
        <f t="shared" si="44"/>
        <v>5.921543364630427E-3</v>
      </c>
      <c r="L102" s="30">
        <f t="shared" si="44"/>
        <v>6.4231342853767774E-3</v>
      </c>
      <c r="M102" s="30">
        <f t="shared" si="44"/>
        <v>5.5972485843045266E-3</v>
      </c>
      <c r="N102" s="30">
        <f t="shared" si="44"/>
        <v>5.2160128007005587E-3</v>
      </c>
      <c r="O102" s="30">
        <f t="shared" si="44"/>
        <v>5.256011812987918E-3</v>
      </c>
      <c r="P102" s="30">
        <f t="shared" si="44"/>
        <v>5.8046389198889992E-3</v>
      </c>
      <c r="Q102" s="30">
        <f t="shared" si="44"/>
        <v>5.5773360764672245E-3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5.8212299620396147E-4</v>
      </c>
      <c r="C103" s="29">
        <f t="shared" si="45"/>
        <v>5.3660157144675476E-4</v>
      </c>
      <c r="D103" s="29">
        <f t="shared" si="45"/>
        <v>5.7705595904920131E-4</v>
      </c>
      <c r="E103" s="29">
        <f t="shared" si="45"/>
        <v>6.043880519980031E-4</v>
      </c>
      <c r="F103" s="29">
        <f t="shared" si="45"/>
        <v>6.2847001833756292E-4</v>
      </c>
      <c r="G103" s="29">
        <f t="shared" si="45"/>
        <v>5.5876877749867955E-4</v>
      </c>
      <c r="H103" s="29">
        <f t="shared" si="45"/>
        <v>4.9324766325587594E-4</v>
      </c>
      <c r="I103" s="29">
        <f t="shared" si="45"/>
        <v>4.4378334509986058E-4</v>
      </c>
      <c r="J103" s="29">
        <f t="shared" si="45"/>
        <v>4.1155212626761527E-4</v>
      </c>
      <c r="K103" s="29">
        <f t="shared" si="45"/>
        <v>4.4807785570701362E-4</v>
      </c>
      <c r="L103" s="29">
        <f t="shared" si="45"/>
        <v>4.6173478173709915E-4</v>
      </c>
      <c r="M103" s="29">
        <f t="shared" si="45"/>
        <v>4.3982861553465403E-4</v>
      </c>
      <c r="N103" s="29">
        <f t="shared" si="45"/>
        <v>4.3280941752642417E-4</v>
      </c>
      <c r="O103" s="29">
        <f t="shared" si="45"/>
        <v>4.2457205071216565E-4</v>
      </c>
      <c r="P103" s="29">
        <f t="shared" si="45"/>
        <v>4.5711525272108431E-4</v>
      </c>
      <c r="Q103" s="29">
        <f t="shared" si="45"/>
        <v>4.3531073056239682E-4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3.3472257592379148E-3</v>
      </c>
      <c r="C104" s="29">
        <f t="shared" si="46"/>
        <v>2.8063817758385407E-3</v>
      </c>
      <c r="D104" s="29">
        <f t="shared" si="46"/>
        <v>2.9693989100773319E-3</v>
      </c>
      <c r="E104" s="29">
        <f t="shared" si="46"/>
        <v>3.0584035092374763E-3</v>
      </c>
      <c r="F104" s="29">
        <f t="shared" si="46"/>
        <v>4.2488832846087066E-3</v>
      </c>
      <c r="G104" s="29">
        <f t="shared" si="46"/>
        <v>5.3562547834756398E-3</v>
      </c>
      <c r="H104" s="29">
        <f t="shared" si="46"/>
        <v>5.6261868150474601E-3</v>
      </c>
      <c r="I104" s="29">
        <f t="shared" si="46"/>
        <v>5.2423080452402354E-3</v>
      </c>
      <c r="J104" s="29">
        <f t="shared" si="46"/>
        <v>4.8933126157862869E-3</v>
      </c>
      <c r="K104" s="29">
        <f t="shared" si="46"/>
        <v>5.4734655089234132E-3</v>
      </c>
      <c r="L104" s="29">
        <f t="shared" si="46"/>
        <v>5.9613995036396777E-3</v>
      </c>
      <c r="M104" s="29">
        <f t="shared" si="46"/>
        <v>5.1574199687698724E-3</v>
      </c>
      <c r="N104" s="29">
        <f t="shared" si="46"/>
        <v>4.7832033831741345E-3</v>
      </c>
      <c r="O104" s="29">
        <f t="shared" si="46"/>
        <v>4.8314397622757528E-3</v>
      </c>
      <c r="P104" s="29">
        <f t="shared" si="46"/>
        <v>5.3475236671679145E-3</v>
      </c>
      <c r="Q104" s="29">
        <f t="shared" si="46"/>
        <v>5.1420253459048279E-3</v>
      </c>
    </row>
    <row r="105" spans="1:17" ht="11.45" customHeight="1" x14ac:dyDescent="0.25">
      <c r="A105" s="19" t="s">
        <v>32</v>
      </c>
      <c r="B105" s="30">
        <f t="shared" ref="B105:Q105" si="47">IF(B25=0,0,B25/B$17)</f>
        <v>5.251550406816536E-2</v>
      </c>
      <c r="C105" s="30">
        <f t="shared" si="47"/>
        <v>5.3344036638085776E-2</v>
      </c>
      <c r="D105" s="30">
        <f t="shared" si="47"/>
        <v>5.7422564900772764E-2</v>
      </c>
      <c r="E105" s="30">
        <f t="shared" si="47"/>
        <v>4.6101716263794855E-2</v>
      </c>
      <c r="F105" s="30">
        <f t="shared" si="47"/>
        <v>3.3148604387526433E-2</v>
      </c>
      <c r="G105" s="30">
        <f t="shared" si="47"/>
        <v>3.2617149086738122E-2</v>
      </c>
      <c r="H105" s="30">
        <f t="shared" si="47"/>
        <v>3.1150883813280905E-2</v>
      </c>
      <c r="I105" s="30">
        <f t="shared" si="47"/>
        <v>4.1063940940419465E-2</v>
      </c>
      <c r="J105" s="30">
        <f t="shared" si="47"/>
        <v>3.5685826270735591E-2</v>
      </c>
      <c r="K105" s="30">
        <f t="shared" si="47"/>
        <v>3.5638891975042247E-2</v>
      </c>
      <c r="L105" s="30">
        <f t="shared" si="47"/>
        <v>3.9038439385824922E-2</v>
      </c>
      <c r="M105" s="30">
        <f t="shared" si="47"/>
        <v>3.4086604097377224E-2</v>
      </c>
      <c r="N105" s="30">
        <f t="shared" si="47"/>
        <v>3.6264709572840982E-2</v>
      </c>
      <c r="O105" s="30">
        <f t="shared" si="47"/>
        <v>3.8607384524080815E-2</v>
      </c>
      <c r="P105" s="30">
        <f t="shared" si="47"/>
        <v>3.4900748097227326E-2</v>
      </c>
      <c r="Q105" s="30">
        <f t="shared" si="47"/>
        <v>2.8489430961870725E-2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</v>
      </c>
      <c r="C106" s="29">
        <f t="shared" si="48"/>
        <v>0</v>
      </c>
      <c r="D106" s="29">
        <f t="shared" si="48"/>
        <v>0</v>
      </c>
      <c r="E106" s="29">
        <f t="shared" si="48"/>
        <v>0</v>
      </c>
      <c r="F106" s="29">
        <f t="shared" si="48"/>
        <v>0</v>
      </c>
      <c r="G106" s="29">
        <f t="shared" si="48"/>
        <v>0</v>
      </c>
      <c r="H106" s="29">
        <f t="shared" si="48"/>
        <v>0</v>
      </c>
      <c r="I106" s="29">
        <f t="shared" si="48"/>
        <v>0</v>
      </c>
      <c r="J106" s="29">
        <f t="shared" si="48"/>
        <v>0</v>
      </c>
      <c r="K106" s="29">
        <f t="shared" si="48"/>
        <v>0</v>
      </c>
      <c r="L106" s="29">
        <f t="shared" si="48"/>
        <v>0</v>
      </c>
      <c r="M106" s="29">
        <f t="shared" si="48"/>
        <v>0</v>
      </c>
      <c r="N106" s="29">
        <f t="shared" si="48"/>
        <v>0</v>
      </c>
      <c r="O106" s="29">
        <f t="shared" si="48"/>
        <v>0</v>
      </c>
      <c r="P106" s="29">
        <f t="shared" si="48"/>
        <v>0</v>
      </c>
      <c r="Q106" s="29">
        <f t="shared" si="48"/>
        <v>0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5.251550406816536E-2</v>
      </c>
      <c r="C107" s="28">
        <f t="shared" si="49"/>
        <v>5.3344036638085776E-2</v>
      </c>
      <c r="D107" s="28">
        <f t="shared" si="49"/>
        <v>5.7422564900772764E-2</v>
      </c>
      <c r="E107" s="28">
        <f t="shared" si="49"/>
        <v>4.6101716263794855E-2</v>
      </c>
      <c r="F107" s="28">
        <f t="shared" si="49"/>
        <v>3.3148604387526433E-2</v>
      </c>
      <c r="G107" s="28">
        <f t="shared" si="49"/>
        <v>3.2617149086738122E-2</v>
      </c>
      <c r="H107" s="28">
        <f t="shared" si="49"/>
        <v>3.1150883813280905E-2</v>
      </c>
      <c r="I107" s="28">
        <f t="shared" si="49"/>
        <v>4.1063940940419465E-2</v>
      </c>
      <c r="J107" s="28">
        <f t="shared" si="49"/>
        <v>3.5685826270735591E-2</v>
      </c>
      <c r="K107" s="28">
        <f t="shared" si="49"/>
        <v>3.5638891975042247E-2</v>
      </c>
      <c r="L107" s="28">
        <f t="shared" si="49"/>
        <v>3.9038439385824922E-2</v>
      </c>
      <c r="M107" s="28">
        <f t="shared" si="49"/>
        <v>3.4086604097377224E-2</v>
      </c>
      <c r="N107" s="28">
        <f t="shared" si="49"/>
        <v>3.6264709572840982E-2</v>
      </c>
      <c r="O107" s="28">
        <f t="shared" si="49"/>
        <v>3.8607384524080815E-2</v>
      </c>
      <c r="P107" s="28">
        <f t="shared" si="49"/>
        <v>3.4900748097227326E-2</v>
      </c>
      <c r="Q107" s="28">
        <f t="shared" si="49"/>
        <v>2.8489430961870725E-2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0.66354788322329639</v>
      </c>
      <c r="C110" s="32">
        <f t="shared" si="51"/>
        <v>0.63916687701149599</v>
      </c>
      <c r="D110" s="32">
        <f t="shared" si="51"/>
        <v>0.62898756844223958</v>
      </c>
      <c r="E110" s="32">
        <f t="shared" si="51"/>
        <v>0.61810309803651842</v>
      </c>
      <c r="F110" s="32">
        <f t="shared" si="51"/>
        <v>0.62011310504671124</v>
      </c>
      <c r="G110" s="32">
        <f t="shared" si="51"/>
        <v>0.62027199002820066</v>
      </c>
      <c r="H110" s="32">
        <f t="shared" si="51"/>
        <v>0.63970090576353045</v>
      </c>
      <c r="I110" s="32">
        <f t="shared" si="51"/>
        <v>0.64346901494765207</v>
      </c>
      <c r="J110" s="32">
        <f t="shared" si="51"/>
        <v>0.65878700759520614</v>
      </c>
      <c r="K110" s="32">
        <f t="shared" si="51"/>
        <v>0.65930715181431088</v>
      </c>
      <c r="L110" s="32">
        <f t="shared" si="51"/>
        <v>0.63504024621467936</v>
      </c>
      <c r="M110" s="32">
        <f t="shared" si="51"/>
        <v>0.64624671374033482</v>
      </c>
      <c r="N110" s="32">
        <f t="shared" si="51"/>
        <v>0.6408653479799592</v>
      </c>
      <c r="O110" s="32">
        <f t="shared" si="51"/>
        <v>0.61115602155454851</v>
      </c>
      <c r="P110" s="32">
        <f t="shared" si="51"/>
        <v>0.62463840531884218</v>
      </c>
      <c r="Q110" s="32">
        <f t="shared" si="51"/>
        <v>0.62260065769602091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0.54941222634819797</v>
      </c>
      <c r="C111" s="31">
        <f t="shared" si="52"/>
        <v>0.53487878418559687</v>
      </c>
      <c r="D111" s="31">
        <f t="shared" si="52"/>
        <v>0.53965904839976886</v>
      </c>
      <c r="E111" s="31">
        <f t="shared" si="52"/>
        <v>0.53423421261449777</v>
      </c>
      <c r="F111" s="31">
        <f t="shared" si="52"/>
        <v>0.52891323576197713</v>
      </c>
      <c r="G111" s="31">
        <f t="shared" si="52"/>
        <v>0.52280214542423498</v>
      </c>
      <c r="H111" s="31">
        <f t="shared" si="52"/>
        <v>0.53676862248563051</v>
      </c>
      <c r="I111" s="31">
        <f t="shared" si="52"/>
        <v>0.53759985040515357</v>
      </c>
      <c r="J111" s="31">
        <f t="shared" si="52"/>
        <v>0.54873687986222286</v>
      </c>
      <c r="K111" s="31">
        <f t="shared" si="52"/>
        <v>0.55672337326452559</v>
      </c>
      <c r="L111" s="31">
        <f t="shared" si="52"/>
        <v>0.53082523035122109</v>
      </c>
      <c r="M111" s="31">
        <f t="shared" si="52"/>
        <v>0.53605387080248934</v>
      </c>
      <c r="N111" s="31">
        <f t="shared" si="52"/>
        <v>0.532781713961197</v>
      </c>
      <c r="O111" s="31">
        <f t="shared" si="52"/>
        <v>0.51118967282116123</v>
      </c>
      <c r="P111" s="31">
        <f t="shared" si="52"/>
        <v>0.52399926155998133</v>
      </c>
      <c r="Q111" s="31">
        <f t="shared" si="52"/>
        <v>0.51894356064241332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4.9540927702112951E-3</v>
      </c>
      <c r="C112" s="29">
        <f t="shared" si="53"/>
        <v>4.8630653794071166E-3</v>
      </c>
      <c r="D112" s="29">
        <f t="shared" si="53"/>
        <v>4.6535365150062553E-3</v>
      </c>
      <c r="E112" s="29">
        <f t="shared" si="53"/>
        <v>4.5261579684240947E-3</v>
      </c>
      <c r="F112" s="29">
        <f t="shared" si="53"/>
        <v>4.5317769751185219E-3</v>
      </c>
      <c r="G112" s="29">
        <f t="shared" si="53"/>
        <v>4.4848989280864317E-3</v>
      </c>
      <c r="H112" s="29">
        <f t="shared" si="53"/>
        <v>4.7127324035146556E-3</v>
      </c>
      <c r="I112" s="29">
        <f t="shared" si="53"/>
        <v>4.8141394659947734E-3</v>
      </c>
      <c r="J112" s="29">
        <f t="shared" si="53"/>
        <v>5.2752208658737813E-3</v>
      </c>
      <c r="K112" s="29">
        <f t="shared" si="53"/>
        <v>5.6525823665953528E-3</v>
      </c>
      <c r="L112" s="29">
        <f t="shared" si="53"/>
        <v>5.6202565823982734E-3</v>
      </c>
      <c r="M112" s="29">
        <f t="shared" si="53"/>
        <v>5.9704943122050004E-3</v>
      </c>
      <c r="N112" s="29">
        <f t="shared" si="53"/>
        <v>6.2537213046947246E-3</v>
      </c>
      <c r="O112" s="29">
        <f t="shared" si="53"/>
        <v>6.0620405384292928E-3</v>
      </c>
      <c r="P112" s="29">
        <f t="shared" si="53"/>
        <v>6.3332094209477552E-3</v>
      </c>
      <c r="Q112" s="29">
        <f t="shared" si="53"/>
        <v>6.3444026960454061E-3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0.50682505358534813</v>
      </c>
      <c r="C113" s="29">
        <f t="shared" si="54"/>
        <v>0.49417801258661836</v>
      </c>
      <c r="D113" s="29">
        <f t="shared" si="54"/>
        <v>0.50085831101459555</v>
      </c>
      <c r="E113" s="29">
        <f t="shared" si="54"/>
        <v>0.49645369020930069</v>
      </c>
      <c r="F113" s="29">
        <f t="shared" si="54"/>
        <v>0.49219617706161028</v>
      </c>
      <c r="G113" s="29">
        <f t="shared" si="54"/>
        <v>0.48747480063601628</v>
      </c>
      <c r="H113" s="29">
        <f t="shared" si="54"/>
        <v>0.50124836505343795</v>
      </c>
      <c r="I113" s="29">
        <f t="shared" si="54"/>
        <v>0.50099161097713463</v>
      </c>
      <c r="J113" s="29">
        <f t="shared" si="54"/>
        <v>0.51144087908362956</v>
      </c>
      <c r="K113" s="29">
        <f t="shared" si="54"/>
        <v>0.52084463912039858</v>
      </c>
      <c r="L113" s="29">
        <f t="shared" si="54"/>
        <v>0.49369527560090315</v>
      </c>
      <c r="M113" s="29">
        <f t="shared" si="54"/>
        <v>0.49805432429959523</v>
      </c>
      <c r="N113" s="29">
        <f t="shared" si="54"/>
        <v>0.49456493879710273</v>
      </c>
      <c r="O113" s="29">
        <f t="shared" si="54"/>
        <v>0.47426941378010223</v>
      </c>
      <c r="P113" s="29">
        <f t="shared" si="54"/>
        <v>0.48588097507041922</v>
      </c>
      <c r="Q113" s="29">
        <f t="shared" si="54"/>
        <v>0.4812197300251197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3.7633079992638555E-2</v>
      </c>
      <c r="C114" s="29">
        <f t="shared" si="55"/>
        <v>3.5837706219571379E-2</v>
      </c>
      <c r="D114" s="29">
        <f t="shared" si="55"/>
        <v>3.4147200870166955E-2</v>
      </c>
      <c r="E114" s="29">
        <f t="shared" si="55"/>
        <v>3.325436443677298E-2</v>
      </c>
      <c r="F114" s="29">
        <f t="shared" si="55"/>
        <v>3.2185281725248288E-2</v>
      </c>
      <c r="G114" s="29">
        <f t="shared" si="55"/>
        <v>3.0842445860132281E-2</v>
      </c>
      <c r="H114" s="29">
        <f t="shared" si="55"/>
        <v>3.0807525028678003E-2</v>
      </c>
      <c r="I114" s="29">
        <f t="shared" si="55"/>
        <v>3.1794099962024189E-2</v>
      </c>
      <c r="J114" s="29">
        <f t="shared" si="55"/>
        <v>3.2020779912719594E-2</v>
      </c>
      <c r="K114" s="29">
        <f t="shared" si="55"/>
        <v>3.0226151777531657E-2</v>
      </c>
      <c r="L114" s="29">
        <f t="shared" si="55"/>
        <v>3.1509698167919632E-2</v>
      </c>
      <c r="M114" s="29">
        <f t="shared" si="55"/>
        <v>3.2029052190689078E-2</v>
      </c>
      <c r="N114" s="29">
        <f t="shared" si="55"/>
        <v>3.196305385939955E-2</v>
      </c>
      <c r="O114" s="29">
        <f t="shared" si="55"/>
        <v>3.0858218502629691E-2</v>
      </c>
      <c r="P114" s="29">
        <f t="shared" si="55"/>
        <v>3.1785077068614435E-2</v>
      </c>
      <c r="Q114" s="29">
        <f t="shared" si="55"/>
        <v>3.1379427921248128E-2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3.0264422894678313E-2</v>
      </c>
      <c r="C115" s="30">
        <f t="shared" si="56"/>
        <v>2.7391636817791425E-2</v>
      </c>
      <c r="D115" s="30">
        <f t="shared" si="56"/>
        <v>2.3163346050829585E-2</v>
      </c>
      <c r="E115" s="30">
        <f t="shared" si="56"/>
        <v>2.4857497838795335E-2</v>
      </c>
      <c r="F115" s="30">
        <f t="shared" si="56"/>
        <v>2.3525447700540613E-2</v>
      </c>
      <c r="G115" s="30">
        <f t="shared" si="56"/>
        <v>2.4052034935840565E-2</v>
      </c>
      <c r="H115" s="30">
        <f t="shared" si="56"/>
        <v>2.5128048422502016E-2</v>
      </c>
      <c r="I115" s="30">
        <f t="shared" si="56"/>
        <v>2.4965291492155456E-2</v>
      </c>
      <c r="J115" s="30">
        <f t="shared" si="56"/>
        <v>2.5183238951586768E-2</v>
      </c>
      <c r="K115" s="30">
        <f t="shared" si="56"/>
        <v>2.6519372447665328E-2</v>
      </c>
      <c r="L115" s="30">
        <f t="shared" si="56"/>
        <v>2.5262040466933908E-2</v>
      </c>
      <c r="M115" s="30">
        <f t="shared" si="56"/>
        <v>2.3933763765559644E-2</v>
      </c>
      <c r="N115" s="30">
        <f t="shared" si="56"/>
        <v>2.4725919967441546E-2</v>
      </c>
      <c r="O115" s="30">
        <f t="shared" si="56"/>
        <v>2.3467600180391082E-2</v>
      </c>
      <c r="P115" s="30">
        <f t="shared" si="56"/>
        <v>2.3822215055064405E-2</v>
      </c>
      <c r="Q115" s="30">
        <f t="shared" si="56"/>
        <v>2.3266861102918382E-2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5.3108311877817886E-3</v>
      </c>
      <c r="C116" s="29">
        <f t="shared" si="57"/>
        <v>4.9331089061321878E-3</v>
      </c>
      <c r="D116" s="29">
        <f t="shared" si="57"/>
        <v>4.4159600118132162E-3</v>
      </c>
      <c r="E116" s="29">
        <f t="shared" si="57"/>
        <v>4.5135455383599693E-3</v>
      </c>
      <c r="F116" s="29">
        <f t="shared" si="57"/>
        <v>4.4820919444096821E-3</v>
      </c>
      <c r="G116" s="29">
        <f t="shared" si="57"/>
        <v>4.4449080970232167E-3</v>
      </c>
      <c r="H116" s="29">
        <f t="shared" si="57"/>
        <v>4.5484128946945103E-3</v>
      </c>
      <c r="I116" s="29">
        <f t="shared" si="57"/>
        <v>4.5014848429206378E-3</v>
      </c>
      <c r="J116" s="29">
        <f t="shared" si="57"/>
        <v>4.4106370159620704E-3</v>
      </c>
      <c r="K116" s="29">
        <f t="shared" si="57"/>
        <v>4.6022673716152396E-3</v>
      </c>
      <c r="L116" s="29">
        <f t="shared" si="57"/>
        <v>4.5049692520387555E-3</v>
      </c>
      <c r="M116" s="29">
        <f t="shared" si="57"/>
        <v>4.3317918893715241E-3</v>
      </c>
      <c r="N116" s="29">
        <f t="shared" si="57"/>
        <v>4.4543258818390691E-3</v>
      </c>
      <c r="O116" s="29">
        <f t="shared" si="57"/>
        <v>4.252032602549239E-3</v>
      </c>
      <c r="P116" s="29">
        <f t="shared" si="57"/>
        <v>4.0751683120840137E-3</v>
      </c>
      <c r="Q116" s="29">
        <f t="shared" si="57"/>
        <v>4.0261024256596613E-3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2.4953591706896521E-2</v>
      </c>
      <c r="C117" s="29">
        <f t="shared" si="58"/>
        <v>2.2458527911659237E-2</v>
      </c>
      <c r="D117" s="29">
        <f t="shared" si="58"/>
        <v>1.8747386039016368E-2</v>
      </c>
      <c r="E117" s="29">
        <f t="shared" si="58"/>
        <v>2.0343952300435363E-2</v>
      </c>
      <c r="F117" s="29">
        <f t="shared" si="58"/>
        <v>1.904335575613093E-2</v>
      </c>
      <c r="G117" s="29">
        <f t="shared" si="58"/>
        <v>1.9607126838817348E-2</v>
      </c>
      <c r="H117" s="29">
        <f t="shared" si="58"/>
        <v>2.0579635527807505E-2</v>
      </c>
      <c r="I117" s="29">
        <f t="shared" si="58"/>
        <v>2.046380664923482E-2</v>
      </c>
      <c r="J117" s="29">
        <f t="shared" si="58"/>
        <v>2.0772601935624697E-2</v>
      </c>
      <c r="K117" s="29">
        <f t="shared" si="58"/>
        <v>2.1917105076050089E-2</v>
      </c>
      <c r="L117" s="29">
        <f t="shared" si="58"/>
        <v>2.0757071214895152E-2</v>
      </c>
      <c r="M117" s="29">
        <f t="shared" si="58"/>
        <v>1.9601971876188118E-2</v>
      </c>
      <c r="N117" s="29">
        <f t="shared" si="58"/>
        <v>2.027159408560248E-2</v>
      </c>
      <c r="O117" s="29">
        <f t="shared" si="58"/>
        <v>1.9215567577841847E-2</v>
      </c>
      <c r="P117" s="29">
        <f t="shared" si="58"/>
        <v>1.9747046742980393E-2</v>
      </c>
      <c r="Q117" s="29">
        <f t="shared" si="58"/>
        <v>1.9240758677258721E-2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0</v>
      </c>
      <c r="G118" s="29">
        <f t="shared" si="59"/>
        <v>0</v>
      </c>
      <c r="H118" s="29">
        <f t="shared" si="59"/>
        <v>0</v>
      </c>
      <c r="I118" s="29">
        <f t="shared" si="59"/>
        <v>0</v>
      </c>
      <c r="J118" s="29">
        <f t="shared" si="59"/>
        <v>0</v>
      </c>
      <c r="K118" s="29">
        <f t="shared" si="59"/>
        <v>0</v>
      </c>
      <c r="L118" s="29">
        <f t="shared" si="59"/>
        <v>0</v>
      </c>
      <c r="M118" s="29">
        <f t="shared" si="59"/>
        <v>0</v>
      </c>
      <c r="N118" s="29">
        <f t="shared" si="59"/>
        <v>0</v>
      </c>
      <c r="O118" s="29">
        <f t="shared" si="59"/>
        <v>0</v>
      </c>
      <c r="P118" s="29">
        <f t="shared" si="59"/>
        <v>0</v>
      </c>
      <c r="Q118" s="29">
        <f t="shared" si="59"/>
        <v>0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8.3871233980420262E-2</v>
      </c>
      <c r="C119" s="30">
        <f t="shared" si="60"/>
        <v>7.6896456008107766E-2</v>
      </c>
      <c r="D119" s="30">
        <f t="shared" si="60"/>
        <v>6.616517399164118E-2</v>
      </c>
      <c r="E119" s="30">
        <f t="shared" si="60"/>
        <v>5.9011387583225348E-2</v>
      </c>
      <c r="F119" s="30">
        <f t="shared" si="60"/>
        <v>6.7674421584193512E-2</v>
      </c>
      <c r="G119" s="30">
        <f t="shared" si="60"/>
        <v>7.3417809668125139E-2</v>
      </c>
      <c r="H119" s="30">
        <f t="shared" si="60"/>
        <v>7.780423485539778E-2</v>
      </c>
      <c r="I119" s="30">
        <f t="shared" si="60"/>
        <v>8.0903873050343009E-2</v>
      </c>
      <c r="J119" s="30">
        <f t="shared" si="60"/>
        <v>8.4866888781396546E-2</v>
      </c>
      <c r="K119" s="30">
        <f t="shared" si="60"/>
        <v>7.606440610212005E-2</v>
      </c>
      <c r="L119" s="30">
        <f t="shared" si="60"/>
        <v>7.895297539652435E-2</v>
      </c>
      <c r="M119" s="30">
        <f t="shared" si="60"/>
        <v>8.6259079172285813E-2</v>
      </c>
      <c r="N119" s="30">
        <f t="shared" si="60"/>
        <v>8.3357714051320614E-2</v>
      </c>
      <c r="O119" s="30">
        <f t="shared" si="60"/>
        <v>7.6498748552996224E-2</v>
      </c>
      <c r="P119" s="30">
        <f t="shared" si="60"/>
        <v>7.6816928703796361E-2</v>
      </c>
      <c r="Q119" s="30">
        <f t="shared" si="60"/>
        <v>8.0390235950689254E-2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3.350502112720837E-3</v>
      </c>
      <c r="C120" s="29">
        <f t="shared" si="61"/>
        <v>3.1809667004934448E-3</v>
      </c>
      <c r="D120" s="29">
        <f t="shared" si="61"/>
        <v>2.808205075923084E-3</v>
      </c>
      <c r="E120" s="29">
        <f t="shared" si="61"/>
        <v>2.8753916443062244E-3</v>
      </c>
      <c r="F120" s="29">
        <f t="shared" si="61"/>
        <v>2.9520806646691614E-3</v>
      </c>
      <c r="G120" s="29">
        <f t="shared" si="61"/>
        <v>2.7705227971974639E-3</v>
      </c>
      <c r="H120" s="29">
        <f t="shared" si="61"/>
        <v>3.2754450140776085E-3</v>
      </c>
      <c r="I120" s="29">
        <f t="shared" si="61"/>
        <v>3.410321432468515E-3</v>
      </c>
      <c r="J120" s="29">
        <f t="shared" si="61"/>
        <v>3.6504702685676038E-3</v>
      </c>
      <c r="K120" s="29">
        <f t="shared" si="61"/>
        <v>3.5701236358997726E-3</v>
      </c>
      <c r="L120" s="29">
        <f t="shared" si="61"/>
        <v>3.8157583731587698E-3</v>
      </c>
      <c r="M120" s="29">
        <f t="shared" si="61"/>
        <v>3.2852849892317571E-3</v>
      </c>
      <c r="N120" s="29">
        <f t="shared" si="61"/>
        <v>3.03685544563894E-3</v>
      </c>
      <c r="O120" s="29">
        <f t="shared" si="61"/>
        <v>2.6708954820754724E-3</v>
      </c>
      <c r="P120" s="29">
        <f t="shared" si="61"/>
        <v>2.5707060786042987E-3</v>
      </c>
      <c r="Q120" s="29">
        <f t="shared" si="61"/>
        <v>2.3302679489672425E-3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3.7823384028209964E-2</v>
      </c>
      <c r="C121" s="29">
        <f t="shared" si="62"/>
        <v>3.6033700990558117E-2</v>
      </c>
      <c r="D121" s="29">
        <f t="shared" si="62"/>
        <v>3.1344294907057028E-2</v>
      </c>
      <c r="E121" s="29">
        <f t="shared" si="62"/>
        <v>3.1606943862654086E-2</v>
      </c>
      <c r="F121" s="29">
        <f t="shared" si="62"/>
        <v>3.437741239434166E-2</v>
      </c>
      <c r="G121" s="29">
        <f t="shared" si="62"/>
        <v>3.332219749559797E-2</v>
      </c>
      <c r="H121" s="29">
        <f t="shared" si="62"/>
        <v>3.4276151098111385E-2</v>
      </c>
      <c r="I121" s="29">
        <f t="shared" si="62"/>
        <v>3.6890533360798686E-2</v>
      </c>
      <c r="J121" s="29">
        <f t="shared" si="62"/>
        <v>3.8681030486095024E-2</v>
      </c>
      <c r="K121" s="29">
        <f t="shared" si="62"/>
        <v>3.4408500664753768E-2</v>
      </c>
      <c r="L121" s="29">
        <f t="shared" si="62"/>
        <v>3.4776051107579649E-2</v>
      </c>
      <c r="M121" s="29">
        <f t="shared" si="62"/>
        <v>3.8607314891423758E-2</v>
      </c>
      <c r="N121" s="29">
        <f t="shared" si="62"/>
        <v>3.7078726895974988E-2</v>
      </c>
      <c r="O121" s="29">
        <f t="shared" si="62"/>
        <v>3.2960992497481759E-2</v>
      </c>
      <c r="P121" s="29">
        <f t="shared" si="62"/>
        <v>3.3497500708918354E-2</v>
      </c>
      <c r="Q121" s="29">
        <f t="shared" si="62"/>
        <v>3.5187890918290977E-2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4.2697347839489475E-2</v>
      </c>
      <c r="C122" s="29">
        <f t="shared" si="63"/>
        <v>3.7681788317056202E-2</v>
      </c>
      <c r="D122" s="29">
        <f t="shared" si="63"/>
        <v>3.2012674008661063E-2</v>
      </c>
      <c r="E122" s="29">
        <f t="shared" si="63"/>
        <v>2.4529052076265042E-2</v>
      </c>
      <c r="F122" s="29">
        <f t="shared" si="63"/>
        <v>3.0344928525182686E-2</v>
      </c>
      <c r="G122" s="29">
        <f t="shared" si="63"/>
        <v>3.7325089375329717E-2</v>
      </c>
      <c r="H122" s="29">
        <f t="shared" si="63"/>
        <v>4.0252638743208793E-2</v>
      </c>
      <c r="I122" s="29">
        <f t="shared" si="63"/>
        <v>4.0603018257075803E-2</v>
      </c>
      <c r="J122" s="29">
        <f t="shared" si="63"/>
        <v>4.2535388026733935E-2</v>
      </c>
      <c r="K122" s="29">
        <f t="shared" si="63"/>
        <v>3.808578180146651E-2</v>
      </c>
      <c r="L122" s="29">
        <f t="shared" si="63"/>
        <v>4.0361165915785938E-2</v>
      </c>
      <c r="M122" s="29">
        <f t="shared" si="63"/>
        <v>4.4366479291630304E-2</v>
      </c>
      <c r="N122" s="29">
        <f t="shared" si="63"/>
        <v>4.3242131709706685E-2</v>
      </c>
      <c r="O122" s="29">
        <f t="shared" si="63"/>
        <v>4.0866860573438989E-2</v>
      </c>
      <c r="P122" s="29">
        <f t="shared" si="63"/>
        <v>4.0748721916273704E-2</v>
      </c>
      <c r="Q122" s="29">
        <f t="shared" si="63"/>
        <v>4.2872077083431041E-2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0.33645211677670361</v>
      </c>
      <c r="C123" s="32">
        <f t="shared" si="64"/>
        <v>0.3608331229885039</v>
      </c>
      <c r="D123" s="32">
        <f t="shared" si="64"/>
        <v>0.37101243155776042</v>
      </c>
      <c r="E123" s="32">
        <f t="shared" si="64"/>
        <v>0.38189690196348147</v>
      </c>
      <c r="F123" s="32">
        <f t="shared" si="64"/>
        <v>0.3798868949532887</v>
      </c>
      <c r="G123" s="32">
        <f t="shared" si="64"/>
        <v>0.3797280099717994</v>
      </c>
      <c r="H123" s="32">
        <f t="shared" si="64"/>
        <v>0.36029909423646961</v>
      </c>
      <c r="I123" s="32">
        <f t="shared" si="64"/>
        <v>0.35653098505234798</v>
      </c>
      <c r="J123" s="32">
        <f t="shared" si="64"/>
        <v>0.34121299240479386</v>
      </c>
      <c r="K123" s="32">
        <f t="shared" si="64"/>
        <v>0.34069284818568912</v>
      </c>
      <c r="L123" s="32">
        <f t="shared" si="64"/>
        <v>0.36495975378532064</v>
      </c>
      <c r="M123" s="32">
        <f t="shared" si="64"/>
        <v>0.35375328625966507</v>
      </c>
      <c r="N123" s="32">
        <f t="shared" si="64"/>
        <v>0.35913465202004086</v>
      </c>
      <c r="O123" s="32">
        <f t="shared" si="64"/>
        <v>0.38884397844545149</v>
      </c>
      <c r="P123" s="32">
        <f t="shared" si="64"/>
        <v>0.37536159468115771</v>
      </c>
      <c r="Q123" s="32">
        <f t="shared" si="64"/>
        <v>0.37739934230397915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0.31529926118267626</v>
      </c>
      <c r="C124" s="31">
        <f t="shared" si="65"/>
        <v>0.34074151196320512</v>
      </c>
      <c r="D124" s="31">
        <f t="shared" si="65"/>
        <v>0.35171244918946071</v>
      </c>
      <c r="E124" s="31">
        <f t="shared" si="65"/>
        <v>0.36472952034788908</v>
      </c>
      <c r="F124" s="31">
        <f t="shared" si="65"/>
        <v>0.36086269613480948</v>
      </c>
      <c r="G124" s="31">
        <f t="shared" si="65"/>
        <v>0.36209103039926194</v>
      </c>
      <c r="H124" s="31">
        <f t="shared" si="65"/>
        <v>0.34118828470690221</v>
      </c>
      <c r="I124" s="31">
        <f t="shared" si="65"/>
        <v>0.33833794654979704</v>
      </c>
      <c r="J124" s="31">
        <f t="shared" si="65"/>
        <v>0.32229894058041803</v>
      </c>
      <c r="K124" s="31">
        <f t="shared" si="65"/>
        <v>0.32394044486335249</v>
      </c>
      <c r="L124" s="31">
        <f t="shared" si="65"/>
        <v>0.34698689111762543</v>
      </c>
      <c r="M124" s="31">
        <f t="shared" si="65"/>
        <v>0.33763535065151684</v>
      </c>
      <c r="N124" s="31">
        <f t="shared" si="65"/>
        <v>0.34448933816268434</v>
      </c>
      <c r="O124" s="31">
        <f t="shared" si="65"/>
        <v>0.37453005947062934</v>
      </c>
      <c r="P124" s="31">
        <f t="shared" si="65"/>
        <v>0.36156680072985747</v>
      </c>
      <c r="Q124" s="31">
        <f t="shared" si="65"/>
        <v>0.36365785918025445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5.7928070548368155E-2</v>
      </c>
      <c r="C125" s="29">
        <f t="shared" si="66"/>
        <v>5.5448315913505714E-2</v>
      </c>
      <c r="D125" s="29">
        <f t="shared" si="66"/>
        <v>5.0818936396626761E-2</v>
      </c>
      <c r="E125" s="29">
        <f t="shared" si="66"/>
        <v>4.8344792930349711E-2</v>
      </c>
      <c r="F125" s="29">
        <f t="shared" si="66"/>
        <v>4.771919638508515E-2</v>
      </c>
      <c r="G125" s="29">
        <f t="shared" si="66"/>
        <v>4.7599904546580286E-2</v>
      </c>
      <c r="H125" s="29">
        <f t="shared" si="66"/>
        <v>5.0804304179864583E-2</v>
      </c>
      <c r="I125" s="29">
        <f t="shared" si="66"/>
        <v>5.1614081542741205E-2</v>
      </c>
      <c r="J125" s="29">
        <f t="shared" si="66"/>
        <v>5.3230046057634678E-2</v>
      </c>
      <c r="K125" s="29">
        <f t="shared" si="66"/>
        <v>5.4436946076255321E-2</v>
      </c>
      <c r="L125" s="29">
        <f t="shared" si="66"/>
        <v>5.3221532458812802E-2</v>
      </c>
      <c r="M125" s="29">
        <f t="shared" si="66"/>
        <v>5.5473689830434457E-2</v>
      </c>
      <c r="N125" s="29">
        <f t="shared" si="66"/>
        <v>5.560894202736881E-2</v>
      </c>
      <c r="O125" s="29">
        <f t="shared" si="66"/>
        <v>5.4175861609685724E-2</v>
      </c>
      <c r="P125" s="29">
        <f t="shared" si="66"/>
        <v>5.5585637252008928E-2</v>
      </c>
      <c r="Q125" s="29">
        <f t="shared" si="66"/>
        <v>5.5261240877653696E-2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0.25737119063430813</v>
      </c>
      <c r="C126" s="29">
        <f t="shared" si="67"/>
        <v>0.28529319604969938</v>
      </c>
      <c r="D126" s="29">
        <f t="shared" si="67"/>
        <v>0.30089351279283394</v>
      </c>
      <c r="E126" s="29">
        <f t="shared" si="67"/>
        <v>0.31638472741753937</v>
      </c>
      <c r="F126" s="29">
        <f t="shared" si="67"/>
        <v>0.31314349974972433</v>
      </c>
      <c r="G126" s="29">
        <f t="shared" si="67"/>
        <v>0.31449112585268163</v>
      </c>
      <c r="H126" s="29">
        <f t="shared" si="67"/>
        <v>0.29038398052703762</v>
      </c>
      <c r="I126" s="29">
        <f t="shared" si="67"/>
        <v>0.28672386500705582</v>
      </c>
      <c r="J126" s="29">
        <f t="shared" si="67"/>
        <v>0.26906889452278338</v>
      </c>
      <c r="K126" s="29">
        <f t="shared" si="67"/>
        <v>0.26950349878709717</v>
      </c>
      <c r="L126" s="29">
        <f t="shared" si="67"/>
        <v>0.29376535865881265</v>
      </c>
      <c r="M126" s="29">
        <f t="shared" si="67"/>
        <v>0.28216166082108241</v>
      </c>
      <c r="N126" s="29">
        <f t="shared" si="67"/>
        <v>0.28888039613531552</v>
      </c>
      <c r="O126" s="29">
        <f t="shared" si="67"/>
        <v>0.3203541978609436</v>
      </c>
      <c r="P126" s="29">
        <f t="shared" si="67"/>
        <v>0.30598116347784854</v>
      </c>
      <c r="Q126" s="29">
        <f t="shared" si="67"/>
        <v>0.30839661830260079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1.7632811658227589E-2</v>
      </c>
      <c r="C127" s="30">
        <f t="shared" si="68"/>
        <v>1.6872095302494686E-2</v>
      </c>
      <c r="D127" s="30">
        <f t="shared" si="68"/>
        <v>1.635743446539463E-2</v>
      </c>
      <c r="E127" s="30">
        <f t="shared" si="68"/>
        <v>1.4459029558854192E-2</v>
      </c>
      <c r="F127" s="30">
        <f t="shared" si="68"/>
        <v>1.5628994116795455E-2</v>
      </c>
      <c r="G127" s="30">
        <f t="shared" si="68"/>
        <v>1.3854653268882815E-2</v>
      </c>
      <c r="H127" s="30">
        <f t="shared" si="68"/>
        <v>1.4801198291899591E-2</v>
      </c>
      <c r="I127" s="30">
        <f t="shared" si="68"/>
        <v>1.4018988694013771E-2</v>
      </c>
      <c r="J127" s="30">
        <f t="shared" si="68"/>
        <v>1.4690748021872558E-2</v>
      </c>
      <c r="K127" s="30">
        <f t="shared" si="68"/>
        <v>1.2760566646946506E-2</v>
      </c>
      <c r="L127" s="30">
        <f t="shared" si="68"/>
        <v>1.375101273640392E-2</v>
      </c>
      <c r="M127" s="30">
        <f t="shared" si="68"/>
        <v>1.1941007372714774E-2</v>
      </c>
      <c r="N127" s="30">
        <f t="shared" si="68"/>
        <v>1.0794893918605672E-2</v>
      </c>
      <c r="O127" s="30">
        <f t="shared" si="68"/>
        <v>1.0580863323603407E-2</v>
      </c>
      <c r="P127" s="30">
        <f t="shared" si="68"/>
        <v>1.0141284525391196E-2</v>
      </c>
      <c r="Q127" s="30">
        <f t="shared" si="68"/>
        <v>9.9790024531023428E-3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2.7735560185082981E-3</v>
      </c>
      <c r="C128" s="30">
        <f t="shared" si="69"/>
        <v>2.513830197614295E-3</v>
      </c>
      <c r="D128" s="30">
        <f t="shared" si="69"/>
        <v>2.421699277637958E-3</v>
      </c>
      <c r="E128" s="30">
        <f t="shared" si="69"/>
        <v>2.2168968877103764E-3</v>
      </c>
      <c r="F128" s="30">
        <f t="shared" si="69"/>
        <v>2.7980755743784729E-3</v>
      </c>
      <c r="G128" s="30">
        <f t="shared" si="69"/>
        <v>3.2085366685715793E-3</v>
      </c>
      <c r="H128" s="30">
        <f t="shared" si="69"/>
        <v>3.7235583688040121E-3</v>
      </c>
      <c r="I128" s="30">
        <f t="shared" si="69"/>
        <v>3.6000332595578616E-3</v>
      </c>
      <c r="J128" s="30">
        <f t="shared" si="69"/>
        <v>3.6246796534856619E-3</v>
      </c>
      <c r="K128" s="30">
        <f t="shared" si="69"/>
        <v>3.507953435199866E-3</v>
      </c>
      <c r="L128" s="30">
        <f t="shared" si="69"/>
        <v>3.7554185561846573E-3</v>
      </c>
      <c r="M128" s="30">
        <f t="shared" si="69"/>
        <v>3.5762803789103439E-3</v>
      </c>
      <c r="N128" s="30">
        <f t="shared" si="69"/>
        <v>3.2459749183222667E-3</v>
      </c>
      <c r="O128" s="30">
        <f t="shared" si="69"/>
        <v>3.1490328251677943E-3</v>
      </c>
      <c r="P128" s="30">
        <f t="shared" si="69"/>
        <v>3.2990537238956298E-3</v>
      </c>
      <c r="Q128" s="30">
        <f t="shared" si="69"/>
        <v>3.4179067722210012E-3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1.1013710339483754E-3</v>
      </c>
      <c r="C129" s="29">
        <f t="shared" si="70"/>
        <v>1.0273640531651678E-3</v>
      </c>
      <c r="D129" s="29">
        <f t="shared" si="70"/>
        <v>1.0109092093109943E-3</v>
      </c>
      <c r="E129" s="29">
        <f t="shared" si="70"/>
        <v>9.2931988079796978E-4</v>
      </c>
      <c r="F129" s="29">
        <f t="shared" si="70"/>
        <v>9.848006583035307E-4</v>
      </c>
      <c r="G129" s="29">
        <f t="shared" si="70"/>
        <v>9.1050221347140547E-4</v>
      </c>
      <c r="H129" s="29">
        <f t="shared" si="70"/>
        <v>9.7507461874177671E-4</v>
      </c>
      <c r="I129" s="29">
        <f t="shared" si="70"/>
        <v>9.2401652173020466E-4</v>
      </c>
      <c r="J129" s="29">
        <f t="shared" si="70"/>
        <v>9.3211118731831787E-4</v>
      </c>
      <c r="K129" s="29">
        <f t="shared" si="70"/>
        <v>8.7309371068053842E-4</v>
      </c>
      <c r="L129" s="29">
        <f t="shared" si="70"/>
        <v>8.6756321659865569E-4</v>
      </c>
      <c r="M129" s="29">
        <f t="shared" si="70"/>
        <v>8.5745469461228914E-4</v>
      </c>
      <c r="N129" s="29">
        <f t="shared" si="70"/>
        <v>8.0074555724602922E-4</v>
      </c>
      <c r="O129" s="29">
        <f t="shared" si="70"/>
        <v>7.2492273598729598E-4</v>
      </c>
      <c r="P129" s="29">
        <f t="shared" si="70"/>
        <v>7.1506603280483587E-4</v>
      </c>
      <c r="Q129" s="29">
        <f t="shared" si="70"/>
        <v>7.1861596570336464E-4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1.6721849845599227E-3</v>
      </c>
      <c r="C130" s="29">
        <f t="shared" si="71"/>
        <v>1.4864661444491272E-3</v>
      </c>
      <c r="D130" s="29">
        <f t="shared" si="71"/>
        <v>1.4107900683269638E-3</v>
      </c>
      <c r="E130" s="29">
        <f t="shared" si="71"/>
        <v>1.2875770069124067E-3</v>
      </c>
      <c r="F130" s="29">
        <f t="shared" si="71"/>
        <v>1.8132749160749424E-3</v>
      </c>
      <c r="G130" s="29">
        <f t="shared" si="71"/>
        <v>2.2980344551001741E-3</v>
      </c>
      <c r="H130" s="29">
        <f t="shared" si="71"/>
        <v>2.7484837500622358E-3</v>
      </c>
      <c r="I130" s="29">
        <f t="shared" si="71"/>
        <v>2.6760167378276569E-3</v>
      </c>
      <c r="J130" s="29">
        <f t="shared" si="71"/>
        <v>2.6925684661673441E-3</v>
      </c>
      <c r="K130" s="29">
        <f t="shared" si="71"/>
        <v>2.6348597245193276E-3</v>
      </c>
      <c r="L130" s="29">
        <f t="shared" si="71"/>
        <v>2.8878553395860016E-3</v>
      </c>
      <c r="M130" s="29">
        <f t="shared" si="71"/>
        <v>2.7188256842980547E-3</v>
      </c>
      <c r="N130" s="29">
        <f t="shared" si="71"/>
        <v>2.4452293610762372E-3</v>
      </c>
      <c r="O130" s="29">
        <f t="shared" si="71"/>
        <v>2.4241100891804982E-3</v>
      </c>
      <c r="P130" s="29">
        <f t="shared" si="71"/>
        <v>2.5839876910907942E-3</v>
      </c>
      <c r="Q130" s="29">
        <f t="shared" si="71"/>
        <v>2.6992908065176366E-3</v>
      </c>
    </row>
    <row r="131" spans="1:17" ht="11.45" customHeight="1" x14ac:dyDescent="0.25">
      <c r="A131" s="19" t="s">
        <v>32</v>
      </c>
      <c r="B131" s="30">
        <f t="shared" ref="B131:Q131" si="72">IF(B51=0,0,B51/B$29)</f>
        <v>7.4648791729147216E-4</v>
      </c>
      <c r="C131" s="30">
        <f t="shared" si="72"/>
        <v>7.0568552518981108E-4</v>
      </c>
      <c r="D131" s="30">
        <f t="shared" si="72"/>
        <v>5.2084862526712483E-4</v>
      </c>
      <c r="E131" s="30">
        <f t="shared" si="72"/>
        <v>4.9145516902780479E-4</v>
      </c>
      <c r="F131" s="30">
        <f t="shared" si="72"/>
        <v>5.971291273053085E-4</v>
      </c>
      <c r="G131" s="30">
        <f t="shared" si="72"/>
        <v>5.737896350830402E-4</v>
      </c>
      <c r="H131" s="30">
        <f t="shared" si="72"/>
        <v>5.8605286886374852E-4</v>
      </c>
      <c r="I131" s="30">
        <f t="shared" si="72"/>
        <v>5.7401654897933909E-4</v>
      </c>
      <c r="J131" s="30">
        <f t="shared" si="72"/>
        <v>5.9862414901759977E-4</v>
      </c>
      <c r="K131" s="30">
        <f t="shared" si="72"/>
        <v>4.838832401902228E-4</v>
      </c>
      <c r="L131" s="30">
        <f t="shared" si="72"/>
        <v>4.6643137510663998E-4</v>
      </c>
      <c r="M131" s="30">
        <f t="shared" si="72"/>
        <v>6.0064785652308103E-4</v>
      </c>
      <c r="N131" s="30">
        <f t="shared" si="72"/>
        <v>6.044450204285472E-4</v>
      </c>
      <c r="O131" s="30">
        <f t="shared" si="72"/>
        <v>5.8402282605095909E-4</v>
      </c>
      <c r="P131" s="30">
        <f t="shared" si="72"/>
        <v>3.5445570201340893E-4</v>
      </c>
      <c r="Q131" s="30">
        <f t="shared" si="72"/>
        <v>3.4457389840135416E-4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0</v>
      </c>
      <c r="C132" s="29">
        <f t="shared" si="73"/>
        <v>0</v>
      </c>
      <c r="D132" s="29">
        <f t="shared" si="73"/>
        <v>0</v>
      </c>
      <c r="E132" s="29">
        <f t="shared" si="73"/>
        <v>0</v>
      </c>
      <c r="F132" s="29">
        <f t="shared" si="73"/>
        <v>0</v>
      </c>
      <c r="G132" s="29">
        <f t="shared" si="73"/>
        <v>0</v>
      </c>
      <c r="H132" s="29">
        <f t="shared" si="73"/>
        <v>0</v>
      </c>
      <c r="I132" s="29">
        <f t="shared" si="73"/>
        <v>0</v>
      </c>
      <c r="J132" s="29">
        <f t="shared" si="73"/>
        <v>0</v>
      </c>
      <c r="K132" s="29">
        <f t="shared" si="73"/>
        <v>0</v>
      </c>
      <c r="L132" s="29">
        <f t="shared" si="73"/>
        <v>0</v>
      </c>
      <c r="M132" s="29">
        <f t="shared" si="73"/>
        <v>0</v>
      </c>
      <c r="N132" s="29">
        <f t="shared" si="73"/>
        <v>0</v>
      </c>
      <c r="O132" s="29">
        <f t="shared" si="73"/>
        <v>0</v>
      </c>
      <c r="P132" s="29">
        <f t="shared" si="73"/>
        <v>0</v>
      </c>
      <c r="Q132" s="29">
        <f t="shared" si="73"/>
        <v>0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7.4648791729147216E-4</v>
      </c>
      <c r="C133" s="28">
        <f t="shared" si="74"/>
        <v>7.0568552518981108E-4</v>
      </c>
      <c r="D133" s="28">
        <f t="shared" si="74"/>
        <v>5.2084862526712483E-4</v>
      </c>
      <c r="E133" s="28">
        <f t="shared" si="74"/>
        <v>4.9145516902780479E-4</v>
      </c>
      <c r="F133" s="28">
        <f t="shared" si="74"/>
        <v>5.971291273053085E-4</v>
      </c>
      <c r="G133" s="28">
        <f t="shared" si="74"/>
        <v>5.737896350830402E-4</v>
      </c>
      <c r="H133" s="28">
        <f t="shared" si="74"/>
        <v>5.8605286886374852E-4</v>
      </c>
      <c r="I133" s="28">
        <f t="shared" si="74"/>
        <v>5.7401654897933909E-4</v>
      </c>
      <c r="J133" s="28">
        <f t="shared" si="74"/>
        <v>5.9862414901759977E-4</v>
      </c>
      <c r="K133" s="28">
        <f t="shared" si="74"/>
        <v>4.838832401902228E-4</v>
      </c>
      <c r="L133" s="28">
        <f t="shared" si="74"/>
        <v>4.6643137510663998E-4</v>
      </c>
      <c r="M133" s="28">
        <f t="shared" si="74"/>
        <v>6.0064785652308103E-4</v>
      </c>
      <c r="N133" s="28">
        <f t="shared" si="74"/>
        <v>6.044450204285472E-4</v>
      </c>
      <c r="O133" s="28">
        <f t="shared" si="74"/>
        <v>5.8402282605095909E-4</v>
      </c>
      <c r="P133" s="28">
        <f t="shared" si="74"/>
        <v>3.5445570201340893E-4</v>
      </c>
      <c r="Q133" s="28">
        <f t="shared" si="74"/>
        <v>3.4457389840135416E-4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0.65850164761594743</v>
      </c>
      <c r="C136" s="32">
        <f t="shared" si="76"/>
        <v>0.6333827147212896</v>
      </c>
      <c r="D136" s="32">
        <f t="shared" si="76"/>
        <v>0.62377428260234591</v>
      </c>
      <c r="E136" s="32">
        <f t="shared" si="76"/>
        <v>0.61071706106648849</v>
      </c>
      <c r="F136" s="32">
        <f t="shared" si="76"/>
        <v>0.61412282869491741</v>
      </c>
      <c r="G136" s="32">
        <f t="shared" si="76"/>
        <v>0.61420605883685331</v>
      </c>
      <c r="H136" s="32">
        <f t="shared" si="76"/>
        <v>0.63898420093827835</v>
      </c>
      <c r="I136" s="32">
        <f t="shared" si="76"/>
        <v>0.64300585149222134</v>
      </c>
      <c r="J136" s="32">
        <f t="shared" si="76"/>
        <v>0.65834865338859161</v>
      </c>
      <c r="K136" s="32">
        <f t="shared" si="76"/>
        <v>0.65808215145917959</v>
      </c>
      <c r="L136" s="32">
        <f t="shared" si="76"/>
        <v>0.63317522119975289</v>
      </c>
      <c r="M136" s="32">
        <f t="shared" si="76"/>
        <v>0.64450448115731684</v>
      </c>
      <c r="N136" s="32">
        <f t="shared" si="76"/>
        <v>0.63778072492998039</v>
      </c>
      <c r="O136" s="32">
        <f t="shared" si="76"/>
        <v>0.60745206963281762</v>
      </c>
      <c r="P136" s="32">
        <f t="shared" si="76"/>
        <v>0.62293046996781742</v>
      </c>
      <c r="Q136" s="32">
        <f t="shared" si="76"/>
        <v>0.62196641118566942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0.56657855600755314</v>
      </c>
      <c r="C137" s="31">
        <f t="shared" si="77"/>
        <v>0.54944533372740456</v>
      </c>
      <c r="D137" s="31">
        <f t="shared" si="77"/>
        <v>0.55165634391695206</v>
      </c>
      <c r="E137" s="31">
        <f t="shared" si="77"/>
        <v>0.5459305407587064</v>
      </c>
      <c r="F137" s="31">
        <f t="shared" si="77"/>
        <v>0.5406674486588865</v>
      </c>
      <c r="G137" s="31">
        <f t="shared" si="77"/>
        <v>0.53410657945703244</v>
      </c>
      <c r="H137" s="31">
        <f t="shared" si="77"/>
        <v>0.55188574844417093</v>
      </c>
      <c r="I137" s="31">
        <f t="shared" si="77"/>
        <v>0.55220255543700025</v>
      </c>
      <c r="J137" s="31">
        <f t="shared" si="77"/>
        <v>0.56247276269061797</v>
      </c>
      <c r="K137" s="31">
        <f t="shared" si="77"/>
        <v>0.56994833159221403</v>
      </c>
      <c r="L137" s="31">
        <f t="shared" si="77"/>
        <v>0.5429000887998825</v>
      </c>
      <c r="M137" s="31">
        <f t="shared" si="77"/>
        <v>0.54679422037168746</v>
      </c>
      <c r="N137" s="31">
        <f t="shared" si="77"/>
        <v>0.54308868197642368</v>
      </c>
      <c r="O137" s="31">
        <f t="shared" si="77"/>
        <v>0.52098474683075136</v>
      </c>
      <c r="P137" s="31">
        <f t="shared" si="77"/>
        <v>0.53477884723547098</v>
      </c>
      <c r="Q137" s="31">
        <f t="shared" si="77"/>
        <v>0.52968920426586263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4.9603453155363823E-3</v>
      </c>
      <c r="C138" s="29">
        <f t="shared" si="78"/>
        <v>4.8462499880841574E-3</v>
      </c>
      <c r="D138" s="29">
        <f t="shared" si="78"/>
        <v>4.613389772954544E-3</v>
      </c>
      <c r="E138" s="29">
        <f t="shared" si="78"/>
        <v>4.482399556675001E-3</v>
      </c>
      <c r="F138" s="29">
        <f t="shared" si="78"/>
        <v>4.4843551310380638E-3</v>
      </c>
      <c r="G138" s="29">
        <f t="shared" si="78"/>
        <v>4.4394153315819767E-3</v>
      </c>
      <c r="H138" s="29">
        <f t="shared" si="78"/>
        <v>4.7938595258446908E-3</v>
      </c>
      <c r="I138" s="29">
        <f t="shared" si="78"/>
        <v>4.8957341563610254E-3</v>
      </c>
      <c r="J138" s="29">
        <f t="shared" si="78"/>
        <v>5.2984673837910921E-3</v>
      </c>
      <c r="K138" s="29">
        <f t="shared" si="78"/>
        <v>5.6903081747014909E-3</v>
      </c>
      <c r="L138" s="29">
        <f t="shared" si="78"/>
        <v>5.6246560532758018E-3</v>
      </c>
      <c r="M138" s="29">
        <f t="shared" si="78"/>
        <v>5.9674317807336293E-3</v>
      </c>
      <c r="N138" s="29">
        <f t="shared" si="78"/>
        <v>6.237216733006673E-3</v>
      </c>
      <c r="O138" s="29">
        <f t="shared" si="78"/>
        <v>6.055161472739822E-3</v>
      </c>
      <c r="P138" s="29">
        <f t="shared" si="78"/>
        <v>6.4151265569466851E-3</v>
      </c>
      <c r="Q138" s="29">
        <f t="shared" si="78"/>
        <v>6.4715402218707236E-3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0.52173707094524902</v>
      </c>
      <c r="C139" s="29">
        <f t="shared" si="79"/>
        <v>0.50679018517607843</v>
      </c>
      <c r="D139" s="29">
        <f t="shared" si="79"/>
        <v>0.5111919006326493</v>
      </c>
      <c r="E139" s="29">
        <f t="shared" si="79"/>
        <v>0.50655857639300805</v>
      </c>
      <c r="F139" s="29">
        <f t="shared" si="79"/>
        <v>0.50244384114423013</v>
      </c>
      <c r="G139" s="29">
        <f t="shared" si="79"/>
        <v>0.49749981711532426</v>
      </c>
      <c r="H139" s="29">
        <f t="shared" si="79"/>
        <v>0.51530219616822648</v>
      </c>
      <c r="I139" s="29">
        <f t="shared" si="79"/>
        <v>0.51458426712498584</v>
      </c>
      <c r="J139" s="29">
        <f t="shared" si="79"/>
        <v>0.52412106815405002</v>
      </c>
      <c r="K139" s="29">
        <f t="shared" si="79"/>
        <v>0.53327639919728154</v>
      </c>
      <c r="L139" s="29">
        <f t="shared" si="79"/>
        <v>0.50495815078345196</v>
      </c>
      <c r="M139" s="29">
        <f t="shared" si="79"/>
        <v>0.50811198161539928</v>
      </c>
      <c r="N139" s="29">
        <f t="shared" si="79"/>
        <v>0.50422625039218483</v>
      </c>
      <c r="O139" s="29">
        <f t="shared" si="79"/>
        <v>0.48354882769011787</v>
      </c>
      <c r="P139" s="29">
        <f t="shared" si="79"/>
        <v>0.49624490999492155</v>
      </c>
      <c r="Q139" s="29">
        <f t="shared" si="79"/>
        <v>0.49159780555095006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3.9881139746767651E-2</v>
      </c>
      <c r="C140" s="29">
        <f t="shared" si="80"/>
        <v>3.7808898563242002E-2</v>
      </c>
      <c r="D140" s="29">
        <f t="shared" si="80"/>
        <v>3.5851053511348256E-2</v>
      </c>
      <c r="E140" s="29">
        <f t="shared" si="80"/>
        <v>3.4889564809023277E-2</v>
      </c>
      <c r="F140" s="29">
        <f t="shared" si="80"/>
        <v>3.3739252383618287E-2</v>
      </c>
      <c r="G140" s="29">
        <f t="shared" si="80"/>
        <v>3.2167347010126184E-2</v>
      </c>
      <c r="H140" s="29">
        <f t="shared" si="80"/>
        <v>3.1789692750099761E-2</v>
      </c>
      <c r="I140" s="29">
        <f t="shared" si="80"/>
        <v>3.272255415565338E-2</v>
      </c>
      <c r="J140" s="29">
        <f t="shared" si="80"/>
        <v>3.3053227152776907E-2</v>
      </c>
      <c r="K140" s="29">
        <f t="shared" si="80"/>
        <v>3.0981624220230888E-2</v>
      </c>
      <c r="L140" s="29">
        <f t="shared" si="80"/>
        <v>3.2317281963154636E-2</v>
      </c>
      <c r="M140" s="29">
        <f t="shared" si="80"/>
        <v>3.2714806975554588E-2</v>
      </c>
      <c r="N140" s="29">
        <f t="shared" si="80"/>
        <v>3.2625214851232077E-2</v>
      </c>
      <c r="O140" s="29">
        <f t="shared" si="80"/>
        <v>3.1380757667893611E-2</v>
      </c>
      <c r="P140" s="29">
        <f t="shared" si="80"/>
        <v>3.2118810683602832E-2</v>
      </c>
      <c r="Q140" s="29">
        <f t="shared" si="80"/>
        <v>3.1619858493041879E-2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4.8032643517672297E-3</v>
      </c>
      <c r="C141" s="30">
        <f t="shared" si="81"/>
        <v>4.4391090728858893E-3</v>
      </c>
      <c r="D141" s="30">
        <f t="shared" si="81"/>
        <v>4.072935869834377E-3</v>
      </c>
      <c r="E141" s="30">
        <f t="shared" si="81"/>
        <v>4.1593352983887626E-3</v>
      </c>
      <c r="F141" s="30">
        <f t="shared" si="81"/>
        <v>3.9861370746179202E-3</v>
      </c>
      <c r="G141" s="30">
        <f t="shared" si="81"/>
        <v>4.7115868457164737E-3</v>
      </c>
      <c r="H141" s="30">
        <f t="shared" si="81"/>
        <v>4.9950286527526352E-3</v>
      </c>
      <c r="I141" s="30">
        <f t="shared" si="81"/>
        <v>4.9040707255619594E-3</v>
      </c>
      <c r="J141" s="30">
        <f t="shared" si="81"/>
        <v>4.7422537000454297E-3</v>
      </c>
      <c r="K141" s="30">
        <f t="shared" si="81"/>
        <v>5.1195891210186629E-3</v>
      </c>
      <c r="L141" s="30">
        <f t="shared" si="81"/>
        <v>4.4932954517145091E-3</v>
      </c>
      <c r="M141" s="30">
        <f t="shared" si="81"/>
        <v>4.0166312952576323E-3</v>
      </c>
      <c r="N141" s="30">
        <f t="shared" si="81"/>
        <v>4.2823802139955614E-3</v>
      </c>
      <c r="O141" s="30">
        <f t="shared" si="81"/>
        <v>3.788025052524872E-3</v>
      </c>
      <c r="P141" s="30">
        <f t="shared" si="81"/>
        <v>4.0974177474377279E-3</v>
      </c>
      <c r="Q141" s="30">
        <f t="shared" si="81"/>
        <v>3.8963340156497649E-3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4.8032643517672297E-3</v>
      </c>
      <c r="C143" s="29">
        <f t="shared" si="83"/>
        <v>4.4391090728858893E-3</v>
      </c>
      <c r="D143" s="29">
        <f t="shared" si="83"/>
        <v>4.072935869834377E-3</v>
      </c>
      <c r="E143" s="29">
        <f t="shared" si="83"/>
        <v>4.1593352983887626E-3</v>
      </c>
      <c r="F143" s="29">
        <f t="shared" si="83"/>
        <v>3.9861370746179202E-3</v>
      </c>
      <c r="G143" s="29">
        <f t="shared" si="83"/>
        <v>4.7115868457164737E-3</v>
      </c>
      <c r="H143" s="29">
        <f t="shared" si="83"/>
        <v>4.9950286527526352E-3</v>
      </c>
      <c r="I143" s="29">
        <f t="shared" si="83"/>
        <v>4.9040707255619594E-3</v>
      </c>
      <c r="J143" s="29">
        <f t="shared" si="83"/>
        <v>4.7422537000454297E-3</v>
      </c>
      <c r="K143" s="29">
        <f t="shared" si="83"/>
        <v>5.1195891210186629E-3</v>
      </c>
      <c r="L143" s="29">
        <f t="shared" si="83"/>
        <v>4.4932954517145091E-3</v>
      </c>
      <c r="M143" s="29">
        <f t="shared" si="83"/>
        <v>4.0166312952576323E-3</v>
      </c>
      <c r="N143" s="29">
        <f t="shared" si="83"/>
        <v>4.2823802139955614E-3</v>
      </c>
      <c r="O143" s="29">
        <f t="shared" si="83"/>
        <v>3.788025052524872E-3</v>
      </c>
      <c r="P143" s="29">
        <f t="shared" si="83"/>
        <v>4.0974177474377279E-3</v>
      </c>
      <c r="Q143" s="29">
        <f t="shared" si="83"/>
        <v>3.8963340156497649E-3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8.7119827256627133E-2</v>
      </c>
      <c r="C145" s="30">
        <f t="shared" si="85"/>
        <v>7.9498271920999175E-2</v>
      </c>
      <c r="D145" s="30">
        <f t="shared" si="85"/>
        <v>6.8045002815559419E-2</v>
      </c>
      <c r="E145" s="30">
        <f t="shared" si="85"/>
        <v>6.0627185009393403E-2</v>
      </c>
      <c r="F145" s="30">
        <f t="shared" si="85"/>
        <v>6.9469242961413047E-2</v>
      </c>
      <c r="G145" s="30">
        <f t="shared" si="85"/>
        <v>7.5387892534104314E-2</v>
      </c>
      <c r="H145" s="30">
        <f t="shared" si="85"/>
        <v>8.2103423841354675E-2</v>
      </c>
      <c r="I145" s="30">
        <f t="shared" si="85"/>
        <v>8.5899225329659074E-2</v>
      </c>
      <c r="J145" s="30">
        <f t="shared" si="85"/>
        <v>9.1133636997928161E-2</v>
      </c>
      <c r="K145" s="30">
        <f t="shared" si="85"/>
        <v>8.3014230745946896E-2</v>
      </c>
      <c r="L145" s="30">
        <f t="shared" si="85"/>
        <v>8.5781836948155915E-2</v>
      </c>
      <c r="M145" s="30">
        <f t="shared" si="85"/>
        <v>9.3693629490371702E-2</v>
      </c>
      <c r="N145" s="30">
        <f t="shared" si="85"/>
        <v>9.0409662739561136E-2</v>
      </c>
      <c r="O145" s="30">
        <f t="shared" si="85"/>
        <v>8.2679297749541317E-2</v>
      </c>
      <c r="P145" s="30">
        <f t="shared" si="85"/>
        <v>8.4054204984908565E-2</v>
      </c>
      <c r="Q145" s="30">
        <f t="shared" si="85"/>
        <v>8.8380872904157054E-2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3.48027746141599E-3</v>
      </c>
      <c r="C146" s="29">
        <f t="shared" si="86"/>
        <v>3.2885957150067912E-3</v>
      </c>
      <c r="D146" s="29">
        <f t="shared" si="86"/>
        <v>2.8879894175445633E-3</v>
      </c>
      <c r="E146" s="29">
        <f t="shared" si="86"/>
        <v>2.9541230656194863E-3</v>
      </c>
      <c r="F146" s="29">
        <f t="shared" si="86"/>
        <v>3.0303740192364099E-3</v>
      </c>
      <c r="G146" s="29">
        <f t="shared" si="86"/>
        <v>2.844866604473059E-3</v>
      </c>
      <c r="H146" s="29">
        <f t="shared" si="86"/>
        <v>3.4564346112994221E-3</v>
      </c>
      <c r="I146" s="29">
        <f t="shared" si="86"/>
        <v>3.620889311342267E-3</v>
      </c>
      <c r="J146" s="29">
        <f t="shared" si="86"/>
        <v>3.9200286130943373E-3</v>
      </c>
      <c r="K146" s="29">
        <f t="shared" si="86"/>
        <v>3.8963173774636531E-3</v>
      </c>
      <c r="L146" s="29">
        <f t="shared" si="86"/>
        <v>4.1457938849797362E-3</v>
      </c>
      <c r="M146" s="29">
        <f t="shared" si="86"/>
        <v>3.5684391429285788E-3</v>
      </c>
      <c r="N146" s="29">
        <f t="shared" si="86"/>
        <v>3.2937692660331102E-3</v>
      </c>
      <c r="O146" s="29">
        <f t="shared" si="86"/>
        <v>2.8866846451408193E-3</v>
      </c>
      <c r="P146" s="29">
        <f t="shared" si="86"/>
        <v>2.8129041258620046E-3</v>
      </c>
      <c r="Q146" s="29">
        <f t="shared" si="86"/>
        <v>2.5618921625834429E-3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3.928840111697865E-2</v>
      </c>
      <c r="C147" s="29">
        <f t="shared" si="87"/>
        <v>3.7252912661739947E-2</v>
      </c>
      <c r="D147" s="29">
        <f t="shared" si="87"/>
        <v>3.2234822438037651E-2</v>
      </c>
      <c r="E147" s="29">
        <f t="shared" si="87"/>
        <v>3.2472377139753164E-2</v>
      </c>
      <c r="F147" s="29">
        <f t="shared" si="87"/>
        <v>3.5289149993488977E-2</v>
      </c>
      <c r="G147" s="29">
        <f t="shared" si="87"/>
        <v>3.4216360514620216E-2</v>
      </c>
      <c r="H147" s="29">
        <f t="shared" si="87"/>
        <v>3.6170130925248921E-2</v>
      </c>
      <c r="I147" s="29">
        <f t="shared" si="87"/>
        <v>3.9168313187165973E-2</v>
      </c>
      <c r="J147" s="29">
        <f t="shared" si="87"/>
        <v>4.1537318518954751E-2</v>
      </c>
      <c r="K147" s="29">
        <f t="shared" si="87"/>
        <v>3.7552323881568102E-2</v>
      </c>
      <c r="L147" s="29">
        <f t="shared" si="87"/>
        <v>3.778392810187186E-2</v>
      </c>
      <c r="M147" s="29">
        <f t="shared" si="87"/>
        <v>4.1934825780256604E-2</v>
      </c>
      <c r="N147" s="29">
        <f t="shared" si="87"/>
        <v>4.0215536517874122E-2</v>
      </c>
      <c r="O147" s="29">
        <f t="shared" si="87"/>
        <v>3.562400384800745E-2</v>
      </c>
      <c r="P147" s="29">
        <f t="shared" si="87"/>
        <v>3.6653454369757865E-2</v>
      </c>
      <c r="Q147" s="29">
        <f t="shared" si="87"/>
        <v>3.8685500524248087E-2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4.4351148678232491E-2</v>
      </c>
      <c r="C148" s="29">
        <f t="shared" si="88"/>
        <v>3.895676354425244E-2</v>
      </c>
      <c r="D148" s="29">
        <f t="shared" si="88"/>
        <v>3.2922190959977206E-2</v>
      </c>
      <c r="E148" s="29">
        <f t="shared" si="88"/>
        <v>2.5200684804020754E-2</v>
      </c>
      <c r="F148" s="29">
        <f t="shared" si="88"/>
        <v>3.1149718948687653E-2</v>
      </c>
      <c r="G148" s="29">
        <f t="shared" si="88"/>
        <v>3.8326665415011042E-2</v>
      </c>
      <c r="H148" s="29">
        <f t="shared" si="88"/>
        <v>4.2476858304806332E-2</v>
      </c>
      <c r="I148" s="29">
        <f t="shared" si="88"/>
        <v>4.311002283115084E-2</v>
      </c>
      <c r="J148" s="29">
        <f t="shared" si="88"/>
        <v>4.5676289865879072E-2</v>
      </c>
      <c r="K148" s="29">
        <f t="shared" si="88"/>
        <v>4.1565589486915154E-2</v>
      </c>
      <c r="L148" s="29">
        <f t="shared" si="88"/>
        <v>4.3852114961304318E-2</v>
      </c>
      <c r="M148" s="29">
        <f t="shared" si="88"/>
        <v>4.8190364567186506E-2</v>
      </c>
      <c r="N148" s="29">
        <f t="shared" si="88"/>
        <v>4.69003569556539E-2</v>
      </c>
      <c r="O148" s="29">
        <f t="shared" si="88"/>
        <v>4.4168609256393043E-2</v>
      </c>
      <c r="P148" s="29">
        <f t="shared" si="88"/>
        <v>4.4587846489288693E-2</v>
      </c>
      <c r="Q148" s="29">
        <f t="shared" si="88"/>
        <v>4.713348021732551E-2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0.34149835238405246</v>
      </c>
      <c r="C149" s="32">
        <f t="shared" si="89"/>
        <v>0.36661728527871046</v>
      </c>
      <c r="D149" s="32">
        <f t="shared" si="89"/>
        <v>0.37622571739765415</v>
      </c>
      <c r="E149" s="32">
        <f t="shared" si="89"/>
        <v>0.38928293893351151</v>
      </c>
      <c r="F149" s="32">
        <f t="shared" si="89"/>
        <v>0.38587717130508259</v>
      </c>
      <c r="G149" s="32">
        <f t="shared" si="89"/>
        <v>0.38579394116314664</v>
      </c>
      <c r="H149" s="32">
        <f t="shared" si="89"/>
        <v>0.36101579906172165</v>
      </c>
      <c r="I149" s="32">
        <f t="shared" si="89"/>
        <v>0.35699414850777866</v>
      </c>
      <c r="J149" s="32">
        <f t="shared" si="89"/>
        <v>0.34165134661140839</v>
      </c>
      <c r="K149" s="32">
        <f t="shared" si="89"/>
        <v>0.34191784854082052</v>
      </c>
      <c r="L149" s="32">
        <f t="shared" si="89"/>
        <v>0.36682477880024722</v>
      </c>
      <c r="M149" s="32">
        <f t="shared" si="89"/>
        <v>0.35549551884268321</v>
      </c>
      <c r="N149" s="32">
        <f t="shared" si="89"/>
        <v>0.36221927507001961</v>
      </c>
      <c r="O149" s="32">
        <f t="shared" si="89"/>
        <v>0.39254793036718238</v>
      </c>
      <c r="P149" s="32">
        <f t="shared" si="89"/>
        <v>0.37706953003218252</v>
      </c>
      <c r="Q149" s="32">
        <f t="shared" si="89"/>
        <v>0.37803358881433052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0.33560877155151653</v>
      </c>
      <c r="C150" s="31">
        <f t="shared" si="90"/>
        <v>0.36111770846733271</v>
      </c>
      <c r="D150" s="31">
        <f t="shared" si="90"/>
        <v>0.37109410114765945</v>
      </c>
      <c r="E150" s="31">
        <f t="shared" si="90"/>
        <v>0.38458077765319248</v>
      </c>
      <c r="F150" s="31">
        <f t="shared" si="90"/>
        <v>0.38029468948596862</v>
      </c>
      <c r="G150" s="31">
        <f t="shared" si="90"/>
        <v>0.37978063523307537</v>
      </c>
      <c r="H150" s="31">
        <f t="shared" si="90"/>
        <v>0.35418097468880683</v>
      </c>
      <c r="I150" s="31">
        <f t="shared" si="90"/>
        <v>0.35041228975255223</v>
      </c>
      <c r="J150" s="31">
        <f t="shared" si="90"/>
        <v>0.33495257261832379</v>
      </c>
      <c r="K150" s="31">
        <f t="shared" si="90"/>
        <v>0.33560132389537894</v>
      </c>
      <c r="L150" s="31">
        <f t="shared" si="90"/>
        <v>0.36031587089551459</v>
      </c>
      <c r="M150" s="31">
        <f t="shared" si="90"/>
        <v>0.34937596326117565</v>
      </c>
      <c r="N150" s="31">
        <f t="shared" si="90"/>
        <v>0.35655702834911052</v>
      </c>
      <c r="O150" s="31">
        <f t="shared" si="90"/>
        <v>0.38714648791122369</v>
      </c>
      <c r="P150" s="31">
        <f t="shared" si="90"/>
        <v>0.37166047539002356</v>
      </c>
      <c r="Q150" s="31">
        <f t="shared" si="90"/>
        <v>0.37254296255811337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6.1186543984377451E-2</v>
      </c>
      <c r="C151" s="29">
        <f t="shared" si="91"/>
        <v>5.8345465483886839E-2</v>
      </c>
      <c r="D151" s="29">
        <f t="shared" si="91"/>
        <v>5.3347973902465047E-2</v>
      </c>
      <c r="E151" s="29">
        <f t="shared" si="91"/>
        <v>5.0748395607349416E-2</v>
      </c>
      <c r="F151" s="29">
        <f t="shared" si="91"/>
        <v>5.0092386993300923E-2</v>
      </c>
      <c r="G151" s="29">
        <f t="shared" si="91"/>
        <v>4.976298102109751E-2</v>
      </c>
      <c r="H151" s="29">
        <f t="shared" si="91"/>
        <v>5.2680411124953537E-2</v>
      </c>
      <c r="I151" s="29">
        <f t="shared" si="91"/>
        <v>5.340439785017928E-2</v>
      </c>
      <c r="J151" s="29">
        <f t="shared" si="91"/>
        <v>5.5226714189680517E-2</v>
      </c>
      <c r="K151" s="29">
        <f t="shared" si="91"/>
        <v>5.6314714520065305E-2</v>
      </c>
      <c r="L151" s="29">
        <f t="shared" si="91"/>
        <v>5.5164531302182636E-2</v>
      </c>
      <c r="M151" s="29">
        <f t="shared" si="91"/>
        <v>5.7294815913541908E-2</v>
      </c>
      <c r="N151" s="29">
        <f t="shared" si="91"/>
        <v>5.7422666462734383E-2</v>
      </c>
      <c r="O151" s="29">
        <f t="shared" si="91"/>
        <v>5.5860029361042188E-2</v>
      </c>
      <c r="P151" s="29">
        <f t="shared" si="91"/>
        <v>5.7016027666051815E-2</v>
      </c>
      <c r="Q151" s="29">
        <f t="shared" si="91"/>
        <v>5.6500350697280551E-2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0.27442222756713908</v>
      </c>
      <c r="C152" s="29">
        <f t="shared" si="92"/>
        <v>0.30277224298344591</v>
      </c>
      <c r="D152" s="29">
        <f t="shared" si="92"/>
        <v>0.31774612724519441</v>
      </c>
      <c r="E152" s="29">
        <f t="shared" si="92"/>
        <v>0.33383238204584303</v>
      </c>
      <c r="F152" s="29">
        <f t="shared" si="92"/>
        <v>0.33020230249266769</v>
      </c>
      <c r="G152" s="29">
        <f t="shared" si="92"/>
        <v>0.33001765421197782</v>
      </c>
      <c r="H152" s="29">
        <f t="shared" si="92"/>
        <v>0.3015005635638533</v>
      </c>
      <c r="I152" s="29">
        <f t="shared" si="92"/>
        <v>0.29700789190237298</v>
      </c>
      <c r="J152" s="29">
        <f t="shared" si="92"/>
        <v>0.27972585842864328</v>
      </c>
      <c r="K152" s="29">
        <f t="shared" si="92"/>
        <v>0.27928660937531363</v>
      </c>
      <c r="L152" s="29">
        <f t="shared" si="92"/>
        <v>0.30515133959333196</v>
      </c>
      <c r="M152" s="29">
        <f t="shared" si="92"/>
        <v>0.29208114734763374</v>
      </c>
      <c r="N152" s="29">
        <f t="shared" si="92"/>
        <v>0.2991343618863761</v>
      </c>
      <c r="O152" s="29">
        <f t="shared" si="92"/>
        <v>0.33128645855018146</v>
      </c>
      <c r="P152" s="29">
        <f t="shared" si="92"/>
        <v>0.31464444772397171</v>
      </c>
      <c r="Q152" s="29">
        <f t="shared" si="92"/>
        <v>0.31604261186083282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2.2403616203618896E-3</v>
      </c>
      <c r="C153" s="30">
        <f t="shared" si="93"/>
        <v>2.1783431279973247E-3</v>
      </c>
      <c r="D153" s="30">
        <f t="shared" si="93"/>
        <v>2.1160353852913943E-3</v>
      </c>
      <c r="E153" s="30">
        <f t="shared" si="93"/>
        <v>1.9296372847113206E-3</v>
      </c>
      <c r="F153" s="30">
        <f t="shared" si="93"/>
        <v>2.1032671877838529E-3</v>
      </c>
      <c r="G153" s="30">
        <f t="shared" si="93"/>
        <v>2.1348177134446326E-3</v>
      </c>
      <c r="H153" s="30">
        <f t="shared" si="93"/>
        <v>2.2931810775595239E-3</v>
      </c>
      <c r="I153" s="30">
        <f t="shared" si="93"/>
        <v>2.1561257783618381E-3</v>
      </c>
      <c r="J153" s="30">
        <f t="shared" si="93"/>
        <v>2.1696004264746662E-3</v>
      </c>
      <c r="K153" s="30">
        <f t="shared" si="93"/>
        <v>1.9701815767532169E-3</v>
      </c>
      <c r="L153" s="30">
        <f t="shared" si="93"/>
        <v>1.9314752916758044E-3</v>
      </c>
      <c r="M153" s="30">
        <f t="shared" si="93"/>
        <v>1.5884092982343099E-3</v>
      </c>
      <c r="N153" s="30">
        <f t="shared" si="93"/>
        <v>1.4919201580835793E-3</v>
      </c>
      <c r="O153" s="30">
        <f t="shared" si="93"/>
        <v>1.3724208357978652E-3</v>
      </c>
      <c r="P153" s="30">
        <f t="shared" si="93"/>
        <v>1.4166263107434737E-3</v>
      </c>
      <c r="Q153" s="30">
        <f t="shared" si="93"/>
        <v>1.3593222805864831E-3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2.8809844538048687E-3</v>
      </c>
      <c r="C154" s="30">
        <f t="shared" si="94"/>
        <v>2.598886437524366E-3</v>
      </c>
      <c r="D154" s="30">
        <f t="shared" si="94"/>
        <v>2.490502544225618E-3</v>
      </c>
      <c r="E154" s="30">
        <f t="shared" si="94"/>
        <v>2.2775979901914958E-3</v>
      </c>
      <c r="F154" s="30">
        <f t="shared" si="94"/>
        <v>2.8722844961307252E-3</v>
      </c>
      <c r="G154" s="30">
        <f t="shared" si="94"/>
        <v>3.2946340766009437E-3</v>
      </c>
      <c r="H154" s="30">
        <f t="shared" si="94"/>
        <v>3.9293091374798025E-3</v>
      </c>
      <c r="I154" s="30">
        <f t="shared" si="94"/>
        <v>3.8223147606864386E-3</v>
      </c>
      <c r="J154" s="30">
        <f t="shared" si="94"/>
        <v>3.8923335651600932E-3</v>
      </c>
      <c r="K154" s="30">
        <f t="shared" si="94"/>
        <v>3.8284668327621674E-3</v>
      </c>
      <c r="L154" s="30">
        <f t="shared" si="94"/>
        <v>4.0802351100867164E-3</v>
      </c>
      <c r="M154" s="30">
        <f t="shared" si="94"/>
        <v>3.8845150213818649E-3</v>
      </c>
      <c r="N154" s="30">
        <f t="shared" si="94"/>
        <v>3.5205799603131183E-3</v>
      </c>
      <c r="O154" s="30">
        <f t="shared" si="94"/>
        <v>3.4034520498692506E-3</v>
      </c>
      <c r="P154" s="30">
        <f t="shared" si="94"/>
        <v>3.6098727538796389E-3</v>
      </c>
      <c r="Q154" s="30">
        <f t="shared" si="94"/>
        <v>3.7576402216211178E-3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1.1440305533770385E-3</v>
      </c>
      <c r="C155" s="29">
        <f t="shared" si="95"/>
        <v>1.0621252408794094E-3</v>
      </c>
      <c r="D155" s="29">
        <f t="shared" si="95"/>
        <v>1.0396303046453356E-3</v>
      </c>
      <c r="E155" s="29">
        <f t="shared" si="95"/>
        <v>9.5476569275015325E-4</v>
      </c>
      <c r="F155" s="29">
        <f t="shared" si="95"/>
        <v>1.0109189646362129E-3</v>
      </c>
      <c r="G155" s="29">
        <f t="shared" si="95"/>
        <v>9.3493449793078374E-4</v>
      </c>
      <c r="H155" s="29">
        <f t="shared" si="95"/>
        <v>1.0289538204224025E-3</v>
      </c>
      <c r="I155" s="29">
        <f t="shared" si="95"/>
        <v>9.8106926672151661E-4</v>
      </c>
      <c r="J155" s="29">
        <f t="shared" si="95"/>
        <v>1.0009402230542984E-3</v>
      </c>
      <c r="K155" s="29">
        <f t="shared" si="95"/>
        <v>9.5286621529605433E-4</v>
      </c>
      <c r="L155" s="29">
        <f t="shared" si="95"/>
        <v>9.4260116246055623E-4</v>
      </c>
      <c r="M155" s="29">
        <f t="shared" si="95"/>
        <v>9.3135752471138649E-4</v>
      </c>
      <c r="N155" s="29">
        <f t="shared" si="95"/>
        <v>8.6848753705318906E-4</v>
      </c>
      <c r="O155" s="29">
        <f t="shared" si="95"/>
        <v>7.8349128407746054E-4</v>
      </c>
      <c r="P155" s="29">
        <f t="shared" si="95"/>
        <v>7.8243569371125646E-4</v>
      </c>
      <c r="Q155" s="29">
        <f t="shared" si="95"/>
        <v>7.9004502948199894E-4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1.7369539004278302E-3</v>
      </c>
      <c r="C156" s="29">
        <f t="shared" si="96"/>
        <v>1.5367611966449566E-3</v>
      </c>
      <c r="D156" s="29">
        <f t="shared" si="96"/>
        <v>1.4508722395802829E-3</v>
      </c>
      <c r="E156" s="29">
        <f t="shared" si="96"/>
        <v>1.3228322974413423E-3</v>
      </c>
      <c r="F156" s="29">
        <f t="shared" si="96"/>
        <v>1.8613655314945121E-3</v>
      </c>
      <c r="G156" s="29">
        <f t="shared" si="96"/>
        <v>2.3596995786701598E-3</v>
      </c>
      <c r="H156" s="29">
        <f t="shared" si="96"/>
        <v>2.9003553170574002E-3</v>
      </c>
      <c r="I156" s="29">
        <f t="shared" si="96"/>
        <v>2.841245493964922E-3</v>
      </c>
      <c r="J156" s="29">
        <f t="shared" si="96"/>
        <v>2.8913933421057946E-3</v>
      </c>
      <c r="K156" s="29">
        <f t="shared" si="96"/>
        <v>2.8756006174661128E-3</v>
      </c>
      <c r="L156" s="29">
        <f t="shared" si="96"/>
        <v>3.1376339476261597E-3</v>
      </c>
      <c r="M156" s="29">
        <f t="shared" si="96"/>
        <v>2.9531574966704787E-3</v>
      </c>
      <c r="N156" s="29">
        <f t="shared" si="96"/>
        <v>2.6520924232599297E-3</v>
      </c>
      <c r="O156" s="29">
        <f t="shared" si="96"/>
        <v>2.61996076579179E-3</v>
      </c>
      <c r="P156" s="29">
        <f t="shared" si="96"/>
        <v>2.8274370601683828E-3</v>
      </c>
      <c r="Q156" s="29">
        <f t="shared" si="96"/>
        <v>2.9675951921391192E-3</v>
      </c>
    </row>
    <row r="157" spans="1:17" ht="11.45" customHeight="1" x14ac:dyDescent="0.25">
      <c r="A157" s="19" t="s">
        <v>32</v>
      </c>
      <c r="B157" s="30">
        <f t="shared" ref="B157:Q157" si="97">IF(B77=0,0,B77/B$55)</f>
        <v>7.6823475836913942E-4</v>
      </c>
      <c r="C157" s="30">
        <f t="shared" si="97"/>
        <v>7.2234724585600865E-4</v>
      </c>
      <c r="D157" s="30">
        <f t="shared" si="97"/>
        <v>5.2507832047767077E-4</v>
      </c>
      <c r="E157" s="30">
        <f t="shared" si="97"/>
        <v>4.9492600541616483E-4</v>
      </c>
      <c r="F157" s="30">
        <f t="shared" si="97"/>
        <v>6.0693013519930693E-4</v>
      </c>
      <c r="G157" s="30">
        <f t="shared" si="97"/>
        <v>5.8385414002576385E-4</v>
      </c>
      <c r="H157" s="30">
        <f t="shared" si="97"/>
        <v>6.1233415787546159E-4</v>
      </c>
      <c r="I157" s="30">
        <f t="shared" si="97"/>
        <v>6.0341821617818472E-4</v>
      </c>
      <c r="J157" s="30">
        <f t="shared" si="97"/>
        <v>6.3684000144989344E-4</v>
      </c>
      <c r="K157" s="30">
        <f t="shared" si="97"/>
        <v>5.1787623592615753E-4</v>
      </c>
      <c r="L157" s="30">
        <f t="shared" si="97"/>
        <v>4.9719750297006632E-4</v>
      </c>
      <c r="M157" s="30">
        <f t="shared" si="97"/>
        <v>6.4663126189136021E-4</v>
      </c>
      <c r="N157" s="30">
        <f t="shared" si="97"/>
        <v>6.497466025124144E-4</v>
      </c>
      <c r="O157" s="30">
        <f t="shared" si="97"/>
        <v>6.2556957029155755E-4</v>
      </c>
      <c r="P157" s="30">
        <f t="shared" si="97"/>
        <v>3.8255557753593013E-4</v>
      </c>
      <c r="Q157" s="30">
        <f t="shared" si="97"/>
        <v>3.736637540095289E-4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0</v>
      </c>
      <c r="C158" s="29">
        <f t="shared" si="98"/>
        <v>0</v>
      </c>
      <c r="D158" s="29">
        <f t="shared" si="98"/>
        <v>0</v>
      </c>
      <c r="E158" s="29">
        <f t="shared" si="98"/>
        <v>0</v>
      </c>
      <c r="F158" s="29">
        <f t="shared" si="98"/>
        <v>0</v>
      </c>
      <c r="G158" s="29">
        <f t="shared" si="98"/>
        <v>0</v>
      </c>
      <c r="H158" s="29">
        <f t="shared" si="98"/>
        <v>0</v>
      </c>
      <c r="I158" s="29">
        <f t="shared" si="98"/>
        <v>0</v>
      </c>
      <c r="J158" s="29">
        <f t="shared" si="98"/>
        <v>0</v>
      </c>
      <c r="K158" s="29">
        <f t="shared" si="98"/>
        <v>0</v>
      </c>
      <c r="L158" s="29">
        <f t="shared" si="98"/>
        <v>0</v>
      </c>
      <c r="M158" s="29">
        <f t="shared" si="98"/>
        <v>0</v>
      </c>
      <c r="N158" s="29">
        <f t="shared" si="98"/>
        <v>0</v>
      </c>
      <c r="O158" s="29">
        <f t="shared" si="98"/>
        <v>0</v>
      </c>
      <c r="P158" s="29">
        <f t="shared" si="98"/>
        <v>0</v>
      </c>
      <c r="Q158" s="29">
        <f t="shared" si="98"/>
        <v>0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7.6823475836913942E-4</v>
      </c>
      <c r="C159" s="28">
        <f t="shared" si="99"/>
        <v>7.2234724585600865E-4</v>
      </c>
      <c r="D159" s="28">
        <f t="shared" si="99"/>
        <v>5.2507832047767077E-4</v>
      </c>
      <c r="E159" s="28">
        <f t="shared" si="99"/>
        <v>4.9492600541616483E-4</v>
      </c>
      <c r="F159" s="28">
        <f t="shared" si="99"/>
        <v>6.0693013519930693E-4</v>
      </c>
      <c r="G159" s="28">
        <f t="shared" si="99"/>
        <v>5.8385414002576385E-4</v>
      </c>
      <c r="H159" s="28">
        <f t="shared" si="99"/>
        <v>6.1233415787546159E-4</v>
      </c>
      <c r="I159" s="28">
        <f t="shared" si="99"/>
        <v>6.0341821617818472E-4</v>
      </c>
      <c r="J159" s="28">
        <f t="shared" si="99"/>
        <v>6.3684000144989344E-4</v>
      </c>
      <c r="K159" s="28">
        <f t="shared" si="99"/>
        <v>5.1787623592615753E-4</v>
      </c>
      <c r="L159" s="28">
        <f t="shared" si="99"/>
        <v>4.9719750297006632E-4</v>
      </c>
      <c r="M159" s="28">
        <f t="shared" si="99"/>
        <v>6.4663126189136021E-4</v>
      </c>
      <c r="N159" s="28">
        <f t="shared" si="99"/>
        <v>6.497466025124144E-4</v>
      </c>
      <c r="O159" s="28">
        <f t="shared" si="99"/>
        <v>6.2556957029155755E-4</v>
      </c>
      <c r="P159" s="28">
        <f t="shared" si="99"/>
        <v>3.8255557753593013E-4</v>
      </c>
      <c r="Q159" s="28">
        <f t="shared" si="99"/>
        <v>3.736637540095289E-4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42.178293939204636</v>
      </c>
      <c r="C162" s="24">
        <f t="shared" si="100"/>
        <v>42.643985765782752</v>
      </c>
      <c r="D162" s="24">
        <f t="shared" si="100"/>
        <v>45.250444464044598</v>
      </c>
      <c r="E162" s="24">
        <f t="shared" si="100"/>
        <v>47.337423061168586</v>
      </c>
      <c r="F162" s="24">
        <f t="shared" si="100"/>
        <v>47.199200398678123</v>
      </c>
      <c r="G162" s="24">
        <f t="shared" si="100"/>
        <v>47.08689848623564</v>
      </c>
      <c r="H162" s="24">
        <f t="shared" si="100"/>
        <v>46.926946074820378</v>
      </c>
      <c r="I162" s="24">
        <f t="shared" si="100"/>
        <v>46.716382004109335</v>
      </c>
      <c r="J162" s="24">
        <f t="shared" si="100"/>
        <v>44.831611549211559</v>
      </c>
      <c r="K162" s="24">
        <f t="shared" si="100"/>
        <v>45.286927856122823</v>
      </c>
      <c r="L162" s="24">
        <f t="shared" si="100"/>
        <v>43.747913323557398</v>
      </c>
      <c r="M162" s="24">
        <f t="shared" si="100"/>
        <v>42.203812766565711</v>
      </c>
      <c r="N162" s="24">
        <f t="shared" si="100"/>
        <v>41.200580150733835</v>
      </c>
      <c r="O162" s="24">
        <f t="shared" si="100"/>
        <v>40.140422443985706</v>
      </c>
      <c r="P162" s="24">
        <f t="shared" si="100"/>
        <v>39.996082040329711</v>
      </c>
      <c r="Q162" s="24">
        <f t="shared" si="100"/>
        <v>40.235455157071051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48.476257010648943</v>
      </c>
      <c r="C163" s="22">
        <f t="shared" si="101"/>
        <v>49.773133425570883</v>
      </c>
      <c r="D163" s="22">
        <f t="shared" si="101"/>
        <v>53.997891623228682</v>
      </c>
      <c r="E163" s="22">
        <f t="shared" si="101"/>
        <v>55.808154642034346</v>
      </c>
      <c r="F163" s="22">
        <f t="shared" si="101"/>
        <v>55.964438208637851</v>
      </c>
      <c r="G163" s="22">
        <f t="shared" si="101"/>
        <v>56.911107641201468</v>
      </c>
      <c r="H163" s="22">
        <f t="shared" si="101"/>
        <v>57.15281935806523</v>
      </c>
      <c r="I163" s="22">
        <f t="shared" si="101"/>
        <v>57.208792810439036</v>
      </c>
      <c r="J163" s="22">
        <f t="shared" si="101"/>
        <v>55.278264634661838</v>
      </c>
      <c r="K163" s="22">
        <f t="shared" si="101"/>
        <v>55.249954331545645</v>
      </c>
      <c r="L163" s="22">
        <f t="shared" si="101"/>
        <v>53.466020640211113</v>
      </c>
      <c r="M163" s="22">
        <f t="shared" si="101"/>
        <v>51.870872758292776</v>
      </c>
      <c r="N163" s="22">
        <f t="shared" si="101"/>
        <v>51.384568160619736</v>
      </c>
      <c r="O163" s="22">
        <f t="shared" si="101"/>
        <v>50.587177712329812</v>
      </c>
      <c r="P163" s="22">
        <f t="shared" si="101"/>
        <v>50.317816515038814</v>
      </c>
      <c r="Q163" s="22">
        <f t="shared" si="101"/>
        <v>50.143631106403795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32.630140138673269</v>
      </c>
      <c r="C164" s="20">
        <f t="shared" si="102"/>
        <v>32.936013864011606</v>
      </c>
      <c r="D164" s="20">
        <f t="shared" si="102"/>
        <v>33.203463983751433</v>
      </c>
      <c r="E164" s="20">
        <f t="shared" si="102"/>
        <v>33.236119296029102</v>
      </c>
      <c r="F164" s="20">
        <f t="shared" si="102"/>
        <v>32.261231731555768</v>
      </c>
      <c r="G164" s="20">
        <f t="shared" si="102"/>
        <v>32.219250790824141</v>
      </c>
      <c r="H164" s="20">
        <f t="shared" si="102"/>
        <v>32.161902462355492</v>
      </c>
      <c r="I164" s="20">
        <f t="shared" si="102"/>
        <v>32.180891807547205</v>
      </c>
      <c r="J164" s="20">
        <f t="shared" si="102"/>
        <v>32.429606551674148</v>
      </c>
      <c r="K164" s="20">
        <f t="shared" si="102"/>
        <v>32.461542554713333</v>
      </c>
      <c r="L164" s="20">
        <f t="shared" si="102"/>
        <v>32.369717742248291</v>
      </c>
      <c r="M164" s="20">
        <f t="shared" si="102"/>
        <v>32.36180009374327</v>
      </c>
      <c r="N164" s="20">
        <f t="shared" si="102"/>
        <v>32.152104411599019</v>
      </c>
      <c r="O164" s="20">
        <f t="shared" si="102"/>
        <v>31.61006261240378</v>
      </c>
      <c r="P164" s="20">
        <f t="shared" si="102"/>
        <v>31.903582768607475</v>
      </c>
      <c r="Q164" s="20">
        <f t="shared" si="102"/>
        <v>31.744175936168329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51.810423827016528</v>
      </c>
      <c r="C165" s="20">
        <f t="shared" si="103"/>
        <v>53.22286317696377</v>
      </c>
      <c r="D165" s="20">
        <f t="shared" si="103"/>
        <v>58.013006721175401</v>
      </c>
      <c r="E165" s="20">
        <f t="shared" si="103"/>
        <v>60.075135423799118</v>
      </c>
      <c r="F165" s="20">
        <f t="shared" si="103"/>
        <v>60.391391931889608</v>
      </c>
      <c r="G165" s="20">
        <f t="shared" si="103"/>
        <v>61.25749183202646</v>
      </c>
      <c r="H165" s="20">
        <f t="shared" si="103"/>
        <v>61.530650930466798</v>
      </c>
      <c r="I165" s="20">
        <f t="shared" si="103"/>
        <v>61.802716394962083</v>
      </c>
      <c r="J165" s="20">
        <f t="shared" si="103"/>
        <v>59.458977915669358</v>
      </c>
      <c r="K165" s="20">
        <f t="shared" si="103"/>
        <v>59.244790670954508</v>
      </c>
      <c r="L165" s="20">
        <f t="shared" si="103"/>
        <v>57.466947644930386</v>
      </c>
      <c r="M165" s="20">
        <f t="shared" si="103"/>
        <v>55.597214237678443</v>
      </c>
      <c r="N165" s="20">
        <f t="shared" si="103"/>
        <v>55.079901030526848</v>
      </c>
      <c r="O165" s="20">
        <f t="shared" si="103"/>
        <v>54.168143825595884</v>
      </c>
      <c r="P165" s="20">
        <f t="shared" si="103"/>
        <v>53.859026759509952</v>
      </c>
      <c r="Q165" s="20">
        <f t="shared" si="103"/>
        <v>53.644762517784557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26.890166034426649</v>
      </c>
      <c r="C166" s="20">
        <f t="shared" si="104"/>
        <v>27.281775474323258</v>
      </c>
      <c r="D166" s="20">
        <f t="shared" si="104"/>
        <v>27.980973866878024</v>
      </c>
      <c r="E166" s="20">
        <f t="shared" si="104"/>
        <v>28.358803904545876</v>
      </c>
      <c r="F166" s="20">
        <f t="shared" si="104"/>
        <v>27.738647192444837</v>
      </c>
      <c r="G166" s="20">
        <f t="shared" si="104"/>
        <v>28.314125289250793</v>
      </c>
      <c r="H166" s="20">
        <f t="shared" si="104"/>
        <v>28.033290715602309</v>
      </c>
      <c r="I166" s="20">
        <f t="shared" si="104"/>
        <v>27.858917159492393</v>
      </c>
      <c r="J166" s="20">
        <f t="shared" si="104"/>
        <v>27.543128558623803</v>
      </c>
      <c r="K166" s="20">
        <f t="shared" si="104"/>
        <v>27.208264392095138</v>
      </c>
      <c r="L166" s="20">
        <f t="shared" si="104"/>
        <v>27.077105784563521</v>
      </c>
      <c r="M166" s="20">
        <f t="shared" si="104"/>
        <v>26.878165044842842</v>
      </c>
      <c r="N166" s="20">
        <f t="shared" si="104"/>
        <v>26.748082997199461</v>
      </c>
      <c r="O166" s="20">
        <f t="shared" si="104"/>
        <v>26.651459432292864</v>
      </c>
      <c r="P166" s="20">
        <f t="shared" si="104"/>
        <v>26.622145558070159</v>
      </c>
      <c r="Q166" s="20">
        <f t="shared" si="104"/>
        <v>26.619962761376343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14.030990723143029</v>
      </c>
      <c r="C167" s="21">
        <f t="shared" si="105"/>
        <v>13.361101544665953</v>
      </c>
      <c r="D167" s="21">
        <f t="shared" si="105"/>
        <v>12.187710034197485</v>
      </c>
      <c r="E167" s="21">
        <f t="shared" si="105"/>
        <v>13.899830945313756</v>
      </c>
      <c r="F167" s="21">
        <f t="shared" si="105"/>
        <v>13.747389857522668</v>
      </c>
      <c r="G167" s="21">
        <f t="shared" si="105"/>
        <v>14.102057210881776</v>
      </c>
      <c r="H167" s="21">
        <f t="shared" si="105"/>
        <v>14.16276041463744</v>
      </c>
      <c r="I167" s="21">
        <f t="shared" si="105"/>
        <v>14.042002003386774</v>
      </c>
      <c r="J167" s="21">
        <f t="shared" si="105"/>
        <v>12.553558205599769</v>
      </c>
      <c r="K167" s="21">
        <f t="shared" si="105"/>
        <v>12.890944430451496</v>
      </c>
      <c r="L167" s="21">
        <f t="shared" si="105"/>
        <v>12.573345001035785</v>
      </c>
      <c r="M167" s="21">
        <f t="shared" si="105"/>
        <v>11.178715260427067</v>
      </c>
      <c r="N167" s="21">
        <f t="shared" si="105"/>
        <v>11.144038495715362</v>
      </c>
      <c r="O167" s="21">
        <f t="shared" si="105"/>
        <v>10.549468508410671</v>
      </c>
      <c r="P167" s="21">
        <f t="shared" si="105"/>
        <v>10.650164846018702</v>
      </c>
      <c r="Q167" s="21">
        <f t="shared" si="105"/>
        <v>10.536610841593893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6.0725223846413803</v>
      </c>
      <c r="C168" s="20">
        <f t="shared" si="106"/>
        <v>5.8876954762862708</v>
      </c>
      <c r="D168" s="20">
        <f t="shared" si="106"/>
        <v>5.6516546978007351</v>
      </c>
      <c r="E168" s="20">
        <f t="shared" si="106"/>
        <v>6.0285726205759769</v>
      </c>
      <c r="F168" s="20">
        <f t="shared" si="106"/>
        <v>6.0364955531047055</v>
      </c>
      <c r="G168" s="20">
        <f t="shared" si="106"/>
        <v>6.1222259194891135</v>
      </c>
      <c r="H168" s="20">
        <f t="shared" si="106"/>
        <v>6.0586551821183274</v>
      </c>
      <c r="I168" s="20">
        <f t="shared" si="106"/>
        <v>6.0330248582676962</v>
      </c>
      <c r="J168" s="20">
        <f t="shared" si="106"/>
        <v>5.5870373741348436</v>
      </c>
      <c r="K168" s="20">
        <f t="shared" si="106"/>
        <v>5.5767195985172098</v>
      </c>
      <c r="L168" s="20">
        <f t="shared" si="106"/>
        <v>5.5681577029171283</v>
      </c>
      <c r="M168" s="20">
        <f t="shared" si="106"/>
        <v>5.1314984640815231</v>
      </c>
      <c r="N168" s="20">
        <f t="shared" si="106"/>
        <v>5.1718877674997019</v>
      </c>
      <c r="O168" s="20">
        <f t="shared" si="106"/>
        <v>5.0407714849001541</v>
      </c>
      <c r="P168" s="20">
        <f t="shared" si="106"/>
        <v>4.9356831761378697</v>
      </c>
      <c r="Q168" s="20">
        <f t="shared" si="106"/>
        <v>4.8960189764811712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19.458475473718153</v>
      </c>
      <c r="C169" s="20">
        <f t="shared" si="107"/>
        <v>18.526536457190971</v>
      </c>
      <c r="D169" s="20">
        <f t="shared" si="107"/>
        <v>16.75081490848293</v>
      </c>
      <c r="E169" s="20">
        <f t="shared" si="107"/>
        <v>19.568290559671873</v>
      </c>
      <c r="F169" s="20">
        <f t="shared" si="107"/>
        <v>19.657302602074644</v>
      </c>
      <c r="G169" s="20">
        <f t="shared" si="107"/>
        <v>20.01664481004196</v>
      </c>
      <c r="H169" s="20">
        <f t="shared" si="107"/>
        <v>20.107039079774736</v>
      </c>
      <c r="I169" s="20">
        <f t="shared" si="107"/>
        <v>19.833872167923133</v>
      </c>
      <c r="J169" s="20">
        <f t="shared" si="107"/>
        <v>17.073988364933204</v>
      </c>
      <c r="K169" s="20">
        <f t="shared" si="107"/>
        <v>17.790649779845761</v>
      </c>
      <c r="L169" s="20">
        <f t="shared" si="107"/>
        <v>17.295901818243784</v>
      </c>
      <c r="M169" s="20">
        <f t="shared" si="107"/>
        <v>15.115009833560574</v>
      </c>
      <c r="N169" s="20">
        <f t="shared" si="107"/>
        <v>14.933030702499371</v>
      </c>
      <c r="O169" s="20">
        <f t="shared" si="107"/>
        <v>13.914231419319274</v>
      </c>
      <c r="P169" s="20">
        <f t="shared" si="107"/>
        <v>13.993696272451018</v>
      </c>
      <c r="Q169" s="20">
        <f t="shared" si="107"/>
        <v>13.883518744338382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 t="str">
        <f t="shared" si="108"/>
        <v/>
      </c>
      <c r="G170" s="20" t="str">
        <f t="shared" si="108"/>
        <v/>
      </c>
      <c r="H170" s="20" t="str">
        <f t="shared" si="108"/>
        <v/>
      </c>
      <c r="I170" s="20" t="str">
        <f t="shared" si="108"/>
        <v/>
      </c>
      <c r="J170" s="20" t="str">
        <f t="shared" si="108"/>
        <v/>
      </c>
      <c r="K170" s="20" t="str">
        <f t="shared" si="108"/>
        <v/>
      </c>
      <c r="L170" s="20" t="str">
        <f t="shared" si="108"/>
        <v/>
      </c>
      <c r="M170" s="20" t="str">
        <f t="shared" si="108"/>
        <v/>
      </c>
      <c r="N170" s="20" t="str">
        <f t="shared" si="108"/>
        <v/>
      </c>
      <c r="O170" s="20" t="str">
        <f t="shared" si="108"/>
        <v/>
      </c>
      <c r="P170" s="20" t="str">
        <f t="shared" si="108"/>
        <v/>
      </c>
      <c r="Q170" s="20" t="str">
        <f t="shared" si="108"/>
        <v/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37.419626390223158</v>
      </c>
      <c r="C171" s="21">
        <f t="shared" si="109"/>
        <v>35.080456213425123</v>
      </c>
      <c r="D171" s="21">
        <f t="shared" si="109"/>
        <v>32.991605293600692</v>
      </c>
      <c r="E171" s="21">
        <f t="shared" si="109"/>
        <v>34.786940237842209</v>
      </c>
      <c r="F171" s="21">
        <f t="shared" si="109"/>
        <v>34.247066595263632</v>
      </c>
      <c r="G171" s="21">
        <f t="shared" si="109"/>
        <v>32.185857563141525</v>
      </c>
      <c r="H171" s="21">
        <f t="shared" si="109"/>
        <v>31.553359971170114</v>
      </c>
      <c r="I171" s="21">
        <f t="shared" si="109"/>
        <v>31.130133648979875</v>
      </c>
      <c r="J171" s="21">
        <f t="shared" si="109"/>
        <v>30.728569466205052</v>
      </c>
      <c r="K171" s="21">
        <f t="shared" si="109"/>
        <v>31.369560040669569</v>
      </c>
      <c r="L171" s="21">
        <f t="shared" si="109"/>
        <v>30.620311138274861</v>
      </c>
      <c r="M171" s="21">
        <f t="shared" si="109"/>
        <v>30.403780917895549</v>
      </c>
      <c r="N171" s="21">
        <f t="shared" si="109"/>
        <v>28.090294706765185</v>
      </c>
      <c r="O171" s="21">
        <f t="shared" si="109"/>
        <v>26.417155214972791</v>
      </c>
      <c r="P171" s="21">
        <f t="shared" si="109"/>
        <v>25.89126640610851</v>
      </c>
      <c r="Q171" s="21">
        <f t="shared" si="109"/>
        <v>27.563026337296275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148.09850214407709</v>
      </c>
      <c r="C172" s="20">
        <f t="shared" si="110"/>
        <v>144.64954049367074</v>
      </c>
      <c r="D172" s="20">
        <f t="shared" si="110"/>
        <v>136.10950457037205</v>
      </c>
      <c r="E172" s="20">
        <f t="shared" si="110"/>
        <v>143.50536726277724</v>
      </c>
      <c r="F172" s="20">
        <f t="shared" si="110"/>
        <v>144.79047278859039</v>
      </c>
      <c r="G172" s="20">
        <f t="shared" si="110"/>
        <v>140.62716544771169</v>
      </c>
      <c r="H172" s="20">
        <f t="shared" si="110"/>
        <v>131.54968479599233</v>
      </c>
      <c r="I172" s="20">
        <f t="shared" si="110"/>
        <v>132.67674269677991</v>
      </c>
      <c r="J172" s="20">
        <f t="shared" si="110"/>
        <v>132.4255676285924</v>
      </c>
      <c r="K172" s="20">
        <f t="shared" si="110"/>
        <v>129.42676456825345</v>
      </c>
      <c r="L172" s="20">
        <f t="shared" si="110"/>
        <v>130.87864896589974</v>
      </c>
      <c r="M172" s="20">
        <f t="shared" si="110"/>
        <v>129.58860380410778</v>
      </c>
      <c r="N172" s="20">
        <f t="shared" si="110"/>
        <v>124.9460651334406</v>
      </c>
      <c r="O172" s="20">
        <f t="shared" si="110"/>
        <v>121.74263231884628</v>
      </c>
      <c r="P172" s="20">
        <f t="shared" si="110"/>
        <v>123.14446405450875</v>
      </c>
      <c r="Q172" s="20">
        <f t="shared" si="110"/>
        <v>125.8398471587264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42.81861484018409</v>
      </c>
      <c r="C173" s="20">
        <f t="shared" si="111"/>
        <v>45.929921725860531</v>
      </c>
      <c r="D173" s="20">
        <f t="shared" si="111"/>
        <v>42.027235428813789</v>
      </c>
      <c r="E173" s="20">
        <f t="shared" si="111"/>
        <v>42.090495904067126</v>
      </c>
      <c r="F173" s="20">
        <f t="shared" si="111"/>
        <v>41.809772726577222</v>
      </c>
      <c r="G173" s="20">
        <f t="shared" si="111"/>
        <v>43.368299298058517</v>
      </c>
      <c r="H173" s="20">
        <f t="shared" si="111"/>
        <v>42.949288187297356</v>
      </c>
      <c r="I173" s="20">
        <f t="shared" si="111"/>
        <v>43.47683732244807</v>
      </c>
      <c r="J173" s="20">
        <f t="shared" si="111"/>
        <v>41.722686129695759</v>
      </c>
      <c r="K173" s="20">
        <f t="shared" si="111"/>
        <v>41.009693747420414</v>
      </c>
      <c r="L173" s="20">
        <f t="shared" si="111"/>
        <v>42.236067084638812</v>
      </c>
      <c r="M173" s="20">
        <f t="shared" si="111"/>
        <v>42.283272749909997</v>
      </c>
      <c r="N173" s="20">
        <f t="shared" si="111"/>
        <v>39.580421763500141</v>
      </c>
      <c r="O173" s="20">
        <f t="shared" si="111"/>
        <v>36.948164665959588</v>
      </c>
      <c r="P173" s="20">
        <f t="shared" si="111"/>
        <v>36.039712978041393</v>
      </c>
      <c r="Q173" s="20">
        <f t="shared" si="111"/>
        <v>38.379213271653455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31.97328560663674</v>
      </c>
      <c r="C174" s="20">
        <f t="shared" si="112"/>
        <v>27.197732506159635</v>
      </c>
      <c r="D174" s="20">
        <f t="shared" si="112"/>
        <v>25.835958198147519</v>
      </c>
      <c r="E174" s="20">
        <f t="shared" si="112"/>
        <v>26.506402267139347</v>
      </c>
      <c r="F174" s="20">
        <f t="shared" si="112"/>
        <v>26.772364556320081</v>
      </c>
      <c r="G174" s="20">
        <f t="shared" si="112"/>
        <v>25.000008539241279</v>
      </c>
      <c r="H174" s="20">
        <f t="shared" si="112"/>
        <v>24.501879374387116</v>
      </c>
      <c r="I174" s="20">
        <f t="shared" si="112"/>
        <v>23.542368897778587</v>
      </c>
      <c r="J174" s="20">
        <f t="shared" si="112"/>
        <v>23.537156906585199</v>
      </c>
      <c r="K174" s="20">
        <f t="shared" si="112"/>
        <v>24.442690808267681</v>
      </c>
      <c r="L174" s="20">
        <f t="shared" si="112"/>
        <v>23.385266519967221</v>
      </c>
      <c r="M174" s="20">
        <f t="shared" si="112"/>
        <v>23.366745983843398</v>
      </c>
      <c r="N174" s="20">
        <f t="shared" si="112"/>
        <v>21.552188859127508</v>
      </c>
      <c r="O174" s="20">
        <f t="shared" si="112"/>
        <v>20.621375059688916</v>
      </c>
      <c r="P174" s="20">
        <f t="shared" si="112"/>
        <v>20.206959448176743</v>
      </c>
      <c r="Q174" s="20">
        <f t="shared" si="112"/>
        <v>21.639105384216119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49.270401190355756</v>
      </c>
      <c r="C175" s="24">
        <f t="shared" si="113"/>
        <v>54.403240627147447</v>
      </c>
      <c r="D175" s="24">
        <f t="shared" si="113"/>
        <v>58.925057328877799</v>
      </c>
      <c r="E175" s="24">
        <f t="shared" si="113"/>
        <v>64.533402683475771</v>
      </c>
      <c r="F175" s="24">
        <f t="shared" si="113"/>
        <v>61.563402499993927</v>
      </c>
      <c r="G175" s="24">
        <f t="shared" si="113"/>
        <v>62.644632119085301</v>
      </c>
      <c r="H175" s="24">
        <f t="shared" si="113"/>
        <v>53.169953726460449</v>
      </c>
      <c r="I175" s="24">
        <f t="shared" si="113"/>
        <v>50.088067206052699</v>
      </c>
      <c r="J175" s="24">
        <f t="shared" si="113"/>
        <v>43.97509276035079</v>
      </c>
      <c r="K175" s="24">
        <f t="shared" si="113"/>
        <v>50.111023389201215</v>
      </c>
      <c r="L175" s="24">
        <f t="shared" si="113"/>
        <v>51.300934190452281</v>
      </c>
      <c r="M175" s="24">
        <f t="shared" si="113"/>
        <v>47.204247294696977</v>
      </c>
      <c r="N175" s="24">
        <f t="shared" si="113"/>
        <v>49.091188501082847</v>
      </c>
      <c r="O175" s="24">
        <f t="shared" si="113"/>
        <v>54.532955803045162</v>
      </c>
      <c r="P175" s="24">
        <f t="shared" si="113"/>
        <v>51.091599610375752</v>
      </c>
      <c r="Q175" s="24">
        <f t="shared" si="113"/>
        <v>51.99641978024129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78.677325821095948</v>
      </c>
      <c r="C176" s="22">
        <f t="shared" si="114"/>
        <v>86.943158587643097</v>
      </c>
      <c r="D176" s="22">
        <f t="shared" si="114"/>
        <v>94.134174656682291</v>
      </c>
      <c r="E176" s="22">
        <f t="shared" si="114"/>
        <v>101.26841215425968</v>
      </c>
      <c r="F176" s="22">
        <f t="shared" si="114"/>
        <v>96.491520490120578</v>
      </c>
      <c r="G176" s="22">
        <f t="shared" si="114"/>
        <v>98.128161551249008</v>
      </c>
      <c r="H176" s="22">
        <f t="shared" si="114"/>
        <v>82.953715254845619</v>
      </c>
      <c r="I176" s="22">
        <f t="shared" si="114"/>
        <v>77.246610298977473</v>
      </c>
      <c r="J176" s="22">
        <f t="shared" si="114"/>
        <v>66.196269890719861</v>
      </c>
      <c r="K176" s="22">
        <f t="shared" si="114"/>
        <v>74.180016106796629</v>
      </c>
      <c r="L176" s="22">
        <f t="shared" si="114"/>
        <v>77.599933471068795</v>
      </c>
      <c r="M176" s="22">
        <f t="shared" si="114"/>
        <v>71.100478241583232</v>
      </c>
      <c r="N176" s="22">
        <f t="shared" si="114"/>
        <v>74.065566312571917</v>
      </c>
      <c r="O176" s="22">
        <f t="shared" si="114"/>
        <v>82.093129837168107</v>
      </c>
      <c r="P176" s="22">
        <f t="shared" si="114"/>
        <v>78.025305454431489</v>
      </c>
      <c r="Q176" s="22">
        <f t="shared" si="114"/>
        <v>77.530351464858683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1365.1633451107139</v>
      </c>
      <c r="C177" s="20">
        <f t="shared" si="115"/>
        <v>1329.9086954674133</v>
      </c>
      <c r="D177" s="20">
        <f t="shared" si="115"/>
        <v>1309.8728284571228</v>
      </c>
      <c r="E177" s="20">
        <f t="shared" si="115"/>
        <v>1289.7544271131048</v>
      </c>
      <c r="F177" s="20">
        <f t="shared" si="115"/>
        <v>1268.7589369407315</v>
      </c>
      <c r="G177" s="20">
        <f t="shared" si="115"/>
        <v>1258.1227760439754</v>
      </c>
      <c r="H177" s="20">
        <f t="shared" si="115"/>
        <v>1253.6347765926596</v>
      </c>
      <c r="I177" s="20">
        <f t="shared" si="115"/>
        <v>1247.4826183726543</v>
      </c>
      <c r="J177" s="20">
        <f t="shared" si="115"/>
        <v>1229.1231025756258</v>
      </c>
      <c r="K177" s="20">
        <f t="shared" si="115"/>
        <v>1213.4416757732502</v>
      </c>
      <c r="L177" s="20">
        <f t="shared" si="115"/>
        <v>1206.3888014143329</v>
      </c>
      <c r="M177" s="20">
        <f t="shared" si="115"/>
        <v>1189.0107199435477</v>
      </c>
      <c r="N177" s="20">
        <f t="shared" si="115"/>
        <v>1171.932711444005</v>
      </c>
      <c r="O177" s="20">
        <f t="shared" si="115"/>
        <v>1161.3079009167416</v>
      </c>
      <c r="P177" s="20">
        <f t="shared" si="115"/>
        <v>1156.9314984099938</v>
      </c>
      <c r="Q177" s="20">
        <f t="shared" si="115"/>
        <v>1153.0058533875276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64.909696559487799</v>
      </c>
      <c r="C178" s="20">
        <f t="shared" si="116"/>
        <v>73.577789828299018</v>
      </c>
      <c r="D178" s="20">
        <f t="shared" si="116"/>
        <v>81.377736081156712</v>
      </c>
      <c r="E178" s="20">
        <f t="shared" si="116"/>
        <v>88.76917708648169</v>
      </c>
      <c r="F178" s="20">
        <f t="shared" si="116"/>
        <v>84.582457342118573</v>
      </c>
      <c r="G178" s="20">
        <f t="shared" si="116"/>
        <v>86.111306724485118</v>
      </c>
      <c r="H178" s="20">
        <f t="shared" si="116"/>
        <v>71.304138389692483</v>
      </c>
      <c r="I178" s="20">
        <f t="shared" si="116"/>
        <v>66.08677303794866</v>
      </c>
      <c r="J178" s="20">
        <f t="shared" si="116"/>
        <v>55.759436851939775</v>
      </c>
      <c r="K178" s="20">
        <f t="shared" si="116"/>
        <v>62.354920731503242</v>
      </c>
      <c r="L178" s="20">
        <f t="shared" si="116"/>
        <v>66.352144086771858</v>
      </c>
      <c r="M178" s="20">
        <f t="shared" si="116"/>
        <v>60.0081986924855</v>
      </c>
      <c r="N178" s="20">
        <f t="shared" si="116"/>
        <v>62.749754758626402</v>
      </c>
      <c r="O178" s="20">
        <f t="shared" si="116"/>
        <v>70.943764695705866</v>
      </c>
      <c r="P178" s="20">
        <f t="shared" si="116"/>
        <v>66.7218324104456</v>
      </c>
      <c r="Q178" s="20">
        <f t="shared" si="116"/>
        <v>66.427644264410404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7.2391900355561836</v>
      </c>
      <c r="C179" s="21">
        <f t="shared" si="117"/>
        <v>7.2181426769318273</v>
      </c>
      <c r="D179" s="21">
        <f t="shared" si="117"/>
        <v>7.5166042712618504</v>
      </c>
      <c r="E179" s="21">
        <f t="shared" si="117"/>
        <v>7.1518869915125363</v>
      </c>
      <c r="F179" s="21">
        <f t="shared" si="117"/>
        <v>7.116453375010301</v>
      </c>
      <c r="G179" s="21">
        <f t="shared" si="117"/>
        <v>6.4799730350515743</v>
      </c>
      <c r="H179" s="21">
        <f t="shared" si="117"/>
        <v>6.1395040246075556</v>
      </c>
      <c r="I179" s="21">
        <f t="shared" si="117"/>
        <v>5.8282766555412939</v>
      </c>
      <c r="J179" s="21">
        <f t="shared" si="117"/>
        <v>5.711048172827951</v>
      </c>
      <c r="K179" s="21">
        <f t="shared" si="117"/>
        <v>5.9372162726279081</v>
      </c>
      <c r="L179" s="21">
        <f t="shared" si="117"/>
        <v>5.9292223543178189</v>
      </c>
      <c r="M179" s="21">
        <f t="shared" si="117"/>
        <v>4.8778689004077842</v>
      </c>
      <c r="N179" s="21">
        <f t="shared" si="117"/>
        <v>4.5720445002527246</v>
      </c>
      <c r="O179" s="21">
        <f t="shared" si="117"/>
        <v>4.6913121903003949</v>
      </c>
      <c r="P179" s="21">
        <f t="shared" si="117"/>
        <v>4.2013570668259037</v>
      </c>
      <c r="Q179" s="21">
        <f t="shared" si="117"/>
        <v>4.3005634982929513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103.36635415337543</v>
      </c>
      <c r="C180" s="21">
        <f t="shared" si="118"/>
        <v>113.37573057210676</v>
      </c>
      <c r="D180" s="21">
        <f t="shared" si="118"/>
        <v>108.4519403659377</v>
      </c>
      <c r="E180" s="21">
        <f t="shared" si="118"/>
        <v>102.27552521779069</v>
      </c>
      <c r="F180" s="21">
        <f t="shared" si="118"/>
        <v>92.970149023560467</v>
      </c>
      <c r="G180" s="21">
        <f t="shared" si="118"/>
        <v>89.487372775328282</v>
      </c>
      <c r="H180" s="21">
        <f t="shared" si="118"/>
        <v>89.794552192037003</v>
      </c>
      <c r="I180" s="21">
        <f t="shared" si="118"/>
        <v>88.946665559801474</v>
      </c>
      <c r="J180" s="21">
        <f t="shared" si="118"/>
        <v>88.059561703037446</v>
      </c>
      <c r="K180" s="21">
        <f t="shared" si="118"/>
        <v>87.134302896639099</v>
      </c>
      <c r="L180" s="21">
        <f t="shared" si="118"/>
        <v>82.184826928903078</v>
      </c>
      <c r="M180" s="21">
        <f t="shared" si="118"/>
        <v>85.258474691255159</v>
      </c>
      <c r="N180" s="21">
        <f t="shared" si="118"/>
        <v>85.065360439917939</v>
      </c>
      <c r="O180" s="21">
        <f t="shared" si="118"/>
        <v>84.02422494044211</v>
      </c>
      <c r="P180" s="21">
        <f t="shared" si="118"/>
        <v>77.359533664282125</v>
      </c>
      <c r="Q180" s="21">
        <f t="shared" si="118"/>
        <v>84.431732347462614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277.06503864213653</v>
      </c>
      <c r="C181" s="20">
        <f t="shared" si="119"/>
        <v>288.66278586096854</v>
      </c>
      <c r="D181" s="20">
        <f t="shared" si="119"/>
        <v>278.23116529491983</v>
      </c>
      <c r="E181" s="20">
        <f t="shared" si="119"/>
        <v>259.8290990561805</v>
      </c>
      <c r="F181" s="20">
        <f t="shared" si="119"/>
        <v>253.94055751826906</v>
      </c>
      <c r="G181" s="20">
        <f t="shared" si="119"/>
        <v>268.81908895222648</v>
      </c>
      <c r="H181" s="20">
        <f t="shared" si="119"/>
        <v>291.72653078433177</v>
      </c>
      <c r="I181" s="20">
        <f t="shared" si="119"/>
        <v>292.51337695398911</v>
      </c>
      <c r="J181" s="20">
        <f t="shared" si="119"/>
        <v>291.8932656687025</v>
      </c>
      <c r="K181" s="20">
        <f t="shared" si="119"/>
        <v>286.60095531603326</v>
      </c>
      <c r="L181" s="20">
        <f t="shared" si="119"/>
        <v>264.11242849929693</v>
      </c>
      <c r="M181" s="20">
        <f t="shared" si="119"/>
        <v>260.14069424706213</v>
      </c>
      <c r="N181" s="20">
        <f t="shared" si="119"/>
        <v>252.89722916992386</v>
      </c>
      <c r="O181" s="20">
        <f t="shared" si="119"/>
        <v>239.45503838560182</v>
      </c>
      <c r="P181" s="20">
        <f t="shared" si="119"/>
        <v>212.9217860001807</v>
      </c>
      <c r="Q181" s="20">
        <f t="shared" si="119"/>
        <v>227.44154210504954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73.158054527267907</v>
      </c>
      <c r="C182" s="20">
        <f t="shared" si="120"/>
        <v>79.859510458336715</v>
      </c>
      <c r="D182" s="20">
        <f t="shared" si="120"/>
        <v>75.458019227375573</v>
      </c>
      <c r="E182" s="20">
        <f t="shared" si="120"/>
        <v>71.140491109342008</v>
      </c>
      <c r="F182" s="20">
        <f t="shared" si="120"/>
        <v>69.160345646532377</v>
      </c>
      <c r="G182" s="20">
        <f t="shared" si="120"/>
        <v>70.779344896586636</v>
      </c>
      <c r="H182" s="20">
        <f t="shared" si="120"/>
        <v>72.091180467711354</v>
      </c>
      <c r="I182" s="20">
        <f t="shared" si="120"/>
        <v>71.71389034821992</v>
      </c>
      <c r="J182" s="20">
        <f t="shared" si="120"/>
        <v>70.916125168563468</v>
      </c>
      <c r="K182" s="20">
        <f t="shared" si="120"/>
        <v>70.805235004381913</v>
      </c>
      <c r="L182" s="20">
        <f t="shared" si="120"/>
        <v>68.093789857528677</v>
      </c>
      <c r="M182" s="20">
        <f t="shared" si="120"/>
        <v>70.344388777246451</v>
      </c>
      <c r="N182" s="20">
        <f t="shared" si="120"/>
        <v>69.879049608367708</v>
      </c>
      <c r="O182" s="20">
        <f t="shared" si="120"/>
        <v>70.365443613281869</v>
      </c>
      <c r="P182" s="20">
        <f t="shared" si="120"/>
        <v>65.771445963721817</v>
      </c>
      <c r="Q182" s="20">
        <f t="shared" si="120"/>
        <v>72.324887169668187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2.0816038275866182</v>
      </c>
      <c r="C183" s="18">
        <f t="shared" si="121"/>
        <v>1.9945443879546341</v>
      </c>
      <c r="D183" s="18">
        <f t="shared" si="121"/>
        <v>1.440590302178496</v>
      </c>
      <c r="E183" s="18">
        <f t="shared" si="121"/>
        <v>1.8013796133567663</v>
      </c>
      <c r="F183" s="18">
        <f t="shared" si="121"/>
        <v>2.9192501431024613</v>
      </c>
      <c r="G183" s="18">
        <f t="shared" si="121"/>
        <v>2.9021371332427761</v>
      </c>
      <c r="H183" s="18">
        <f t="shared" si="121"/>
        <v>2.7763200870985298</v>
      </c>
      <c r="I183" s="18">
        <f t="shared" si="121"/>
        <v>1.963815941470928</v>
      </c>
      <c r="J183" s="18">
        <f t="shared" si="121"/>
        <v>2.1619203052140739</v>
      </c>
      <c r="K183" s="18">
        <f t="shared" si="121"/>
        <v>1.9970394408387417</v>
      </c>
      <c r="L183" s="18">
        <f t="shared" si="121"/>
        <v>1.6794829799790776</v>
      </c>
      <c r="M183" s="18">
        <f t="shared" si="121"/>
        <v>2.3513473471756834</v>
      </c>
      <c r="N183" s="18">
        <f t="shared" si="121"/>
        <v>2.2783415777469642</v>
      </c>
      <c r="O183" s="18">
        <f t="shared" si="121"/>
        <v>2.1215003141829714</v>
      </c>
      <c r="P183" s="18">
        <f t="shared" si="121"/>
        <v>1.382378260903216</v>
      </c>
      <c r="Q183" s="18">
        <f t="shared" si="121"/>
        <v>1.6663679490736707</v>
      </c>
    </row>
    <row r="184" spans="1:17" ht="11.45" customHeight="1" x14ac:dyDescent="0.25">
      <c r="A184" s="17" t="str">
        <f>$A$26</f>
        <v>Domestic coastal shipping</v>
      </c>
      <c r="B184" s="16" t="str">
        <f t="shared" ref="B184:Q184" si="122">IF(B52=0,"",B52/B26*1000)</f>
        <v/>
      </c>
      <c r="C184" s="16" t="str">
        <f t="shared" si="122"/>
        <v/>
      </c>
      <c r="D184" s="16" t="str">
        <f t="shared" si="122"/>
        <v/>
      </c>
      <c r="E184" s="16" t="str">
        <f t="shared" si="122"/>
        <v/>
      </c>
      <c r="F184" s="16" t="str">
        <f t="shared" si="122"/>
        <v/>
      </c>
      <c r="G184" s="16" t="str">
        <f t="shared" si="122"/>
        <v/>
      </c>
      <c r="H184" s="16" t="str">
        <f t="shared" si="122"/>
        <v/>
      </c>
      <c r="I184" s="16" t="str">
        <f t="shared" si="122"/>
        <v/>
      </c>
      <c r="J184" s="16" t="str">
        <f t="shared" si="122"/>
        <v/>
      </c>
      <c r="K184" s="16" t="str">
        <f t="shared" si="122"/>
        <v/>
      </c>
      <c r="L184" s="16" t="str">
        <f t="shared" si="122"/>
        <v/>
      </c>
      <c r="M184" s="16" t="str">
        <f t="shared" si="122"/>
        <v/>
      </c>
      <c r="N184" s="16" t="str">
        <f t="shared" si="122"/>
        <v/>
      </c>
      <c r="O184" s="16" t="str">
        <f t="shared" si="122"/>
        <v/>
      </c>
      <c r="P184" s="16" t="str">
        <f t="shared" si="122"/>
        <v/>
      </c>
      <c r="Q184" s="16" t="str">
        <f t="shared" si="122"/>
        <v/>
      </c>
    </row>
    <row r="185" spans="1:17" ht="11.45" customHeight="1" x14ac:dyDescent="0.25">
      <c r="A185" s="15" t="str">
        <f>$A$27</f>
        <v>Inland waterways</v>
      </c>
      <c r="B185" s="14">
        <f t="shared" ref="B185:Q185" si="123">IF(B53=0,"",B53/B27*1000)</f>
        <v>2.0816038275866182</v>
      </c>
      <c r="C185" s="14">
        <f t="shared" si="123"/>
        <v>1.9945443879546341</v>
      </c>
      <c r="D185" s="14">
        <f t="shared" si="123"/>
        <v>1.440590302178496</v>
      </c>
      <c r="E185" s="14">
        <f t="shared" si="123"/>
        <v>1.8013796133567663</v>
      </c>
      <c r="F185" s="14">
        <f t="shared" si="123"/>
        <v>2.9192501431024613</v>
      </c>
      <c r="G185" s="14">
        <f t="shared" si="123"/>
        <v>2.9021371332427761</v>
      </c>
      <c r="H185" s="14">
        <f t="shared" si="123"/>
        <v>2.7763200870985298</v>
      </c>
      <c r="I185" s="14">
        <f t="shared" si="123"/>
        <v>1.963815941470928</v>
      </c>
      <c r="J185" s="14">
        <f t="shared" si="123"/>
        <v>2.1619203052140739</v>
      </c>
      <c r="K185" s="14">
        <f t="shared" si="123"/>
        <v>1.9970394408387417</v>
      </c>
      <c r="L185" s="14">
        <f t="shared" si="123"/>
        <v>1.6794829799790776</v>
      </c>
      <c r="M185" s="14">
        <f t="shared" si="123"/>
        <v>2.3513473471756834</v>
      </c>
      <c r="N185" s="14">
        <f t="shared" si="123"/>
        <v>2.2783415777469642</v>
      </c>
      <c r="O185" s="14">
        <f t="shared" si="123"/>
        <v>2.1215003141829714</v>
      </c>
      <c r="P185" s="14">
        <f t="shared" si="123"/>
        <v>1.382378260903216</v>
      </c>
      <c r="Q185" s="14">
        <f t="shared" si="123"/>
        <v>1.6663679490736707</v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121.29454812769551</v>
      </c>
      <c r="C188" s="24">
        <f t="shared" si="124"/>
        <v>123.0352288695743</v>
      </c>
      <c r="D188" s="24">
        <f t="shared" si="124"/>
        <v>131.3368755515738</v>
      </c>
      <c r="E188" s="24">
        <f t="shared" si="124"/>
        <v>137.03084489095141</v>
      </c>
      <c r="F188" s="24">
        <f t="shared" si="124"/>
        <v>137.05754663489896</v>
      </c>
      <c r="G188" s="24">
        <f t="shared" si="124"/>
        <v>136.67036189187897</v>
      </c>
      <c r="H188" s="24">
        <f t="shared" si="124"/>
        <v>133.70214459407421</v>
      </c>
      <c r="I188" s="24">
        <f t="shared" si="124"/>
        <v>132.34790959259561</v>
      </c>
      <c r="J188" s="24">
        <f t="shared" si="124"/>
        <v>125.57510302295591</v>
      </c>
      <c r="K188" s="24">
        <f t="shared" si="124"/>
        <v>124.66689240300497</v>
      </c>
      <c r="L188" s="24">
        <f t="shared" si="124"/>
        <v>120.84573459587487</v>
      </c>
      <c r="M188" s="24">
        <f t="shared" si="124"/>
        <v>116.63334288698732</v>
      </c>
      <c r="N188" s="24">
        <f t="shared" si="124"/>
        <v>113.78916894431941</v>
      </c>
      <c r="O188" s="24">
        <f t="shared" si="124"/>
        <v>111.11592119327966</v>
      </c>
      <c r="P188" s="24">
        <f t="shared" si="124"/>
        <v>109.72426683883893</v>
      </c>
      <c r="Q188" s="24">
        <f t="shared" si="124"/>
        <v>110.04605057540024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144.86336421728635</v>
      </c>
      <c r="C189" s="22">
        <f t="shared" si="125"/>
        <v>148.8619984509138</v>
      </c>
      <c r="D189" s="22">
        <f t="shared" si="125"/>
        <v>161.54904094381934</v>
      </c>
      <c r="E189" s="22">
        <f t="shared" si="125"/>
        <v>167.08518611301412</v>
      </c>
      <c r="F189" s="22">
        <f t="shared" si="125"/>
        <v>167.74203861269942</v>
      </c>
      <c r="G189" s="22">
        <f t="shared" si="125"/>
        <v>170.42367955477076</v>
      </c>
      <c r="H189" s="22">
        <f t="shared" si="125"/>
        <v>167.61104915522631</v>
      </c>
      <c r="I189" s="22">
        <f t="shared" si="125"/>
        <v>166.59526573006062</v>
      </c>
      <c r="J189" s="22">
        <f t="shared" si="125"/>
        <v>158.81810675172082</v>
      </c>
      <c r="K189" s="22">
        <f t="shared" si="125"/>
        <v>155.99615840001712</v>
      </c>
      <c r="L189" s="22">
        <f t="shared" si="125"/>
        <v>151.49473499312973</v>
      </c>
      <c r="M189" s="22">
        <f t="shared" si="125"/>
        <v>146.61637458488221</v>
      </c>
      <c r="N189" s="22">
        <f t="shared" si="125"/>
        <v>145.36074712665896</v>
      </c>
      <c r="O189" s="22">
        <f t="shared" si="125"/>
        <v>143.58789169195794</v>
      </c>
      <c r="P189" s="22">
        <f t="shared" si="125"/>
        <v>141.26666043169649</v>
      </c>
      <c r="Q189" s="22">
        <f t="shared" si="125"/>
        <v>140.12801171846891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94.6747984176899</v>
      </c>
      <c r="C190" s="20">
        <f t="shared" si="126"/>
        <v>95.562276472169742</v>
      </c>
      <c r="D190" s="20">
        <f t="shared" si="126"/>
        <v>96.338270263969136</v>
      </c>
      <c r="E190" s="20">
        <f t="shared" si="126"/>
        <v>96.433018098149972</v>
      </c>
      <c r="F190" s="20">
        <f t="shared" si="126"/>
        <v>93.604428234478632</v>
      </c>
      <c r="G190" s="20">
        <f t="shared" si="126"/>
        <v>93.482622533238612</v>
      </c>
      <c r="H190" s="20">
        <f t="shared" si="126"/>
        <v>93.316229087967244</v>
      </c>
      <c r="I190" s="20">
        <f t="shared" si="126"/>
        <v>92.780740362720422</v>
      </c>
      <c r="J190" s="20">
        <f t="shared" si="126"/>
        <v>91.297642612196711</v>
      </c>
      <c r="K190" s="20">
        <f t="shared" si="126"/>
        <v>90.124732735198606</v>
      </c>
      <c r="L190" s="20">
        <f t="shared" si="126"/>
        <v>89.74909176186874</v>
      </c>
      <c r="M190" s="20">
        <f t="shared" si="126"/>
        <v>89.629977375008863</v>
      </c>
      <c r="N190" s="20">
        <f t="shared" si="126"/>
        <v>88.992766884575829</v>
      </c>
      <c r="O190" s="20">
        <f t="shared" si="126"/>
        <v>87.935994613075408</v>
      </c>
      <c r="P190" s="20">
        <f t="shared" si="126"/>
        <v>88.898653290359789</v>
      </c>
      <c r="Q190" s="20">
        <f t="shared" si="126"/>
        <v>88.652126403329703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154.55335594478743</v>
      </c>
      <c r="C191" s="20">
        <f t="shared" si="127"/>
        <v>158.9142185389386</v>
      </c>
      <c r="D191" s="20">
        <f t="shared" si="127"/>
        <v>173.28975272673071</v>
      </c>
      <c r="E191" s="20">
        <f t="shared" si="127"/>
        <v>179.58922604310285</v>
      </c>
      <c r="F191" s="20">
        <f t="shared" si="127"/>
        <v>180.76248813970264</v>
      </c>
      <c r="G191" s="20">
        <f t="shared" si="127"/>
        <v>183.24928915955192</v>
      </c>
      <c r="H191" s="20">
        <f t="shared" si="127"/>
        <v>180.4278028946961</v>
      </c>
      <c r="I191" s="20">
        <f t="shared" si="127"/>
        <v>179.96755364472529</v>
      </c>
      <c r="J191" s="20">
        <f t="shared" si="127"/>
        <v>170.7897825365651</v>
      </c>
      <c r="K191" s="20">
        <f t="shared" si="127"/>
        <v>167.29396832810582</v>
      </c>
      <c r="L191" s="20">
        <f t="shared" si="127"/>
        <v>162.84179011800393</v>
      </c>
      <c r="M191" s="20">
        <f t="shared" si="127"/>
        <v>157.17345289741047</v>
      </c>
      <c r="N191" s="20">
        <f t="shared" si="127"/>
        <v>155.84334889875635</v>
      </c>
      <c r="O191" s="20">
        <f t="shared" si="127"/>
        <v>153.81319827150421</v>
      </c>
      <c r="P191" s="20">
        <f t="shared" si="127"/>
        <v>151.32093559555349</v>
      </c>
      <c r="Q191" s="20">
        <f t="shared" si="127"/>
        <v>150.03826148838982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82.576972331511612</v>
      </c>
      <c r="C192" s="20">
        <f t="shared" si="128"/>
        <v>83.800420270148024</v>
      </c>
      <c r="D192" s="20">
        <f t="shared" si="128"/>
        <v>85.978144129533334</v>
      </c>
      <c r="E192" s="20">
        <f t="shared" si="128"/>
        <v>87.170472666486432</v>
      </c>
      <c r="F192" s="20">
        <f t="shared" si="128"/>
        <v>85.260406114938391</v>
      </c>
      <c r="G192" s="20">
        <f t="shared" si="128"/>
        <v>86.5589371804694</v>
      </c>
      <c r="H192" s="20">
        <f t="shared" si="128"/>
        <v>82.509988797951351</v>
      </c>
      <c r="I192" s="20">
        <f t="shared" si="128"/>
        <v>81.287822639849395</v>
      </c>
      <c r="J192" s="20">
        <f t="shared" si="128"/>
        <v>79.689939728986232</v>
      </c>
      <c r="K192" s="20">
        <f t="shared" si="128"/>
        <v>76.914480437946509</v>
      </c>
      <c r="L192" s="20">
        <f t="shared" si="128"/>
        <v>76.938576748276702</v>
      </c>
      <c r="M192" s="20">
        <f t="shared" si="128"/>
        <v>76.075240414897692</v>
      </c>
      <c r="N192" s="20">
        <f t="shared" si="128"/>
        <v>75.768862935612077</v>
      </c>
      <c r="O192" s="20">
        <f t="shared" si="128"/>
        <v>75.482800139787912</v>
      </c>
      <c r="P192" s="20">
        <f t="shared" si="128"/>
        <v>74.003725912408441</v>
      </c>
      <c r="Q192" s="20">
        <f t="shared" si="128"/>
        <v>73.439638383838599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6.4529767991121014</v>
      </c>
      <c r="C193" s="21">
        <f t="shared" si="129"/>
        <v>6.3043431122516074</v>
      </c>
      <c r="D193" s="21">
        <f t="shared" si="129"/>
        <v>6.2720110857294946</v>
      </c>
      <c r="E193" s="21">
        <f t="shared" si="129"/>
        <v>6.8141333855737942</v>
      </c>
      <c r="F193" s="21">
        <f t="shared" si="129"/>
        <v>6.8299663035374207</v>
      </c>
      <c r="G193" s="21">
        <f t="shared" si="129"/>
        <v>8.097299062203076</v>
      </c>
      <c r="H193" s="21">
        <f t="shared" si="129"/>
        <v>8.0302683558488113</v>
      </c>
      <c r="I193" s="21">
        <f t="shared" si="129"/>
        <v>7.8200533041663958</v>
      </c>
      <c r="J193" s="21">
        <f t="shared" si="129"/>
        <v>6.6259522956916799</v>
      </c>
      <c r="K193" s="21">
        <f t="shared" si="129"/>
        <v>6.863451188068626</v>
      </c>
      <c r="L193" s="21">
        <f t="shared" si="129"/>
        <v>6.1958187441858819</v>
      </c>
      <c r="M193" s="21">
        <f t="shared" si="129"/>
        <v>5.1985988190005452</v>
      </c>
      <c r="N193" s="21">
        <f t="shared" si="129"/>
        <v>5.3563427827214021</v>
      </c>
      <c r="O193" s="21">
        <f t="shared" si="129"/>
        <v>4.7425200267059395</v>
      </c>
      <c r="P193" s="21">
        <f t="shared" si="129"/>
        <v>5.0391673192515629</v>
      </c>
      <c r="Q193" s="21">
        <f t="shared" si="129"/>
        <v>4.8308940048583286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10.853752385987137</v>
      </c>
      <c r="C195" s="20">
        <f t="shared" si="131"/>
        <v>10.661750392761052</v>
      </c>
      <c r="D195" s="20">
        <f t="shared" si="131"/>
        <v>10.650775169548039</v>
      </c>
      <c r="E195" s="20">
        <f t="shared" si="131"/>
        <v>11.721308110303864</v>
      </c>
      <c r="F195" s="20">
        <f t="shared" si="131"/>
        <v>12.064703457048848</v>
      </c>
      <c r="G195" s="20">
        <f t="shared" si="131"/>
        <v>14.098952840479814</v>
      </c>
      <c r="H195" s="20">
        <f t="shared" si="131"/>
        <v>13.920388423818531</v>
      </c>
      <c r="I195" s="20">
        <f t="shared" si="131"/>
        <v>13.475298986205596</v>
      </c>
      <c r="J195" s="20">
        <f t="shared" si="131"/>
        <v>10.925394630876792</v>
      </c>
      <c r="K195" s="20">
        <f t="shared" si="131"/>
        <v>11.461189058343109</v>
      </c>
      <c r="L195" s="20">
        <f t="shared" si="131"/>
        <v>10.372738618462243</v>
      </c>
      <c r="M195" s="20">
        <f t="shared" si="131"/>
        <v>8.58250533472137</v>
      </c>
      <c r="N195" s="20">
        <f t="shared" si="131"/>
        <v>8.7546396416251735</v>
      </c>
      <c r="O195" s="20">
        <f t="shared" si="131"/>
        <v>7.6392949667683068</v>
      </c>
      <c r="P195" s="20">
        <f t="shared" si="131"/>
        <v>7.9875737134433287</v>
      </c>
      <c r="Q195" s="20">
        <f t="shared" si="131"/>
        <v>7.6973586789263919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 t="str">
        <f t="shared" si="132"/>
        <v/>
      </c>
      <c r="G196" s="20" t="str">
        <f t="shared" si="132"/>
        <v/>
      </c>
      <c r="H196" s="20" t="str">
        <f t="shared" si="132"/>
        <v/>
      </c>
      <c r="I196" s="20" t="str">
        <f t="shared" si="132"/>
        <v/>
      </c>
      <c r="J196" s="20" t="str">
        <f t="shared" si="132"/>
        <v/>
      </c>
      <c r="K196" s="20" t="str">
        <f t="shared" si="132"/>
        <v/>
      </c>
      <c r="L196" s="20" t="str">
        <f t="shared" si="132"/>
        <v/>
      </c>
      <c r="M196" s="20" t="str">
        <f t="shared" si="132"/>
        <v/>
      </c>
      <c r="N196" s="20" t="str">
        <f t="shared" si="132"/>
        <v/>
      </c>
      <c r="O196" s="20" t="str">
        <f t="shared" si="132"/>
        <v/>
      </c>
      <c r="P196" s="20" t="str">
        <f t="shared" si="132"/>
        <v/>
      </c>
      <c r="Q196" s="20" t="str">
        <f t="shared" si="132"/>
        <v/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112.63441140377687</v>
      </c>
      <c r="C197" s="21">
        <f t="shared" si="133"/>
        <v>105.59329494977334</v>
      </c>
      <c r="D197" s="21">
        <f t="shared" si="133"/>
        <v>99.299863825177752</v>
      </c>
      <c r="E197" s="21">
        <f t="shared" si="133"/>
        <v>104.70861116050095</v>
      </c>
      <c r="F197" s="21">
        <f t="shared" si="133"/>
        <v>103.08022837857196</v>
      </c>
      <c r="G197" s="21">
        <f t="shared" si="133"/>
        <v>96.874081284175219</v>
      </c>
      <c r="H197" s="21">
        <f t="shared" si="133"/>
        <v>94.974402723903864</v>
      </c>
      <c r="I197" s="21">
        <f t="shared" si="133"/>
        <v>93.704731097298406</v>
      </c>
      <c r="J197" s="21">
        <f t="shared" si="133"/>
        <v>92.489201608189049</v>
      </c>
      <c r="K197" s="21">
        <f t="shared" si="133"/>
        <v>94.420315050496129</v>
      </c>
      <c r="L197" s="21">
        <f t="shared" si="133"/>
        <v>92.16961264010267</v>
      </c>
      <c r="M197" s="21">
        <f t="shared" si="133"/>
        <v>91.511628035415342</v>
      </c>
      <c r="N197" s="21">
        <f t="shared" si="133"/>
        <v>84.550920950474676</v>
      </c>
      <c r="O197" s="21">
        <f t="shared" si="133"/>
        <v>79.517538518221329</v>
      </c>
      <c r="P197" s="21">
        <f t="shared" si="133"/>
        <v>77.934570177644105</v>
      </c>
      <c r="Q197" s="21">
        <f t="shared" si="133"/>
        <v>82.964073799913095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445.78177892063195</v>
      </c>
      <c r="C198" s="20">
        <f t="shared" si="134"/>
        <v>435.39974226025214</v>
      </c>
      <c r="D198" s="20">
        <f t="shared" si="134"/>
        <v>409.66952498585908</v>
      </c>
      <c r="E198" s="20">
        <f t="shared" si="134"/>
        <v>431.95082974894842</v>
      </c>
      <c r="F198" s="20">
        <f t="shared" si="134"/>
        <v>435.80477062387126</v>
      </c>
      <c r="G198" s="20">
        <f t="shared" si="134"/>
        <v>423.26439274203648</v>
      </c>
      <c r="H198" s="20">
        <f t="shared" si="134"/>
        <v>395.95950331225112</v>
      </c>
      <c r="I198" s="20">
        <f t="shared" si="134"/>
        <v>399.3699043330198</v>
      </c>
      <c r="J198" s="20">
        <f t="shared" si="134"/>
        <v>398.58461474914736</v>
      </c>
      <c r="K198" s="20">
        <f t="shared" si="134"/>
        <v>389.56605928350274</v>
      </c>
      <c r="L198" s="20">
        <f t="shared" si="134"/>
        <v>393.95531689971511</v>
      </c>
      <c r="M198" s="20">
        <f t="shared" si="134"/>
        <v>390.04570322930596</v>
      </c>
      <c r="N198" s="20">
        <f t="shared" si="134"/>
        <v>376.08380355034575</v>
      </c>
      <c r="O198" s="20">
        <f t="shared" si="134"/>
        <v>366.45408545870504</v>
      </c>
      <c r="P198" s="20">
        <f t="shared" si="134"/>
        <v>370.67367525831872</v>
      </c>
      <c r="Q198" s="20">
        <f t="shared" si="134"/>
        <v>378.77503866545533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128.88555939482208</v>
      </c>
      <c r="C199" s="20">
        <f t="shared" si="135"/>
        <v>138.25053306925818</v>
      </c>
      <c r="D199" s="20">
        <f t="shared" si="135"/>
        <v>126.49577727093441</v>
      </c>
      <c r="E199" s="20">
        <f t="shared" si="135"/>
        <v>126.6922971390656</v>
      </c>
      <c r="F199" s="20">
        <f t="shared" si="135"/>
        <v>125.8432137282032</v>
      </c>
      <c r="G199" s="20">
        <f t="shared" si="135"/>
        <v>130.53137214425962</v>
      </c>
      <c r="H199" s="20">
        <f t="shared" si="135"/>
        <v>129.27570936129749</v>
      </c>
      <c r="I199" s="20">
        <f t="shared" si="135"/>
        <v>130.86951042995241</v>
      </c>
      <c r="J199" s="20">
        <f t="shared" si="135"/>
        <v>125.58013588392383</v>
      </c>
      <c r="K199" s="20">
        <f t="shared" si="135"/>
        <v>123.43648424573659</v>
      </c>
      <c r="L199" s="20">
        <f t="shared" si="135"/>
        <v>127.1339773476865</v>
      </c>
      <c r="M199" s="20">
        <f t="shared" si="135"/>
        <v>127.26743224663406</v>
      </c>
      <c r="N199" s="20">
        <f t="shared" si="135"/>
        <v>119.13584911254675</v>
      </c>
      <c r="O199" s="20">
        <f t="shared" si="135"/>
        <v>111.21663491373222</v>
      </c>
      <c r="P199" s="20">
        <f t="shared" si="135"/>
        <v>108.48212274416417</v>
      </c>
      <c r="Q199" s="20">
        <f t="shared" si="135"/>
        <v>115.52054710130197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96.240731197928511</v>
      </c>
      <c r="C200" s="20">
        <f t="shared" si="136"/>
        <v>81.866044529628752</v>
      </c>
      <c r="D200" s="20">
        <f t="shared" si="136"/>
        <v>77.762421926363757</v>
      </c>
      <c r="E200" s="20">
        <f t="shared" si="136"/>
        <v>79.784210662899994</v>
      </c>
      <c r="F200" s="20">
        <f t="shared" si="136"/>
        <v>80.582126501938902</v>
      </c>
      <c r="G200" s="20">
        <f t="shared" si="136"/>
        <v>75.245870164695631</v>
      </c>
      <c r="H200" s="20">
        <f t="shared" si="136"/>
        <v>73.749716712316882</v>
      </c>
      <c r="I200" s="20">
        <f t="shared" si="136"/>
        <v>70.864820942779204</v>
      </c>
      <c r="J200" s="20">
        <f t="shared" si="136"/>
        <v>70.843937359690784</v>
      </c>
      <c r="K200" s="20">
        <f t="shared" si="136"/>
        <v>73.570893688225269</v>
      </c>
      <c r="L200" s="20">
        <f t="shared" si="136"/>
        <v>70.391543276538215</v>
      </c>
      <c r="M200" s="20">
        <f t="shared" si="136"/>
        <v>70.331021416250906</v>
      </c>
      <c r="N200" s="20">
        <f t="shared" si="136"/>
        <v>64.871423940558515</v>
      </c>
      <c r="O200" s="20">
        <f t="shared" si="136"/>
        <v>62.071823111298279</v>
      </c>
      <c r="P200" s="20">
        <f t="shared" si="136"/>
        <v>60.824398254200212</v>
      </c>
      <c r="Q200" s="20">
        <f t="shared" si="136"/>
        <v>65.133208309240587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144.91692837542408</v>
      </c>
      <c r="C201" s="24">
        <f t="shared" si="137"/>
        <v>160.93520425877907</v>
      </c>
      <c r="D201" s="24">
        <f t="shared" si="137"/>
        <v>174.87932105674818</v>
      </c>
      <c r="E201" s="24">
        <f t="shared" si="137"/>
        <v>192.72514935958137</v>
      </c>
      <c r="F201" s="24">
        <f t="shared" si="137"/>
        <v>183.35863576158192</v>
      </c>
      <c r="G201" s="24">
        <f t="shared" si="137"/>
        <v>186.55589009211249</v>
      </c>
      <c r="H201" s="24">
        <f t="shared" si="137"/>
        <v>151.96103649372091</v>
      </c>
      <c r="I201" s="24">
        <f t="shared" si="137"/>
        <v>142.18660711171287</v>
      </c>
      <c r="J201" s="24">
        <f t="shared" si="137"/>
        <v>123.41632439938756</v>
      </c>
      <c r="K201" s="24">
        <f t="shared" si="137"/>
        <v>138.70048370773017</v>
      </c>
      <c r="L201" s="24">
        <f t="shared" si="137"/>
        <v>142.85330263269481</v>
      </c>
      <c r="M201" s="24">
        <f t="shared" si="137"/>
        <v>131.44926635596786</v>
      </c>
      <c r="N201" s="24">
        <f t="shared" si="137"/>
        <v>137.4076101922582</v>
      </c>
      <c r="O201" s="24">
        <f t="shared" si="137"/>
        <v>153.32422684648506</v>
      </c>
      <c r="P201" s="24">
        <f t="shared" si="137"/>
        <v>141.18724043101565</v>
      </c>
      <c r="Q201" s="24">
        <f t="shared" si="137"/>
        <v>142.59716040251124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242.67643935682909</v>
      </c>
      <c r="C202" s="22">
        <f t="shared" si="138"/>
        <v>268.27419410783943</v>
      </c>
      <c r="D202" s="22">
        <f t="shared" si="138"/>
        <v>290.68462190216354</v>
      </c>
      <c r="E202" s="22">
        <f t="shared" si="138"/>
        <v>312.84214080517893</v>
      </c>
      <c r="F202" s="22">
        <f t="shared" si="138"/>
        <v>298.16138795074613</v>
      </c>
      <c r="G202" s="22">
        <f t="shared" si="138"/>
        <v>301.68314364612172</v>
      </c>
      <c r="H202" s="22">
        <f t="shared" si="138"/>
        <v>245.62348369267758</v>
      </c>
      <c r="I202" s="22">
        <f t="shared" si="138"/>
        <v>226.81336945359226</v>
      </c>
      <c r="J202" s="22">
        <f t="shared" si="138"/>
        <v>192.82628059112864</v>
      </c>
      <c r="K202" s="22">
        <f t="shared" si="138"/>
        <v>211.94899554670138</v>
      </c>
      <c r="L202" s="22">
        <f t="shared" si="138"/>
        <v>223.24564487841354</v>
      </c>
      <c r="M202" s="22">
        <f t="shared" si="138"/>
        <v>203.87363922817545</v>
      </c>
      <c r="N202" s="22">
        <f t="shared" si="138"/>
        <v>212.74656572074119</v>
      </c>
      <c r="O202" s="22">
        <f t="shared" si="138"/>
        <v>236.33600461451968</v>
      </c>
      <c r="P202" s="22">
        <f t="shared" si="138"/>
        <v>220.63156963569568</v>
      </c>
      <c r="Q202" s="22">
        <f t="shared" si="138"/>
        <v>217.45195906628163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4178.4879394688041</v>
      </c>
      <c r="C203" s="20">
        <f t="shared" si="139"/>
        <v>4074.3686345473602</v>
      </c>
      <c r="D203" s="20">
        <f t="shared" si="139"/>
        <v>4024.3886890883427</v>
      </c>
      <c r="E203" s="20">
        <f t="shared" si="139"/>
        <v>3966.561849342866</v>
      </c>
      <c r="F203" s="20">
        <f t="shared" si="139"/>
        <v>3905.1857893788019</v>
      </c>
      <c r="G203" s="20">
        <f t="shared" si="139"/>
        <v>3855.3664530835053</v>
      </c>
      <c r="H203" s="20">
        <f t="shared" si="139"/>
        <v>3707.853837591083</v>
      </c>
      <c r="I203" s="20">
        <f t="shared" si="139"/>
        <v>3659.3497597348369</v>
      </c>
      <c r="J203" s="20">
        <f t="shared" si="139"/>
        <v>3574.3412335241942</v>
      </c>
      <c r="K203" s="20">
        <f t="shared" si="139"/>
        <v>3462.0472332270874</v>
      </c>
      <c r="L203" s="20">
        <f t="shared" si="139"/>
        <v>3464.2655614706346</v>
      </c>
      <c r="M203" s="20">
        <f t="shared" si="139"/>
        <v>3402.96503403011</v>
      </c>
      <c r="N203" s="20">
        <f t="shared" si="139"/>
        <v>3358.4152505846691</v>
      </c>
      <c r="O203" s="20">
        <f t="shared" si="139"/>
        <v>3334.8564531111633</v>
      </c>
      <c r="P203" s="20">
        <f t="shared" si="139"/>
        <v>3264.4976359274806</v>
      </c>
      <c r="Q203" s="20">
        <f t="shared" si="139"/>
        <v>3227.5294124768534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200.55643745658546</v>
      </c>
      <c r="C204" s="20">
        <f t="shared" si="140"/>
        <v>227.34799445063683</v>
      </c>
      <c r="D204" s="20">
        <f t="shared" si="140"/>
        <v>251.50780833013354</v>
      </c>
      <c r="E204" s="20">
        <f t="shared" si="140"/>
        <v>274.4161930582319</v>
      </c>
      <c r="F204" s="20">
        <f t="shared" si="140"/>
        <v>261.51763178199258</v>
      </c>
      <c r="G204" s="20">
        <f t="shared" si="140"/>
        <v>264.86909649774105</v>
      </c>
      <c r="H204" s="20">
        <f t="shared" si="140"/>
        <v>211.17044608522369</v>
      </c>
      <c r="I204" s="20">
        <f t="shared" si="140"/>
        <v>194.07933354646417</v>
      </c>
      <c r="J204" s="20">
        <f t="shared" si="140"/>
        <v>162.4784495926645</v>
      </c>
      <c r="K204" s="20">
        <f t="shared" si="140"/>
        <v>178.21423293659507</v>
      </c>
      <c r="L204" s="20">
        <f t="shared" si="140"/>
        <v>190.95058027650677</v>
      </c>
      <c r="M204" s="20">
        <f t="shared" si="140"/>
        <v>172.13118376929037</v>
      </c>
      <c r="N204" s="20">
        <f t="shared" si="140"/>
        <v>180.32388670450524</v>
      </c>
      <c r="O204" s="20">
        <f t="shared" si="140"/>
        <v>204.32519749406262</v>
      </c>
      <c r="P204" s="20">
        <f t="shared" si="140"/>
        <v>188.74162567719466</v>
      </c>
      <c r="Q204" s="20">
        <f t="shared" si="140"/>
        <v>186.37732412002546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2.6653497571907439</v>
      </c>
      <c r="C205" s="21">
        <f t="shared" si="141"/>
        <v>2.713329132636749</v>
      </c>
      <c r="D205" s="21">
        <f t="shared" si="141"/>
        <v>2.8458227765506656</v>
      </c>
      <c r="E205" s="21">
        <f t="shared" si="141"/>
        <v>2.7963515626118811</v>
      </c>
      <c r="F205" s="21">
        <f t="shared" si="141"/>
        <v>2.8080898995778543</v>
      </c>
      <c r="G205" s="21">
        <f t="shared" si="141"/>
        <v>2.9267165783447213</v>
      </c>
      <c r="H205" s="21">
        <f t="shared" si="141"/>
        <v>2.7131742573401478</v>
      </c>
      <c r="I205" s="21">
        <f t="shared" si="141"/>
        <v>2.5413130353028541</v>
      </c>
      <c r="J205" s="21">
        <f t="shared" si="141"/>
        <v>2.3640678551015335</v>
      </c>
      <c r="K205" s="21">
        <f t="shared" si="141"/>
        <v>2.5281632319258054</v>
      </c>
      <c r="L205" s="21">
        <f t="shared" si="141"/>
        <v>2.3072971628520178</v>
      </c>
      <c r="M205" s="21">
        <f t="shared" si="141"/>
        <v>1.7980220777123781</v>
      </c>
      <c r="N205" s="21">
        <f t="shared" si="141"/>
        <v>1.7536004401799137</v>
      </c>
      <c r="O205" s="21">
        <f t="shared" si="141"/>
        <v>1.6947083307092714</v>
      </c>
      <c r="P205" s="21">
        <f t="shared" si="141"/>
        <v>1.61445622836624</v>
      </c>
      <c r="Q205" s="21">
        <f t="shared" si="141"/>
        <v>1.6038688634229472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311.13641642509066</v>
      </c>
      <c r="C206" s="21">
        <f t="shared" si="142"/>
        <v>341.26457437189731</v>
      </c>
      <c r="D206" s="21">
        <f t="shared" si="142"/>
        <v>326.42433776942647</v>
      </c>
      <c r="E206" s="21">
        <f t="shared" si="142"/>
        <v>307.84909877230206</v>
      </c>
      <c r="F206" s="21">
        <f t="shared" si="142"/>
        <v>279.83080440132835</v>
      </c>
      <c r="G206" s="21">
        <f t="shared" si="142"/>
        <v>269.34211733018975</v>
      </c>
      <c r="H206" s="21">
        <f t="shared" si="142"/>
        <v>270.27815643377483</v>
      </c>
      <c r="I206" s="21">
        <f t="shared" si="142"/>
        <v>267.73811742230214</v>
      </c>
      <c r="J206" s="21">
        <f t="shared" si="142"/>
        <v>265.04841251520975</v>
      </c>
      <c r="K206" s="21">
        <f t="shared" si="142"/>
        <v>262.26852785119308</v>
      </c>
      <c r="L206" s="21">
        <f t="shared" si="142"/>
        <v>247.38297493856373</v>
      </c>
      <c r="M206" s="21">
        <f t="shared" si="142"/>
        <v>256.61748595947506</v>
      </c>
      <c r="N206" s="21">
        <f t="shared" si="142"/>
        <v>256.04411207714924</v>
      </c>
      <c r="O206" s="21">
        <f t="shared" si="142"/>
        <v>252.9189645438581</v>
      </c>
      <c r="P206" s="21">
        <f t="shared" si="142"/>
        <v>232.85774865946311</v>
      </c>
      <c r="Q206" s="21">
        <f t="shared" si="142"/>
        <v>254.1375677623256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833.97565819030683</v>
      </c>
      <c r="C207" s="20">
        <f t="shared" si="143"/>
        <v>868.88421584368223</v>
      </c>
      <c r="D207" s="20">
        <f t="shared" si="143"/>
        <v>837.43475286621049</v>
      </c>
      <c r="E207" s="20">
        <f t="shared" si="143"/>
        <v>782.08499842883759</v>
      </c>
      <c r="F207" s="20">
        <f t="shared" si="143"/>
        <v>764.33555530228216</v>
      </c>
      <c r="G207" s="20">
        <f t="shared" si="143"/>
        <v>809.10077423937082</v>
      </c>
      <c r="H207" s="20">
        <f t="shared" si="143"/>
        <v>878.08566331045483</v>
      </c>
      <c r="I207" s="20">
        <f t="shared" si="143"/>
        <v>880.49372479113822</v>
      </c>
      <c r="J207" s="20">
        <f t="shared" si="143"/>
        <v>878.56270452798969</v>
      </c>
      <c r="K207" s="20">
        <f t="shared" si="143"/>
        <v>862.65004863407137</v>
      </c>
      <c r="L207" s="20">
        <f t="shared" si="143"/>
        <v>794.99976725541819</v>
      </c>
      <c r="M207" s="20">
        <f t="shared" si="143"/>
        <v>782.99138232507801</v>
      </c>
      <c r="N207" s="20">
        <f t="shared" si="143"/>
        <v>761.21286214169072</v>
      </c>
      <c r="O207" s="20">
        <f t="shared" si="143"/>
        <v>720.7768998312589</v>
      </c>
      <c r="P207" s="20">
        <f t="shared" si="143"/>
        <v>640.90985790735215</v>
      </c>
      <c r="Q207" s="20">
        <f t="shared" si="143"/>
        <v>684.5937979907734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220.20835604273091</v>
      </c>
      <c r="C208" s="20">
        <f t="shared" si="144"/>
        <v>240.37968010075457</v>
      </c>
      <c r="D208" s="20">
        <f t="shared" si="144"/>
        <v>227.11750359263155</v>
      </c>
      <c r="E208" s="20">
        <f t="shared" si="144"/>
        <v>214.13271677259823</v>
      </c>
      <c r="F208" s="20">
        <f t="shared" si="144"/>
        <v>208.16568929064087</v>
      </c>
      <c r="G208" s="20">
        <f t="shared" si="144"/>
        <v>213.03406309126018</v>
      </c>
      <c r="H208" s="20">
        <f t="shared" si="144"/>
        <v>216.99168687068178</v>
      </c>
      <c r="I208" s="20">
        <f t="shared" si="144"/>
        <v>215.86578736841696</v>
      </c>
      <c r="J208" s="20">
        <f t="shared" si="144"/>
        <v>213.44878436987855</v>
      </c>
      <c r="K208" s="20">
        <f t="shared" si="144"/>
        <v>213.11910615484234</v>
      </c>
      <c r="L208" s="20">
        <f t="shared" si="144"/>
        <v>204.96781388089332</v>
      </c>
      <c r="M208" s="20">
        <f t="shared" si="144"/>
        <v>211.72792810031845</v>
      </c>
      <c r="N208" s="20">
        <f t="shared" si="144"/>
        <v>210.33378471847956</v>
      </c>
      <c r="O208" s="20">
        <f t="shared" si="144"/>
        <v>211.80504968602975</v>
      </c>
      <c r="P208" s="20">
        <f t="shared" si="144"/>
        <v>197.9767729683343</v>
      </c>
      <c r="Q208" s="20">
        <f t="shared" si="144"/>
        <v>217.69624290477421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6.2077886402458722</v>
      </c>
      <c r="C209" s="18">
        <f t="shared" si="145"/>
        <v>5.9442663793304655</v>
      </c>
      <c r="D209" s="18">
        <f t="shared" si="145"/>
        <v>4.2504164105692208</v>
      </c>
      <c r="E209" s="18">
        <f t="shared" si="145"/>
        <v>5.3149135033075572</v>
      </c>
      <c r="F209" s="18">
        <f t="shared" si="145"/>
        <v>8.700129874076703</v>
      </c>
      <c r="G209" s="18">
        <f t="shared" si="145"/>
        <v>8.6558939720838826</v>
      </c>
      <c r="H209" s="18">
        <f t="shared" si="145"/>
        <v>8.2741645256178558</v>
      </c>
      <c r="I209" s="18">
        <f t="shared" si="145"/>
        <v>5.8526881412783984</v>
      </c>
      <c r="J209" s="18">
        <f t="shared" si="145"/>
        <v>6.4465009206256898</v>
      </c>
      <c r="K209" s="18">
        <f t="shared" si="145"/>
        <v>5.8946495861188231</v>
      </c>
      <c r="L209" s="18">
        <f t="shared" si="145"/>
        <v>4.9598450848453073</v>
      </c>
      <c r="M209" s="18">
        <f t="shared" si="145"/>
        <v>7.0145044733600326</v>
      </c>
      <c r="N209" s="18">
        <f t="shared" si="145"/>
        <v>6.7967147401236865</v>
      </c>
      <c r="O209" s="18">
        <f t="shared" si="145"/>
        <v>6.328828473112309</v>
      </c>
      <c r="P209" s="18">
        <f t="shared" si="145"/>
        <v>4.1042500507171287</v>
      </c>
      <c r="Q209" s="18">
        <f t="shared" si="145"/>
        <v>4.9474075311667107</v>
      </c>
    </row>
    <row r="210" spans="1:17" ht="11.45" customHeight="1" x14ac:dyDescent="0.25">
      <c r="A210" s="17" t="str">
        <f>$A$26</f>
        <v>Domestic coastal shipping</v>
      </c>
      <c r="B210" s="16" t="str">
        <f t="shared" ref="B210:Q210" si="146">IF(B26=0,"",B78/B26*1000)</f>
        <v/>
      </c>
      <c r="C210" s="16" t="str">
        <f t="shared" si="146"/>
        <v/>
      </c>
      <c r="D210" s="16" t="str">
        <f t="shared" si="146"/>
        <v/>
      </c>
      <c r="E210" s="16" t="str">
        <f t="shared" si="146"/>
        <v/>
      </c>
      <c r="F210" s="16" t="str">
        <f t="shared" si="146"/>
        <v/>
      </c>
      <c r="G210" s="16" t="str">
        <f t="shared" si="146"/>
        <v/>
      </c>
      <c r="H210" s="16" t="str">
        <f t="shared" si="146"/>
        <v/>
      </c>
      <c r="I210" s="16" t="str">
        <f t="shared" si="146"/>
        <v/>
      </c>
      <c r="J210" s="16" t="str">
        <f t="shared" si="146"/>
        <v/>
      </c>
      <c r="K210" s="16" t="str">
        <f t="shared" si="146"/>
        <v/>
      </c>
      <c r="L210" s="16" t="str">
        <f t="shared" si="146"/>
        <v/>
      </c>
      <c r="M210" s="16" t="str">
        <f t="shared" si="146"/>
        <v/>
      </c>
      <c r="N210" s="16" t="str">
        <f t="shared" si="146"/>
        <v/>
      </c>
      <c r="O210" s="16" t="str">
        <f t="shared" si="146"/>
        <v/>
      </c>
      <c r="P210" s="16" t="str">
        <f t="shared" si="146"/>
        <v/>
      </c>
      <c r="Q210" s="16" t="str">
        <f t="shared" si="146"/>
        <v/>
      </c>
    </row>
    <row r="211" spans="1:17" ht="11.45" customHeight="1" x14ac:dyDescent="0.25">
      <c r="A211" s="15" t="str">
        <f>$A$27</f>
        <v>Inland waterways</v>
      </c>
      <c r="B211" s="14">
        <f t="shared" ref="B211:Q211" si="147">IF(B27=0,"",B79/B27*1000)</f>
        <v>6.2077886402458722</v>
      </c>
      <c r="C211" s="14">
        <f t="shared" si="147"/>
        <v>5.9442663793304655</v>
      </c>
      <c r="D211" s="14">
        <f t="shared" si="147"/>
        <v>4.2504164105692208</v>
      </c>
      <c r="E211" s="14">
        <f t="shared" si="147"/>
        <v>5.3149135033075572</v>
      </c>
      <c r="F211" s="14">
        <f t="shared" si="147"/>
        <v>8.700129874076703</v>
      </c>
      <c r="G211" s="14">
        <f t="shared" si="147"/>
        <v>8.6558939720838826</v>
      </c>
      <c r="H211" s="14">
        <f t="shared" si="147"/>
        <v>8.2741645256178558</v>
      </c>
      <c r="I211" s="14">
        <f t="shared" si="147"/>
        <v>5.8526881412783984</v>
      </c>
      <c r="J211" s="14">
        <f t="shared" si="147"/>
        <v>6.4465009206256898</v>
      </c>
      <c r="K211" s="14">
        <f t="shared" si="147"/>
        <v>5.8946495861188231</v>
      </c>
      <c r="L211" s="14">
        <f t="shared" si="147"/>
        <v>4.9598450848453073</v>
      </c>
      <c r="M211" s="14">
        <f t="shared" si="147"/>
        <v>7.0145044733600326</v>
      </c>
      <c r="N211" s="14">
        <f t="shared" si="147"/>
        <v>6.7967147401236865</v>
      </c>
      <c r="O211" s="14">
        <f t="shared" si="147"/>
        <v>6.328828473112309</v>
      </c>
      <c r="P211" s="14">
        <f t="shared" si="147"/>
        <v>4.1042500507171287</v>
      </c>
      <c r="Q211" s="14">
        <f t="shared" si="147"/>
        <v>4.9474075311667107</v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77240.617517023013</v>
      </c>
      <c r="C4" s="79">
        <f t="shared" si="0"/>
        <v>77664.690212881673</v>
      </c>
      <c r="D4" s="79">
        <f t="shared" si="0"/>
        <v>78669.523689832509</v>
      </c>
      <c r="E4" s="79">
        <f t="shared" si="0"/>
        <v>79859.691572609328</v>
      </c>
      <c r="F4" s="79">
        <f t="shared" si="0"/>
        <v>80717.60097586819</v>
      </c>
      <c r="G4" s="79">
        <f t="shared" si="0"/>
        <v>81449.321378760083</v>
      </c>
      <c r="H4" s="79">
        <f t="shared" si="0"/>
        <v>81731.855198366247</v>
      </c>
      <c r="I4" s="79">
        <f t="shared" si="0"/>
        <v>83491.963196439086</v>
      </c>
      <c r="J4" s="79">
        <f t="shared" si="0"/>
        <v>84571.325537887809</v>
      </c>
      <c r="K4" s="79">
        <f t="shared" si="0"/>
        <v>83297.994019704944</v>
      </c>
      <c r="L4" s="79">
        <f t="shared" si="0"/>
        <v>84903.415232219631</v>
      </c>
      <c r="M4" s="79">
        <f t="shared" si="0"/>
        <v>85887.850251095646</v>
      </c>
      <c r="N4" s="79">
        <f t="shared" si="0"/>
        <v>85629.026922948862</v>
      </c>
      <c r="O4" s="79">
        <f t="shared" si="0"/>
        <v>86372.765884481472</v>
      </c>
      <c r="P4" s="79">
        <f t="shared" si="0"/>
        <v>88416.28136988914</v>
      </c>
      <c r="Q4" s="79">
        <f t="shared" si="0"/>
        <v>90387.967527097469</v>
      </c>
    </row>
    <row r="5" spans="1:17" ht="11.45" customHeight="1" x14ac:dyDescent="0.25">
      <c r="A5" s="23" t="s">
        <v>30</v>
      </c>
      <c r="B5" s="78">
        <v>1034.717257918001</v>
      </c>
      <c r="C5" s="78">
        <v>1067.0930613208914</v>
      </c>
      <c r="D5" s="78">
        <v>1103.2237232936818</v>
      </c>
      <c r="E5" s="78">
        <v>1136.0906668131474</v>
      </c>
      <c r="F5" s="78">
        <v>1199.7300665401101</v>
      </c>
      <c r="G5" s="78">
        <v>1234.196669530048</v>
      </c>
      <c r="H5" s="78">
        <v>1275.1842655610967</v>
      </c>
      <c r="I5" s="78">
        <v>1329.1344351714442</v>
      </c>
      <c r="J5" s="78">
        <v>1385.8376524371117</v>
      </c>
      <c r="K5" s="78">
        <v>1439.477090033902</v>
      </c>
      <c r="L5" s="78">
        <v>1484.8025179237477</v>
      </c>
      <c r="M5" s="78">
        <v>1533.2905876136565</v>
      </c>
      <c r="N5" s="78">
        <v>1606.3254077520198</v>
      </c>
      <c r="O5" s="78">
        <v>1639.1876989709751</v>
      </c>
      <c r="P5" s="78">
        <v>1685.4184726105173</v>
      </c>
      <c r="Q5" s="78">
        <v>1745.5526669418548</v>
      </c>
    </row>
    <row r="6" spans="1:17" ht="11.45" customHeight="1" x14ac:dyDescent="0.25">
      <c r="A6" s="19" t="s">
        <v>29</v>
      </c>
      <c r="B6" s="76">
        <v>66668</v>
      </c>
      <c r="C6" s="76">
        <v>67104</v>
      </c>
      <c r="D6" s="76">
        <v>67960</v>
      </c>
      <c r="E6" s="76">
        <v>68941</v>
      </c>
      <c r="F6" s="76">
        <v>69608</v>
      </c>
      <c r="G6" s="76">
        <v>70557.000000000015</v>
      </c>
      <c r="H6" s="76">
        <v>70893</v>
      </c>
      <c r="I6" s="76">
        <v>72023</v>
      </c>
      <c r="J6" s="76">
        <v>73281.000000000015</v>
      </c>
      <c r="K6" s="76">
        <v>72674.999999999985</v>
      </c>
      <c r="L6" s="76">
        <v>73467</v>
      </c>
      <c r="M6" s="76">
        <v>74451</v>
      </c>
      <c r="N6" s="76">
        <v>74154</v>
      </c>
      <c r="O6" s="76">
        <v>74836.999999999985</v>
      </c>
      <c r="P6" s="76">
        <v>76593.999999999985</v>
      </c>
      <c r="Q6" s="76">
        <v>78347.000000000015</v>
      </c>
    </row>
    <row r="7" spans="1:17" ht="11.45" customHeight="1" x14ac:dyDescent="0.25">
      <c r="A7" s="62" t="s">
        <v>59</v>
      </c>
      <c r="B7" s="77">
        <f t="shared" ref="B7" si="1">IF(B34=0,0,B34*B144)</f>
        <v>36017.984255002739</v>
      </c>
      <c r="C7" s="77">
        <f t="shared" ref="C7:Q7" si="2">IF(C34=0,0,C34*C144)</f>
        <v>35241.29374652468</v>
      </c>
      <c r="D7" s="77">
        <f t="shared" si="2"/>
        <v>33641.582193491537</v>
      </c>
      <c r="E7" s="77">
        <f t="shared" si="2"/>
        <v>32595.088337688809</v>
      </c>
      <c r="F7" s="77">
        <f t="shared" si="2"/>
        <v>31644.406089151362</v>
      </c>
      <c r="G7" s="77">
        <f t="shared" si="2"/>
        <v>29389.640158225237</v>
      </c>
      <c r="H7" s="77">
        <f t="shared" si="2"/>
        <v>28467.948361433962</v>
      </c>
      <c r="I7" s="77">
        <f t="shared" si="2"/>
        <v>27178.692181848961</v>
      </c>
      <c r="J7" s="77">
        <f t="shared" si="2"/>
        <v>26086.08444931194</v>
      </c>
      <c r="K7" s="77">
        <f t="shared" si="2"/>
        <v>25972.000533078302</v>
      </c>
      <c r="L7" s="77">
        <f t="shared" si="2"/>
        <v>27147.429658872323</v>
      </c>
      <c r="M7" s="77">
        <f t="shared" si="2"/>
        <v>27534.962823501744</v>
      </c>
      <c r="N7" s="77">
        <f t="shared" si="2"/>
        <v>27330.794195213573</v>
      </c>
      <c r="O7" s="77">
        <f t="shared" si="2"/>
        <v>27107.164760402484</v>
      </c>
      <c r="P7" s="77">
        <f t="shared" si="2"/>
        <v>26518.277775296483</v>
      </c>
      <c r="Q7" s="77">
        <f t="shared" si="2"/>
        <v>26684.27136487946</v>
      </c>
    </row>
    <row r="8" spans="1:17" ht="11.45" customHeight="1" x14ac:dyDescent="0.25">
      <c r="A8" s="62" t="s">
        <v>58</v>
      </c>
      <c r="B8" s="77">
        <f t="shared" ref="B8" si="3">IF(B35=0,0,B35*B145)</f>
        <v>30401.340041405954</v>
      </c>
      <c r="C8" s="77">
        <f t="shared" ref="C8:Q8" si="4">IF(C35=0,0,C35*C145)</f>
        <v>31603.840115701601</v>
      </c>
      <c r="D8" s="77">
        <f t="shared" si="4"/>
        <v>33968.995213978815</v>
      </c>
      <c r="E8" s="77">
        <f t="shared" si="4"/>
        <v>35926.11754190769</v>
      </c>
      <c r="F8" s="77">
        <f t="shared" si="4"/>
        <v>37620.257918208437</v>
      </c>
      <c r="G8" s="77">
        <f t="shared" si="4"/>
        <v>40831.741069076888</v>
      </c>
      <c r="H8" s="77">
        <f t="shared" si="4"/>
        <v>42081.513694846988</v>
      </c>
      <c r="I8" s="77">
        <f t="shared" si="4"/>
        <v>44520.990458472363</v>
      </c>
      <c r="J8" s="77">
        <f t="shared" si="4"/>
        <v>46846.53510321684</v>
      </c>
      <c r="K8" s="77">
        <f t="shared" si="4"/>
        <v>46391.408333851905</v>
      </c>
      <c r="L8" s="77">
        <f t="shared" si="4"/>
        <v>46029.421209991546</v>
      </c>
      <c r="M8" s="77">
        <f t="shared" si="4"/>
        <v>46611.249296396622</v>
      </c>
      <c r="N8" s="77">
        <f t="shared" si="4"/>
        <v>46497.888649660395</v>
      </c>
      <c r="O8" s="77">
        <f t="shared" si="4"/>
        <v>47398.360947607165</v>
      </c>
      <c r="P8" s="77">
        <f t="shared" si="4"/>
        <v>49733.188693166449</v>
      </c>
      <c r="Q8" s="77">
        <f t="shared" si="4"/>
        <v>51326.745183188395</v>
      </c>
    </row>
    <row r="9" spans="1:17" ht="11.45" customHeight="1" x14ac:dyDescent="0.25">
      <c r="A9" s="62" t="s">
        <v>57</v>
      </c>
      <c r="B9" s="77">
        <f t="shared" ref="B9" si="5">IF(B36=0,0,B36*B146)</f>
        <v>248.6757035913019</v>
      </c>
      <c r="C9" s="77">
        <f t="shared" ref="C9:Q9" si="6">IF(C36=0,0,C36*C146)</f>
        <v>258.86613777372474</v>
      </c>
      <c r="D9" s="77">
        <f t="shared" si="6"/>
        <v>349.42259252965204</v>
      </c>
      <c r="E9" s="77">
        <f t="shared" si="6"/>
        <v>419.79412040350275</v>
      </c>
      <c r="F9" s="77">
        <f t="shared" si="6"/>
        <v>343.33599264020597</v>
      </c>
      <c r="G9" s="77">
        <f t="shared" si="6"/>
        <v>335.61877269787942</v>
      </c>
      <c r="H9" s="77">
        <f t="shared" si="6"/>
        <v>342.53497678778103</v>
      </c>
      <c r="I9" s="77">
        <f t="shared" si="6"/>
        <v>319.39301478291901</v>
      </c>
      <c r="J9" s="77">
        <f t="shared" si="6"/>
        <v>329.86032509443771</v>
      </c>
      <c r="K9" s="77">
        <f t="shared" si="6"/>
        <v>289.21932757369882</v>
      </c>
      <c r="L9" s="77">
        <f t="shared" si="6"/>
        <v>261.03730649188441</v>
      </c>
      <c r="M9" s="77">
        <f t="shared" si="6"/>
        <v>254.4927685472226</v>
      </c>
      <c r="N9" s="77">
        <f t="shared" si="6"/>
        <v>263.82568424033622</v>
      </c>
      <c r="O9" s="77">
        <f t="shared" si="6"/>
        <v>245.00383581800713</v>
      </c>
      <c r="P9" s="77">
        <f t="shared" si="6"/>
        <v>219.15231097574241</v>
      </c>
      <c r="Q9" s="77">
        <f t="shared" si="6"/>
        <v>164.67914750298561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1.002966931273396</v>
      </c>
      <c r="I10" s="77">
        <f t="shared" si="8"/>
        <v>3.9243448957596274</v>
      </c>
      <c r="J10" s="77">
        <f t="shared" si="8"/>
        <v>18.488484064099332</v>
      </c>
      <c r="K10" s="77">
        <f t="shared" si="8"/>
        <v>21.72494077603956</v>
      </c>
      <c r="L10" s="77">
        <f t="shared" si="8"/>
        <v>26.735362603835384</v>
      </c>
      <c r="M10" s="77">
        <f t="shared" si="8"/>
        <v>34.573600368562552</v>
      </c>
      <c r="N10" s="77">
        <f t="shared" si="8"/>
        <v>39.927918039309368</v>
      </c>
      <c r="O10" s="77">
        <f t="shared" si="8"/>
        <v>48.835634561966799</v>
      </c>
      <c r="P10" s="77">
        <f t="shared" si="8"/>
        <v>60.669803403371276</v>
      </c>
      <c r="Q10" s="77">
        <f t="shared" si="8"/>
        <v>70.637419268584566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5.216245174760596</v>
      </c>
      <c r="P11" s="77">
        <f t="shared" si="10"/>
        <v>9.7776138356046491</v>
      </c>
      <c r="Q11" s="77">
        <f t="shared" si="10"/>
        <v>22.068991708465518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3.1638312688047232E-2</v>
      </c>
      <c r="K12" s="77">
        <f t="shared" si="12"/>
        <v>0.64686472005539786</v>
      </c>
      <c r="L12" s="77">
        <f t="shared" si="12"/>
        <v>2.376462040405626</v>
      </c>
      <c r="M12" s="77">
        <f t="shared" si="12"/>
        <v>15.721511185853002</v>
      </c>
      <c r="N12" s="77">
        <f t="shared" si="12"/>
        <v>21.563552846386337</v>
      </c>
      <c r="O12" s="77">
        <f t="shared" si="12"/>
        <v>32.418576435625944</v>
      </c>
      <c r="P12" s="77">
        <f t="shared" si="12"/>
        <v>52.933803322349362</v>
      </c>
      <c r="Q12" s="77">
        <f t="shared" si="12"/>
        <v>78.5978934521074</v>
      </c>
    </row>
    <row r="13" spans="1:17" ht="11.45" customHeight="1" x14ac:dyDescent="0.25">
      <c r="A13" s="19" t="s">
        <v>28</v>
      </c>
      <c r="B13" s="76">
        <v>9537.9002591050139</v>
      </c>
      <c r="C13" s="76">
        <v>9493.5971515607853</v>
      </c>
      <c r="D13" s="76">
        <v>9606.2999665388343</v>
      </c>
      <c r="E13" s="76">
        <v>9782.6009057961855</v>
      </c>
      <c r="F13" s="76">
        <v>9909.8709093280759</v>
      </c>
      <c r="G13" s="76">
        <v>9658.1247092300146</v>
      </c>
      <c r="H13" s="76">
        <v>9563.6709328051438</v>
      </c>
      <c r="I13" s="76">
        <v>10139.828761267629</v>
      </c>
      <c r="J13" s="76">
        <v>9904.4878854506769</v>
      </c>
      <c r="K13" s="76">
        <v>9183.5169296710537</v>
      </c>
      <c r="L13" s="76">
        <v>9951.6127142958867</v>
      </c>
      <c r="M13" s="76">
        <v>9903.5596634819922</v>
      </c>
      <c r="N13" s="76">
        <v>9868.7015151968335</v>
      </c>
      <c r="O13" s="76">
        <v>9896.5781855105197</v>
      </c>
      <c r="P13" s="76">
        <v>10136.862897278643</v>
      </c>
      <c r="Q13" s="76">
        <v>10295.414860155601</v>
      </c>
    </row>
    <row r="14" spans="1:17" ht="11.45" customHeight="1" x14ac:dyDescent="0.25">
      <c r="A14" s="62" t="s">
        <v>59</v>
      </c>
      <c r="B14" s="75">
        <f t="shared" ref="B14" si="13">IF(B41=0,0,B41*B151)</f>
        <v>5.3863304995261378</v>
      </c>
      <c r="C14" s="75">
        <f t="shared" ref="C14:Q14" si="14">IF(C41=0,0,C41*C151)</f>
        <v>5.7892453200891936</v>
      </c>
      <c r="D14" s="75">
        <f t="shared" si="14"/>
        <v>4.99016326438056</v>
      </c>
      <c r="E14" s="75">
        <f t="shared" si="14"/>
        <v>4.6025189741151902</v>
      </c>
      <c r="F14" s="75">
        <f t="shared" si="14"/>
        <v>4.1101825022637106</v>
      </c>
      <c r="G14" s="75">
        <f t="shared" si="14"/>
        <v>3.1514221617524711</v>
      </c>
      <c r="H14" s="75">
        <f t="shared" si="14"/>
        <v>2.6740787074981607</v>
      </c>
      <c r="I14" s="75">
        <f t="shared" si="14"/>
        <v>2.8365778384104923</v>
      </c>
      <c r="J14" s="75">
        <f t="shared" si="14"/>
        <v>2.288525354311802</v>
      </c>
      <c r="K14" s="75">
        <f t="shared" si="14"/>
        <v>1.6201482744876619</v>
      </c>
      <c r="L14" s="75">
        <f t="shared" si="14"/>
        <v>1.741564563201899</v>
      </c>
      <c r="M14" s="75">
        <f t="shared" si="14"/>
        <v>1.3059856563341377</v>
      </c>
      <c r="N14" s="75">
        <f t="shared" si="14"/>
        <v>1.3100352060405658</v>
      </c>
      <c r="O14" s="75">
        <f t="shared" si="14"/>
        <v>0.86323482336088386</v>
      </c>
      <c r="P14" s="75">
        <f t="shared" si="14"/>
        <v>1.0979395204434554</v>
      </c>
      <c r="Q14" s="75">
        <f t="shared" si="14"/>
        <v>0.88732103400890217</v>
      </c>
    </row>
    <row r="15" spans="1:17" ht="11.45" customHeight="1" x14ac:dyDescent="0.25">
      <c r="A15" s="62" t="s">
        <v>58</v>
      </c>
      <c r="B15" s="75">
        <f t="shared" ref="B15" si="15">IF(B42=0,0,B42*B152)</f>
        <v>9434.2012109600291</v>
      </c>
      <c r="C15" s="75">
        <f t="shared" ref="C15:Q15" si="16">IF(C42=0,0,C42*C152)</f>
        <v>9386.5971956319609</v>
      </c>
      <c r="D15" s="75">
        <f t="shared" si="16"/>
        <v>9487.8480618152953</v>
      </c>
      <c r="E15" s="75">
        <f t="shared" si="16"/>
        <v>9656.0568709643157</v>
      </c>
      <c r="F15" s="75">
        <f t="shared" si="16"/>
        <v>9761.401876552487</v>
      </c>
      <c r="G15" s="75">
        <f t="shared" si="16"/>
        <v>9494.2032005713463</v>
      </c>
      <c r="H15" s="75">
        <f t="shared" si="16"/>
        <v>9384.5935771386121</v>
      </c>
      <c r="I15" s="75">
        <f t="shared" si="16"/>
        <v>9891.5768222220304</v>
      </c>
      <c r="J15" s="75">
        <f t="shared" si="16"/>
        <v>9618.011382675566</v>
      </c>
      <c r="K15" s="75">
        <f t="shared" si="16"/>
        <v>8685.9334276293157</v>
      </c>
      <c r="L15" s="75">
        <f t="shared" si="16"/>
        <v>9306.7953763700934</v>
      </c>
      <c r="M15" s="75">
        <f t="shared" si="16"/>
        <v>9232.4579546815785</v>
      </c>
      <c r="N15" s="75">
        <f t="shared" si="16"/>
        <v>9162.5145369432066</v>
      </c>
      <c r="O15" s="75">
        <f t="shared" si="16"/>
        <v>9085.8588009054529</v>
      </c>
      <c r="P15" s="75">
        <f t="shared" si="16"/>
        <v>9286.8786673782652</v>
      </c>
      <c r="Q15" s="75">
        <f t="shared" si="16"/>
        <v>9470.2364630606116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6.8196490570323194</v>
      </c>
      <c r="D16" s="75">
        <f t="shared" si="18"/>
        <v>22.219135552360711</v>
      </c>
      <c r="E16" s="75">
        <f t="shared" si="18"/>
        <v>32.255149287694813</v>
      </c>
      <c r="F16" s="75">
        <f t="shared" si="18"/>
        <v>43.734785698617252</v>
      </c>
      <c r="G16" s="75">
        <f t="shared" si="18"/>
        <v>62.948302095682003</v>
      </c>
      <c r="H16" s="75">
        <f t="shared" si="18"/>
        <v>78.084177707278755</v>
      </c>
      <c r="I16" s="75">
        <f t="shared" si="18"/>
        <v>103.94853646685281</v>
      </c>
      <c r="J16" s="75">
        <f t="shared" si="18"/>
        <v>119.99222214453508</v>
      </c>
      <c r="K16" s="75">
        <f t="shared" si="18"/>
        <v>141.37228257642013</v>
      </c>
      <c r="L16" s="75">
        <f t="shared" si="18"/>
        <v>173.71184241653469</v>
      </c>
      <c r="M16" s="75">
        <f t="shared" si="18"/>
        <v>189.03586435373242</v>
      </c>
      <c r="N16" s="75">
        <f t="shared" si="18"/>
        <v>191.53766199706331</v>
      </c>
      <c r="O16" s="75">
        <f t="shared" si="18"/>
        <v>186.30057527106484</v>
      </c>
      <c r="P16" s="75">
        <f t="shared" si="18"/>
        <v>180.87432706013507</v>
      </c>
      <c r="Q16" s="75">
        <f t="shared" si="18"/>
        <v>155.17515744893396</v>
      </c>
    </row>
    <row r="17" spans="1:17" ht="11.45" customHeight="1" x14ac:dyDescent="0.25">
      <c r="A17" s="62" t="s">
        <v>56</v>
      </c>
      <c r="B17" s="75">
        <f t="shared" ref="B17" si="19">IF(B44=0,0,B44*B154)</f>
        <v>0</v>
      </c>
      <c r="C17" s="75">
        <f t="shared" ref="C17:Q17" si="20">IF(C44=0,0,C44*C154)</f>
        <v>0</v>
      </c>
      <c r="D17" s="75">
        <f t="shared" si="20"/>
        <v>0</v>
      </c>
      <c r="E17" s="75">
        <f t="shared" si="20"/>
        <v>0</v>
      </c>
      <c r="F17" s="75">
        <f t="shared" si="20"/>
        <v>13.529488055118309</v>
      </c>
      <c r="G17" s="75">
        <f t="shared" si="20"/>
        <v>12.90553401219406</v>
      </c>
      <c r="H17" s="75">
        <f t="shared" si="20"/>
        <v>11.582586204889008</v>
      </c>
      <c r="I17" s="75">
        <f t="shared" si="20"/>
        <v>61.673123755991888</v>
      </c>
      <c r="J17" s="75">
        <f t="shared" si="20"/>
        <v>84.131458490184542</v>
      </c>
      <c r="K17" s="75">
        <f t="shared" si="20"/>
        <v>269.68378101417534</v>
      </c>
      <c r="L17" s="75">
        <f t="shared" si="20"/>
        <v>378.85338377250491</v>
      </c>
      <c r="M17" s="75">
        <f t="shared" si="20"/>
        <v>387.7478570573769</v>
      </c>
      <c r="N17" s="75">
        <f t="shared" si="20"/>
        <v>412.63271358581881</v>
      </c>
      <c r="O17" s="75">
        <f t="shared" si="20"/>
        <v>512.30645115374955</v>
      </c>
      <c r="P17" s="75">
        <f t="shared" si="20"/>
        <v>563.20808120196546</v>
      </c>
      <c r="Q17" s="75">
        <f t="shared" si="20"/>
        <v>558.73215614293554</v>
      </c>
    </row>
    <row r="18" spans="1:17" ht="11.45" customHeight="1" x14ac:dyDescent="0.25">
      <c r="A18" s="62" t="s">
        <v>55</v>
      </c>
      <c r="B18" s="75">
        <f t="shared" ref="B18" si="21">IF(B45=0,0,B45*B155)</f>
        <v>98.312717645457596</v>
      </c>
      <c r="C18" s="75">
        <f t="shared" ref="C18:Q18" si="22">IF(C45=0,0,C45*C155)</f>
        <v>94.391061551703217</v>
      </c>
      <c r="D18" s="75">
        <f t="shared" si="22"/>
        <v>91.24260590679711</v>
      </c>
      <c r="E18" s="75">
        <f t="shared" si="22"/>
        <v>89.686366570058226</v>
      </c>
      <c r="F18" s="75">
        <f t="shared" si="22"/>
        <v>87.094576519588344</v>
      </c>
      <c r="G18" s="75">
        <f t="shared" si="22"/>
        <v>84.916250389040002</v>
      </c>
      <c r="H18" s="75">
        <f t="shared" si="22"/>
        <v>86.736513046865213</v>
      </c>
      <c r="I18" s="75">
        <f t="shared" si="22"/>
        <v>79.793700984342308</v>
      </c>
      <c r="J18" s="75">
        <f t="shared" si="22"/>
        <v>80.064296786077875</v>
      </c>
      <c r="K18" s="75">
        <f t="shared" si="22"/>
        <v>84.907290176656076</v>
      </c>
      <c r="L18" s="75">
        <f t="shared" si="22"/>
        <v>90.510547173551572</v>
      </c>
      <c r="M18" s="75">
        <f t="shared" si="22"/>
        <v>93.012001732969154</v>
      </c>
      <c r="N18" s="75">
        <f t="shared" si="22"/>
        <v>100.70656746470331</v>
      </c>
      <c r="O18" s="75">
        <f t="shared" si="22"/>
        <v>111.24912335689143</v>
      </c>
      <c r="P18" s="75">
        <f t="shared" si="22"/>
        <v>104.8038821178335</v>
      </c>
      <c r="Q18" s="75">
        <f t="shared" si="22"/>
        <v>110.38376246910867</v>
      </c>
    </row>
    <row r="19" spans="1:17" ht="11.45" customHeight="1" x14ac:dyDescent="0.25">
      <c r="A19" s="25" t="s">
        <v>51</v>
      </c>
      <c r="B19" s="79">
        <f t="shared" ref="B19" si="23">B20+B26</f>
        <v>27311.770830683494</v>
      </c>
      <c r="C19" s="79">
        <f t="shared" ref="C19:Q19" si="24">C20+C26</f>
        <v>28323.887245748589</v>
      </c>
      <c r="D19" s="79">
        <f t="shared" si="24"/>
        <v>29410.626918232658</v>
      </c>
      <c r="E19" s="79">
        <f t="shared" si="24"/>
        <v>30046.266081701091</v>
      </c>
      <c r="F19" s="79">
        <f t="shared" si="24"/>
        <v>31941.021318421757</v>
      </c>
      <c r="G19" s="79">
        <f t="shared" si="24"/>
        <v>32716.832586240718</v>
      </c>
      <c r="H19" s="79">
        <f t="shared" si="24"/>
        <v>35793.170093631845</v>
      </c>
      <c r="I19" s="79">
        <f t="shared" si="24"/>
        <v>38915.229459293812</v>
      </c>
      <c r="J19" s="79">
        <f t="shared" si="24"/>
        <v>41480.000097168748</v>
      </c>
      <c r="K19" s="79">
        <f t="shared" si="24"/>
        <v>36099.838771503637</v>
      </c>
      <c r="L19" s="79">
        <f t="shared" si="24"/>
        <v>38238.705687960137</v>
      </c>
      <c r="M19" s="79">
        <f t="shared" si="24"/>
        <v>39465.920880606587</v>
      </c>
      <c r="N19" s="79">
        <f t="shared" si="24"/>
        <v>38411.728143604632</v>
      </c>
      <c r="O19" s="79">
        <f t="shared" si="24"/>
        <v>38995.551968163054</v>
      </c>
      <c r="P19" s="79">
        <f t="shared" si="24"/>
        <v>39343.811116422708</v>
      </c>
      <c r="Q19" s="79">
        <f t="shared" si="24"/>
        <v>40966.371438499686</v>
      </c>
    </row>
    <row r="20" spans="1:17" ht="11.45" customHeight="1" x14ac:dyDescent="0.25">
      <c r="A20" s="23" t="s">
        <v>27</v>
      </c>
      <c r="B20" s="78">
        <v>289.18844849527858</v>
      </c>
      <c r="C20" s="78">
        <v>301.32124907405142</v>
      </c>
      <c r="D20" s="78">
        <v>305.39385796367242</v>
      </c>
      <c r="E20" s="78">
        <v>312.70604085758868</v>
      </c>
      <c r="F20" s="78">
        <v>321.2254646551491</v>
      </c>
      <c r="G20" s="78">
        <v>335.45186021828897</v>
      </c>
      <c r="H20" s="78">
        <v>352.67231752281054</v>
      </c>
      <c r="I20" s="78">
        <v>367.60551465988391</v>
      </c>
      <c r="J20" s="78">
        <v>368.9562307997017</v>
      </c>
      <c r="K20" s="78">
        <v>370.85305224475678</v>
      </c>
      <c r="L20" s="78">
        <v>377.26936685923971</v>
      </c>
      <c r="M20" s="78">
        <v>387.74672228824301</v>
      </c>
      <c r="N20" s="78">
        <v>391.87392351693563</v>
      </c>
      <c r="O20" s="78">
        <v>398.74353286485899</v>
      </c>
      <c r="P20" s="78">
        <v>407.92310164890876</v>
      </c>
      <c r="Q20" s="78">
        <v>418.59630841808342</v>
      </c>
    </row>
    <row r="21" spans="1:17" ht="11.45" customHeight="1" x14ac:dyDescent="0.25">
      <c r="A21" s="62" t="s">
        <v>59</v>
      </c>
      <c r="B21" s="77">
        <f t="shared" ref="B21" si="25">IF(B48=0,0,B48*B158)</f>
        <v>31.297109741313594</v>
      </c>
      <c r="C21" s="77">
        <f t="shared" ref="C21:Q21" si="26">IF(C48=0,0,C48*C158)</f>
        <v>28.702166939978863</v>
      </c>
      <c r="D21" s="77">
        <f t="shared" si="26"/>
        <v>19.705629802004804</v>
      </c>
      <c r="E21" s="77">
        <f t="shared" si="26"/>
        <v>17.274732377413976</v>
      </c>
      <c r="F21" s="77">
        <f t="shared" si="26"/>
        <v>15.270669570236112</v>
      </c>
      <c r="G21" s="77">
        <f t="shared" si="26"/>
        <v>14.049980308422706</v>
      </c>
      <c r="H21" s="77">
        <f t="shared" si="26"/>
        <v>13.383428606458828</v>
      </c>
      <c r="I21" s="77">
        <f t="shared" si="26"/>
        <v>12.988590248708979</v>
      </c>
      <c r="J21" s="77">
        <f t="shared" si="26"/>
        <v>12.412882384689446</v>
      </c>
      <c r="K21" s="77">
        <f t="shared" si="26"/>
        <v>12.318592697494369</v>
      </c>
      <c r="L21" s="77">
        <f t="shared" si="26"/>
        <v>12.218409736889106</v>
      </c>
      <c r="M21" s="77">
        <f t="shared" si="26"/>
        <v>12.63279267531014</v>
      </c>
      <c r="N21" s="77">
        <f t="shared" si="26"/>
        <v>12.910199070261138</v>
      </c>
      <c r="O21" s="77">
        <f t="shared" si="26"/>
        <v>13.00853829215688</v>
      </c>
      <c r="P21" s="77">
        <f t="shared" si="26"/>
        <v>13.589152525016816</v>
      </c>
      <c r="Q21" s="77">
        <f t="shared" si="26"/>
        <v>14.17639626645755</v>
      </c>
    </row>
    <row r="22" spans="1:17" ht="11.45" customHeight="1" x14ac:dyDescent="0.25">
      <c r="A22" s="62" t="s">
        <v>58</v>
      </c>
      <c r="B22" s="77">
        <f t="shared" ref="B22" si="27">IF(B49=0,0,B49*B159)</f>
        <v>257.87431035501879</v>
      </c>
      <c r="C22" s="77">
        <f t="shared" ref="C22:Q22" si="28">IF(C49=0,0,C49*C159)</f>
        <v>272.59659176601343</v>
      </c>
      <c r="D22" s="77">
        <f t="shared" si="28"/>
        <v>285.66842890210313</v>
      </c>
      <c r="E22" s="77">
        <f t="shared" si="28"/>
        <v>295.40576530830123</v>
      </c>
      <c r="F22" s="77">
        <f t="shared" si="28"/>
        <v>305.91983364230481</v>
      </c>
      <c r="G22" s="77">
        <f t="shared" si="28"/>
        <v>321.31071374647331</v>
      </c>
      <c r="H22" s="77">
        <f t="shared" si="28"/>
        <v>339.15577564643519</v>
      </c>
      <c r="I22" s="77">
        <f t="shared" si="28"/>
        <v>354.43390567700584</v>
      </c>
      <c r="J22" s="77">
        <f t="shared" si="28"/>
        <v>356.21063400922554</v>
      </c>
      <c r="K22" s="77">
        <f t="shared" si="28"/>
        <v>358.12105235551331</v>
      </c>
      <c r="L22" s="77">
        <f t="shared" si="28"/>
        <v>364.55145777411866</v>
      </c>
      <c r="M22" s="77">
        <f t="shared" si="28"/>
        <v>374.52554696324762</v>
      </c>
      <c r="N22" s="77">
        <f t="shared" si="28"/>
        <v>378.07415752601099</v>
      </c>
      <c r="O22" s="77">
        <f t="shared" si="28"/>
        <v>384.59815232237042</v>
      </c>
      <c r="P22" s="77">
        <f t="shared" si="28"/>
        <v>392.96587207328179</v>
      </c>
      <c r="Q22" s="77">
        <f t="shared" si="28"/>
        <v>402.80504523441107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6.4208537988706613E-3</v>
      </c>
      <c r="F23" s="77">
        <f t="shared" si="30"/>
        <v>1.7200629265658626E-2</v>
      </c>
      <c r="G23" s="77">
        <f t="shared" si="30"/>
        <v>7.4759840231554367E-2</v>
      </c>
      <c r="H23" s="77">
        <f t="shared" si="30"/>
        <v>7.2195597026428013E-2</v>
      </c>
      <c r="I23" s="77">
        <f t="shared" si="30"/>
        <v>7.1569288919379553E-2</v>
      </c>
      <c r="J23" s="77">
        <f t="shared" si="30"/>
        <v>6.8087073782545762E-2</v>
      </c>
      <c r="K23" s="77">
        <f t="shared" si="30"/>
        <v>6.421132692841193E-2</v>
      </c>
      <c r="L23" s="77">
        <f t="shared" si="30"/>
        <v>6.0220501113440024E-2</v>
      </c>
      <c r="M23" s="77">
        <f t="shared" si="30"/>
        <v>5.5948816434290366E-2</v>
      </c>
      <c r="N23" s="77">
        <f t="shared" si="30"/>
        <v>5.9129566975414202E-2</v>
      </c>
      <c r="O23" s="77">
        <f t="shared" si="30"/>
        <v>6.3516879256519332E-2</v>
      </c>
      <c r="P23" s="77">
        <f t="shared" si="30"/>
        <v>7.2691768419950786E-2</v>
      </c>
      <c r="Q23" s="77">
        <f t="shared" si="30"/>
        <v>7.6342987636496343E-2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4.5862013477108617E-2</v>
      </c>
      <c r="I24" s="77">
        <f t="shared" si="32"/>
        <v>9.2276606651200646E-2</v>
      </c>
      <c r="J24" s="77">
        <f t="shared" si="32"/>
        <v>0.24337108242290478</v>
      </c>
      <c r="K24" s="77">
        <f t="shared" si="32"/>
        <v>0.318304765203902</v>
      </c>
      <c r="L24" s="77">
        <f t="shared" si="32"/>
        <v>0.39187905252482358</v>
      </c>
      <c r="M24" s="77">
        <f t="shared" si="32"/>
        <v>0.45959030261400136</v>
      </c>
      <c r="N24" s="77">
        <f t="shared" si="32"/>
        <v>0.5593889067845339</v>
      </c>
      <c r="O24" s="77">
        <f t="shared" si="32"/>
        <v>0.64699419374911649</v>
      </c>
      <c r="P24" s="77">
        <f t="shared" si="32"/>
        <v>0.73114555214783739</v>
      </c>
      <c r="Q24" s="77">
        <f t="shared" si="32"/>
        <v>0.80202512711709173</v>
      </c>
    </row>
    <row r="25" spans="1:17" ht="11.45" customHeight="1" x14ac:dyDescent="0.25">
      <c r="A25" s="62" t="s">
        <v>55</v>
      </c>
      <c r="B25" s="77">
        <f t="shared" ref="B25" si="33">IF(B52=0,0,B52*B162)</f>
        <v>1.7028398946201534E-2</v>
      </c>
      <c r="C25" s="77">
        <f t="shared" ref="C25:Q25" si="34">IF(C52=0,0,C52*C162)</f>
        <v>2.2490368059179481E-2</v>
      </c>
      <c r="D25" s="77">
        <f t="shared" si="34"/>
        <v>1.9799259564464759E-2</v>
      </c>
      <c r="E25" s="77">
        <f t="shared" si="34"/>
        <v>1.9122318074632168E-2</v>
      </c>
      <c r="F25" s="77">
        <f t="shared" si="34"/>
        <v>1.7760813342532211E-2</v>
      </c>
      <c r="G25" s="77">
        <f t="shared" si="34"/>
        <v>1.6406323161382227E-2</v>
      </c>
      <c r="H25" s="77">
        <f t="shared" si="34"/>
        <v>1.5055659412961764E-2</v>
      </c>
      <c r="I25" s="77">
        <f t="shared" si="34"/>
        <v>1.917283859855012E-2</v>
      </c>
      <c r="J25" s="77">
        <f t="shared" si="34"/>
        <v>2.1256249581255899E-2</v>
      </c>
      <c r="K25" s="77">
        <f t="shared" si="34"/>
        <v>3.0891099616828593E-2</v>
      </c>
      <c r="L25" s="77">
        <f t="shared" si="34"/>
        <v>4.7399794593698134E-2</v>
      </c>
      <c r="M25" s="77">
        <f t="shared" si="34"/>
        <v>7.2843530636951856E-2</v>
      </c>
      <c r="N25" s="77">
        <f t="shared" si="34"/>
        <v>0.27104844690358176</v>
      </c>
      <c r="O25" s="77">
        <f t="shared" si="34"/>
        <v>0.42633117732611442</v>
      </c>
      <c r="P25" s="77">
        <f t="shared" si="34"/>
        <v>0.56423973004237638</v>
      </c>
      <c r="Q25" s="77">
        <f t="shared" si="34"/>
        <v>0.73649880246121147</v>
      </c>
    </row>
    <row r="26" spans="1:17" ht="11.45" customHeight="1" x14ac:dyDescent="0.25">
      <c r="A26" s="19" t="s">
        <v>24</v>
      </c>
      <c r="B26" s="76">
        <v>27022.582382188215</v>
      </c>
      <c r="C26" s="76">
        <v>28022.565996674537</v>
      </c>
      <c r="D26" s="76">
        <v>29105.233060268984</v>
      </c>
      <c r="E26" s="76">
        <v>29733.560040843502</v>
      </c>
      <c r="F26" s="76">
        <v>31619.795853766609</v>
      </c>
      <c r="G26" s="76">
        <v>32381.380726022428</v>
      </c>
      <c r="H26" s="76">
        <v>35440.497776109034</v>
      </c>
      <c r="I26" s="76">
        <v>38547.623944633931</v>
      </c>
      <c r="J26" s="76">
        <v>41111.043866369044</v>
      </c>
      <c r="K26" s="76">
        <v>35728.985719258882</v>
      </c>
      <c r="L26" s="76">
        <v>37861.436321100897</v>
      </c>
      <c r="M26" s="76">
        <v>39078.174158318347</v>
      </c>
      <c r="N26" s="76">
        <v>38019.854220087698</v>
      </c>
      <c r="O26" s="76">
        <v>38596.808435298197</v>
      </c>
      <c r="P26" s="76">
        <v>38935.888014773802</v>
      </c>
      <c r="Q26" s="76">
        <v>40547.775130081602</v>
      </c>
    </row>
    <row r="27" spans="1:17" ht="11.45" customHeight="1" x14ac:dyDescent="0.25">
      <c r="A27" s="17" t="s">
        <v>23</v>
      </c>
      <c r="B27" s="75">
        <v>12389</v>
      </c>
      <c r="C27" s="75">
        <v>12454</v>
      </c>
      <c r="D27" s="75">
        <v>12663</v>
      </c>
      <c r="E27" s="75">
        <v>13036</v>
      </c>
      <c r="F27" s="75">
        <v>12376</v>
      </c>
      <c r="G27" s="75">
        <v>12514</v>
      </c>
      <c r="H27" s="75">
        <v>14437</v>
      </c>
      <c r="I27" s="75">
        <v>14744</v>
      </c>
      <c r="J27" s="75">
        <v>14581</v>
      </c>
      <c r="K27" s="75">
        <v>13491</v>
      </c>
      <c r="L27" s="75">
        <v>13914</v>
      </c>
      <c r="M27" s="75">
        <v>14475</v>
      </c>
      <c r="N27" s="75">
        <v>14118</v>
      </c>
      <c r="O27" s="75">
        <v>13853</v>
      </c>
      <c r="P27" s="75">
        <v>14721</v>
      </c>
      <c r="Q27" s="75">
        <v>15482</v>
      </c>
    </row>
    <row r="28" spans="1:17" ht="11.45" customHeight="1" x14ac:dyDescent="0.25">
      <c r="A28" s="15" t="s">
        <v>22</v>
      </c>
      <c r="B28" s="74">
        <v>14633.582382188215</v>
      </c>
      <c r="C28" s="74">
        <v>15568.565996674537</v>
      </c>
      <c r="D28" s="74">
        <v>16442.233060268984</v>
      </c>
      <c r="E28" s="74">
        <v>16697.560040843502</v>
      </c>
      <c r="F28" s="74">
        <v>19243.795853766609</v>
      </c>
      <c r="G28" s="74">
        <v>19867.380726022428</v>
      </c>
      <c r="H28" s="74">
        <v>21003.497776109034</v>
      </c>
      <c r="I28" s="74">
        <v>23803.623944633931</v>
      </c>
      <c r="J28" s="74">
        <v>26530.043866369044</v>
      </c>
      <c r="K28" s="74">
        <v>22237.985719258882</v>
      </c>
      <c r="L28" s="74">
        <v>23947.436321100897</v>
      </c>
      <c r="M28" s="74">
        <v>24603.174158318347</v>
      </c>
      <c r="N28" s="74">
        <v>23901.854220087698</v>
      </c>
      <c r="O28" s="74">
        <v>24743.808435298197</v>
      </c>
      <c r="P28" s="74">
        <v>24214.888014773802</v>
      </c>
      <c r="Q28" s="74">
        <v>25065.775130081602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62507.442001488402</v>
      </c>
      <c r="C30" s="68">
        <f t="shared" si="35"/>
        <v>63778.052383642156</v>
      </c>
      <c r="D30" s="68">
        <f t="shared" si="35"/>
        <v>65195.33522097941</v>
      </c>
      <c r="E30" s="68">
        <f t="shared" si="35"/>
        <v>66399.815287249017</v>
      </c>
      <c r="F30" s="68">
        <f t="shared" si="35"/>
        <v>67497.886799997897</v>
      </c>
      <c r="G30" s="68">
        <f t="shared" si="35"/>
        <v>68921.266569696498</v>
      </c>
      <c r="H30" s="68">
        <f t="shared" si="35"/>
        <v>70008.738095937253</v>
      </c>
      <c r="I30" s="68">
        <f t="shared" si="35"/>
        <v>71700.784972437687</v>
      </c>
      <c r="J30" s="68">
        <f t="shared" si="35"/>
        <v>73174.412612058077</v>
      </c>
      <c r="K30" s="68">
        <f t="shared" si="35"/>
        <v>72470.288287299409</v>
      </c>
      <c r="L30" s="68">
        <f t="shared" si="35"/>
        <v>73545.04193687308</v>
      </c>
      <c r="M30" s="68">
        <f t="shared" si="35"/>
        <v>74836.349387961352</v>
      </c>
      <c r="N30" s="68">
        <f t="shared" si="35"/>
        <v>74787.024961245799</v>
      </c>
      <c r="O30" s="68">
        <f t="shared" si="35"/>
        <v>75694.568411849556</v>
      </c>
      <c r="P30" s="68">
        <f t="shared" si="35"/>
        <v>77589.304414474347</v>
      </c>
      <c r="Q30" s="68">
        <f t="shared" si="35"/>
        <v>79613.843836508997</v>
      </c>
    </row>
    <row r="31" spans="1:17" ht="11.45" customHeight="1" x14ac:dyDescent="0.25">
      <c r="A31" s="25" t="s">
        <v>39</v>
      </c>
      <c r="B31" s="79">
        <f t="shared" ref="B31:Q31" si="36">B32+B33+B40</f>
        <v>55565.713442988817</v>
      </c>
      <c r="C31" s="79">
        <f t="shared" si="36"/>
        <v>56589.139706039707</v>
      </c>
      <c r="D31" s="79">
        <f t="shared" si="36"/>
        <v>57893.996007154099</v>
      </c>
      <c r="E31" s="79">
        <f t="shared" si="36"/>
        <v>58945.495844352379</v>
      </c>
      <c r="F31" s="79">
        <f t="shared" si="36"/>
        <v>59810.526878334371</v>
      </c>
      <c r="G31" s="79">
        <f t="shared" si="36"/>
        <v>60981.19999999999</v>
      </c>
      <c r="H31" s="79">
        <f t="shared" si="36"/>
        <v>61470.400000000001</v>
      </c>
      <c r="I31" s="79">
        <f t="shared" si="36"/>
        <v>62705.279999999999</v>
      </c>
      <c r="J31" s="79">
        <f t="shared" si="36"/>
        <v>63991.679999999993</v>
      </c>
      <c r="K31" s="79">
        <f t="shared" si="36"/>
        <v>63694.44</v>
      </c>
      <c r="L31" s="79">
        <f t="shared" si="36"/>
        <v>64639.799999999996</v>
      </c>
      <c r="M31" s="79">
        <f t="shared" si="36"/>
        <v>65684.919999999984</v>
      </c>
      <c r="N31" s="79">
        <f t="shared" si="36"/>
        <v>65686.739999999991</v>
      </c>
      <c r="O31" s="79">
        <f t="shared" si="36"/>
        <v>66471.960000000006</v>
      </c>
      <c r="P31" s="79">
        <f t="shared" si="36"/>
        <v>68211.56</v>
      </c>
      <c r="Q31" s="79">
        <f t="shared" si="36"/>
        <v>69894.094536961449</v>
      </c>
    </row>
    <row r="32" spans="1:17" ht="11.45" customHeight="1" x14ac:dyDescent="0.25">
      <c r="A32" s="23" t="s">
        <v>30</v>
      </c>
      <c r="B32" s="78">
        <v>895.9</v>
      </c>
      <c r="C32" s="78">
        <v>923.94999999999993</v>
      </c>
      <c r="D32" s="78">
        <v>955.4</v>
      </c>
      <c r="E32" s="78">
        <v>983.44999999999993</v>
      </c>
      <c r="F32" s="78">
        <v>1038.4000000000001</v>
      </c>
      <c r="G32" s="78">
        <v>1069.2</v>
      </c>
      <c r="H32" s="78">
        <v>1104.4000000000001</v>
      </c>
      <c r="I32" s="78">
        <v>1149.28</v>
      </c>
      <c r="J32" s="78">
        <v>1197.68</v>
      </c>
      <c r="K32" s="78">
        <v>1243.44</v>
      </c>
      <c r="L32" s="78">
        <v>1284.8</v>
      </c>
      <c r="M32" s="78">
        <v>1327.92</v>
      </c>
      <c r="N32" s="78">
        <v>1393.74</v>
      </c>
      <c r="O32" s="78">
        <v>1422.96</v>
      </c>
      <c r="P32" s="78">
        <v>1462.56</v>
      </c>
      <c r="Q32" s="78">
        <v>1514.7102390399284</v>
      </c>
    </row>
    <row r="33" spans="1:17" ht="11.45" customHeight="1" x14ac:dyDescent="0.25">
      <c r="A33" s="19" t="s">
        <v>29</v>
      </c>
      <c r="B33" s="76">
        <v>54219.813442988816</v>
      </c>
      <c r="C33" s="76">
        <v>55206.18970603971</v>
      </c>
      <c r="D33" s="76">
        <v>56459.596007154098</v>
      </c>
      <c r="E33" s="76">
        <v>57465.045844352382</v>
      </c>
      <c r="F33" s="76">
        <v>58276.126878334369</v>
      </c>
      <c r="G33" s="76">
        <v>59415.999999999993</v>
      </c>
      <c r="H33" s="76">
        <v>59876</v>
      </c>
      <c r="I33" s="76">
        <v>61036</v>
      </c>
      <c r="J33" s="76">
        <v>62286.999999999993</v>
      </c>
      <c r="K33" s="76">
        <v>61983</v>
      </c>
      <c r="L33" s="76">
        <v>62845.999999999993</v>
      </c>
      <c r="M33" s="76">
        <v>63850.999999999993</v>
      </c>
      <c r="N33" s="76">
        <v>63787</v>
      </c>
      <c r="O33" s="76">
        <v>64542.000000000007</v>
      </c>
      <c r="P33" s="76">
        <v>66229</v>
      </c>
      <c r="Q33" s="76">
        <v>67850.900036437248</v>
      </c>
    </row>
    <row r="34" spans="1:17" ht="11.45" customHeight="1" x14ac:dyDescent="0.25">
      <c r="A34" s="62" t="s">
        <v>59</v>
      </c>
      <c r="B34" s="77">
        <v>29933.227096323997</v>
      </c>
      <c r="C34" s="77">
        <v>29648.146685695912</v>
      </c>
      <c r="D34" s="77">
        <v>28619.935927520964</v>
      </c>
      <c r="E34" s="77">
        <v>27850.373854855025</v>
      </c>
      <c r="F34" s="77">
        <v>27182.60680141269</v>
      </c>
      <c r="G34" s="77">
        <v>25440.532900045495</v>
      </c>
      <c r="H34" s="77">
        <v>24733.643876352711</v>
      </c>
      <c r="I34" s="77">
        <v>23721.63229914894</v>
      </c>
      <c r="J34" s="77">
        <v>22859.270902792832</v>
      </c>
      <c r="K34" s="77">
        <v>22836.019504893375</v>
      </c>
      <c r="L34" s="77">
        <v>23927.166484795915</v>
      </c>
      <c r="M34" s="77">
        <v>24330.036164909845</v>
      </c>
      <c r="N34" s="77">
        <v>24223.045674236415</v>
      </c>
      <c r="O34" s="77">
        <v>24094.469723271664</v>
      </c>
      <c r="P34" s="77">
        <v>23650.169869022211</v>
      </c>
      <c r="Q34" s="77">
        <v>23841.6353398383</v>
      </c>
    </row>
    <row r="35" spans="1:17" ht="11.45" customHeight="1" x14ac:dyDescent="0.25">
      <c r="A35" s="62" t="s">
        <v>58</v>
      </c>
      <c r="B35" s="77">
        <v>24078.088193073396</v>
      </c>
      <c r="C35" s="77">
        <v>25338.488251528164</v>
      </c>
      <c r="D35" s="77">
        <v>27540.389762800361</v>
      </c>
      <c r="E35" s="77">
        <v>29253.934900631786</v>
      </c>
      <c r="F35" s="77">
        <v>30797.187686685116</v>
      </c>
      <c r="G35" s="77">
        <v>33684.101809149666</v>
      </c>
      <c r="H35" s="77">
        <v>34843.231336660741</v>
      </c>
      <c r="I35" s="77">
        <v>37031.897820233775</v>
      </c>
      <c r="J35" s="77">
        <v>39122.454172498452</v>
      </c>
      <c r="K35" s="77">
        <v>38872.967583915452</v>
      </c>
      <c r="L35" s="77">
        <v>38662.791374751592</v>
      </c>
      <c r="M35" s="77">
        <v>39250.404828709317</v>
      </c>
      <c r="N35" s="77">
        <v>39273.975645118757</v>
      </c>
      <c r="O35" s="77">
        <v>40150.572133799287</v>
      </c>
      <c r="P35" s="77">
        <v>42269.819318751965</v>
      </c>
      <c r="Q35" s="77">
        <v>43703.835681126453</v>
      </c>
    </row>
    <row r="36" spans="1:17" ht="11.45" customHeight="1" x14ac:dyDescent="0.25">
      <c r="A36" s="62" t="s">
        <v>57</v>
      </c>
      <c r="B36" s="77">
        <v>208.49815359142877</v>
      </c>
      <c r="C36" s="77">
        <v>219.55476881563223</v>
      </c>
      <c r="D36" s="77">
        <v>299.27031683277272</v>
      </c>
      <c r="E36" s="77">
        <v>360.73708886557068</v>
      </c>
      <c r="F36" s="77">
        <v>296.33239023656955</v>
      </c>
      <c r="G36" s="77">
        <v>291.36529080483444</v>
      </c>
      <c r="H36" s="77">
        <v>298.25148528827134</v>
      </c>
      <c r="I36" s="77">
        <v>279.04133216165121</v>
      </c>
      <c r="J36" s="77">
        <v>289.04427722797925</v>
      </c>
      <c r="K36" s="77">
        <v>254.29810845489311</v>
      </c>
      <c r="L36" s="77">
        <v>230.20575706673219</v>
      </c>
      <c r="M36" s="77">
        <v>225.00951313454641</v>
      </c>
      <c r="N36" s="77">
        <v>233.96071147336912</v>
      </c>
      <c r="O36" s="77">
        <v>217.83476875124506</v>
      </c>
      <c r="P36" s="77">
        <v>195.35645579103053</v>
      </c>
      <c r="Q36" s="77">
        <v>147.02802290616964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0.87330169827486293</v>
      </c>
      <c r="I37" s="77">
        <v>3.4285484556348713</v>
      </c>
      <c r="J37" s="77">
        <v>16.200767739553523</v>
      </c>
      <c r="K37" s="77">
        <v>19.101805512059553</v>
      </c>
      <c r="L37" s="77">
        <v>23.577604563050727</v>
      </c>
      <c r="M37" s="77">
        <v>30.568212333291203</v>
      </c>
      <c r="N37" s="77">
        <v>35.408092047692151</v>
      </c>
      <c r="O37" s="77">
        <v>43.420133101624188</v>
      </c>
      <c r="P37" s="77">
        <v>54.082193857098396</v>
      </c>
      <c r="Q37" s="77">
        <v>63.066151700025458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4.6378031494895433</v>
      </c>
      <c r="P38" s="77">
        <v>8.7159472629448835</v>
      </c>
      <c r="Q38" s="77">
        <v>19.703528149303231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2.9879741185003209E-2</v>
      </c>
      <c r="K39" s="77">
        <v>0.61299722422036818</v>
      </c>
      <c r="L39" s="77">
        <v>2.2587788227115113</v>
      </c>
      <c r="M39" s="77">
        <v>14.981280912992736</v>
      </c>
      <c r="N39" s="77">
        <v>20.609877123770129</v>
      </c>
      <c r="O39" s="77">
        <v>31.065437926696539</v>
      </c>
      <c r="P39" s="77">
        <v>50.856215314745803</v>
      </c>
      <c r="Q39" s="77">
        <v>75.63131271697965</v>
      </c>
    </row>
    <row r="40" spans="1:17" ht="11.45" customHeight="1" x14ac:dyDescent="0.25">
      <c r="A40" s="19" t="s">
        <v>28</v>
      </c>
      <c r="B40" s="76">
        <v>450</v>
      </c>
      <c r="C40" s="76">
        <v>459</v>
      </c>
      <c r="D40" s="76">
        <v>479</v>
      </c>
      <c r="E40" s="76">
        <v>497.00000000000006</v>
      </c>
      <c r="F40" s="76">
        <v>495.99999999999994</v>
      </c>
      <c r="G40" s="76">
        <v>496</v>
      </c>
      <c r="H40" s="76">
        <v>489.99999999999989</v>
      </c>
      <c r="I40" s="76">
        <v>519.99999999999989</v>
      </c>
      <c r="J40" s="76">
        <v>507.00000000000006</v>
      </c>
      <c r="K40" s="76">
        <v>467.99999999999994</v>
      </c>
      <c r="L40" s="76">
        <v>509.00000000000006</v>
      </c>
      <c r="M40" s="76">
        <v>505.99999999999994</v>
      </c>
      <c r="N40" s="76">
        <v>506</v>
      </c>
      <c r="O40" s="76">
        <v>507.00000000000006</v>
      </c>
      <c r="P40" s="76">
        <v>520</v>
      </c>
      <c r="Q40" s="76">
        <v>528.48426148427291</v>
      </c>
    </row>
    <row r="41" spans="1:17" ht="11.45" customHeight="1" x14ac:dyDescent="0.25">
      <c r="A41" s="62" t="s">
        <v>59</v>
      </c>
      <c r="B41" s="75">
        <v>0.660733129226173</v>
      </c>
      <c r="C41" s="75">
        <v>0.72774157726490374</v>
      </c>
      <c r="D41" s="75">
        <v>0.64694516630826526</v>
      </c>
      <c r="E41" s="75">
        <v>0.60795437487670922</v>
      </c>
      <c r="F41" s="75">
        <v>0.53486986898386091</v>
      </c>
      <c r="G41" s="75">
        <v>0.42079328463340904</v>
      </c>
      <c r="H41" s="75">
        <v>0.35622056606598507</v>
      </c>
      <c r="I41" s="75">
        <v>0.3782167655710536</v>
      </c>
      <c r="J41" s="75">
        <v>0.30458254449331879</v>
      </c>
      <c r="K41" s="75">
        <v>0.21466682486610283</v>
      </c>
      <c r="L41" s="75">
        <v>0.23159930044609511</v>
      </c>
      <c r="M41" s="75">
        <v>0.17348860287161694</v>
      </c>
      <c r="N41" s="75">
        <v>0.17464124478919285</v>
      </c>
      <c r="O41" s="75">
        <v>0.1149807663643105</v>
      </c>
      <c r="P41" s="75">
        <v>0.14643724066131539</v>
      </c>
      <c r="Q41" s="75">
        <v>0.1184247104260429</v>
      </c>
    </row>
    <row r="42" spans="1:17" ht="11.45" customHeight="1" x14ac:dyDescent="0.25">
      <c r="A42" s="62" t="s">
        <v>58</v>
      </c>
      <c r="B42" s="75">
        <v>444.70504710443083</v>
      </c>
      <c r="C42" s="75">
        <v>453.38366230173574</v>
      </c>
      <c r="D42" s="75">
        <v>472.70020415541984</v>
      </c>
      <c r="E42" s="75">
        <v>490.20153545027642</v>
      </c>
      <c r="F42" s="75">
        <v>488.24460679023525</v>
      </c>
      <c r="G42" s="75">
        <v>487.32705421729418</v>
      </c>
      <c r="H42" s="75">
        <v>480.6097039548971</v>
      </c>
      <c r="I42" s="75">
        <v>507.04180237659023</v>
      </c>
      <c r="J42" s="75">
        <v>492.15352220389809</v>
      </c>
      <c r="K42" s="75">
        <v>442.51774541976567</v>
      </c>
      <c r="L42" s="75">
        <v>475.88590123612073</v>
      </c>
      <c r="M42" s="75">
        <v>471.61203406603659</v>
      </c>
      <c r="N42" s="75">
        <v>469.69173283002823</v>
      </c>
      <c r="O42" s="75">
        <v>465.4020185505903</v>
      </c>
      <c r="P42" s="75">
        <v>476.31500752737395</v>
      </c>
      <c r="Q42" s="75">
        <v>486.05916048461756</v>
      </c>
    </row>
    <row r="43" spans="1:17" ht="11.45" customHeight="1" x14ac:dyDescent="0.25">
      <c r="A43" s="62" t="s">
        <v>57</v>
      </c>
      <c r="B43" s="75">
        <v>0</v>
      </c>
      <c r="C43" s="75">
        <v>0.32939705418793414</v>
      </c>
      <c r="D43" s="75">
        <v>1.1069938982294723</v>
      </c>
      <c r="E43" s="75">
        <v>1.6374720984246696</v>
      </c>
      <c r="F43" s="75">
        <v>2.1875211692460401</v>
      </c>
      <c r="G43" s="75">
        <v>3.2310674187406248</v>
      </c>
      <c r="H43" s="75">
        <v>3.9988959802028221</v>
      </c>
      <c r="I43" s="75">
        <v>5.3283975074786811</v>
      </c>
      <c r="J43" s="75">
        <v>6.1400005069527728</v>
      </c>
      <c r="K43" s="75">
        <v>7.2024203583653437</v>
      </c>
      <c r="L43" s="75">
        <v>8.8824362565949109</v>
      </c>
      <c r="M43" s="75">
        <v>9.6563221773556318</v>
      </c>
      <c r="N43" s="75">
        <v>9.8186645164796147</v>
      </c>
      <c r="O43" s="75">
        <v>9.5428143545053974</v>
      </c>
      <c r="P43" s="75">
        <v>9.2768689611273274</v>
      </c>
      <c r="Q43" s="75">
        <v>7.9643530604431607</v>
      </c>
    </row>
    <row r="44" spans="1:17" ht="11.45" customHeight="1" x14ac:dyDescent="0.25">
      <c r="A44" s="62" t="s">
        <v>56</v>
      </c>
      <c r="B44" s="75">
        <v>0</v>
      </c>
      <c r="C44" s="75">
        <v>0</v>
      </c>
      <c r="D44" s="75">
        <v>0</v>
      </c>
      <c r="E44" s="75">
        <v>0</v>
      </c>
      <c r="F44" s="75">
        <v>0.67671628103046733</v>
      </c>
      <c r="G44" s="75">
        <v>0.66242692940100056</v>
      </c>
      <c r="H44" s="75">
        <v>0.59317468372040938</v>
      </c>
      <c r="I44" s="75">
        <v>3.1613616705863063</v>
      </c>
      <c r="J44" s="75">
        <v>4.3050056791029752</v>
      </c>
      <c r="K44" s="75">
        <v>13.739439721131104</v>
      </c>
      <c r="L44" s="75">
        <v>19.37197248697337</v>
      </c>
      <c r="M44" s="75">
        <v>19.806919941492797</v>
      </c>
      <c r="N44" s="75">
        <v>21.152509334095836</v>
      </c>
      <c r="O44" s="75">
        <v>26.241708319271236</v>
      </c>
      <c r="P44" s="75">
        <v>28.886396715778833</v>
      </c>
      <c r="Q44" s="75">
        <v>28.676885082004247</v>
      </c>
    </row>
    <row r="45" spans="1:17" ht="11.45" customHeight="1" x14ac:dyDescent="0.25">
      <c r="A45" s="62" t="s">
        <v>55</v>
      </c>
      <c r="B45" s="75">
        <v>4.6342197663429792</v>
      </c>
      <c r="C45" s="75">
        <v>4.5591990668114022</v>
      </c>
      <c r="D45" s="75">
        <v>4.5458567800424321</v>
      </c>
      <c r="E45" s="75">
        <v>4.5530380764222151</v>
      </c>
      <c r="F45" s="75">
        <v>4.3562858905043687</v>
      </c>
      <c r="G45" s="75">
        <v>4.3586581499307622</v>
      </c>
      <c r="H45" s="75">
        <v>4.4420048151136085</v>
      </c>
      <c r="I45" s="75">
        <v>4.0902216797737028</v>
      </c>
      <c r="J45" s="75">
        <v>4.0968890655528591</v>
      </c>
      <c r="K45" s="75">
        <v>4.3257276758717449</v>
      </c>
      <c r="L45" s="75">
        <v>4.6280907198649022</v>
      </c>
      <c r="M45" s="75">
        <v>4.7512352122433477</v>
      </c>
      <c r="N45" s="75">
        <v>5.1624520746071516</v>
      </c>
      <c r="O45" s="75">
        <v>5.6984780092687757</v>
      </c>
      <c r="P45" s="75">
        <v>5.3752895550584876</v>
      </c>
      <c r="Q45" s="75">
        <v>5.6654381467818906</v>
      </c>
    </row>
    <row r="46" spans="1:17" ht="11.45" customHeight="1" x14ac:dyDescent="0.25">
      <c r="A46" s="25" t="s">
        <v>18</v>
      </c>
      <c r="B46" s="79">
        <f t="shared" ref="B46" si="37">B47+B53</f>
        <v>6941.7285584995834</v>
      </c>
      <c r="C46" s="79">
        <f t="shared" ref="C46:Q46" si="38">C47+C53</f>
        <v>7188.9126776024486</v>
      </c>
      <c r="D46" s="79">
        <f t="shared" si="38"/>
        <v>7301.3392138253084</v>
      </c>
      <c r="E46" s="79">
        <f t="shared" si="38"/>
        <v>7454.3194428966372</v>
      </c>
      <c r="F46" s="79">
        <f t="shared" si="38"/>
        <v>7687.359921663523</v>
      </c>
      <c r="G46" s="79">
        <f t="shared" si="38"/>
        <v>7940.0665696965098</v>
      </c>
      <c r="H46" s="79">
        <f t="shared" si="38"/>
        <v>8538.3380959372553</v>
      </c>
      <c r="I46" s="79">
        <f t="shared" si="38"/>
        <v>8995.5049724376877</v>
      </c>
      <c r="J46" s="79">
        <f t="shared" si="38"/>
        <v>9182.7326120580874</v>
      </c>
      <c r="K46" s="79">
        <f t="shared" si="38"/>
        <v>8775.8482872994064</v>
      </c>
      <c r="L46" s="79">
        <f t="shared" si="38"/>
        <v>8905.2419368730807</v>
      </c>
      <c r="M46" s="79">
        <f t="shared" si="38"/>
        <v>9151.4293879613761</v>
      </c>
      <c r="N46" s="79">
        <f t="shared" si="38"/>
        <v>9100.2849612458049</v>
      </c>
      <c r="O46" s="79">
        <f t="shared" si="38"/>
        <v>9222.6084118495455</v>
      </c>
      <c r="P46" s="79">
        <f t="shared" si="38"/>
        <v>9377.7444144743549</v>
      </c>
      <c r="Q46" s="79">
        <f t="shared" si="38"/>
        <v>9719.7492995475441</v>
      </c>
    </row>
    <row r="47" spans="1:17" ht="11.45" customHeight="1" x14ac:dyDescent="0.25">
      <c r="A47" s="23" t="s">
        <v>27</v>
      </c>
      <c r="B47" s="78">
        <v>4313.9889054610849</v>
      </c>
      <c r="C47" s="78">
        <v>4491.4068357413371</v>
      </c>
      <c r="D47" s="78">
        <v>4557.9437764874392</v>
      </c>
      <c r="E47" s="78">
        <v>4647.2140156565565</v>
      </c>
      <c r="F47" s="78">
        <v>4757.3962188430287</v>
      </c>
      <c r="G47" s="78">
        <v>4978.8504152106725</v>
      </c>
      <c r="H47" s="78">
        <v>5256.5679643864441</v>
      </c>
      <c r="I47" s="78">
        <v>5488.7783742225865</v>
      </c>
      <c r="J47" s="78">
        <v>5466.4772192404798</v>
      </c>
      <c r="K47" s="78">
        <v>5462.0693921722377</v>
      </c>
      <c r="L47" s="78">
        <v>5535.3461673643487</v>
      </c>
      <c r="M47" s="78">
        <v>5678.7847668988161</v>
      </c>
      <c r="N47" s="78">
        <v>5712.1040032460733</v>
      </c>
      <c r="O47" s="78">
        <v>5778.8898772678203</v>
      </c>
      <c r="P47" s="78">
        <v>5905.2384346830531</v>
      </c>
      <c r="Q47" s="78">
        <v>6062.5139858241182</v>
      </c>
    </row>
    <row r="48" spans="1:17" ht="11.45" customHeight="1" x14ac:dyDescent="0.25">
      <c r="A48" s="62" t="s">
        <v>59</v>
      </c>
      <c r="B48" s="77">
        <v>582.19156895929018</v>
      </c>
      <c r="C48" s="77">
        <v>533.9362864425907</v>
      </c>
      <c r="D48" s="77">
        <v>368.89739269645912</v>
      </c>
      <c r="E48" s="77">
        <v>321.91611714572252</v>
      </c>
      <c r="F48" s="77">
        <v>283.35738589955417</v>
      </c>
      <c r="G48" s="77">
        <v>260.90907416792709</v>
      </c>
      <c r="H48" s="77">
        <v>249.2254106792544</v>
      </c>
      <c r="I48" s="77">
        <v>241.8872534682454</v>
      </c>
      <c r="J48" s="77">
        <v>228.82235381182173</v>
      </c>
      <c r="K48" s="77">
        <v>225.05578585722591</v>
      </c>
      <c r="L48" s="77">
        <v>221.73863032077324</v>
      </c>
      <c r="M48" s="77">
        <v>229.51474635898072</v>
      </c>
      <c r="N48" s="77">
        <v>233.94438583794067</v>
      </c>
      <c r="O48" s="77">
        <v>233.64205671098577</v>
      </c>
      <c r="P48" s="77">
        <v>244.44448007695561</v>
      </c>
      <c r="Q48" s="77">
        <v>255.73485436427842</v>
      </c>
    </row>
    <row r="49" spans="1:17" ht="11.45" customHeight="1" x14ac:dyDescent="0.25">
      <c r="A49" s="62" t="s">
        <v>58</v>
      </c>
      <c r="B49" s="77">
        <v>3731.4910289095401</v>
      </c>
      <c r="C49" s="77">
        <v>3957.065933616107</v>
      </c>
      <c r="D49" s="77">
        <v>4188.6900252433888</v>
      </c>
      <c r="E49" s="77">
        <v>4324.8330402575166</v>
      </c>
      <c r="F49" s="77">
        <v>4473.396953169733</v>
      </c>
      <c r="G49" s="77">
        <v>4716.2432394041598</v>
      </c>
      <c r="H49" s="77">
        <v>5004.8751210433529</v>
      </c>
      <c r="I49" s="77">
        <v>5243.5047157716344</v>
      </c>
      <c r="J49" s="77">
        <v>5231.5613263411433</v>
      </c>
      <c r="K49" s="77">
        <v>5229.484694982667</v>
      </c>
      <c r="L49" s="77">
        <v>5304.5367791220779</v>
      </c>
      <c r="M49" s="77">
        <v>5438.5944278540946</v>
      </c>
      <c r="N49" s="77">
        <v>5462.0859704167196</v>
      </c>
      <c r="O49" s="77">
        <v>5524.7659289924313</v>
      </c>
      <c r="P49" s="77">
        <v>5636.1412055233559</v>
      </c>
      <c r="Q49" s="77">
        <v>5777.6477677388111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0.12065762588640047</v>
      </c>
      <c r="F50" s="77">
        <v>0.32216646226190393</v>
      </c>
      <c r="G50" s="77">
        <v>1.4027177795918162</v>
      </c>
      <c r="H50" s="77">
        <v>1.3597311555672087</v>
      </c>
      <c r="I50" s="77">
        <v>1.3493481118422548</v>
      </c>
      <c r="J50" s="77">
        <v>1.2719374311328318</v>
      </c>
      <c r="K50" s="77">
        <v>1.1899944477620086</v>
      </c>
      <c r="L50" s="77">
        <v>1.1096964030016179</v>
      </c>
      <c r="M50" s="77">
        <v>1.02697113734462</v>
      </c>
      <c r="N50" s="77">
        <v>1.0771184556019919</v>
      </c>
      <c r="O50" s="77">
        <v>1.147700297878177</v>
      </c>
      <c r="P50" s="77">
        <v>1.3089193519518689</v>
      </c>
      <c r="Q50" s="77">
        <v>1.3771880002499337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0.83656090996283705</v>
      </c>
      <c r="I51" s="77">
        <v>1.6917191601255983</v>
      </c>
      <c r="J51" s="77">
        <v>4.4386064214978305</v>
      </c>
      <c r="K51" s="77">
        <v>5.7821619502810364</v>
      </c>
      <c r="L51" s="77">
        <v>7.1066171434361705</v>
      </c>
      <c r="M51" s="77">
        <v>8.335400723586007</v>
      </c>
      <c r="N51" s="77">
        <v>10.108766074094662</v>
      </c>
      <c r="O51" s="77">
        <v>11.644007856581325</v>
      </c>
      <c r="P51" s="77">
        <v>13.165322334312346</v>
      </c>
      <c r="Q51" s="77">
        <v>14.468118358477145</v>
      </c>
    </row>
    <row r="52" spans="1:17" ht="11.45" customHeight="1" x14ac:dyDescent="0.25">
      <c r="A52" s="62" t="s">
        <v>55</v>
      </c>
      <c r="B52" s="77">
        <v>0.30630759225421311</v>
      </c>
      <c r="C52" s="77">
        <v>0.40461568263973313</v>
      </c>
      <c r="D52" s="77">
        <v>0.35635854759105678</v>
      </c>
      <c r="E52" s="77">
        <v>0.3442006274310479</v>
      </c>
      <c r="F52" s="77">
        <v>0.31971331147997117</v>
      </c>
      <c r="G52" s="77">
        <v>0.29538385899380404</v>
      </c>
      <c r="H52" s="77">
        <v>0.2711405983074372</v>
      </c>
      <c r="I52" s="77">
        <v>0.34533771073884634</v>
      </c>
      <c r="J52" s="77">
        <v>0.38299523488455073</v>
      </c>
      <c r="K52" s="77">
        <v>0.55675493430269429</v>
      </c>
      <c r="L52" s="77">
        <v>0.85444437506082616</v>
      </c>
      <c r="M52" s="77">
        <v>1.3132208248094792</v>
      </c>
      <c r="N52" s="77">
        <v>4.8877624617149378</v>
      </c>
      <c r="O52" s="77">
        <v>7.6901834099446233</v>
      </c>
      <c r="P52" s="77">
        <v>10.17850739647883</v>
      </c>
      <c r="Q52" s="77">
        <v>13.286057362302314</v>
      </c>
    </row>
    <row r="53" spans="1:17" ht="11.45" customHeight="1" x14ac:dyDescent="0.25">
      <c r="A53" s="19" t="s">
        <v>24</v>
      </c>
      <c r="B53" s="76">
        <v>2627.7396530384985</v>
      </c>
      <c r="C53" s="76">
        <v>2697.5058418611115</v>
      </c>
      <c r="D53" s="76">
        <v>2743.3954373378692</v>
      </c>
      <c r="E53" s="76">
        <v>2807.1054272400806</v>
      </c>
      <c r="F53" s="76">
        <v>2929.9637028204943</v>
      </c>
      <c r="G53" s="76">
        <v>2961.2161544858368</v>
      </c>
      <c r="H53" s="76">
        <v>3281.7701315508102</v>
      </c>
      <c r="I53" s="76">
        <v>3506.7265982151021</v>
      </c>
      <c r="J53" s="76">
        <v>3716.2553928176085</v>
      </c>
      <c r="K53" s="76">
        <v>3313.7788951271691</v>
      </c>
      <c r="L53" s="76">
        <v>3369.8957695087311</v>
      </c>
      <c r="M53" s="76">
        <v>3472.6446210625609</v>
      </c>
      <c r="N53" s="76">
        <v>3388.1809579997325</v>
      </c>
      <c r="O53" s="76">
        <v>3443.7185345817252</v>
      </c>
      <c r="P53" s="76">
        <v>3472.5059797913023</v>
      </c>
      <c r="Q53" s="76">
        <v>3657.2353137234259</v>
      </c>
    </row>
    <row r="54" spans="1:17" ht="11.45" customHeight="1" x14ac:dyDescent="0.25">
      <c r="A54" s="17" t="s">
        <v>23</v>
      </c>
      <c r="B54" s="75">
        <v>1576</v>
      </c>
      <c r="C54" s="75">
        <v>1579</v>
      </c>
      <c r="D54" s="75">
        <v>1571</v>
      </c>
      <c r="E54" s="75">
        <v>1612</v>
      </c>
      <c r="F54" s="75">
        <v>1537</v>
      </c>
      <c r="G54" s="75">
        <v>1524</v>
      </c>
      <c r="H54" s="75">
        <v>1775</v>
      </c>
      <c r="I54" s="75">
        <v>1802</v>
      </c>
      <c r="J54" s="75">
        <v>1792</v>
      </c>
      <c r="K54" s="75">
        <v>1681</v>
      </c>
      <c r="L54" s="75">
        <v>1667</v>
      </c>
      <c r="M54" s="75">
        <v>1717</v>
      </c>
      <c r="N54" s="75">
        <v>1677</v>
      </c>
      <c r="O54" s="75">
        <v>1675</v>
      </c>
      <c r="P54" s="75">
        <v>1745</v>
      </c>
      <c r="Q54" s="75">
        <v>1855</v>
      </c>
    </row>
    <row r="55" spans="1:17" ht="11.45" customHeight="1" x14ac:dyDescent="0.25">
      <c r="A55" s="15" t="s">
        <v>22</v>
      </c>
      <c r="B55" s="74">
        <v>1051.7396530384988</v>
      </c>
      <c r="C55" s="74">
        <v>1118.5058418611115</v>
      </c>
      <c r="D55" s="74">
        <v>1172.395437337869</v>
      </c>
      <c r="E55" s="74">
        <v>1195.1054272400806</v>
      </c>
      <c r="F55" s="74">
        <v>1392.9637028204945</v>
      </c>
      <c r="G55" s="74">
        <v>1437.2161544858368</v>
      </c>
      <c r="H55" s="74">
        <v>1506.7701315508102</v>
      </c>
      <c r="I55" s="74">
        <v>1704.7265982151021</v>
      </c>
      <c r="J55" s="74">
        <v>1924.2553928176085</v>
      </c>
      <c r="K55" s="74">
        <v>1632.7788951271691</v>
      </c>
      <c r="L55" s="74">
        <v>1702.8957695087308</v>
      </c>
      <c r="M55" s="74">
        <v>1755.6446210625611</v>
      </c>
      <c r="N55" s="74">
        <v>1711.1809579997328</v>
      </c>
      <c r="O55" s="74">
        <v>1768.7185345817254</v>
      </c>
      <c r="P55" s="74">
        <v>1727.5059797913023</v>
      </c>
      <c r="Q55" s="74">
        <v>1802.2353137234261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5030382.4076828063</v>
      </c>
      <c r="C57" s="41">
        <f t="shared" ref="C57:Q57" si="40">C58+C73</f>
        <v>5118632.8922571894</v>
      </c>
      <c r="D57" s="41">
        <f t="shared" si="40"/>
        <v>4926423.8874980928</v>
      </c>
      <c r="E57" s="41">
        <f t="shared" si="40"/>
        <v>5010038.0638498832</v>
      </c>
      <c r="F57" s="41">
        <f t="shared" si="40"/>
        <v>5080104.8082684763</v>
      </c>
      <c r="G57" s="41">
        <f t="shared" si="40"/>
        <v>5150466.4253468923</v>
      </c>
      <c r="H57" s="41">
        <f t="shared" si="40"/>
        <v>5223110.7074300097</v>
      </c>
      <c r="I57" s="41">
        <f t="shared" si="40"/>
        <v>5298081.6070378246</v>
      </c>
      <c r="J57" s="41">
        <f t="shared" si="40"/>
        <v>5373978.298739031</v>
      </c>
      <c r="K57" s="41">
        <f t="shared" si="40"/>
        <v>5476484.1634720843</v>
      </c>
      <c r="L57" s="41">
        <f t="shared" si="40"/>
        <v>5583612.0678765737</v>
      </c>
      <c r="M57" s="41">
        <f t="shared" si="40"/>
        <v>5683183.6426007356</v>
      </c>
      <c r="N57" s="41">
        <f t="shared" si="40"/>
        <v>5783211.5406823494</v>
      </c>
      <c r="O57" s="41">
        <f t="shared" si="40"/>
        <v>5864707.4533480201</v>
      </c>
      <c r="P57" s="41">
        <f t="shared" si="40"/>
        <v>5939653.5997622507</v>
      </c>
      <c r="Q57" s="41">
        <f t="shared" si="40"/>
        <v>6014938.7683967464</v>
      </c>
    </row>
    <row r="58" spans="1:17" ht="11.45" customHeight="1" x14ac:dyDescent="0.25">
      <c r="A58" s="25" t="s">
        <v>39</v>
      </c>
      <c r="B58" s="40">
        <f t="shared" ref="B58" si="41">B59+B60+B67</f>
        <v>4691319</v>
      </c>
      <c r="C58" s="40">
        <f t="shared" ref="C58:Q58" si="42">C59+C60+C67</f>
        <v>4774940</v>
      </c>
      <c r="D58" s="40">
        <f t="shared" si="42"/>
        <v>4593011</v>
      </c>
      <c r="E58" s="40">
        <f t="shared" si="42"/>
        <v>4670104</v>
      </c>
      <c r="F58" s="40">
        <f t="shared" si="42"/>
        <v>4730579</v>
      </c>
      <c r="G58" s="40">
        <f t="shared" si="42"/>
        <v>4794028</v>
      </c>
      <c r="H58" s="40">
        <f t="shared" si="42"/>
        <v>4859627</v>
      </c>
      <c r="I58" s="40">
        <f t="shared" si="42"/>
        <v>4922913</v>
      </c>
      <c r="J58" s="40">
        <f t="shared" si="42"/>
        <v>4985647</v>
      </c>
      <c r="K58" s="40">
        <f t="shared" si="42"/>
        <v>5081886</v>
      </c>
      <c r="L58" s="40">
        <f t="shared" si="42"/>
        <v>5178761</v>
      </c>
      <c r="M58" s="40">
        <f t="shared" si="42"/>
        <v>5266291</v>
      </c>
      <c r="N58" s="40">
        <f t="shared" si="42"/>
        <v>5356192</v>
      </c>
      <c r="O58" s="40">
        <f t="shared" si="42"/>
        <v>5427582</v>
      </c>
      <c r="P58" s="40">
        <f t="shared" si="42"/>
        <v>5493117</v>
      </c>
      <c r="Q58" s="40">
        <f t="shared" si="42"/>
        <v>5558025</v>
      </c>
    </row>
    <row r="59" spans="1:17" ht="11.45" customHeight="1" x14ac:dyDescent="0.25">
      <c r="A59" s="23" t="s">
        <v>30</v>
      </c>
      <c r="B59" s="39">
        <v>565901</v>
      </c>
      <c r="C59" s="39">
        <v>583038</v>
      </c>
      <c r="D59" s="39">
        <v>596824</v>
      </c>
      <c r="E59" s="39">
        <v>606868</v>
      </c>
      <c r="F59" s="39">
        <v>612160</v>
      </c>
      <c r="G59" s="39">
        <v>627711</v>
      </c>
      <c r="H59" s="39">
        <v>645313</v>
      </c>
      <c r="I59" s="39">
        <v>667577</v>
      </c>
      <c r="J59" s="39">
        <v>691243</v>
      </c>
      <c r="K59" s="39">
        <v>712092</v>
      </c>
      <c r="L59" s="39">
        <v>727852</v>
      </c>
      <c r="M59" s="39">
        <v>743429</v>
      </c>
      <c r="N59" s="39">
        <v>762392</v>
      </c>
      <c r="O59" s="39">
        <v>776337</v>
      </c>
      <c r="P59" s="39">
        <v>788184</v>
      </c>
      <c r="Q59" s="39">
        <v>799906</v>
      </c>
    </row>
    <row r="60" spans="1:17" ht="11.45" customHeight="1" x14ac:dyDescent="0.25">
      <c r="A60" s="19" t="s">
        <v>29</v>
      </c>
      <c r="B60" s="38">
        <f>SUM(B61:B66)</f>
        <v>4115500</v>
      </c>
      <c r="C60" s="38">
        <f t="shared" ref="C60:Q60" si="43">SUM(C61:C66)</f>
        <v>4182000</v>
      </c>
      <c r="D60" s="38">
        <f t="shared" si="43"/>
        <v>3987000</v>
      </c>
      <c r="E60" s="38">
        <f t="shared" si="43"/>
        <v>4054000</v>
      </c>
      <c r="F60" s="38">
        <f t="shared" si="43"/>
        <v>4109000</v>
      </c>
      <c r="G60" s="38">
        <f t="shared" si="43"/>
        <v>4157000</v>
      </c>
      <c r="H60" s="38">
        <f t="shared" si="43"/>
        <v>4205000</v>
      </c>
      <c r="I60" s="38">
        <f t="shared" si="43"/>
        <v>4246000</v>
      </c>
      <c r="J60" s="38">
        <f t="shared" si="43"/>
        <v>4285000</v>
      </c>
      <c r="K60" s="38">
        <f t="shared" si="43"/>
        <v>4360000</v>
      </c>
      <c r="L60" s="38">
        <f t="shared" si="43"/>
        <v>4441000</v>
      </c>
      <c r="M60" s="38">
        <f t="shared" si="43"/>
        <v>4513000</v>
      </c>
      <c r="N60" s="38">
        <f t="shared" si="43"/>
        <v>4584000</v>
      </c>
      <c r="O60" s="38">
        <f t="shared" si="43"/>
        <v>4641308</v>
      </c>
      <c r="P60" s="38">
        <f t="shared" si="43"/>
        <v>4694921</v>
      </c>
      <c r="Q60" s="38">
        <f t="shared" si="43"/>
        <v>4748048</v>
      </c>
    </row>
    <row r="61" spans="1:17" ht="11.45" customHeight="1" x14ac:dyDescent="0.25">
      <c r="A61" s="62" t="s">
        <v>59</v>
      </c>
      <c r="B61" s="42">
        <v>2598000</v>
      </c>
      <c r="C61" s="42">
        <v>2532933</v>
      </c>
      <c r="D61" s="42">
        <v>2229586</v>
      </c>
      <c r="E61" s="42">
        <v>2152286</v>
      </c>
      <c r="F61" s="42">
        <v>2073993</v>
      </c>
      <c r="G61" s="42">
        <v>2016724</v>
      </c>
      <c r="H61" s="42">
        <v>1971457</v>
      </c>
      <c r="I61" s="42">
        <v>1950719</v>
      </c>
      <c r="J61" s="42">
        <v>1948861</v>
      </c>
      <c r="K61" s="42">
        <v>1965604</v>
      </c>
      <c r="L61" s="42">
        <v>1984378</v>
      </c>
      <c r="M61" s="42">
        <v>1995700</v>
      </c>
      <c r="N61" s="42">
        <v>2001697</v>
      </c>
      <c r="O61" s="42">
        <v>2006864</v>
      </c>
      <c r="P61" s="42">
        <v>2017021</v>
      </c>
      <c r="Q61" s="42">
        <v>2028742</v>
      </c>
    </row>
    <row r="62" spans="1:17" ht="11.45" customHeight="1" x14ac:dyDescent="0.25">
      <c r="A62" s="62" t="s">
        <v>58</v>
      </c>
      <c r="B62" s="42">
        <v>1499000</v>
      </c>
      <c r="C62" s="42">
        <v>1629238</v>
      </c>
      <c r="D62" s="42">
        <v>1731804</v>
      </c>
      <c r="E62" s="42">
        <v>1870475</v>
      </c>
      <c r="F62" s="42">
        <v>2009398</v>
      </c>
      <c r="G62" s="42">
        <v>2114801</v>
      </c>
      <c r="H62" s="42">
        <v>2207036</v>
      </c>
      <c r="I62" s="42">
        <v>2270075</v>
      </c>
      <c r="J62" s="42">
        <v>2309318</v>
      </c>
      <c r="K62" s="42">
        <v>2370250</v>
      </c>
      <c r="L62" s="42">
        <v>2433710</v>
      </c>
      <c r="M62" s="42">
        <v>2493166</v>
      </c>
      <c r="N62" s="42">
        <v>2555928</v>
      </c>
      <c r="O62" s="42">
        <v>2607542</v>
      </c>
      <c r="P62" s="42">
        <v>2650760</v>
      </c>
      <c r="Q62" s="42">
        <v>2693737</v>
      </c>
    </row>
    <row r="63" spans="1:17" ht="11.45" customHeight="1" x14ac:dyDescent="0.25">
      <c r="A63" s="62" t="s">
        <v>57</v>
      </c>
      <c r="B63" s="42">
        <v>18500</v>
      </c>
      <c r="C63" s="42">
        <v>19829</v>
      </c>
      <c r="D63" s="42">
        <v>25610</v>
      </c>
      <c r="E63" s="42">
        <v>31239</v>
      </c>
      <c r="F63" s="42">
        <v>25609</v>
      </c>
      <c r="G63" s="42">
        <v>25475</v>
      </c>
      <c r="H63" s="42">
        <v>26453</v>
      </c>
      <c r="I63" s="42">
        <v>24994</v>
      </c>
      <c r="J63" s="42">
        <v>25819</v>
      </c>
      <c r="K63" s="42">
        <v>22886</v>
      </c>
      <c r="L63" s="42">
        <v>21234</v>
      </c>
      <c r="M63" s="42">
        <v>21134</v>
      </c>
      <c r="N63" s="42">
        <v>22619</v>
      </c>
      <c r="O63" s="42">
        <v>21496</v>
      </c>
      <c r="P63" s="42">
        <v>19370</v>
      </c>
      <c r="Q63" s="42">
        <v>14669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54</v>
      </c>
      <c r="I64" s="42">
        <v>212</v>
      </c>
      <c r="J64" s="42">
        <v>1000</v>
      </c>
      <c r="K64" s="42">
        <v>1219</v>
      </c>
      <c r="L64" s="42">
        <v>1527</v>
      </c>
      <c r="M64" s="42">
        <v>2000</v>
      </c>
      <c r="N64" s="42">
        <v>2381</v>
      </c>
      <c r="O64" s="42">
        <v>2951</v>
      </c>
      <c r="P64" s="42">
        <v>3657</v>
      </c>
      <c r="Q64" s="42">
        <v>4249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385</v>
      </c>
      <c r="P65" s="42">
        <v>727</v>
      </c>
      <c r="Q65" s="42">
        <v>1619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2</v>
      </c>
      <c r="K66" s="42">
        <v>41</v>
      </c>
      <c r="L66" s="42">
        <v>151</v>
      </c>
      <c r="M66" s="42">
        <v>1000</v>
      </c>
      <c r="N66" s="42">
        <v>1375</v>
      </c>
      <c r="O66" s="42">
        <v>2070</v>
      </c>
      <c r="P66" s="42">
        <v>3386</v>
      </c>
      <c r="Q66" s="42">
        <v>5032</v>
      </c>
    </row>
    <row r="67" spans="1:17" ht="11.45" customHeight="1" x14ac:dyDescent="0.25">
      <c r="A67" s="19" t="s">
        <v>28</v>
      </c>
      <c r="B67" s="38">
        <f>SUM(B68:B72)</f>
        <v>9918</v>
      </c>
      <c r="C67" s="38">
        <f t="shared" ref="C67:Q67" si="44">SUM(C68:C72)</f>
        <v>9902</v>
      </c>
      <c r="D67" s="38">
        <f t="shared" si="44"/>
        <v>9187</v>
      </c>
      <c r="E67" s="38">
        <f t="shared" si="44"/>
        <v>9236</v>
      </c>
      <c r="F67" s="38">
        <f t="shared" si="44"/>
        <v>9419</v>
      </c>
      <c r="G67" s="38">
        <f t="shared" si="44"/>
        <v>9317</v>
      </c>
      <c r="H67" s="38">
        <f t="shared" si="44"/>
        <v>9314</v>
      </c>
      <c r="I67" s="38">
        <f t="shared" si="44"/>
        <v>9336</v>
      </c>
      <c r="J67" s="38">
        <f t="shared" si="44"/>
        <v>9404</v>
      </c>
      <c r="K67" s="38">
        <f t="shared" si="44"/>
        <v>9794</v>
      </c>
      <c r="L67" s="38">
        <f t="shared" si="44"/>
        <v>9909</v>
      </c>
      <c r="M67" s="38">
        <f t="shared" si="44"/>
        <v>9862</v>
      </c>
      <c r="N67" s="38">
        <f t="shared" si="44"/>
        <v>9800</v>
      </c>
      <c r="O67" s="38">
        <f t="shared" si="44"/>
        <v>9937</v>
      </c>
      <c r="P67" s="38">
        <f t="shared" si="44"/>
        <v>10012</v>
      </c>
      <c r="Q67" s="38">
        <f t="shared" si="44"/>
        <v>10071</v>
      </c>
    </row>
    <row r="68" spans="1:17" ht="11.45" customHeight="1" x14ac:dyDescent="0.25">
      <c r="A68" s="62" t="s">
        <v>59</v>
      </c>
      <c r="B68" s="37">
        <v>13</v>
      </c>
      <c r="C68" s="37">
        <v>14</v>
      </c>
      <c r="D68" s="37">
        <v>11</v>
      </c>
      <c r="E68" s="37">
        <v>10</v>
      </c>
      <c r="F68" s="37">
        <v>9</v>
      </c>
      <c r="G68" s="37">
        <v>7</v>
      </c>
      <c r="H68" s="37">
        <v>6</v>
      </c>
      <c r="I68" s="37">
        <v>6</v>
      </c>
      <c r="J68" s="37">
        <v>5</v>
      </c>
      <c r="K68" s="37">
        <v>4</v>
      </c>
      <c r="L68" s="37">
        <v>4</v>
      </c>
      <c r="M68" s="37">
        <v>3</v>
      </c>
      <c r="N68" s="37">
        <v>3</v>
      </c>
      <c r="O68" s="37">
        <v>2</v>
      </c>
      <c r="P68" s="37">
        <v>3</v>
      </c>
      <c r="Q68" s="37">
        <v>3</v>
      </c>
    </row>
    <row r="69" spans="1:17" ht="11.45" customHeight="1" x14ac:dyDescent="0.25">
      <c r="A69" s="62" t="s">
        <v>58</v>
      </c>
      <c r="B69" s="37">
        <v>9789</v>
      </c>
      <c r="C69" s="37">
        <v>9758</v>
      </c>
      <c r="D69" s="37">
        <v>9015</v>
      </c>
      <c r="E69" s="37">
        <v>9045</v>
      </c>
      <c r="F69" s="37">
        <v>9197</v>
      </c>
      <c r="G69" s="37">
        <v>9054</v>
      </c>
      <c r="H69" s="37">
        <v>9016</v>
      </c>
      <c r="I69" s="37">
        <v>8960</v>
      </c>
      <c r="J69" s="37">
        <v>8950</v>
      </c>
      <c r="K69" s="37">
        <v>9077</v>
      </c>
      <c r="L69" s="37">
        <v>9028</v>
      </c>
      <c r="M69" s="37">
        <v>8947</v>
      </c>
      <c r="N69" s="37">
        <v>8859</v>
      </c>
      <c r="O69" s="37">
        <v>8883</v>
      </c>
      <c r="P69" s="37">
        <v>8919</v>
      </c>
      <c r="Q69" s="37">
        <v>9067</v>
      </c>
    </row>
    <row r="70" spans="1:17" ht="11.45" customHeight="1" x14ac:dyDescent="0.25">
      <c r="A70" s="62" t="s">
        <v>57</v>
      </c>
      <c r="B70" s="37">
        <v>0</v>
      </c>
      <c r="C70" s="37">
        <v>16</v>
      </c>
      <c r="D70" s="37">
        <v>48</v>
      </c>
      <c r="E70" s="37">
        <v>68</v>
      </c>
      <c r="F70" s="37">
        <v>92</v>
      </c>
      <c r="G70" s="37">
        <v>133</v>
      </c>
      <c r="H70" s="37">
        <v>165</v>
      </c>
      <c r="I70" s="37">
        <v>205</v>
      </c>
      <c r="J70" s="37">
        <v>242</v>
      </c>
      <c r="K70" s="37">
        <v>319</v>
      </c>
      <c r="L70" s="37">
        <v>361</v>
      </c>
      <c r="M70" s="37">
        <v>389</v>
      </c>
      <c r="N70" s="37">
        <v>389</v>
      </c>
      <c r="O70" s="37">
        <v>379</v>
      </c>
      <c r="P70" s="37">
        <v>358</v>
      </c>
      <c r="Q70" s="37">
        <v>301</v>
      </c>
    </row>
    <row r="71" spans="1:17" ht="11.45" customHeight="1" x14ac:dyDescent="0.25">
      <c r="A71" s="62" t="s">
        <v>56</v>
      </c>
      <c r="B71" s="37">
        <v>0</v>
      </c>
      <c r="C71" s="37">
        <v>0</v>
      </c>
      <c r="D71" s="37">
        <v>0</v>
      </c>
      <c r="E71" s="37">
        <v>0</v>
      </c>
      <c r="F71" s="37">
        <v>13</v>
      </c>
      <c r="G71" s="37">
        <v>15</v>
      </c>
      <c r="H71" s="37">
        <v>17</v>
      </c>
      <c r="I71" s="37">
        <v>64</v>
      </c>
      <c r="J71" s="37">
        <v>106</v>
      </c>
      <c r="K71" s="37">
        <v>288</v>
      </c>
      <c r="L71" s="37">
        <v>403</v>
      </c>
      <c r="M71" s="37">
        <v>407</v>
      </c>
      <c r="N71" s="37">
        <v>423</v>
      </c>
      <c r="O71" s="37">
        <v>534</v>
      </c>
      <c r="P71" s="37">
        <v>601</v>
      </c>
      <c r="Q71" s="37">
        <v>562</v>
      </c>
    </row>
    <row r="72" spans="1:17" ht="11.45" customHeight="1" x14ac:dyDescent="0.25">
      <c r="A72" s="62" t="s">
        <v>55</v>
      </c>
      <c r="B72" s="37">
        <v>116</v>
      </c>
      <c r="C72" s="37">
        <v>114</v>
      </c>
      <c r="D72" s="37">
        <v>113</v>
      </c>
      <c r="E72" s="37">
        <v>113</v>
      </c>
      <c r="F72" s="37">
        <v>108</v>
      </c>
      <c r="G72" s="37">
        <v>108</v>
      </c>
      <c r="H72" s="37">
        <v>110</v>
      </c>
      <c r="I72" s="37">
        <v>101</v>
      </c>
      <c r="J72" s="37">
        <v>101</v>
      </c>
      <c r="K72" s="37">
        <v>106</v>
      </c>
      <c r="L72" s="37">
        <v>113</v>
      </c>
      <c r="M72" s="37">
        <v>116</v>
      </c>
      <c r="N72" s="37">
        <v>126</v>
      </c>
      <c r="O72" s="37">
        <v>139</v>
      </c>
      <c r="P72" s="37">
        <v>131</v>
      </c>
      <c r="Q72" s="37">
        <v>138</v>
      </c>
    </row>
    <row r="73" spans="1:17" ht="11.45" customHeight="1" x14ac:dyDescent="0.25">
      <c r="A73" s="25" t="s">
        <v>18</v>
      </c>
      <c r="B73" s="40">
        <f t="shared" ref="B73" si="45">B74+B80</f>
        <v>339063.4076828059</v>
      </c>
      <c r="C73" s="40">
        <f t="shared" ref="C73:Q73" si="46">C74+C80</f>
        <v>343692.89225718955</v>
      </c>
      <c r="D73" s="40">
        <f t="shared" si="46"/>
        <v>333412.8874980926</v>
      </c>
      <c r="E73" s="40">
        <f t="shared" si="46"/>
        <v>339934.06384988327</v>
      </c>
      <c r="F73" s="40">
        <f t="shared" si="46"/>
        <v>349525.80826847639</v>
      </c>
      <c r="G73" s="40">
        <f t="shared" si="46"/>
        <v>356438.42534689221</v>
      </c>
      <c r="H73" s="40">
        <f t="shared" si="46"/>
        <v>363483.7074300095</v>
      </c>
      <c r="I73" s="40">
        <f t="shared" si="46"/>
        <v>375168.60703782469</v>
      </c>
      <c r="J73" s="40">
        <f t="shared" si="46"/>
        <v>388331.29873903072</v>
      </c>
      <c r="K73" s="40">
        <f t="shared" si="46"/>
        <v>394598.16347208433</v>
      </c>
      <c r="L73" s="40">
        <f t="shared" si="46"/>
        <v>404851.0678765733</v>
      </c>
      <c r="M73" s="40">
        <f t="shared" si="46"/>
        <v>416892.642600736</v>
      </c>
      <c r="N73" s="40">
        <f t="shared" si="46"/>
        <v>427019.54068234982</v>
      </c>
      <c r="O73" s="40">
        <f t="shared" si="46"/>
        <v>437125.45334802032</v>
      </c>
      <c r="P73" s="40">
        <f t="shared" si="46"/>
        <v>446536.59976225061</v>
      </c>
      <c r="Q73" s="40">
        <f t="shared" si="46"/>
        <v>456913.76839674619</v>
      </c>
    </row>
    <row r="74" spans="1:17" ht="11.45" customHeight="1" x14ac:dyDescent="0.25">
      <c r="A74" s="23" t="s">
        <v>27</v>
      </c>
      <c r="B74" s="39">
        <f>SUM(B75:B79)</f>
        <v>253915</v>
      </c>
      <c r="C74" s="39">
        <f t="shared" ref="C74:Q74" si="47">SUM(C75:C79)</f>
        <v>260666</v>
      </c>
      <c r="D74" s="39">
        <f t="shared" si="47"/>
        <v>251753</v>
      </c>
      <c r="E74" s="39">
        <f t="shared" si="47"/>
        <v>258819</v>
      </c>
      <c r="F74" s="39">
        <f t="shared" si="47"/>
        <v>266660</v>
      </c>
      <c r="G74" s="39">
        <f t="shared" si="47"/>
        <v>273942</v>
      </c>
      <c r="H74" s="39">
        <f t="shared" si="47"/>
        <v>281677</v>
      </c>
      <c r="I74" s="39">
        <f t="shared" si="47"/>
        <v>290544</v>
      </c>
      <c r="J74" s="39">
        <f t="shared" si="47"/>
        <v>300301</v>
      </c>
      <c r="K74" s="39">
        <f t="shared" si="47"/>
        <v>309052</v>
      </c>
      <c r="L74" s="39">
        <f t="shared" si="47"/>
        <v>319017</v>
      </c>
      <c r="M74" s="39">
        <f t="shared" si="47"/>
        <v>330440</v>
      </c>
      <c r="N74" s="39">
        <f t="shared" si="47"/>
        <v>340946</v>
      </c>
      <c r="O74" s="39">
        <f t="shared" si="47"/>
        <v>355214</v>
      </c>
      <c r="P74" s="39">
        <f t="shared" si="47"/>
        <v>365686</v>
      </c>
      <c r="Q74" s="39">
        <f t="shared" si="47"/>
        <v>375163</v>
      </c>
    </row>
    <row r="75" spans="1:17" ht="11.45" customHeight="1" x14ac:dyDescent="0.25">
      <c r="A75" s="62" t="s">
        <v>59</v>
      </c>
      <c r="B75" s="42">
        <v>34436</v>
      </c>
      <c r="C75" s="42">
        <v>31577</v>
      </c>
      <c r="D75" s="42">
        <v>21139</v>
      </c>
      <c r="E75" s="42">
        <v>18873</v>
      </c>
      <c r="F75" s="42">
        <v>16971</v>
      </c>
      <c r="G75" s="42">
        <v>15566</v>
      </c>
      <c r="H75" s="42">
        <v>14663</v>
      </c>
      <c r="I75" s="42">
        <v>14227</v>
      </c>
      <c r="J75" s="42">
        <v>14162</v>
      </c>
      <c r="K75" s="42">
        <v>14568</v>
      </c>
      <c r="L75" s="42">
        <v>14841</v>
      </c>
      <c r="M75" s="42">
        <v>15276</v>
      </c>
      <c r="N75" s="42">
        <v>15775</v>
      </c>
      <c r="O75" s="42">
        <v>16470</v>
      </c>
      <c r="P75" s="42">
        <v>17100</v>
      </c>
      <c r="Q75" s="42">
        <v>17637</v>
      </c>
    </row>
    <row r="76" spans="1:17" ht="11.45" customHeight="1" x14ac:dyDescent="0.25">
      <c r="A76" s="62" t="s">
        <v>58</v>
      </c>
      <c r="B76" s="42">
        <v>219454</v>
      </c>
      <c r="C76" s="42">
        <v>229056</v>
      </c>
      <c r="D76" s="42">
        <v>230585</v>
      </c>
      <c r="E76" s="42">
        <v>239911</v>
      </c>
      <c r="F76" s="42">
        <v>249644</v>
      </c>
      <c r="G76" s="42">
        <v>258270</v>
      </c>
      <c r="H76" s="42">
        <v>266843</v>
      </c>
      <c r="I76" s="42">
        <v>276072</v>
      </c>
      <c r="J76" s="42">
        <v>285655</v>
      </c>
      <c r="K76" s="42">
        <v>293864</v>
      </c>
      <c r="L76" s="42">
        <v>303415</v>
      </c>
      <c r="M76" s="42">
        <v>314263</v>
      </c>
      <c r="N76" s="42">
        <v>323805</v>
      </c>
      <c r="O76" s="42">
        <v>336987</v>
      </c>
      <c r="P76" s="42">
        <v>346481</v>
      </c>
      <c r="Q76" s="42">
        <v>355061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7</v>
      </c>
      <c r="F77" s="42">
        <v>19</v>
      </c>
      <c r="G77" s="42">
        <v>82</v>
      </c>
      <c r="H77" s="42">
        <v>78</v>
      </c>
      <c r="I77" s="42">
        <v>77</v>
      </c>
      <c r="J77" s="42">
        <v>76</v>
      </c>
      <c r="K77" s="42">
        <v>74</v>
      </c>
      <c r="L77" s="42">
        <v>71</v>
      </c>
      <c r="M77" s="42">
        <v>67</v>
      </c>
      <c r="N77" s="42">
        <v>73</v>
      </c>
      <c r="O77" s="42">
        <v>81</v>
      </c>
      <c r="P77" s="42">
        <v>94</v>
      </c>
      <c r="Q77" s="42">
        <v>98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71</v>
      </c>
      <c r="I78" s="42">
        <v>140</v>
      </c>
      <c r="J78" s="42">
        <v>377</v>
      </c>
      <c r="K78" s="42">
        <v>501</v>
      </c>
      <c r="L78" s="42">
        <v>621</v>
      </c>
      <c r="M78" s="42">
        <v>728</v>
      </c>
      <c r="N78" s="42">
        <v>899</v>
      </c>
      <c r="O78" s="42">
        <v>1057</v>
      </c>
      <c r="P78" s="42">
        <v>1192</v>
      </c>
      <c r="Q78" s="42">
        <v>1298</v>
      </c>
    </row>
    <row r="79" spans="1:17" ht="11.45" customHeight="1" x14ac:dyDescent="0.25">
      <c r="A79" s="62" t="s">
        <v>55</v>
      </c>
      <c r="B79" s="42">
        <v>25</v>
      </c>
      <c r="C79" s="42">
        <v>33</v>
      </c>
      <c r="D79" s="42">
        <v>29</v>
      </c>
      <c r="E79" s="42">
        <v>28</v>
      </c>
      <c r="F79" s="42">
        <v>26</v>
      </c>
      <c r="G79" s="42">
        <v>24</v>
      </c>
      <c r="H79" s="42">
        <v>22</v>
      </c>
      <c r="I79" s="42">
        <v>28</v>
      </c>
      <c r="J79" s="42">
        <v>31</v>
      </c>
      <c r="K79" s="42">
        <v>45</v>
      </c>
      <c r="L79" s="42">
        <v>69</v>
      </c>
      <c r="M79" s="42">
        <v>106</v>
      </c>
      <c r="N79" s="42">
        <v>394</v>
      </c>
      <c r="O79" s="42">
        <v>619</v>
      </c>
      <c r="P79" s="42">
        <v>819</v>
      </c>
      <c r="Q79" s="42">
        <v>1069</v>
      </c>
    </row>
    <row r="80" spans="1:17" ht="11.45" customHeight="1" x14ac:dyDescent="0.25">
      <c r="A80" s="19" t="s">
        <v>24</v>
      </c>
      <c r="B80" s="38">
        <f>SUM(B81:B82)</f>
        <v>85148.407682805875</v>
      </c>
      <c r="C80" s="38">
        <f t="shared" ref="C80:Q80" si="48">SUM(C81:C82)</f>
        <v>83026.892257189553</v>
      </c>
      <c r="D80" s="38">
        <f t="shared" si="48"/>
        <v>81659.887498092576</v>
      </c>
      <c r="E80" s="38">
        <f t="shared" si="48"/>
        <v>81115.0638498833</v>
      </c>
      <c r="F80" s="38">
        <f t="shared" si="48"/>
        <v>82865.808268476409</v>
      </c>
      <c r="G80" s="38">
        <f t="shared" si="48"/>
        <v>82496.425346892196</v>
      </c>
      <c r="H80" s="38">
        <f t="shared" si="48"/>
        <v>81806.707430009526</v>
      </c>
      <c r="I80" s="38">
        <f t="shared" si="48"/>
        <v>84624.607037824724</v>
      </c>
      <c r="J80" s="38">
        <f t="shared" si="48"/>
        <v>88030.298739030695</v>
      </c>
      <c r="K80" s="38">
        <f t="shared" si="48"/>
        <v>85546.163472084343</v>
      </c>
      <c r="L80" s="38">
        <f t="shared" si="48"/>
        <v>85834.067876573303</v>
      </c>
      <c r="M80" s="38">
        <f t="shared" si="48"/>
        <v>86452.642600736013</v>
      </c>
      <c r="N80" s="38">
        <f t="shared" si="48"/>
        <v>86073.540682349791</v>
      </c>
      <c r="O80" s="38">
        <f t="shared" si="48"/>
        <v>81911.453348020295</v>
      </c>
      <c r="P80" s="38">
        <f t="shared" si="48"/>
        <v>80850.599762250611</v>
      </c>
      <c r="Q80" s="38">
        <f t="shared" si="48"/>
        <v>81750.768396746193</v>
      </c>
    </row>
    <row r="81" spans="1:17" ht="11.45" customHeight="1" x14ac:dyDescent="0.25">
      <c r="A81" s="17" t="s">
        <v>23</v>
      </c>
      <c r="B81" s="37">
        <v>72775</v>
      </c>
      <c r="C81" s="37">
        <v>69868</v>
      </c>
      <c r="D81" s="37">
        <v>67867</v>
      </c>
      <c r="E81" s="37">
        <v>67055</v>
      </c>
      <c r="F81" s="37">
        <v>66478</v>
      </c>
      <c r="G81" s="37">
        <v>65588</v>
      </c>
      <c r="H81" s="37">
        <v>64080</v>
      </c>
      <c r="I81" s="37">
        <v>64569</v>
      </c>
      <c r="J81" s="37">
        <v>65392</v>
      </c>
      <c r="K81" s="37">
        <v>66337</v>
      </c>
      <c r="L81" s="37">
        <v>65800</v>
      </c>
      <c r="M81" s="37">
        <v>65798</v>
      </c>
      <c r="N81" s="37">
        <v>65942</v>
      </c>
      <c r="O81" s="37">
        <v>61103</v>
      </c>
      <c r="P81" s="37">
        <v>60527</v>
      </c>
      <c r="Q81" s="37">
        <v>60548</v>
      </c>
    </row>
    <row r="82" spans="1:17" ht="11.45" customHeight="1" x14ac:dyDescent="0.25">
      <c r="A82" s="15" t="s">
        <v>22</v>
      </c>
      <c r="B82" s="36">
        <v>12373.407682805868</v>
      </c>
      <c r="C82" s="36">
        <v>13158.892257189549</v>
      </c>
      <c r="D82" s="36">
        <v>13792.887498092576</v>
      </c>
      <c r="E82" s="36">
        <v>14060.063849883301</v>
      </c>
      <c r="F82" s="36">
        <v>16387.808268476405</v>
      </c>
      <c r="G82" s="36">
        <v>16908.425346892196</v>
      </c>
      <c r="H82" s="36">
        <v>17726.707430009534</v>
      </c>
      <c r="I82" s="36">
        <v>20055.607037824728</v>
      </c>
      <c r="J82" s="36">
        <v>22638.298739030688</v>
      </c>
      <c r="K82" s="36">
        <v>19209.163472084343</v>
      </c>
      <c r="L82" s="36">
        <v>20034.067876573303</v>
      </c>
      <c r="M82" s="36">
        <v>20654.642600736013</v>
      </c>
      <c r="N82" s="36">
        <v>20131.540682349798</v>
      </c>
      <c r="O82" s="36">
        <v>20808.453348020299</v>
      </c>
      <c r="P82" s="36">
        <v>20323.599762250615</v>
      </c>
      <c r="Q82" s="36">
        <v>21202.768396746189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5030382.4076828063</v>
      </c>
      <c r="C84" s="41">
        <f t="shared" si="49"/>
        <v>5118632.8922571894</v>
      </c>
      <c r="D84" s="41">
        <f t="shared" si="49"/>
        <v>4926423.8874980928</v>
      </c>
      <c r="E84" s="41">
        <f t="shared" si="49"/>
        <v>5010038.0638498832</v>
      </c>
      <c r="F84" s="41">
        <f t="shared" si="49"/>
        <v>5080104.8082684763</v>
      </c>
      <c r="G84" s="41">
        <f t="shared" si="49"/>
        <v>5150466.4253468923</v>
      </c>
      <c r="H84" s="41">
        <f t="shared" si="49"/>
        <v>5223110.7074300097</v>
      </c>
      <c r="I84" s="41">
        <f t="shared" si="49"/>
        <v>5298081.6070378246</v>
      </c>
      <c r="J84" s="41">
        <f t="shared" si="49"/>
        <v>5373978.298739031</v>
      </c>
      <c r="K84" s="41">
        <f t="shared" si="49"/>
        <v>5476484.1634720843</v>
      </c>
      <c r="L84" s="41">
        <f t="shared" si="49"/>
        <v>5583612.0678765737</v>
      </c>
      <c r="M84" s="41">
        <f t="shared" si="49"/>
        <v>5683183.6426007356</v>
      </c>
      <c r="N84" s="41">
        <f t="shared" si="49"/>
        <v>5783211.5406823494</v>
      </c>
      <c r="O84" s="41">
        <f t="shared" si="49"/>
        <v>5864707.4533480201</v>
      </c>
      <c r="P84" s="41">
        <f t="shared" si="49"/>
        <v>5939653.5997622507</v>
      </c>
      <c r="Q84" s="41">
        <f t="shared" si="49"/>
        <v>6014938.7683967464</v>
      </c>
    </row>
    <row r="85" spans="1:17" ht="11.45" customHeight="1" x14ac:dyDescent="0.25">
      <c r="A85" s="25" t="s">
        <v>39</v>
      </c>
      <c r="B85" s="40">
        <f t="shared" ref="B85:Q85" si="50">B86+B87+B94</f>
        <v>4691319</v>
      </c>
      <c r="C85" s="40">
        <f t="shared" si="50"/>
        <v>4774940</v>
      </c>
      <c r="D85" s="40">
        <f t="shared" si="50"/>
        <v>4593011</v>
      </c>
      <c r="E85" s="40">
        <f t="shared" si="50"/>
        <v>4670104</v>
      </c>
      <c r="F85" s="40">
        <f t="shared" si="50"/>
        <v>4730579</v>
      </c>
      <c r="G85" s="40">
        <f t="shared" si="50"/>
        <v>4794028</v>
      </c>
      <c r="H85" s="40">
        <f t="shared" si="50"/>
        <v>4859627</v>
      </c>
      <c r="I85" s="40">
        <f t="shared" si="50"/>
        <v>4922913</v>
      </c>
      <c r="J85" s="40">
        <f t="shared" si="50"/>
        <v>4985647</v>
      </c>
      <c r="K85" s="40">
        <f t="shared" si="50"/>
        <v>5081886</v>
      </c>
      <c r="L85" s="40">
        <f t="shared" si="50"/>
        <v>5178761</v>
      </c>
      <c r="M85" s="40">
        <f t="shared" si="50"/>
        <v>5266291</v>
      </c>
      <c r="N85" s="40">
        <f t="shared" si="50"/>
        <v>5356192</v>
      </c>
      <c r="O85" s="40">
        <f t="shared" si="50"/>
        <v>5427582</v>
      </c>
      <c r="P85" s="40">
        <f t="shared" si="50"/>
        <v>5493117</v>
      </c>
      <c r="Q85" s="40">
        <f t="shared" si="50"/>
        <v>5558025</v>
      </c>
    </row>
    <row r="86" spans="1:17" ht="11.45" customHeight="1" x14ac:dyDescent="0.25">
      <c r="A86" s="23" t="s">
        <v>30</v>
      </c>
      <c r="B86" s="39">
        <v>565901</v>
      </c>
      <c r="C86" s="39">
        <v>583038</v>
      </c>
      <c r="D86" s="39">
        <v>596824</v>
      </c>
      <c r="E86" s="39">
        <v>606868</v>
      </c>
      <c r="F86" s="39">
        <v>612160</v>
      </c>
      <c r="G86" s="39">
        <v>627711</v>
      </c>
      <c r="H86" s="39">
        <v>645313</v>
      </c>
      <c r="I86" s="39">
        <v>667577</v>
      </c>
      <c r="J86" s="39">
        <v>691243</v>
      </c>
      <c r="K86" s="39">
        <v>712092</v>
      </c>
      <c r="L86" s="39">
        <v>727852</v>
      </c>
      <c r="M86" s="39">
        <v>743429</v>
      </c>
      <c r="N86" s="39">
        <v>762392</v>
      </c>
      <c r="O86" s="39">
        <v>776337</v>
      </c>
      <c r="P86" s="39">
        <v>788184</v>
      </c>
      <c r="Q86" s="39">
        <v>799906</v>
      </c>
    </row>
    <row r="87" spans="1:17" ht="11.45" customHeight="1" x14ac:dyDescent="0.25">
      <c r="A87" s="19" t="s">
        <v>29</v>
      </c>
      <c r="B87" s="38">
        <f>SUM(B88:B93)</f>
        <v>4115500</v>
      </c>
      <c r="C87" s="38">
        <f t="shared" ref="C87" si="51">SUM(C88:C93)</f>
        <v>4182000</v>
      </c>
      <c r="D87" s="38">
        <f t="shared" ref="D87" si="52">SUM(D88:D93)</f>
        <v>3987000</v>
      </c>
      <c r="E87" s="38">
        <f t="shared" ref="E87" si="53">SUM(E88:E93)</f>
        <v>4054000</v>
      </c>
      <c r="F87" s="38">
        <f t="shared" ref="F87" si="54">SUM(F88:F93)</f>
        <v>4109000</v>
      </c>
      <c r="G87" s="38">
        <f t="shared" ref="G87" si="55">SUM(G88:G93)</f>
        <v>4157000</v>
      </c>
      <c r="H87" s="38">
        <f t="shared" ref="H87" si="56">SUM(H88:H93)</f>
        <v>4205000</v>
      </c>
      <c r="I87" s="38">
        <f t="shared" ref="I87" si="57">SUM(I88:I93)</f>
        <v>4246000</v>
      </c>
      <c r="J87" s="38">
        <f t="shared" ref="J87" si="58">SUM(J88:J93)</f>
        <v>4285000</v>
      </c>
      <c r="K87" s="38">
        <f t="shared" ref="K87" si="59">SUM(K88:K93)</f>
        <v>4360000</v>
      </c>
      <c r="L87" s="38">
        <f t="shared" ref="L87" si="60">SUM(L88:L93)</f>
        <v>4441000</v>
      </c>
      <c r="M87" s="38">
        <f t="shared" ref="M87" si="61">SUM(M88:M93)</f>
        <v>4513000</v>
      </c>
      <c r="N87" s="38">
        <f t="shared" ref="N87" si="62">SUM(N88:N93)</f>
        <v>4584000</v>
      </c>
      <c r="O87" s="38">
        <f t="shared" ref="O87" si="63">SUM(O88:O93)</f>
        <v>4641308</v>
      </c>
      <c r="P87" s="38">
        <f t="shared" ref="P87" si="64">SUM(P88:P93)</f>
        <v>4694921</v>
      </c>
      <c r="Q87" s="38">
        <f t="shared" ref="Q87" si="65">SUM(Q88:Q93)</f>
        <v>4748048</v>
      </c>
    </row>
    <row r="88" spans="1:17" ht="11.45" customHeight="1" x14ac:dyDescent="0.25">
      <c r="A88" s="62" t="s">
        <v>59</v>
      </c>
      <c r="B88" s="42">
        <v>2598000</v>
      </c>
      <c r="C88" s="42">
        <v>2532933</v>
      </c>
      <c r="D88" s="42">
        <v>2229586</v>
      </c>
      <c r="E88" s="42">
        <v>2152286</v>
      </c>
      <c r="F88" s="42">
        <v>2073993</v>
      </c>
      <c r="G88" s="42">
        <v>2016724</v>
      </c>
      <c r="H88" s="42">
        <v>1971457</v>
      </c>
      <c r="I88" s="42">
        <v>1950719</v>
      </c>
      <c r="J88" s="42">
        <v>1948861</v>
      </c>
      <c r="K88" s="42">
        <v>1965604</v>
      </c>
      <c r="L88" s="42">
        <v>1984378</v>
      </c>
      <c r="M88" s="42">
        <v>1995700</v>
      </c>
      <c r="N88" s="42">
        <v>2001697</v>
      </c>
      <c r="O88" s="42">
        <v>2006864</v>
      </c>
      <c r="P88" s="42">
        <v>2017021</v>
      </c>
      <c r="Q88" s="42">
        <v>2028742</v>
      </c>
    </row>
    <row r="89" spans="1:17" ht="11.45" customHeight="1" x14ac:dyDescent="0.25">
      <c r="A89" s="62" t="s">
        <v>58</v>
      </c>
      <c r="B89" s="42">
        <v>1499000</v>
      </c>
      <c r="C89" s="42">
        <v>1629238</v>
      </c>
      <c r="D89" s="42">
        <v>1731804</v>
      </c>
      <c r="E89" s="42">
        <v>1870475</v>
      </c>
      <c r="F89" s="42">
        <v>2009398</v>
      </c>
      <c r="G89" s="42">
        <v>2114801</v>
      </c>
      <c r="H89" s="42">
        <v>2207036</v>
      </c>
      <c r="I89" s="42">
        <v>2270075</v>
      </c>
      <c r="J89" s="42">
        <v>2309318</v>
      </c>
      <c r="K89" s="42">
        <v>2370250</v>
      </c>
      <c r="L89" s="42">
        <v>2433710</v>
      </c>
      <c r="M89" s="42">
        <v>2493166</v>
      </c>
      <c r="N89" s="42">
        <v>2555928</v>
      </c>
      <c r="O89" s="42">
        <v>2607542</v>
      </c>
      <c r="P89" s="42">
        <v>2650760</v>
      </c>
      <c r="Q89" s="42">
        <v>2693737</v>
      </c>
    </row>
    <row r="90" spans="1:17" ht="11.45" customHeight="1" x14ac:dyDescent="0.25">
      <c r="A90" s="62" t="s">
        <v>57</v>
      </c>
      <c r="B90" s="42">
        <v>18500</v>
      </c>
      <c r="C90" s="42">
        <v>19829</v>
      </c>
      <c r="D90" s="42">
        <v>25610</v>
      </c>
      <c r="E90" s="42">
        <v>31239</v>
      </c>
      <c r="F90" s="42">
        <v>25609</v>
      </c>
      <c r="G90" s="42">
        <v>25475</v>
      </c>
      <c r="H90" s="42">
        <v>26453</v>
      </c>
      <c r="I90" s="42">
        <v>24994</v>
      </c>
      <c r="J90" s="42">
        <v>25819</v>
      </c>
      <c r="K90" s="42">
        <v>22886</v>
      </c>
      <c r="L90" s="42">
        <v>21234</v>
      </c>
      <c r="M90" s="42">
        <v>21134</v>
      </c>
      <c r="N90" s="42">
        <v>22619</v>
      </c>
      <c r="O90" s="42">
        <v>21496</v>
      </c>
      <c r="P90" s="42">
        <v>19370</v>
      </c>
      <c r="Q90" s="42">
        <v>14669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54</v>
      </c>
      <c r="I91" s="42">
        <v>212</v>
      </c>
      <c r="J91" s="42">
        <v>1000</v>
      </c>
      <c r="K91" s="42">
        <v>1219</v>
      </c>
      <c r="L91" s="42">
        <v>1527</v>
      </c>
      <c r="M91" s="42">
        <v>2000</v>
      </c>
      <c r="N91" s="42">
        <v>2381</v>
      </c>
      <c r="O91" s="42">
        <v>2951</v>
      </c>
      <c r="P91" s="42">
        <v>3657</v>
      </c>
      <c r="Q91" s="42">
        <v>4249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385</v>
      </c>
      <c r="P92" s="42">
        <v>727</v>
      </c>
      <c r="Q92" s="42">
        <v>1619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2</v>
      </c>
      <c r="K93" s="42">
        <v>41</v>
      </c>
      <c r="L93" s="42">
        <v>151</v>
      </c>
      <c r="M93" s="42">
        <v>1000</v>
      </c>
      <c r="N93" s="42">
        <v>1375</v>
      </c>
      <c r="O93" s="42">
        <v>2070</v>
      </c>
      <c r="P93" s="42">
        <v>3386</v>
      </c>
      <c r="Q93" s="42">
        <v>5032</v>
      </c>
    </row>
    <row r="94" spans="1:17" ht="11.45" customHeight="1" x14ac:dyDescent="0.25">
      <c r="A94" s="19" t="s">
        <v>28</v>
      </c>
      <c r="B94" s="38">
        <f>SUM(B95:B99)</f>
        <v>9918</v>
      </c>
      <c r="C94" s="38">
        <f t="shared" ref="C94" si="66">SUM(C95:C99)</f>
        <v>9902</v>
      </c>
      <c r="D94" s="38">
        <f t="shared" ref="D94" si="67">SUM(D95:D99)</f>
        <v>9187</v>
      </c>
      <c r="E94" s="38">
        <f t="shared" ref="E94" si="68">SUM(E95:E99)</f>
        <v>9236</v>
      </c>
      <c r="F94" s="38">
        <f t="shared" ref="F94" si="69">SUM(F95:F99)</f>
        <v>9419</v>
      </c>
      <c r="G94" s="38">
        <f t="shared" ref="G94" si="70">SUM(G95:G99)</f>
        <v>9317</v>
      </c>
      <c r="H94" s="38">
        <f t="shared" ref="H94" si="71">SUM(H95:H99)</f>
        <v>9314</v>
      </c>
      <c r="I94" s="38">
        <f t="shared" ref="I94" si="72">SUM(I95:I99)</f>
        <v>9336</v>
      </c>
      <c r="J94" s="38">
        <f t="shared" ref="J94" si="73">SUM(J95:J99)</f>
        <v>9404</v>
      </c>
      <c r="K94" s="38">
        <f t="shared" ref="K94" si="74">SUM(K95:K99)</f>
        <v>9794</v>
      </c>
      <c r="L94" s="38">
        <f t="shared" ref="L94" si="75">SUM(L95:L99)</f>
        <v>9909</v>
      </c>
      <c r="M94" s="38">
        <f t="shared" ref="M94" si="76">SUM(M95:M99)</f>
        <v>9862</v>
      </c>
      <c r="N94" s="38">
        <f t="shared" ref="N94" si="77">SUM(N95:N99)</f>
        <v>9800</v>
      </c>
      <c r="O94" s="38">
        <f t="shared" ref="O94" si="78">SUM(O95:O99)</f>
        <v>9937</v>
      </c>
      <c r="P94" s="38">
        <f t="shared" ref="P94" si="79">SUM(P95:P99)</f>
        <v>10012</v>
      </c>
      <c r="Q94" s="38">
        <f t="shared" ref="Q94" si="80">SUM(Q95:Q99)</f>
        <v>10071</v>
      </c>
    </row>
    <row r="95" spans="1:17" ht="11.45" customHeight="1" x14ac:dyDescent="0.25">
      <c r="A95" s="62" t="s">
        <v>59</v>
      </c>
      <c r="B95" s="37">
        <v>13</v>
      </c>
      <c r="C95" s="37">
        <v>14</v>
      </c>
      <c r="D95" s="37">
        <v>11</v>
      </c>
      <c r="E95" s="37">
        <v>10</v>
      </c>
      <c r="F95" s="37">
        <v>9</v>
      </c>
      <c r="G95" s="37">
        <v>7</v>
      </c>
      <c r="H95" s="37">
        <v>6</v>
      </c>
      <c r="I95" s="37">
        <v>6</v>
      </c>
      <c r="J95" s="37">
        <v>5</v>
      </c>
      <c r="K95" s="37">
        <v>4</v>
      </c>
      <c r="L95" s="37">
        <v>4</v>
      </c>
      <c r="M95" s="37">
        <v>3</v>
      </c>
      <c r="N95" s="37">
        <v>3</v>
      </c>
      <c r="O95" s="37">
        <v>2</v>
      </c>
      <c r="P95" s="37">
        <v>3</v>
      </c>
      <c r="Q95" s="37">
        <v>3</v>
      </c>
    </row>
    <row r="96" spans="1:17" ht="11.45" customHeight="1" x14ac:dyDescent="0.25">
      <c r="A96" s="62" t="s">
        <v>58</v>
      </c>
      <c r="B96" s="37">
        <v>9789</v>
      </c>
      <c r="C96" s="37">
        <v>9758</v>
      </c>
      <c r="D96" s="37">
        <v>9015</v>
      </c>
      <c r="E96" s="37">
        <v>9045</v>
      </c>
      <c r="F96" s="37">
        <v>9197</v>
      </c>
      <c r="G96" s="37">
        <v>9054</v>
      </c>
      <c r="H96" s="37">
        <v>9016</v>
      </c>
      <c r="I96" s="37">
        <v>8960</v>
      </c>
      <c r="J96" s="37">
        <v>8950</v>
      </c>
      <c r="K96" s="37">
        <v>9077</v>
      </c>
      <c r="L96" s="37">
        <v>9028</v>
      </c>
      <c r="M96" s="37">
        <v>8947</v>
      </c>
      <c r="N96" s="37">
        <v>8859</v>
      </c>
      <c r="O96" s="37">
        <v>8883</v>
      </c>
      <c r="P96" s="37">
        <v>8919</v>
      </c>
      <c r="Q96" s="37">
        <v>9067</v>
      </c>
    </row>
    <row r="97" spans="1:17" ht="11.45" customHeight="1" x14ac:dyDescent="0.25">
      <c r="A97" s="62" t="s">
        <v>57</v>
      </c>
      <c r="B97" s="37">
        <v>0</v>
      </c>
      <c r="C97" s="37">
        <v>16</v>
      </c>
      <c r="D97" s="37">
        <v>48</v>
      </c>
      <c r="E97" s="37">
        <v>68</v>
      </c>
      <c r="F97" s="37">
        <v>92</v>
      </c>
      <c r="G97" s="37">
        <v>133</v>
      </c>
      <c r="H97" s="37">
        <v>165</v>
      </c>
      <c r="I97" s="37">
        <v>205</v>
      </c>
      <c r="J97" s="37">
        <v>242</v>
      </c>
      <c r="K97" s="37">
        <v>319</v>
      </c>
      <c r="L97" s="37">
        <v>361</v>
      </c>
      <c r="M97" s="37">
        <v>389</v>
      </c>
      <c r="N97" s="37">
        <v>389</v>
      </c>
      <c r="O97" s="37">
        <v>379</v>
      </c>
      <c r="P97" s="37">
        <v>358</v>
      </c>
      <c r="Q97" s="37">
        <v>301</v>
      </c>
    </row>
    <row r="98" spans="1:17" ht="11.45" customHeight="1" x14ac:dyDescent="0.25">
      <c r="A98" s="62" t="s">
        <v>56</v>
      </c>
      <c r="B98" s="37">
        <v>0</v>
      </c>
      <c r="C98" s="37">
        <v>0</v>
      </c>
      <c r="D98" s="37">
        <v>0</v>
      </c>
      <c r="E98" s="37">
        <v>0</v>
      </c>
      <c r="F98" s="37">
        <v>13</v>
      </c>
      <c r="G98" s="37">
        <v>15</v>
      </c>
      <c r="H98" s="37">
        <v>17</v>
      </c>
      <c r="I98" s="37">
        <v>64</v>
      </c>
      <c r="J98" s="37">
        <v>106</v>
      </c>
      <c r="K98" s="37">
        <v>288</v>
      </c>
      <c r="L98" s="37">
        <v>403</v>
      </c>
      <c r="M98" s="37">
        <v>407</v>
      </c>
      <c r="N98" s="37">
        <v>423</v>
      </c>
      <c r="O98" s="37">
        <v>534</v>
      </c>
      <c r="P98" s="37">
        <v>601</v>
      </c>
      <c r="Q98" s="37">
        <v>562</v>
      </c>
    </row>
    <row r="99" spans="1:17" ht="11.45" customHeight="1" x14ac:dyDescent="0.25">
      <c r="A99" s="62" t="s">
        <v>55</v>
      </c>
      <c r="B99" s="37">
        <v>116</v>
      </c>
      <c r="C99" s="37">
        <v>114</v>
      </c>
      <c r="D99" s="37">
        <v>113</v>
      </c>
      <c r="E99" s="37">
        <v>113</v>
      </c>
      <c r="F99" s="37">
        <v>108</v>
      </c>
      <c r="G99" s="37">
        <v>108</v>
      </c>
      <c r="H99" s="37">
        <v>110</v>
      </c>
      <c r="I99" s="37">
        <v>101</v>
      </c>
      <c r="J99" s="37">
        <v>101</v>
      </c>
      <c r="K99" s="37">
        <v>106</v>
      </c>
      <c r="L99" s="37">
        <v>113</v>
      </c>
      <c r="M99" s="37">
        <v>116</v>
      </c>
      <c r="N99" s="37">
        <v>126</v>
      </c>
      <c r="O99" s="37">
        <v>139</v>
      </c>
      <c r="P99" s="37">
        <v>131</v>
      </c>
      <c r="Q99" s="37">
        <v>138</v>
      </c>
    </row>
    <row r="100" spans="1:17" ht="11.45" customHeight="1" x14ac:dyDescent="0.25">
      <c r="A100" s="25" t="s">
        <v>18</v>
      </c>
      <c r="B100" s="40">
        <f t="shared" ref="B100:Q100" si="81">B101+B107</f>
        <v>339063.4076828059</v>
      </c>
      <c r="C100" s="40">
        <f t="shared" si="81"/>
        <v>343692.89225718955</v>
      </c>
      <c r="D100" s="40">
        <f t="shared" si="81"/>
        <v>333412.8874980926</v>
      </c>
      <c r="E100" s="40">
        <f t="shared" si="81"/>
        <v>339934.06384988327</v>
      </c>
      <c r="F100" s="40">
        <f t="shared" si="81"/>
        <v>349525.80826847639</v>
      </c>
      <c r="G100" s="40">
        <f t="shared" si="81"/>
        <v>356438.42534689221</v>
      </c>
      <c r="H100" s="40">
        <f t="shared" si="81"/>
        <v>363483.7074300095</v>
      </c>
      <c r="I100" s="40">
        <f t="shared" si="81"/>
        <v>375168.60703782469</v>
      </c>
      <c r="J100" s="40">
        <f t="shared" si="81"/>
        <v>388331.29873903072</v>
      </c>
      <c r="K100" s="40">
        <f t="shared" si="81"/>
        <v>394598.16347208433</v>
      </c>
      <c r="L100" s="40">
        <f t="shared" si="81"/>
        <v>404851.0678765733</v>
      </c>
      <c r="M100" s="40">
        <f t="shared" si="81"/>
        <v>416892.642600736</v>
      </c>
      <c r="N100" s="40">
        <f t="shared" si="81"/>
        <v>427019.54068234982</v>
      </c>
      <c r="O100" s="40">
        <f t="shared" si="81"/>
        <v>437125.45334802032</v>
      </c>
      <c r="P100" s="40">
        <f t="shared" si="81"/>
        <v>446536.59976225061</v>
      </c>
      <c r="Q100" s="40">
        <f t="shared" si="81"/>
        <v>456913.76839674619</v>
      </c>
    </row>
    <row r="101" spans="1:17" ht="11.45" customHeight="1" x14ac:dyDescent="0.25">
      <c r="A101" s="23" t="s">
        <v>27</v>
      </c>
      <c r="B101" s="39">
        <f>SUM(B102:B106)</f>
        <v>253915</v>
      </c>
      <c r="C101" s="39">
        <f t="shared" ref="C101" si="82">SUM(C102:C106)</f>
        <v>260666</v>
      </c>
      <c r="D101" s="39">
        <f t="shared" ref="D101" si="83">SUM(D102:D106)</f>
        <v>251753</v>
      </c>
      <c r="E101" s="39">
        <f t="shared" ref="E101" si="84">SUM(E102:E106)</f>
        <v>258819</v>
      </c>
      <c r="F101" s="39">
        <f t="shared" ref="F101" si="85">SUM(F102:F106)</f>
        <v>266660</v>
      </c>
      <c r="G101" s="39">
        <f t="shared" ref="G101" si="86">SUM(G102:G106)</f>
        <v>273942</v>
      </c>
      <c r="H101" s="39">
        <f t="shared" ref="H101" si="87">SUM(H102:H106)</f>
        <v>281677</v>
      </c>
      <c r="I101" s="39">
        <f t="shared" ref="I101" si="88">SUM(I102:I106)</f>
        <v>290544</v>
      </c>
      <c r="J101" s="39">
        <f t="shared" ref="J101" si="89">SUM(J102:J106)</f>
        <v>300301</v>
      </c>
      <c r="K101" s="39">
        <f t="shared" ref="K101" si="90">SUM(K102:K106)</f>
        <v>309052</v>
      </c>
      <c r="L101" s="39">
        <f t="shared" ref="L101" si="91">SUM(L102:L106)</f>
        <v>319017</v>
      </c>
      <c r="M101" s="39">
        <f t="shared" ref="M101" si="92">SUM(M102:M106)</f>
        <v>330440</v>
      </c>
      <c r="N101" s="39">
        <f t="shared" ref="N101" si="93">SUM(N102:N106)</f>
        <v>340946</v>
      </c>
      <c r="O101" s="39">
        <f t="shared" ref="O101" si="94">SUM(O102:O106)</f>
        <v>355214</v>
      </c>
      <c r="P101" s="39">
        <f t="shared" ref="P101" si="95">SUM(P102:P106)</f>
        <v>365686</v>
      </c>
      <c r="Q101" s="39">
        <f t="shared" ref="Q101" si="96">SUM(Q102:Q106)</f>
        <v>375163</v>
      </c>
    </row>
    <row r="102" spans="1:17" ht="11.45" customHeight="1" x14ac:dyDescent="0.25">
      <c r="A102" s="62" t="s">
        <v>59</v>
      </c>
      <c r="B102" s="42">
        <v>34436</v>
      </c>
      <c r="C102" s="42">
        <v>31577</v>
      </c>
      <c r="D102" s="42">
        <v>21139</v>
      </c>
      <c r="E102" s="42">
        <v>18873</v>
      </c>
      <c r="F102" s="42">
        <v>16971</v>
      </c>
      <c r="G102" s="42">
        <v>15566</v>
      </c>
      <c r="H102" s="42">
        <v>14663</v>
      </c>
      <c r="I102" s="42">
        <v>14227</v>
      </c>
      <c r="J102" s="42">
        <v>14162</v>
      </c>
      <c r="K102" s="42">
        <v>14568</v>
      </c>
      <c r="L102" s="42">
        <v>14841</v>
      </c>
      <c r="M102" s="42">
        <v>15276</v>
      </c>
      <c r="N102" s="42">
        <v>15775</v>
      </c>
      <c r="O102" s="42">
        <v>16470</v>
      </c>
      <c r="P102" s="42">
        <v>17100</v>
      </c>
      <c r="Q102" s="42">
        <v>17637</v>
      </c>
    </row>
    <row r="103" spans="1:17" ht="11.45" customHeight="1" x14ac:dyDescent="0.25">
      <c r="A103" s="62" t="s">
        <v>58</v>
      </c>
      <c r="B103" s="42">
        <v>219454</v>
      </c>
      <c r="C103" s="42">
        <v>229056</v>
      </c>
      <c r="D103" s="42">
        <v>230585</v>
      </c>
      <c r="E103" s="42">
        <v>239911</v>
      </c>
      <c r="F103" s="42">
        <v>249644</v>
      </c>
      <c r="G103" s="42">
        <v>258270</v>
      </c>
      <c r="H103" s="42">
        <v>266843</v>
      </c>
      <c r="I103" s="42">
        <v>276072</v>
      </c>
      <c r="J103" s="42">
        <v>285655</v>
      </c>
      <c r="K103" s="42">
        <v>293864</v>
      </c>
      <c r="L103" s="42">
        <v>303415</v>
      </c>
      <c r="M103" s="42">
        <v>314263</v>
      </c>
      <c r="N103" s="42">
        <v>323805</v>
      </c>
      <c r="O103" s="42">
        <v>336987</v>
      </c>
      <c r="P103" s="42">
        <v>346481</v>
      </c>
      <c r="Q103" s="42">
        <v>355061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7</v>
      </c>
      <c r="F104" s="42">
        <v>19</v>
      </c>
      <c r="G104" s="42">
        <v>82</v>
      </c>
      <c r="H104" s="42">
        <v>78</v>
      </c>
      <c r="I104" s="42">
        <v>77</v>
      </c>
      <c r="J104" s="42">
        <v>76</v>
      </c>
      <c r="K104" s="42">
        <v>74</v>
      </c>
      <c r="L104" s="42">
        <v>71</v>
      </c>
      <c r="M104" s="42">
        <v>67</v>
      </c>
      <c r="N104" s="42">
        <v>73</v>
      </c>
      <c r="O104" s="42">
        <v>81</v>
      </c>
      <c r="P104" s="42">
        <v>94</v>
      </c>
      <c r="Q104" s="42">
        <v>98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71</v>
      </c>
      <c r="I105" s="42">
        <v>140</v>
      </c>
      <c r="J105" s="42">
        <v>377</v>
      </c>
      <c r="K105" s="42">
        <v>501</v>
      </c>
      <c r="L105" s="42">
        <v>621</v>
      </c>
      <c r="M105" s="42">
        <v>728</v>
      </c>
      <c r="N105" s="42">
        <v>899</v>
      </c>
      <c r="O105" s="42">
        <v>1057</v>
      </c>
      <c r="P105" s="42">
        <v>1192</v>
      </c>
      <c r="Q105" s="42">
        <v>1298</v>
      </c>
    </row>
    <row r="106" spans="1:17" ht="11.45" customHeight="1" x14ac:dyDescent="0.25">
      <c r="A106" s="62" t="s">
        <v>55</v>
      </c>
      <c r="B106" s="42">
        <v>25</v>
      </c>
      <c r="C106" s="42">
        <v>33</v>
      </c>
      <c r="D106" s="42">
        <v>29</v>
      </c>
      <c r="E106" s="42">
        <v>28</v>
      </c>
      <c r="F106" s="42">
        <v>26</v>
      </c>
      <c r="G106" s="42">
        <v>24</v>
      </c>
      <c r="H106" s="42">
        <v>22</v>
      </c>
      <c r="I106" s="42">
        <v>28</v>
      </c>
      <c r="J106" s="42">
        <v>31</v>
      </c>
      <c r="K106" s="42">
        <v>45</v>
      </c>
      <c r="L106" s="42">
        <v>69</v>
      </c>
      <c r="M106" s="42">
        <v>106</v>
      </c>
      <c r="N106" s="42">
        <v>394</v>
      </c>
      <c r="O106" s="42">
        <v>619</v>
      </c>
      <c r="P106" s="42">
        <v>819</v>
      </c>
      <c r="Q106" s="42">
        <v>1069</v>
      </c>
    </row>
    <row r="107" spans="1:17" ht="11.45" customHeight="1" x14ac:dyDescent="0.25">
      <c r="A107" s="19" t="s">
        <v>24</v>
      </c>
      <c r="B107" s="38">
        <f>SUM(B108:B109)</f>
        <v>85148.407682805875</v>
      </c>
      <c r="C107" s="38">
        <f t="shared" ref="C107" si="97">SUM(C108:C109)</f>
        <v>83026.892257189553</v>
      </c>
      <c r="D107" s="38">
        <f t="shared" ref="D107" si="98">SUM(D108:D109)</f>
        <v>81659.887498092576</v>
      </c>
      <c r="E107" s="38">
        <f t="shared" ref="E107" si="99">SUM(E108:E109)</f>
        <v>81115.0638498833</v>
      </c>
      <c r="F107" s="38">
        <f t="shared" ref="F107" si="100">SUM(F108:F109)</f>
        <v>82865.808268476409</v>
      </c>
      <c r="G107" s="38">
        <f t="shared" ref="G107" si="101">SUM(G108:G109)</f>
        <v>82496.425346892196</v>
      </c>
      <c r="H107" s="38">
        <f t="shared" ref="H107" si="102">SUM(H108:H109)</f>
        <v>81806.707430009526</v>
      </c>
      <c r="I107" s="38">
        <f t="shared" ref="I107" si="103">SUM(I108:I109)</f>
        <v>84624.607037824724</v>
      </c>
      <c r="J107" s="38">
        <f t="shared" ref="J107" si="104">SUM(J108:J109)</f>
        <v>88030.298739030695</v>
      </c>
      <c r="K107" s="38">
        <f t="shared" ref="K107" si="105">SUM(K108:K109)</f>
        <v>85546.163472084343</v>
      </c>
      <c r="L107" s="38">
        <f t="shared" ref="L107" si="106">SUM(L108:L109)</f>
        <v>85834.067876573303</v>
      </c>
      <c r="M107" s="38">
        <f t="shared" ref="M107" si="107">SUM(M108:M109)</f>
        <v>86452.642600736013</v>
      </c>
      <c r="N107" s="38">
        <f t="shared" ref="N107" si="108">SUM(N108:N109)</f>
        <v>86073.540682349791</v>
      </c>
      <c r="O107" s="38">
        <f t="shared" ref="O107" si="109">SUM(O108:O109)</f>
        <v>81911.453348020295</v>
      </c>
      <c r="P107" s="38">
        <f t="shared" ref="P107" si="110">SUM(P108:P109)</f>
        <v>80850.599762250611</v>
      </c>
      <c r="Q107" s="38">
        <f t="shared" ref="Q107" si="111">SUM(Q108:Q109)</f>
        <v>81750.768396746193</v>
      </c>
    </row>
    <row r="108" spans="1:17" ht="11.45" customHeight="1" x14ac:dyDescent="0.25">
      <c r="A108" s="17" t="s">
        <v>23</v>
      </c>
      <c r="B108" s="37">
        <v>72775</v>
      </c>
      <c r="C108" s="37">
        <v>69868</v>
      </c>
      <c r="D108" s="37">
        <v>67867</v>
      </c>
      <c r="E108" s="37">
        <v>67055</v>
      </c>
      <c r="F108" s="37">
        <v>66478</v>
      </c>
      <c r="G108" s="37">
        <v>65588</v>
      </c>
      <c r="H108" s="37">
        <v>64080</v>
      </c>
      <c r="I108" s="37">
        <v>64569</v>
      </c>
      <c r="J108" s="37">
        <v>65392</v>
      </c>
      <c r="K108" s="37">
        <v>66337</v>
      </c>
      <c r="L108" s="37">
        <v>65800</v>
      </c>
      <c r="M108" s="37">
        <v>65798</v>
      </c>
      <c r="N108" s="37">
        <v>65942</v>
      </c>
      <c r="O108" s="37">
        <v>61103</v>
      </c>
      <c r="P108" s="37">
        <v>60527</v>
      </c>
      <c r="Q108" s="37">
        <v>60548</v>
      </c>
    </row>
    <row r="109" spans="1:17" ht="11.45" customHeight="1" x14ac:dyDescent="0.25">
      <c r="A109" s="15" t="s">
        <v>22</v>
      </c>
      <c r="B109" s="36">
        <v>12373.407682805868</v>
      </c>
      <c r="C109" s="36">
        <v>13158.892257189549</v>
      </c>
      <c r="D109" s="36">
        <v>13792.887498092576</v>
      </c>
      <c r="E109" s="36">
        <v>14060.063849883301</v>
      </c>
      <c r="F109" s="36">
        <v>16387.808268476405</v>
      </c>
      <c r="G109" s="36">
        <v>16908.425346892196</v>
      </c>
      <c r="H109" s="36">
        <v>17726.707430009534</v>
      </c>
      <c r="I109" s="36">
        <v>20055.607037824728</v>
      </c>
      <c r="J109" s="36">
        <v>22638.298739030688</v>
      </c>
      <c r="K109" s="36">
        <v>19209.163472084343</v>
      </c>
      <c r="L109" s="36">
        <v>20034.067876573303</v>
      </c>
      <c r="M109" s="36">
        <v>20654.642600736013</v>
      </c>
      <c r="N109" s="36">
        <v>20131.540682349798</v>
      </c>
      <c r="O109" s="36">
        <v>20808.453348020299</v>
      </c>
      <c r="P109" s="36">
        <v>20323.599762250615</v>
      </c>
      <c r="Q109" s="36">
        <v>21202.768396746189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380721</v>
      </c>
      <c r="D111" s="41">
        <f t="shared" si="112"/>
        <v>362057</v>
      </c>
      <c r="E111" s="41">
        <f t="shared" si="112"/>
        <v>378395</v>
      </c>
      <c r="F111" s="41">
        <f t="shared" si="112"/>
        <v>388425</v>
      </c>
      <c r="G111" s="41">
        <f t="shared" si="112"/>
        <v>394793</v>
      </c>
      <c r="H111" s="41">
        <f t="shared" si="112"/>
        <v>403278</v>
      </c>
      <c r="I111" s="41">
        <f t="shared" si="112"/>
        <v>405600</v>
      </c>
      <c r="J111" s="41">
        <f t="shared" si="112"/>
        <v>406736</v>
      </c>
      <c r="K111" s="41">
        <f t="shared" si="112"/>
        <v>412464</v>
      </c>
      <c r="L111" s="41">
        <f t="shared" si="112"/>
        <v>421685</v>
      </c>
      <c r="M111" s="41">
        <f t="shared" si="112"/>
        <v>454825</v>
      </c>
      <c r="N111" s="41">
        <f t="shared" si="112"/>
        <v>443280</v>
      </c>
      <c r="O111" s="41">
        <f t="shared" si="112"/>
        <v>416366</v>
      </c>
      <c r="P111" s="41">
        <f t="shared" si="112"/>
        <v>397168</v>
      </c>
      <c r="Q111" s="41">
        <f t="shared" si="112"/>
        <v>405301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347878</v>
      </c>
      <c r="D112" s="40">
        <f t="shared" si="113"/>
        <v>331755</v>
      </c>
      <c r="E112" s="40">
        <f t="shared" si="113"/>
        <v>345322</v>
      </c>
      <c r="F112" s="40">
        <f t="shared" si="113"/>
        <v>349716</v>
      </c>
      <c r="G112" s="40">
        <f t="shared" si="113"/>
        <v>358044</v>
      </c>
      <c r="H112" s="40">
        <f t="shared" si="113"/>
        <v>364563</v>
      </c>
      <c r="I112" s="40">
        <f t="shared" si="113"/>
        <v>362907</v>
      </c>
      <c r="J112" s="40">
        <f t="shared" si="113"/>
        <v>362597</v>
      </c>
      <c r="K112" s="40">
        <f t="shared" si="113"/>
        <v>382327</v>
      </c>
      <c r="L112" s="40">
        <f t="shared" si="113"/>
        <v>384690</v>
      </c>
      <c r="M112" s="40">
        <f t="shared" si="113"/>
        <v>412551</v>
      </c>
      <c r="N112" s="40">
        <f t="shared" si="113"/>
        <v>403525</v>
      </c>
      <c r="O112" s="40">
        <f t="shared" si="113"/>
        <v>375232</v>
      </c>
      <c r="P112" s="40">
        <f t="shared" si="113"/>
        <v>356706</v>
      </c>
      <c r="Q112" s="40">
        <f t="shared" si="113"/>
        <v>361865</v>
      </c>
    </row>
    <row r="113" spans="1:17" ht="11.45" customHeight="1" x14ac:dyDescent="0.25">
      <c r="A113" s="23" t="s">
        <v>30</v>
      </c>
      <c r="B113" s="39"/>
      <c r="C113" s="39">
        <v>51250</v>
      </c>
      <c r="D113" s="39">
        <v>45064</v>
      </c>
      <c r="E113" s="39">
        <v>37992</v>
      </c>
      <c r="F113" s="39">
        <v>37496</v>
      </c>
      <c r="G113" s="39">
        <v>49466</v>
      </c>
      <c r="H113" s="39">
        <v>54036</v>
      </c>
      <c r="I113" s="39">
        <v>63888</v>
      </c>
      <c r="J113" s="39">
        <v>67360</v>
      </c>
      <c r="K113" s="39">
        <v>62436</v>
      </c>
      <c r="L113" s="39">
        <v>52882</v>
      </c>
      <c r="M113" s="39">
        <v>52990</v>
      </c>
      <c r="N113" s="39">
        <v>60228</v>
      </c>
      <c r="O113" s="39">
        <v>51992</v>
      </c>
      <c r="P113" s="39">
        <v>50310</v>
      </c>
      <c r="Q113" s="39">
        <v>49782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296020</v>
      </c>
      <c r="D114" s="38">
        <f t="shared" ref="D114" si="115">SUM(D115:D120)</f>
        <v>285980</v>
      </c>
      <c r="E114" s="38">
        <f t="shared" ref="E114" si="116">SUM(E115:E120)</f>
        <v>306575</v>
      </c>
      <c r="F114" s="38">
        <f t="shared" ref="F114" si="117">SUM(F115:F120)</f>
        <v>311277</v>
      </c>
      <c r="G114" s="38">
        <f t="shared" ref="G114" si="118">SUM(G115:G120)</f>
        <v>307915</v>
      </c>
      <c r="H114" s="38">
        <f t="shared" ref="H114" si="119">SUM(H115:H120)</f>
        <v>309697</v>
      </c>
      <c r="I114" s="38">
        <f t="shared" ref="I114" si="120">SUM(I115:I120)</f>
        <v>298226</v>
      </c>
      <c r="J114" s="38">
        <f t="shared" ref="J114" si="121">SUM(J115:J120)</f>
        <v>294277</v>
      </c>
      <c r="K114" s="38">
        <f t="shared" ref="K114" si="122">SUM(K115:K120)</f>
        <v>319076</v>
      </c>
      <c r="L114" s="38">
        <f t="shared" ref="L114" si="123">SUM(L115:L120)</f>
        <v>330983</v>
      </c>
      <c r="M114" s="38">
        <f t="shared" ref="M114" si="124">SUM(M115:M120)</f>
        <v>358957</v>
      </c>
      <c r="N114" s="38">
        <f t="shared" ref="N114" si="125">SUM(N115:N120)</f>
        <v>342575</v>
      </c>
      <c r="O114" s="38">
        <f t="shared" ref="O114" si="126">SUM(O115:O120)</f>
        <v>322423</v>
      </c>
      <c r="P114" s="38">
        <f t="shared" ref="P114" si="127">SUM(P115:P120)</f>
        <v>305496</v>
      </c>
      <c r="Q114" s="38">
        <f t="shared" ref="Q114" si="128">SUM(Q115:Q120)</f>
        <v>311184</v>
      </c>
    </row>
    <row r="115" spans="1:17" ht="11.45" customHeight="1" x14ac:dyDescent="0.25">
      <c r="A115" s="62" t="s">
        <v>59</v>
      </c>
      <c r="B115" s="42"/>
      <c r="C115" s="42">
        <v>100833</v>
      </c>
      <c r="D115" s="42">
        <v>84905</v>
      </c>
      <c r="E115" s="42">
        <v>85586</v>
      </c>
      <c r="F115" s="42">
        <v>91022</v>
      </c>
      <c r="G115" s="42">
        <v>103340</v>
      </c>
      <c r="H115" s="42">
        <v>116899</v>
      </c>
      <c r="I115" s="42">
        <v>121319</v>
      </c>
      <c r="J115" s="42">
        <v>132203</v>
      </c>
      <c r="K115" s="42">
        <v>171805</v>
      </c>
      <c r="L115" s="42">
        <v>162923</v>
      </c>
      <c r="M115" s="42">
        <v>162332</v>
      </c>
      <c r="N115" s="42">
        <v>147965</v>
      </c>
      <c r="O115" s="42">
        <v>139008</v>
      </c>
      <c r="P115" s="42">
        <v>130386</v>
      </c>
      <c r="Q115" s="42">
        <v>126841</v>
      </c>
    </row>
    <row r="116" spans="1:17" ht="11.45" customHeight="1" x14ac:dyDescent="0.25">
      <c r="A116" s="62" t="s">
        <v>58</v>
      </c>
      <c r="B116" s="42"/>
      <c r="C116" s="42">
        <v>192681</v>
      </c>
      <c r="D116" s="42">
        <v>194555</v>
      </c>
      <c r="E116" s="42">
        <v>214505</v>
      </c>
      <c r="F116" s="42">
        <v>220255</v>
      </c>
      <c r="G116" s="42">
        <v>204575</v>
      </c>
      <c r="H116" s="42">
        <v>191766</v>
      </c>
      <c r="I116" s="42">
        <v>176746</v>
      </c>
      <c r="J116" s="42">
        <v>160459</v>
      </c>
      <c r="K116" s="42">
        <v>146962</v>
      </c>
      <c r="L116" s="42">
        <v>167618</v>
      </c>
      <c r="M116" s="42">
        <v>195291</v>
      </c>
      <c r="N116" s="42">
        <v>191108</v>
      </c>
      <c r="O116" s="42">
        <v>181062</v>
      </c>
      <c r="P116" s="42">
        <v>172664</v>
      </c>
      <c r="Q116" s="42">
        <v>181038</v>
      </c>
    </row>
    <row r="117" spans="1:17" ht="11.45" customHeight="1" x14ac:dyDescent="0.25">
      <c r="A117" s="62" t="s">
        <v>57</v>
      </c>
      <c r="B117" s="42"/>
      <c r="C117" s="42">
        <v>2506</v>
      </c>
      <c r="D117" s="42">
        <v>6520</v>
      </c>
      <c r="E117" s="42">
        <v>6484</v>
      </c>
      <c r="F117" s="42">
        <v>0</v>
      </c>
      <c r="G117" s="42">
        <v>0</v>
      </c>
      <c r="H117" s="42">
        <v>978</v>
      </c>
      <c r="I117" s="42">
        <v>0</v>
      </c>
      <c r="J117" s="42">
        <v>825</v>
      </c>
      <c r="K117" s="42">
        <v>0</v>
      </c>
      <c r="L117" s="42">
        <v>0</v>
      </c>
      <c r="M117" s="42">
        <v>12</v>
      </c>
      <c r="N117" s="42">
        <v>2615</v>
      </c>
      <c r="O117" s="42">
        <v>645</v>
      </c>
      <c r="P117" s="42">
        <v>2</v>
      </c>
      <c r="Q117" s="42">
        <v>0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54</v>
      </c>
      <c r="I118" s="42">
        <v>161</v>
      </c>
      <c r="J118" s="42">
        <v>788</v>
      </c>
      <c r="K118" s="42">
        <v>270</v>
      </c>
      <c r="L118" s="42">
        <v>330</v>
      </c>
      <c r="M118" s="42">
        <v>473</v>
      </c>
      <c r="N118" s="42">
        <v>460</v>
      </c>
      <c r="O118" s="42">
        <v>628</v>
      </c>
      <c r="P118" s="42">
        <v>786</v>
      </c>
      <c r="Q118" s="42">
        <v>696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385</v>
      </c>
      <c r="P119" s="42">
        <v>342</v>
      </c>
      <c r="Q119" s="42">
        <v>932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2</v>
      </c>
      <c r="K120" s="42">
        <v>39</v>
      </c>
      <c r="L120" s="42">
        <v>112</v>
      </c>
      <c r="M120" s="42">
        <v>849</v>
      </c>
      <c r="N120" s="42">
        <v>427</v>
      </c>
      <c r="O120" s="42">
        <v>695</v>
      </c>
      <c r="P120" s="42">
        <v>1316</v>
      </c>
      <c r="Q120" s="42">
        <v>1677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608</v>
      </c>
      <c r="D121" s="38">
        <f t="shared" ref="D121" si="130">SUM(D122:D126)</f>
        <v>711</v>
      </c>
      <c r="E121" s="38">
        <f t="shared" ref="E121" si="131">SUM(E122:E126)</f>
        <v>755</v>
      </c>
      <c r="F121" s="38">
        <f t="shared" ref="F121" si="132">SUM(F122:F126)</f>
        <v>943</v>
      </c>
      <c r="G121" s="38">
        <f t="shared" ref="G121" si="133">SUM(G122:G126)</f>
        <v>663</v>
      </c>
      <c r="H121" s="38">
        <f t="shared" ref="H121" si="134">SUM(H122:H126)</f>
        <v>830</v>
      </c>
      <c r="I121" s="38">
        <f t="shared" ref="I121" si="135">SUM(I122:I126)</f>
        <v>793</v>
      </c>
      <c r="J121" s="38">
        <f t="shared" ref="J121" si="136">SUM(J122:J126)</f>
        <v>960</v>
      </c>
      <c r="K121" s="38">
        <f t="shared" ref="K121" si="137">SUM(K122:K126)</f>
        <v>815</v>
      </c>
      <c r="L121" s="38">
        <f t="shared" ref="L121" si="138">SUM(L122:L126)</f>
        <v>825</v>
      </c>
      <c r="M121" s="38">
        <f t="shared" ref="M121" si="139">SUM(M122:M126)</f>
        <v>604</v>
      </c>
      <c r="N121" s="38">
        <f t="shared" ref="N121" si="140">SUM(N122:N126)</f>
        <v>722</v>
      </c>
      <c r="O121" s="38">
        <f t="shared" ref="O121" si="141">SUM(O122:O126)</f>
        <v>817</v>
      </c>
      <c r="P121" s="38">
        <f t="shared" ref="P121" si="142">SUM(P122:P126)</f>
        <v>900</v>
      </c>
      <c r="Q121" s="38">
        <f t="shared" ref="Q121" si="143">SUM(Q122:Q126)</f>
        <v>899</v>
      </c>
    </row>
    <row r="122" spans="1:17" ht="11.45" customHeight="1" x14ac:dyDescent="0.25">
      <c r="A122" s="62" t="s">
        <v>59</v>
      </c>
      <c r="B122" s="37"/>
      <c r="C122" s="37">
        <v>1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1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1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582</v>
      </c>
      <c r="D123" s="37">
        <v>669</v>
      </c>
      <c r="E123" s="37">
        <v>724</v>
      </c>
      <c r="F123" s="37">
        <v>905</v>
      </c>
      <c r="G123" s="37">
        <v>612</v>
      </c>
      <c r="H123" s="37">
        <v>794</v>
      </c>
      <c r="I123" s="37">
        <v>705</v>
      </c>
      <c r="J123" s="37">
        <v>880</v>
      </c>
      <c r="K123" s="37">
        <v>549</v>
      </c>
      <c r="L123" s="37">
        <v>659</v>
      </c>
      <c r="M123" s="37">
        <v>566</v>
      </c>
      <c r="N123" s="37">
        <v>686</v>
      </c>
      <c r="O123" s="37">
        <v>691</v>
      </c>
      <c r="P123" s="37">
        <v>831</v>
      </c>
      <c r="Q123" s="37">
        <v>876</v>
      </c>
    </row>
    <row r="124" spans="1:17" ht="11.45" customHeight="1" x14ac:dyDescent="0.25">
      <c r="A124" s="62" t="s">
        <v>57</v>
      </c>
      <c r="B124" s="37"/>
      <c r="C124" s="37">
        <v>16</v>
      </c>
      <c r="D124" s="37">
        <v>32</v>
      </c>
      <c r="E124" s="37">
        <v>20</v>
      </c>
      <c r="F124" s="37">
        <v>25</v>
      </c>
      <c r="G124" s="37">
        <v>41</v>
      </c>
      <c r="H124" s="37">
        <v>32</v>
      </c>
      <c r="I124" s="37">
        <v>40</v>
      </c>
      <c r="J124" s="37">
        <v>37</v>
      </c>
      <c r="K124" s="37">
        <v>79</v>
      </c>
      <c r="L124" s="37">
        <v>43</v>
      </c>
      <c r="M124" s="37">
        <v>29</v>
      </c>
      <c r="N124" s="37">
        <v>1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0</v>
      </c>
      <c r="D125" s="37">
        <v>0</v>
      </c>
      <c r="E125" s="37">
        <v>0</v>
      </c>
      <c r="F125" s="37">
        <v>13</v>
      </c>
      <c r="G125" s="37">
        <v>2</v>
      </c>
      <c r="H125" s="37">
        <v>2</v>
      </c>
      <c r="I125" s="37">
        <v>47</v>
      </c>
      <c r="J125" s="37">
        <v>43</v>
      </c>
      <c r="K125" s="37">
        <v>182</v>
      </c>
      <c r="L125" s="37">
        <v>115</v>
      </c>
      <c r="M125" s="37">
        <v>4</v>
      </c>
      <c r="N125" s="37">
        <v>21</v>
      </c>
      <c r="O125" s="37">
        <v>111</v>
      </c>
      <c r="P125" s="37">
        <v>67</v>
      </c>
      <c r="Q125" s="37">
        <v>11</v>
      </c>
    </row>
    <row r="126" spans="1:17" ht="11.45" customHeight="1" x14ac:dyDescent="0.25">
      <c r="A126" s="62" t="s">
        <v>55</v>
      </c>
      <c r="B126" s="37"/>
      <c r="C126" s="37">
        <v>9</v>
      </c>
      <c r="D126" s="37">
        <v>10</v>
      </c>
      <c r="E126" s="37">
        <v>11</v>
      </c>
      <c r="F126" s="37">
        <v>0</v>
      </c>
      <c r="G126" s="37">
        <v>8</v>
      </c>
      <c r="H126" s="37">
        <v>2</v>
      </c>
      <c r="I126" s="37">
        <v>0</v>
      </c>
      <c r="J126" s="37">
        <v>0</v>
      </c>
      <c r="K126" s="37">
        <v>5</v>
      </c>
      <c r="L126" s="37">
        <v>8</v>
      </c>
      <c r="M126" s="37">
        <v>5</v>
      </c>
      <c r="N126" s="37">
        <v>14</v>
      </c>
      <c r="O126" s="37">
        <v>15</v>
      </c>
      <c r="P126" s="37">
        <v>1</v>
      </c>
      <c r="Q126" s="37">
        <v>12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32843</v>
      </c>
      <c r="D127" s="40">
        <f t="shared" si="144"/>
        <v>30302</v>
      </c>
      <c r="E127" s="40">
        <f t="shared" si="144"/>
        <v>33073</v>
      </c>
      <c r="F127" s="40">
        <f t="shared" si="144"/>
        <v>38709</v>
      </c>
      <c r="G127" s="40">
        <f t="shared" si="144"/>
        <v>36749</v>
      </c>
      <c r="H127" s="40">
        <f t="shared" si="144"/>
        <v>38715</v>
      </c>
      <c r="I127" s="40">
        <f t="shared" si="144"/>
        <v>42693</v>
      </c>
      <c r="J127" s="40">
        <f t="shared" si="144"/>
        <v>44139</v>
      </c>
      <c r="K127" s="40">
        <f t="shared" si="144"/>
        <v>30137</v>
      </c>
      <c r="L127" s="40">
        <f t="shared" si="144"/>
        <v>36995</v>
      </c>
      <c r="M127" s="40">
        <f t="shared" si="144"/>
        <v>42274</v>
      </c>
      <c r="N127" s="40">
        <f t="shared" si="144"/>
        <v>39755</v>
      </c>
      <c r="O127" s="40">
        <f t="shared" si="144"/>
        <v>41134</v>
      </c>
      <c r="P127" s="40">
        <f t="shared" si="144"/>
        <v>40462</v>
      </c>
      <c r="Q127" s="40">
        <f t="shared" si="144"/>
        <v>43436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23313</v>
      </c>
      <c r="D128" s="39">
        <f t="shared" ref="D128" si="146">SUM(D129:D133)</f>
        <v>21795</v>
      </c>
      <c r="E128" s="39">
        <f t="shared" ref="E128" si="147">SUM(E129:E133)</f>
        <v>24837</v>
      </c>
      <c r="F128" s="39">
        <f t="shared" ref="F128" si="148">SUM(F129:F133)</f>
        <v>28196</v>
      </c>
      <c r="G128" s="39">
        <f t="shared" ref="G128" si="149">SUM(G129:G133)</f>
        <v>28195</v>
      </c>
      <c r="H128" s="39">
        <f t="shared" ref="H128" si="150">SUM(H129:H133)</f>
        <v>29860</v>
      </c>
      <c r="I128" s="39">
        <f t="shared" ref="I128" si="151">SUM(I129:I133)</f>
        <v>31794</v>
      </c>
      <c r="J128" s="39">
        <f t="shared" ref="J128" si="152">SUM(J129:J133)</f>
        <v>32202</v>
      </c>
      <c r="K128" s="39">
        <f t="shared" ref="K128" si="153">SUM(K129:K133)</f>
        <v>25155</v>
      </c>
      <c r="L128" s="39">
        <f t="shared" ref="L128" si="154">SUM(L129:L133)</f>
        <v>27740</v>
      </c>
      <c r="M128" s="39">
        <f t="shared" ref="M128" si="155">SUM(M129:M133)</f>
        <v>35358</v>
      </c>
      <c r="N128" s="39">
        <f t="shared" ref="N128" si="156">SUM(N129:N133)</f>
        <v>31503</v>
      </c>
      <c r="O128" s="39">
        <f t="shared" ref="O128" si="157">SUM(O129:O133)</f>
        <v>31748</v>
      </c>
      <c r="P128" s="39">
        <f t="shared" ref="P128" si="158">SUM(P129:P133)</f>
        <v>32149</v>
      </c>
      <c r="Q128" s="39">
        <f t="shared" ref="Q128" si="159">SUM(Q129:Q133)</f>
        <v>33845</v>
      </c>
    </row>
    <row r="129" spans="1:17" ht="11.45" customHeight="1" x14ac:dyDescent="0.25">
      <c r="A129" s="62" t="s">
        <v>59</v>
      </c>
      <c r="B129" s="42"/>
      <c r="C129" s="42">
        <v>199</v>
      </c>
      <c r="D129" s="42">
        <v>217</v>
      </c>
      <c r="E129" s="42">
        <v>317</v>
      </c>
      <c r="F129" s="42">
        <v>473</v>
      </c>
      <c r="G129" s="42">
        <v>500</v>
      </c>
      <c r="H129" s="42">
        <v>651</v>
      </c>
      <c r="I129" s="42">
        <v>903</v>
      </c>
      <c r="J129" s="42">
        <v>1070</v>
      </c>
      <c r="K129" s="42">
        <v>1294</v>
      </c>
      <c r="L129" s="42">
        <v>1149</v>
      </c>
      <c r="M129" s="42">
        <v>1235</v>
      </c>
      <c r="N129" s="42">
        <v>1373</v>
      </c>
      <c r="O129" s="42">
        <v>2318</v>
      </c>
      <c r="P129" s="42">
        <v>2300</v>
      </c>
      <c r="Q129" s="42">
        <v>2084</v>
      </c>
    </row>
    <row r="130" spans="1:17" ht="11.45" customHeight="1" x14ac:dyDescent="0.25">
      <c r="A130" s="62" t="s">
        <v>58</v>
      </c>
      <c r="B130" s="42"/>
      <c r="C130" s="42">
        <v>23105</v>
      </c>
      <c r="D130" s="42">
        <v>21578</v>
      </c>
      <c r="E130" s="42">
        <v>24513</v>
      </c>
      <c r="F130" s="42">
        <v>27711</v>
      </c>
      <c r="G130" s="42">
        <v>27631</v>
      </c>
      <c r="H130" s="42">
        <v>29138</v>
      </c>
      <c r="I130" s="42">
        <v>30812</v>
      </c>
      <c r="J130" s="42">
        <v>30891</v>
      </c>
      <c r="K130" s="42">
        <v>23719</v>
      </c>
      <c r="L130" s="42">
        <v>26440</v>
      </c>
      <c r="M130" s="42">
        <v>33930</v>
      </c>
      <c r="N130" s="42">
        <v>29637</v>
      </c>
      <c r="O130" s="42">
        <v>29004</v>
      </c>
      <c r="P130" s="42">
        <v>29456</v>
      </c>
      <c r="Q130" s="42">
        <v>31334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7</v>
      </c>
      <c r="F131" s="42">
        <v>12</v>
      </c>
      <c r="G131" s="42">
        <v>64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9</v>
      </c>
      <c r="O131" s="42">
        <v>13</v>
      </c>
      <c r="P131" s="42">
        <v>18</v>
      </c>
      <c r="Q131" s="42">
        <v>11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71</v>
      </c>
      <c r="I132" s="42">
        <v>73</v>
      </c>
      <c r="J132" s="42">
        <v>238</v>
      </c>
      <c r="K132" s="42">
        <v>128</v>
      </c>
      <c r="L132" s="42">
        <v>127</v>
      </c>
      <c r="M132" s="42">
        <v>142</v>
      </c>
      <c r="N132" s="42">
        <v>192</v>
      </c>
      <c r="O132" s="42">
        <v>188</v>
      </c>
      <c r="P132" s="42">
        <v>172</v>
      </c>
      <c r="Q132" s="42">
        <v>149</v>
      </c>
    </row>
    <row r="133" spans="1:17" ht="11.45" customHeight="1" x14ac:dyDescent="0.25">
      <c r="A133" s="62" t="s">
        <v>55</v>
      </c>
      <c r="B133" s="42"/>
      <c r="C133" s="42">
        <v>9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6</v>
      </c>
      <c r="J133" s="42">
        <v>3</v>
      </c>
      <c r="K133" s="42">
        <v>14</v>
      </c>
      <c r="L133" s="42">
        <v>24</v>
      </c>
      <c r="M133" s="42">
        <v>51</v>
      </c>
      <c r="N133" s="42">
        <v>292</v>
      </c>
      <c r="O133" s="42">
        <v>225</v>
      </c>
      <c r="P133" s="42">
        <v>203</v>
      </c>
      <c r="Q133" s="42">
        <v>267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9530</v>
      </c>
      <c r="D134" s="38">
        <f t="shared" ref="D134" si="161">SUM(D135:D136)</f>
        <v>8507</v>
      </c>
      <c r="E134" s="38">
        <f t="shared" ref="E134" si="162">SUM(E135:E136)</f>
        <v>8236</v>
      </c>
      <c r="F134" s="38">
        <f t="shared" ref="F134" si="163">SUM(F135:F136)</f>
        <v>10513</v>
      </c>
      <c r="G134" s="38">
        <f t="shared" ref="G134" si="164">SUM(G135:G136)</f>
        <v>8554</v>
      </c>
      <c r="H134" s="38">
        <f t="shared" ref="H134" si="165">SUM(H135:H136)</f>
        <v>8855</v>
      </c>
      <c r="I134" s="38">
        <f t="shared" ref="I134" si="166">SUM(I135:I136)</f>
        <v>10899</v>
      </c>
      <c r="J134" s="38">
        <f t="shared" ref="J134" si="167">SUM(J135:J136)</f>
        <v>11937</v>
      </c>
      <c r="K134" s="38">
        <f t="shared" ref="K134" si="168">SUM(K135:K136)</f>
        <v>4982</v>
      </c>
      <c r="L134" s="38">
        <f t="shared" ref="L134" si="169">SUM(L135:L136)</f>
        <v>9255</v>
      </c>
      <c r="M134" s="38">
        <f t="shared" ref="M134" si="170">SUM(M135:M136)</f>
        <v>6916</v>
      </c>
      <c r="N134" s="38">
        <f t="shared" ref="N134" si="171">SUM(N135:N136)</f>
        <v>8252</v>
      </c>
      <c r="O134" s="38">
        <f t="shared" ref="O134" si="172">SUM(O135:O136)</f>
        <v>9386</v>
      </c>
      <c r="P134" s="38">
        <f t="shared" ref="P134" si="173">SUM(P135:P136)</f>
        <v>8313</v>
      </c>
      <c r="Q134" s="38">
        <f t="shared" ref="Q134" si="174">SUM(Q135:Q136)</f>
        <v>9591</v>
      </c>
    </row>
    <row r="135" spans="1:17" ht="11.45" customHeight="1" x14ac:dyDescent="0.25">
      <c r="A135" s="17" t="s">
        <v>23</v>
      </c>
      <c r="B135" s="37"/>
      <c r="C135" s="37">
        <v>4975</v>
      </c>
      <c r="D135" s="37">
        <v>4334</v>
      </c>
      <c r="E135" s="37">
        <v>4788</v>
      </c>
      <c r="F135" s="37">
        <v>5295</v>
      </c>
      <c r="G135" s="37">
        <v>5079</v>
      </c>
      <c r="H135" s="37">
        <v>4842</v>
      </c>
      <c r="I135" s="37">
        <v>5037</v>
      </c>
      <c r="J135" s="37">
        <v>5420</v>
      </c>
      <c r="K135" s="37">
        <v>4067</v>
      </c>
      <c r="L135" s="37">
        <v>4057</v>
      </c>
      <c r="M135" s="37">
        <v>1854</v>
      </c>
      <c r="N135" s="37">
        <v>4290</v>
      </c>
      <c r="O135" s="37">
        <v>4261</v>
      </c>
      <c r="P135" s="37">
        <v>4345</v>
      </c>
      <c r="Q135" s="37">
        <v>4287</v>
      </c>
    </row>
    <row r="136" spans="1:17" ht="11.45" customHeight="1" x14ac:dyDescent="0.25">
      <c r="A136" s="15" t="s">
        <v>22</v>
      </c>
      <c r="B136" s="36"/>
      <c r="C136" s="36">
        <v>4555</v>
      </c>
      <c r="D136" s="36">
        <v>4173</v>
      </c>
      <c r="E136" s="36">
        <v>3448</v>
      </c>
      <c r="F136" s="36">
        <v>5218</v>
      </c>
      <c r="G136" s="36">
        <v>3475</v>
      </c>
      <c r="H136" s="36">
        <v>4013</v>
      </c>
      <c r="I136" s="36">
        <v>5862</v>
      </c>
      <c r="J136" s="36">
        <v>6517</v>
      </c>
      <c r="K136" s="36">
        <v>915</v>
      </c>
      <c r="L136" s="36">
        <v>5198</v>
      </c>
      <c r="M136" s="36">
        <v>5062</v>
      </c>
      <c r="N136" s="36">
        <v>3962</v>
      </c>
      <c r="O136" s="36">
        <v>5125</v>
      </c>
      <c r="P136" s="36">
        <v>3968</v>
      </c>
      <c r="Q136" s="36">
        <v>5304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1.3900769508929809</v>
      </c>
      <c r="C141" s="24">
        <f t="shared" ref="C141:Q141" si="176">IF(C4=0,0,C4/C31)</f>
        <v>1.3724310109028321</v>
      </c>
      <c r="D141" s="24">
        <f t="shared" si="176"/>
        <v>1.3588546155997097</v>
      </c>
      <c r="E141" s="24">
        <f t="shared" si="176"/>
        <v>1.3548056629039411</v>
      </c>
      <c r="F141" s="24">
        <f t="shared" si="176"/>
        <v>1.3495550898600619</v>
      </c>
      <c r="G141" s="24">
        <f t="shared" si="176"/>
        <v>1.335646418548013</v>
      </c>
      <c r="H141" s="24">
        <f t="shared" si="176"/>
        <v>1.3296131991717355</v>
      </c>
      <c r="I141" s="24">
        <f t="shared" si="176"/>
        <v>1.3314981321579153</v>
      </c>
      <c r="J141" s="24">
        <f t="shared" si="176"/>
        <v>1.3215987693695153</v>
      </c>
      <c r="K141" s="24">
        <f t="shared" si="176"/>
        <v>1.3077749646547632</v>
      </c>
      <c r="L141" s="24">
        <f t="shared" si="176"/>
        <v>1.3134851164796246</v>
      </c>
      <c r="M141" s="24">
        <f t="shared" si="176"/>
        <v>1.3075733402902168</v>
      </c>
      <c r="N141" s="24">
        <f t="shared" si="176"/>
        <v>1.3035968434869636</v>
      </c>
      <c r="O141" s="24">
        <f t="shared" si="176"/>
        <v>1.2993864764102256</v>
      </c>
      <c r="P141" s="24">
        <f t="shared" si="176"/>
        <v>1.2962067041112848</v>
      </c>
      <c r="Q141" s="24">
        <f t="shared" si="176"/>
        <v>1.2932132267526326</v>
      </c>
    </row>
    <row r="142" spans="1:17" ht="11.45" customHeight="1" x14ac:dyDescent="0.25">
      <c r="A142" s="23" t="s">
        <v>30</v>
      </c>
      <c r="B142" s="22">
        <f t="shared" ref="B142" si="177">IF(B5=0,0,B5/B32)</f>
        <v>1.1549472685768511</v>
      </c>
      <c r="C142" s="22">
        <f t="shared" ref="C142:Q142" si="178">IF(C5=0,0,C5/C32)</f>
        <v>1.1549251164250138</v>
      </c>
      <c r="D142" s="22">
        <f t="shared" si="178"/>
        <v>1.1547244330057378</v>
      </c>
      <c r="E142" s="22">
        <f t="shared" si="178"/>
        <v>1.155209382086682</v>
      </c>
      <c r="F142" s="22">
        <f t="shared" si="178"/>
        <v>1.1553640856511074</v>
      </c>
      <c r="G142" s="22">
        <f t="shared" si="178"/>
        <v>1.1543178727366703</v>
      </c>
      <c r="H142" s="22">
        <f t="shared" si="178"/>
        <v>1.1546398637822317</v>
      </c>
      <c r="I142" s="22">
        <f t="shared" si="178"/>
        <v>1.1564931393319682</v>
      </c>
      <c r="J142" s="22">
        <f t="shared" si="178"/>
        <v>1.157101773793594</v>
      </c>
      <c r="K142" s="22">
        <f t="shared" si="178"/>
        <v>1.1576570562583655</v>
      </c>
      <c r="L142" s="22">
        <f t="shared" si="178"/>
        <v>1.1556682113354202</v>
      </c>
      <c r="M142" s="22">
        <f t="shared" si="178"/>
        <v>1.1546558434345868</v>
      </c>
      <c r="N142" s="22">
        <f t="shared" si="178"/>
        <v>1.1525287411942111</v>
      </c>
      <c r="O142" s="22">
        <f t="shared" si="178"/>
        <v>1.1519562735220772</v>
      </c>
      <c r="P142" s="22">
        <f t="shared" si="178"/>
        <v>1.1523756103069394</v>
      </c>
      <c r="Q142" s="22">
        <f t="shared" si="178"/>
        <v>1.1524003878446361</v>
      </c>
    </row>
    <row r="143" spans="1:17" ht="11.45" customHeight="1" x14ac:dyDescent="0.25">
      <c r="A143" s="19" t="s">
        <v>29</v>
      </c>
      <c r="B143" s="21">
        <f t="shared" ref="B143" si="179">IF(B6=0,0,B6/B33)</f>
        <v>1.2295874103311004</v>
      </c>
      <c r="C143" s="21">
        <f t="shared" ref="C143:Q143" si="180">IF(C6=0,0,C6/C33)</f>
        <v>1.2155158752544488</v>
      </c>
      <c r="D143" s="21">
        <f t="shared" si="180"/>
        <v>1.2036926369680128</v>
      </c>
      <c r="E143" s="21">
        <f t="shared" si="180"/>
        <v>1.1997032106566303</v>
      </c>
      <c r="F143" s="21">
        <f t="shared" si="180"/>
        <v>1.1944513770677259</v>
      </c>
      <c r="G143" s="21">
        <f t="shared" si="180"/>
        <v>1.1875084152416862</v>
      </c>
      <c r="H143" s="21">
        <f t="shared" si="180"/>
        <v>1.1839969269824304</v>
      </c>
      <c r="I143" s="21">
        <f t="shared" si="180"/>
        <v>1.1800085195622256</v>
      </c>
      <c r="J143" s="21">
        <f t="shared" si="180"/>
        <v>1.1765055308491341</v>
      </c>
      <c r="K143" s="21">
        <f t="shared" si="180"/>
        <v>1.1724989109917232</v>
      </c>
      <c r="L143" s="21">
        <f t="shared" si="180"/>
        <v>1.1690004137097032</v>
      </c>
      <c r="M143" s="21">
        <f t="shared" si="180"/>
        <v>1.1660114955129912</v>
      </c>
      <c r="N143" s="21">
        <f t="shared" si="180"/>
        <v>1.1625252794456551</v>
      </c>
      <c r="O143" s="21">
        <f t="shared" si="180"/>
        <v>1.1595085370766318</v>
      </c>
      <c r="P143" s="21">
        <f t="shared" si="180"/>
        <v>1.1565024385088101</v>
      </c>
      <c r="Q143" s="21">
        <f t="shared" si="180"/>
        <v>1.1546935996121814</v>
      </c>
    </row>
    <row r="144" spans="1:17" ht="11.45" customHeight="1" x14ac:dyDescent="0.25">
      <c r="A144" s="62" t="s">
        <v>59</v>
      </c>
      <c r="B144" s="70">
        <v>1.2032776866690058</v>
      </c>
      <c r="C144" s="70">
        <v>1.1886508158544442</v>
      </c>
      <c r="D144" s="70">
        <v>1.1754597312407591</v>
      </c>
      <c r="E144" s="70">
        <v>1.1703644808346678</v>
      </c>
      <c r="F144" s="70">
        <v>1.164141699886811</v>
      </c>
      <c r="G144" s="70">
        <v>1.1552289519129011</v>
      </c>
      <c r="H144" s="70">
        <v>1.1509807654605853</v>
      </c>
      <c r="I144" s="70">
        <v>1.1457344856839404</v>
      </c>
      <c r="J144" s="70">
        <v>1.1411599503869072</v>
      </c>
      <c r="K144" s="70">
        <v>1.137326079420844</v>
      </c>
      <c r="L144" s="70">
        <v>1.1345860645940951</v>
      </c>
      <c r="M144" s="70">
        <v>1.1317271637768556</v>
      </c>
      <c r="N144" s="70">
        <v>1.1282971828882176</v>
      </c>
      <c r="O144" s="70">
        <v>1.1250367852761252</v>
      </c>
      <c r="P144" s="70">
        <v>1.1212721905237144</v>
      </c>
      <c r="Q144" s="70">
        <v>1.1192299095478255</v>
      </c>
    </row>
    <row r="145" spans="1:17" ht="11.45" customHeight="1" x14ac:dyDescent="0.25">
      <c r="A145" s="62" t="s">
        <v>58</v>
      </c>
      <c r="B145" s="70">
        <v>1.2626143652946493</v>
      </c>
      <c r="C145" s="70">
        <v>1.2472662063331885</v>
      </c>
      <c r="D145" s="70">
        <v>1.2334246358365546</v>
      </c>
      <c r="E145" s="70">
        <v>1.228078125692821</v>
      </c>
      <c r="F145" s="70">
        <v>1.2215484836127817</v>
      </c>
      <c r="G145" s="70">
        <v>1.2121962254010792</v>
      </c>
      <c r="H145" s="70">
        <v>1.2077385500859215</v>
      </c>
      <c r="I145" s="70">
        <v>1.2022335629298113</v>
      </c>
      <c r="J145" s="70">
        <v>1.1974334456795943</v>
      </c>
      <c r="K145" s="70">
        <v>1.1934105167995297</v>
      </c>
      <c r="L145" s="70">
        <v>1.1905353848830136</v>
      </c>
      <c r="M145" s="70">
        <v>1.187535504405888</v>
      </c>
      <c r="N145" s="70">
        <v>1.1839363824487037</v>
      </c>
      <c r="O145" s="70">
        <v>1.180515206350113</v>
      </c>
      <c r="P145" s="70">
        <v>1.1765649698697327</v>
      </c>
      <c r="Q145" s="70">
        <v>1.1744219788322585</v>
      </c>
    </row>
    <row r="146" spans="1:17" ht="11.45" customHeight="1" x14ac:dyDescent="0.25">
      <c r="A146" s="62" t="s">
        <v>57</v>
      </c>
      <c r="B146" s="70">
        <v>1.1926997880211674</v>
      </c>
      <c r="C146" s="70">
        <v>1.1790503989968153</v>
      </c>
      <c r="D146" s="70">
        <v>1.1675818578589723</v>
      </c>
      <c r="E146" s="70">
        <v>1.1637121143369313</v>
      </c>
      <c r="F146" s="70">
        <v>1.158617835755694</v>
      </c>
      <c r="G146" s="70">
        <v>1.1518831627844353</v>
      </c>
      <c r="H146" s="70">
        <v>1.1484770191729574</v>
      </c>
      <c r="I146" s="70">
        <v>1.1446082639753588</v>
      </c>
      <c r="J146" s="70">
        <v>1.1412103649236598</v>
      </c>
      <c r="K146" s="70">
        <v>1.1373239436619718</v>
      </c>
      <c r="L146" s="70">
        <v>1.1339304012984122</v>
      </c>
      <c r="M146" s="70">
        <v>1.1310311506476014</v>
      </c>
      <c r="N146" s="70">
        <v>1.1276495210622854</v>
      </c>
      <c r="O146" s="70">
        <v>1.124723280964333</v>
      </c>
      <c r="P146" s="70">
        <v>1.1218073653535459</v>
      </c>
      <c r="Q146" s="70">
        <v>1.1200527916238157</v>
      </c>
    </row>
    <row r="147" spans="1:17" ht="11.45" customHeight="1" x14ac:dyDescent="0.25">
      <c r="A147" s="62" t="s">
        <v>56</v>
      </c>
      <c r="B147" s="70" t="s">
        <v>183</v>
      </c>
      <c r="C147" s="70" t="s">
        <v>183</v>
      </c>
      <c r="D147" s="70" t="s">
        <v>183</v>
      </c>
      <c r="E147" s="70" t="s">
        <v>183</v>
      </c>
      <c r="F147" s="70" t="s">
        <v>183</v>
      </c>
      <c r="G147" s="70" t="s">
        <v>183</v>
      </c>
      <c r="H147" s="70">
        <v>1.1484770191729574</v>
      </c>
      <c r="I147" s="70">
        <v>1.1446082639753588</v>
      </c>
      <c r="J147" s="70">
        <v>1.1412103649236598</v>
      </c>
      <c r="K147" s="70">
        <v>1.1373239436619718</v>
      </c>
      <c r="L147" s="70">
        <v>1.1339304012984122</v>
      </c>
      <c r="M147" s="70">
        <v>1.1310311506476014</v>
      </c>
      <c r="N147" s="70">
        <v>1.1276495210622854</v>
      </c>
      <c r="O147" s="70">
        <v>1.124723280964333</v>
      </c>
      <c r="P147" s="70">
        <v>1.1218073653535459</v>
      </c>
      <c r="Q147" s="70">
        <v>1.1200527916238157</v>
      </c>
    </row>
    <row r="148" spans="1:17" ht="11.45" customHeight="1" x14ac:dyDescent="0.25">
      <c r="A148" s="62" t="s">
        <v>60</v>
      </c>
      <c r="B148" s="70" t="s">
        <v>183</v>
      </c>
      <c r="C148" s="70" t="s">
        <v>183</v>
      </c>
      <c r="D148" s="70" t="s">
        <v>183</v>
      </c>
      <c r="E148" s="70" t="s">
        <v>183</v>
      </c>
      <c r="F148" s="70" t="s">
        <v>183</v>
      </c>
      <c r="G148" s="70" t="s">
        <v>183</v>
      </c>
      <c r="H148" s="70" t="s">
        <v>183</v>
      </c>
      <c r="I148" s="70" t="s">
        <v>183</v>
      </c>
      <c r="J148" s="70" t="s">
        <v>183</v>
      </c>
      <c r="K148" s="70" t="s">
        <v>183</v>
      </c>
      <c r="L148" s="70" t="s">
        <v>183</v>
      </c>
      <c r="M148" s="70" t="s">
        <v>183</v>
      </c>
      <c r="N148" s="70" t="s">
        <v>183</v>
      </c>
      <c r="O148" s="70">
        <v>1.124723280964333</v>
      </c>
      <c r="P148" s="70">
        <v>1.1218073653535459</v>
      </c>
      <c r="Q148" s="70">
        <v>1.1200527916238157</v>
      </c>
    </row>
    <row r="149" spans="1:17" ht="11.45" customHeight="1" x14ac:dyDescent="0.25">
      <c r="A149" s="62" t="s">
        <v>55</v>
      </c>
      <c r="B149" s="70" t="s">
        <v>183</v>
      </c>
      <c r="C149" s="70" t="s">
        <v>183</v>
      </c>
      <c r="D149" s="70" t="s">
        <v>183</v>
      </c>
      <c r="E149" s="70" t="s">
        <v>183</v>
      </c>
      <c r="F149" s="70" t="s">
        <v>183</v>
      </c>
      <c r="G149" s="70" t="s">
        <v>183</v>
      </c>
      <c r="H149" s="70" t="s">
        <v>183</v>
      </c>
      <c r="I149" s="70" t="s">
        <v>183</v>
      </c>
      <c r="J149" s="70">
        <v>1.0588549777642204</v>
      </c>
      <c r="K149" s="70">
        <v>1.055249019892551</v>
      </c>
      <c r="L149" s="70">
        <v>1.052100372338733</v>
      </c>
      <c r="M149" s="70">
        <v>1.0494103459616921</v>
      </c>
      <c r="N149" s="70">
        <v>1.0462727515010897</v>
      </c>
      <c r="O149" s="70">
        <v>1.0435576833689688</v>
      </c>
      <c r="P149" s="70">
        <v>1.0408521946579292</v>
      </c>
      <c r="Q149" s="70">
        <v>1.0392242396509632</v>
      </c>
    </row>
    <row r="150" spans="1:17" ht="11.45" customHeight="1" x14ac:dyDescent="0.25">
      <c r="A150" s="19" t="s">
        <v>28</v>
      </c>
      <c r="B150" s="21">
        <f t="shared" ref="B150" si="181">IF(B13=0,0,B13/B40)</f>
        <v>21.195333909122255</v>
      </c>
      <c r="C150" s="21">
        <f t="shared" ref="C150:Q150" si="182">IF(C13=0,0,C13/C40)</f>
        <v>20.683218195121537</v>
      </c>
      <c r="D150" s="21">
        <f t="shared" si="182"/>
        <v>20.054905984423453</v>
      </c>
      <c r="E150" s="21">
        <f t="shared" si="182"/>
        <v>19.68330162132029</v>
      </c>
      <c r="F150" s="21">
        <f t="shared" si="182"/>
        <v>19.979578446225961</v>
      </c>
      <c r="G150" s="21">
        <f t="shared" si="182"/>
        <v>19.47202562344761</v>
      </c>
      <c r="H150" s="21">
        <f t="shared" si="182"/>
        <v>19.517695781234991</v>
      </c>
      <c r="I150" s="21">
        <f t="shared" si="182"/>
        <v>19.499670694745443</v>
      </c>
      <c r="J150" s="21">
        <f t="shared" si="182"/>
        <v>19.535479064005276</v>
      </c>
      <c r="K150" s="21">
        <f t="shared" si="182"/>
        <v>19.622899422374047</v>
      </c>
      <c r="L150" s="21">
        <f t="shared" si="182"/>
        <v>19.551301992722763</v>
      </c>
      <c r="M150" s="21">
        <f t="shared" si="182"/>
        <v>19.572252299371527</v>
      </c>
      <c r="N150" s="21">
        <f t="shared" si="182"/>
        <v>19.503362678254611</v>
      </c>
      <c r="O150" s="21">
        <f t="shared" si="182"/>
        <v>19.519878077930017</v>
      </c>
      <c r="P150" s="21">
        <f t="shared" si="182"/>
        <v>19.493967110151235</v>
      </c>
      <c r="Q150" s="21">
        <f t="shared" si="182"/>
        <v>19.48102452708893</v>
      </c>
    </row>
    <row r="151" spans="1:17" ht="11.45" customHeight="1" x14ac:dyDescent="0.25">
      <c r="A151" s="62" t="s">
        <v>59</v>
      </c>
      <c r="B151" s="20">
        <v>8.1520515035085577</v>
      </c>
      <c r="C151" s="20">
        <v>7.9550839212005915</v>
      </c>
      <c r="D151" s="20">
        <v>7.7134253786244056</v>
      </c>
      <c r="E151" s="20">
        <v>7.570500623584727</v>
      </c>
      <c r="F151" s="20">
        <v>7.6844532485484445</v>
      </c>
      <c r="G151" s="20">
        <v>7.4892406244029273</v>
      </c>
      <c r="H151" s="20">
        <v>7.5068060697057666</v>
      </c>
      <c r="I151" s="20">
        <v>7.4998733441328618</v>
      </c>
      <c r="J151" s="20">
        <v>7.513645793848184</v>
      </c>
      <c r="K151" s="20">
        <v>7.5472690086054044</v>
      </c>
      <c r="L151" s="20">
        <v>7.5197315356626016</v>
      </c>
      <c r="M151" s="20">
        <v>7.527789345912125</v>
      </c>
      <c r="N151" s="20">
        <v>7.5012933377902344</v>
      </c>
      <c r="O151" s="20">
        <v>7.5076454145884695</v>
      </c>
      <c r="P151" s="20">
        <v>7.497679657750477</v>
      </c>
      <c r="Q151" s="20">
        <v>7.492701741188049</v>
      </c>
    </row>
    <row r="152" spans="1:17" ht="11.45" customHeight="1" x14ac:dyDescent="0.25">
      <c r="A152" s="62" t="s">
        <v>58</v>
      </c>
      <c r="B152" s="20">
        <v>21.214513467720053</v>
      </c>
      <c r="C152" s="20">
        <v>20.703430617632172</v>
      </c>
      <c r="D152" s="20">
        <v>20.071597131563266</v>
      </c>
      <c r="E152" s="20">
        <v>19.698136730834001</v>
      </c>
      <c r="F152" s="20">
        <v>19.992851412583615</v>
      </c>
      <c r="G152" s="20">
        <v>19.482200133173762</v>
      </c>
      <c r="H152" s="20">
        <v>19.526433819195859</v>
      </c>
      <c r="I152" s="20">
        <v>19.508404979349919</v>
      </c>
      <c r="J152" s="20">
        <v>19.542705576108517</v>
      </c>
      <c r="K152" s="20">
        <v>19.628440932668067</v>
      </c>
      <c r="L152" s="20">
        <v>19.556778950995508</v>
      </c>
      <c r="M152" s="20">
        <v>19.576383314656514</v>
      </c>
      <c r="N152" s="20">
        <v>19.507506512274364</v>
      </c>
      <c r="O152" s="20">
        <v>19.522602908345139</v>
      </c>
      <c r="P152" s="20">
        <v>19.497346337223156</v>
      </c>
      <c r="Q152" s="20">
        <v>19.483711516965265</v>
      </c>
    </row>
    <row r="153" spans="1:17" ht="11.45" customHeight="1" x14ac:dyDescent="0.25">
      <c r="A153" s="62" t="s">
        <v>57</v>
      </c>
      <c r="B153" s="20" t="s">
        <v>183</v>
      </c>
      <c r="C153" s="20">
        <v>20.703430617632172</v>
      </c>
      <c r="D153" s="20">
        <v>20.071597131563266</v>
      </c>
      <c r="E153" s="20">
        <v>19.698136730834001</v>
      </c>
      <c r="F153" s="20">
        <v>19.992851412583615</v>
      </c>
      <c r="G153" s="20">
        <v>19.482200133173762</v>
      </c>
      <c r="H153" s="20">
        <v>19.526433819195859</v>
      </c>
      <c r="I153" s="20">
        <v>19.508404979349923</v>
      </c>
      <c r="J153" s="20">
        <v>19.542705576108517</v>
      </c>
      <c r="K153" s="20">
        <v>19.62844093266807</v>
      </c>
      <c r="L153" s="20">
        <v>19.556778950995508</v>
      </c>
      <c r="M153" s="20">
        <v>19.57638331465651</v>
      </c>
      <c r="N153" s="20">
        <v>19.507506512274364</v>
      </c>
      <c r="O153" s="20">
        <v>19.522602908345142</v>
      </c>
      <c r="P153" s="20">
        <v>19.497346337223156</v>
      </c>
      <c r="Q153" s="20">
        <v>19.483711516965265</v>
      </c>
    </row>
    <row r="154" spans="1:17" ht="11.45" customHeight="1" x14ac:dyDescent="0.25">
      <c r="A154" s="62" t="s">
        <v>56</v>
      </c>
      <c r="B154" s="20" t="s">
        <v>183</v>
      </c>
      <c r="C154" s="20" t="s">
        <v>183</v>
      </c>
      <c r="D154" s="20" t="s">
        <v>183</v>
      </c>
      <c r="E154" s="20" t="s">
        <v>183</v>
      </c>
      <c r="F154" s="20">
        <v>19.992851412583615</v>
      </c>
      <c r="G154" s="20">
        <v>19.482200133173762</v>
      </c>
      <c r="H154" s="20">
        <v>19.526433819195859</v>
      </c>
      <c r="I154" s="20">
        <v>19.508404979349923</v>
      </c>
      <c r="J154" s="20">
        <v>19.542705576108517</v>
      </c>
      <c r="K154" s="20">
        <v>19.62844093266807</v>
      </c>
      <c r="L154" s="20">
        <v>19.556778950995508</v>
      </c>
      <c r="M154" s="20">
        <v>19.57638331465651</v>
      </c>
      <c r="N154" s="20">
        <v>19.507506512274364</v>
      </c>
      <c r="O154" s="20">
        <v>19.522602908345142</v>
      </c>
      <c r="P154" s="20">
        <v>19.497346337223156</v>
      </c>
      <c r="Q154" s="20">
        <v>19.483711516965265</v>
      </c>
    </row>
    <row r="155" spans="1:17" ht="11.45" customHeight="1" x14ac:dyDescent="0.25">
      <c r="A155" s="62" t="s">
        <v>55</v>
      </c>
      <c r="B155" s="20">
        <v>21.21451346772005</v>
      </c>
      <c r="C155" s="20">
        <v>20.703430617632172</v>
      </c>
      <c r="D155" s="20">
        <v>20.071597131563266</v>
      </c>
      <c r="E155" s="20">
        <v>19.698136730834001</v>
      </c>
      <c r="F155" s="20">
        <v>19.992851412583615</v>
      </c>
      <c r="G155" s="20">
        <v>19.482200133173762</v>
      </c>
      <c r="H155" s="20">
        <v>19.526433819195859</v>
      </c>
      <c r="I155" s="20">
        <v>19.508404979349923</v>
      </c>
      <c r="J155" s="20">
        <v>19.542705576108517</v>
      </c>
      <c r="K155" s="20">
        <v>19.62844093266807</v>
      </c>
      <c r="L155" s="20">
        <v>19.556778950995508</v>
      </c>
      <c r="M155" s="20">
        <v>19.57638331465651</v>
      </c>
      <c r="N155" s="20">
        <v>19.507506512274364</v>
      </c>
      <c r="O155" s="20">
        <v>19.522602908345142</v>
      </c>
      <c r="P155" s="20">
        <v>19.497346337223156</v>
      </c>
      <c r="Q155" s="20">
        <v>19.483711516965265</v>
      </c>
    </row>
    <row r="156" spans="1:17" ht="11.45" customHeight="1" x14ac:dyDescent="0.25">
      <c r="A156" s="25" t="s">
        <v>66</v>
      </c>
      <c r="B156" s="24">
        <f t="shared" ref="B156" si="183">IF(B19=0,0,B19/B46)</f>
        <v>3.9344337077603599</v>
      </c>
      <c r="C156" s="24">
        <f t="shared" ref="C156:Q156" si="184">IF(C19=0,0,C19/C46)</f>
        <v>3.9399403659462444</v>
      </c>
      <c r="D156" s="24">
        <f t="shared" si="184"/>
        <v>4.0281140290732882</v>
      </c>
      <c r="E156" s="24">
        <f t="shared" si="184"/>
        <v>4.0307188753941512</v>
      </c>
      <c r="F156" s="24">
        <f t="shared" si="184"/>
        <v>4.1550053131257334</v>
      </c>
      <c r="G156" s="24">
        <f t="shared" si="184"/>
        <v>4.1204733359674135</v>
      </c>
      <c r="H156" s="24">
        <f t="shared" si="184"/>
        <v>4.192053499341176</v>
      </c>
      <c r="I156" s="24">
        <f t="shared" si="184"/>
        <v>4.3260750317553534</v>
      </c>
      <c r="J156" s="24">
        <f t="shared" si="184"/>
        <v>4.5171739012306933</v>
      </c>
      <c r="K156" s="24">
        <f t="shared" si="184"/>
        <v>4.1135440802626553</v>
      </c>
      <c r="L156" s="24">
        <f t="shared" si="184"/>
        <v>4.2939547245346361</v>
      </c>
      <c r="M156" s="24">
        <f t="shared" si="184"/>
        <v>4.3125417033238165</v>
      </c>
      <c r="N156" s="24">
        <f t="shared" si="184"/>
        <v>4.2209368505693661</v>
      </c>
      <c r="O156" s="24">
        <f t="shared" si="184"/>
        <v>4.2282562835542423</v>
      </c>
      <c r="P156" s="24">
        <f t="shared" si="184"/>
        <v>4.1954450214804693</v>
      </c>
      <c r="Q156" s="24">
        <f t="shared" si="184"/>
        <v>4.2147559752808315</v>
      </c>
    </row>
    <row r="157" spans="1:17" ht="11.45" customHeight="1" x14ac:dyDescent="0.25">
      <c r="A157" s="23" t="s">
        <v>27</v>
      </c>
      <c r="B157" s="22">
        <f t="shared" ref="B157" si="185">IF(B20=0,0,B20/B47)</f>
        <v>6.7035046874875936E-2</v>
      </c>
      <c r="C157" s="22">
        <f t="shared" ref="C157:Q157" si="186">IF(C20=0,0,C20/C47)</f>
        <v>6.708838902684626E-2</v>
      </c>
      <c r="D157" s="22">
        <f t="shared" si="186"/>
        <v>6.7002550478808875E-2</v>
      </c>
      <c r="E157" s="22">
        <f t="shared" si="186"/>
        <v>6.7288926183316666E-2</v>
      </c>
      <c r="F157" s="22">
        <f t="shared" si="186"/>
        <v>6.7521276319774198E-2</v>
      </c>
      <c r="G157" s="22">
        <f t="shared" si="186"/>
        <v>6.7375364239396385E-2</v>
      </c>
      <c r="H157" s="22">
        <f t="shared" si="186"/>
        <v>6.7091745015414275E-2</v>
      </c>
      <c r="I157" s="22">
        <f t="shared" si="186"/>
        <v>6.697401308573521E-2</v>
      </c>
      <c r="J157" s="22">
        <f t="shared" si="186"/>
        <v>6.7494332456207506E-2</v>
      </c>
      <c r="K157" s="22">
        <f t="shared" si="186"/>
        <v>6.789607118068311E-2</v>
      </c>
      <c r="L157" s="22">
        <f t="shared" si="186"/>
        <v>6.8156417946102235E-2</v>
      </c>
      <c r="M157" s="22">
        <f t="shared" si="186"/>
        <v>6.8279876453213678E-2</v>
      </c>
      <c r="N157" s="22">
        <f t="shared" si="186"/>
        <v>6.8604129633186225E-2</v>
      </c>
      <c r="O157" s="22">
        <f t="shared" si="186"/>
        <v>6.9000022726402849E-2</v>
      </c>
      <c r="P157" s="22">
        <f t="shared" si="186"/>
        <v>6.907817629396075E-2</v>
      </c>
      <c r="Q157" s="22">
        <f t="shared" si="186"/>
        <v>6.9046654473190597E-2</v>
      </c>
    </row>
    <row r="158" spans="1:17" ht="11.45" customHeight="1" x14ac:dyDescent="0.25">
      <c r="A158" s="62" t="s">
        <v>59</v>
      </c>
      <c r="B158" s="70">
        <v>5.3757408059445892E-2</v>
      </c>
      <c r="C158" s="70">
        <v>5.3755790098496979E-2</v>
      </c>
      <c r="D158" s="70">
        <v>5.3417644559551669E-2</v>
      </c>
      <c r="E158" s="70">
        <v>5.3662216513360166E-2</v>
      </c>
      <c r="F158" s="70">
        <v>5.389190587623973E-2</v>
      </c>
      <c r="G158" s="70">
        <v>5.3850102198361317E-2</v>
      </c>
      <c r="H158" s="70">
        <v>5.3700096510956898E-2</v>
      </c>
      <c r="I158" s="70">
        <v>5.3696877625732775E-2</v>
      </c>
      <c r="J158" s="70">
        <v>5.424680839922448E-2</v>
      </c>
      <c r="K158" s="70">
        <v>5.4735729857259538E-2</v>
      </c>
      <c r="L158" s="70">
        <v>5.5102756426399925E-2</v>
      </c>
      <c r="M158" s="70">
        <v>5.5041311618171024E-2</v>
      </c>
      <c r="N158" s="70">
        <v>5.5184906549560743E-2</v>
      </c>
      <c r="O158" s="70">
        <v>5.5677211865363715E-2</v>
      </c>
      <c r="P158" s="70">
        <v>5.5591979498734033E-2</v>
      </c>
      <c r="Q158" s="70">
        <v>5.5433962264150954E-2</v>
      </c>
    </row>
    <row r="159" spans="1:17" ht="11.45" customHeight="1" x14ac:dyDescent="0.25">
      <c r="A159" s="62" t="s">
        <v>58</v>
      </c>
      <c r="B159" s="70">
        <v>6.9107578808886447E-2</v>
      </c>
      <c r="C159" s="70">
        <v>6.8888564491748308E-2</v>
      </c>
      <c r="D159" s="70">
        <v>6.8199944894586473E-2</v>
      </c>
      <c r="E159" s="70">
        <v>6.8304547842316626E-2</v>
      </c>
      <c r="F159" s="70">
        <v>6.8386471588562675E-2</v>
      </c>
      <c r="G159" s="70">
        <v>6.8128528881192099E-2</v>
      </c>
      <c r="H159" s="70">
        <v>6.7765082533314494E-2</v>
      </c>
      <c r="I159" s="70">
        <v>6.7594848272172728E-2</v>
      </c>
      <c r="J159" s="70">
        <v>6.8088781109319929E-2</v>
      </c>
      <c r="K159" s="70">
        <v>6.8481135951904776E-2</v>
      </c>
      <c r="L159" s="70">
        <v>6.8724466047429947E-2</v>
      </c>
      <c r="M159" s="70">
        <v>6.8864400890989788E-2</v>
      </c>
      <c r="N159" s="70">
        <v>6.9217906780249111E-2</v>
      </c>
      <c r="O159" s="70">
        <v>6.9613474537284295E-2</v>
      </c>
      <c r="P159" s="70">
        <v>6.972250299339193E-2</v>
      </c>
      <c r="Q159" s="70">
        <v>6.971782660126688E-2</v>
      </c>
    </row>
    <row r="160" spans="1:17" ht="11.45" customHeight="1" x14ac:dyDescent="0.25">
      <c r="A160" s="62" t="s">
        <v>57</v>
      </c>
      <c r="B160" s="70" t="s">
        <v>183</v>
      </c>
      <c r="C160" s="70" t="s">
        <v>183</v>
      </c>
      <c r="D160" s="70" t="s">
        <v>183</v>
      </c>
      <c r="E160" s="70">
        <v>5.3215482665935392E-2</v>
      </c>
      <c r="F160" s="70">
        <v>5.3390502366057718E-2</v>
      </c>
      <c r="G160" s="70">
        <v>5.3296423071866321E-2</v>
      </c>
      <c r="H160" s="70">
        <v>5.309549371641175E-2</v>
      </c>
      <c r="I160" s="70">
        <v>5.3039900001539665E-2</v>
      </c>
      <c r="J160" s="70">
        <v>5.3530206845084388E-2</v>
      </c>
      <c r="K160" s="70">
        <v>5.3959350019802607E-2</v>
      </c>
      <c r="L160" s="70">
        <v>5.4267546466357452E-2</v>
      </c>
      <c r="M160" s="70">
        <v>5.4479443871182198E-2</v>
      </c>
      <c r="N160" s="70">
        <v>5.4896067064756783E-2</v>
      </c>
      <c r="O160" s="70">
        <v>5.5342740063714223E-2</v>
      </c>
      <c r="P160" s="70">
        <v>5.5535712197663178E-2</v>
      </c>
      <c r="Q160" s="70">
        <v>5.5433962264150954E-2</v>
      </c>
    </row>
    <row r="161" spans="1:17" ht="11.45" customHeight="1" x14ac:dyDescent="0.25">
      <c r="A161" s="62" t="s">
        <v>56</v>
      </c>
      <c r="B161" s="70" t="s">
        <v>183</v>
      </c>
      <c r="C161" s="70" t="s">
        <v>183</v>
      </c>
      <c r="D161" s="70" t="s">
        <v>183</v>
      </c>
      <c r="E161" s="70" t="s">
        <v>183</v>
      </c>
      <c r="F161" s="70" t="s">
        <v>183</v>
      </c>
      <c r="G161" s="70" t="s">
        <v>183</v>
      </c>
      <c r="H161" s="70">
        <v>5.4822085195381606E-2</v>
      </c>
      <c r="I161" s="70">
        <v>5.4546055176409869E-2</v>
      </c>
      <c r="J161" s="70">
        <v>5.4830516453129891E-2</v>
      </c>
      <c r="K161" s="70">
        <v>5.5049437898990548E-2</v>
      </c>
      <c r="L161" s="70">
        <v>5.5142840062345523E-2</v>
      </c>
      <c r="M161" s="70">
        <v>5.5137157511040348E-2</v>
      </c>
      <c r="N161" s="70">
        <v>5.5337011726689166E-2</v>
      </c>
      <c r="O161" s="70">
        <v>5.5564561765855218E-2</v>
      </c>
      <c r="P161" s="70">
        <v>5.5535712197663158E-2</v>
      </c>
      <c r="Q161" s="70">
        <v>5.5433962264150954E-2</v>
      </c>
    </row>
    <row r="162" spans="1:17" ht="11.45" customHeight="1" x14ac:dyDescent="0.25">
      <c r="A162" s="62" t="s">
        <v>55</v>
      </c>
      <c r="B162" s="70">
        <v>5.5592480816045842E-2</v>
      </c>
      <c r="C162" s="70">
        <v>5.5584518900629813E-2</v>
      </c>
      <c r="D162" s="70">
        <v>5.5559940117349507E-2</v>
      </c>
      <c r="E162" s="70">
        <v>5.5555732763627373E-2</v>
      </c>
      <c r="F162" s="70">
        <v>5.5552311101206238E-2</v>
      </c>
      <c r="G162" s="70">
        <v>5.554238209653279E-2</v>
      </c>
      <c r="H162" s="70">
        <v>5.5527130599198053E-2</v>
      </c>
      <c r="I162" s="70">
        <v>5.5519099137855632E-2</v>
      </c>
      <c r="J162" s="70">
        <v>5.5500036671900989E-2</v>
      </c>
      <c r="K162" s="70">
        <v>5.5484195493512849E-2</v>
      </c>
      <c r="L162" s="70">
        <v>5.5474406499924397E-2</v>
      </c>
      <c r="M162" s="70">
        <v>5.5469369096792932E-2</v>
      </c>
      <c r="N162" s="70">
        <v>5.5454504801872209E-2</v>
      </c>
      <c r="O162" s="70">
        <v>5.5438362728098371E-2</v>
      </c>
      <c r="P162" s="70">
        <v>5.5434427471907168E-2</v>
      </c>
      <c r="Q162" s="70">
        <v>5.5433962264150954E-2</v>
      </c>
    </row>
    <row r="163" spans="1:17" ht="11.45" customHeight="1" x14ac:dyDescent="0.25">
      <c r="A163" s="19" t="s">
        <v>24</v>
      </c>
      <c r="B163" s="21">
        <f t="shared" ref="B163" si="187">IF(B26=0,0,B26/B53)</f>
        <v>10.283584353930024</v>
      </c>
      <c r="C163" s="21">
        <f t="shared" ref="C163:Q163" si="188">IF(C26=0,0,C26/C53)</f>
        <v>10.38832448916615</v>
      </c>
      <c r="D163" s="21">
        <f t="shared" si="188"/>
        <v>10.609200796991944</v>
      </c>
      <c r="E163" s="21">
        <f t="shared" si="188"/>
        <v>10.592249137602664</v>
      </c>
      <c r="F163" s="21">
        <f t="shared" si="188"/>
        <v>10.791872890209593</v>
      </c>
      <c r="G163" s="21">
        <f t="shared" si="188"/>
        <v>10.935162796869479</v>
      </c>
      <c r="H163" s="21">
        <f t="shared" si="188"/>
        <v>10.799201758644053</v>
      </c>
      <c r="I163" s="21">
        <f t="shared" si="188"/>
        <v>10.992480555585482</v>
      </c>
      <c r="J163" s="21">
        <f t="shared" si="188"/>
        <v>11.062491546147283</v>
      </c>
      <c r="K163" s="21">
        <f t="shared" si="188"/>
        <v>10.781946185908023</v>
      </c>
      <c r="L163" s="21">
        <f t="shared" si="188"/>
        <v>11.235195065579253</v>
      </c>
      <c r="M163" s="21">
        <f t="shared" si="188"/>
        <v>11.25314520273635</v>
      </c>
      <c r="N163" s="21">
        <f t="shared" si="188"/>
        <v>11.22131748315277</v>
      </c>
      <c r="O163" s="21">
        <f t="shared" si="188"/>
        <v>11.207887069663251</v>
      </c>
      <c r="P163" s="21">
        <f t="shared" si="188"/>
        <v>11.21261942855282</v>
      </c>
      <c r="Q163" s="21">
        <f t="shared" si="188"/>
        <v>11.087001970567755</v>
      </c>
    </row>
    <row r="164" spans="1:17" ht="11.45" customHeight="1" x14ac:dyDescent="0.25">
      <c r="A164" s="17" t="s">
        <v>23</v>
      </c>
      <c r="B164" s="20">
        <f t="shared" ref="B164" si="189">IF(B27=0,0,B27/B54)</f>
        <v>7.8610406091370555</v>
      </c>
      <c r="C164" s="20">
        <f t="shared" ref="C164:Q164" si="190">IF(C27=0,0,C27/C54)</f>
        <v>7.8872704243191896</v>
      </c>
      <c r="D164" s="20">
        <f t="shared" si="190"/>
        <v>8.0604710375556969</v>
      </c>
      <c r="E164" s="20">
        <f t="shared" si="190"/>
        <v>8.0868486352357323</v>
      </c>
      <c r="F164" s="20">
        <f t="shared" si="190"/>
        <v>8.0520494469746264</v>
      </c>
      <c r="G164" s="20">
        <f t="shared" si="190"/>
        <v>8.2112860892388451</v>
      </c>
      <c r="H164" s="20">
        <f t="shared" si="190"/>
        <v>8.1335211267605629</v>
      </c>
      <c r="I164" s="20">
        <f t="shared" si="190"/>
        <v>8.1820199778024421</v>
      </c>
      <c r="J164" s="20">
        <f t="shared" si="190"/>
        <v>8.13671875</v>
      </c>
      <c r="K164" s="20">
        <f t="shared" si="190"/>
        <v>8.0255800118976808</v>
      </c>
      <c r="L164" s="20">
        <f t="shared" si="190"/>
        <v>8.3467306538692263</v>
      </c>
      <c r="M164" s="20">
        <f t="shared" si="190"/>
        <v>8.4304018637157832</v>
      </c>
      <c r="N164" s="20">
        <f t="shared" si="190"/>
        <v>8.4186046511627914</v>
      </c>
      <c r="O164" s="20">
        <f t="shared" si="190"/>
        <v>8.2704477611940295</v>
      </c>
      <c r="P164" s="20">
        <f t="shared" si="190"/>
        <v>8.436103151862465</v>
      </c>
      <c r="Q164" s="20">
        <f t="shared" si="190"/>
        <v>8.3460916442048525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13.91369274697543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13.963308820051855</v>
      </c>
      <c r="J165" s="69">
        <f t="shared" si="192"/>
        <v>13.787173971497715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12425.98214919446</v>
      </c>
      <c r="C167" s="68">
        <f t="shared" ref="C167:Q167" si="194">IF(C30=0,"",C30*1000000/C84)</f>
        <v>12459.977835120273</v>
      </c>
      <c r="D167" s="68">
        <f t="shared" si="194"/>
        <v>13233.805435709099</v>
      </c>
      <c r="E167" s="68">
        <f t="shared" si="194"/>
        <v>13253.355451799731</v>
      </c>
      <c r="F167" s="68">
        <f t="shared" si="194"/>
        <v>13286.711465113285</v>
      </c>
      <c r="G167" s="68">
        <f t="shared" si="194"/>
        <v>13381.558266357311</v>
      </c>
      <c r="H167" s="68">
        <f t="shared" si="194"/>
        <v>13403.648135649895</v>
      </c>
      <c r="I167" s="68">
        <f t="shared" si="194"/>
        <v>13533.348538307215</v>
      </c>
      <c r="J167" s="68">
        <f t="shared" si="194"/>
        <v>13616.432472239045</v>
      </c>
      <c r="K167" s="68">
        <f t="shared" si="194"/>
        <v>13232.995134117822</v>
      </c>
      <c r="L167" s="68">
        <f t="shared" si="194"/>
        <v>13171.588757032323</v>
      </c>
      <c r="M167" s="68">
        <f t="shared" si="194"/>
        <v>13168.032936151043</v>
      </c>
      <c r="N167" s="68">
        <f t="shared" si="194"/>
        <v>12931.746389553966</v>
      </c>
      <c r="O167" s="68">
        <f t="shared" si="194"/>
        <v>12906.79356369896</v>
      </c>
      <c r="P167" s="68">
        <f t="shared" si="194"/>
        <v>13062.934245454997</v>
      </c>
      <c r="Q167" s="68">
        <f t="shared" si="194"/>
        <v>13236.019002356312</v>
      </c>
    </row>
    <row r="168" spans="1:17" ht="11.45" customHeight="1" x14ac:dyDescent="0.25">
      <c r="A168" s="25" t="s">
        <v>39</v>
      </c>
      <c r="B168" s="66">
        <f t="shared" si="193"/>
        <v>11844.369023506782</v>
      </c>
      <c r="C168" s="66">
        <f t="shared" ref="C168:Q168" si="195">IF(C31=0,"",C31*1000000/C85)</f>
        <v>11851.277650826964</v>
      </c>
      <c r="D168" s="66">
        <f t="shared" si="195"/>
        <v>12604.802385004978</v>
      </c>
      <c r="E168" s="66">
        <f t="shared" si="195"/>
        <v>12621.880764186917</v>
      </c>
      <c r="F168" s="66">
        <f t="shared" si="195"/>
        <v>12643.384008243891</v>
      </c>
      <c r="G168" s="66">
        <f t="shared" si="195"/>
        <v>12720.242768711403</v>
      </c>
      <c r="H168" s="66">
        <f t="shared" si="195"/>
        <v>12649.20126585847</v>
      </c>
      <c r="I168" s="66">
        <f t="shared" si="195"/>
        <v>12737.434116751607</v>
      </c>
      <c r="J168" s="66">
        <f t="shared" si="195"/>
        <v>12835.180669630239</v>
      </c>
      <c r="K168" s="66">
        <f t="shared" si="195"/>
        <v>12533.622359887648</v>
      </c>
      <c r="L168" s="66">
        <f t="shared" si="195"/>
        <v>12481.711359145555</v>
      </c>
      <c r="M168" s="66">
        <f t="shared" si="195"/>
        <v>12472.709920511415</v>
      </c>
      <c r="N168" s="66">
        <f t="shared" si="195"/>
        <v>12263.701525262722</v>
      </c>
      <c r="O168" s="66">
        <f t="shared" si="195"/>
        <v>12247.066925934976</v>
      </c>
      <c r="P168" s="66">
        <f t="shared" si="195"/>
        <v>12417.641932622226</v>
      </c>
      <c r="Q168" s="66">
        <f t="shared" si="195"/>
        <v>12575.347274789417</v>
      </c>
    </row>
    <row r="169" spans="1:17" ht="11.45" customHeight="1" x14ac:dyDescent="0.25">
      <c r="A169" s="23" t="s">
        <v>30</v>
      </c>
      <c r="B169" s="65">
        <f t="shared" si="193"/>
        <v>1583.1391003019962</v>
      </c>
      <c r="C169" s="65">
        <f t="shared" ref="C169:Q169" si="196">IF(C32=0,"",C32*1000000/C86)</f>
        <v>1584.7166050926353</v>
      </c>
      <c r="D169" s="65">
        <f t="shared" si="196"/>
        <v>1600.8069380587913</v>
      </c>
      <c r="E169" s="65">
        <f t="shared" si="196"/>
        <v>1620.5336251046353</v>
      </c>
      <c r="F169" s="65">
        <f t="shared" si="196"/>
        <v>1696.288552012546</v>
      </c>
      <c r="G169" s="65">
        <f t="shared" si="196"/>
        <v>1703.3316287272328</v>
      </c>
      <c r="H169" s="65">
        <f t="shared" si="196"/>
        <v>1711.4175601607283</v>
      </c>
      <c r="I169" s="65">
        <f t="shared" si="196"/>
        <v>1721.5691972611398</v>
      </c>
      <c r="J169" s="65">
        <f t="shared" si="196"/>
        <v>1732.6468405466674</v>
      </c>
      <c r="K169" s="65">
        <f t="shared" si="196"/>
        <v>1746.1788645287406</v>
      </c>
      <c r="L169" s="65">
        <f t="shared" si="196"/>
        <v>1765.1940229607119</v>
      </c>
      <c r="M169" s="65">
        <f t="shared" si="196"/>
        <v>1786.2095775117732</v>
      </c>
      <c r="N169" s="65">
        <f t="shared" si="196"/>
        <v>1828.1146706681077</v>
      </c>
      <c r="O169" s="65">
        <f t="shared" si="196"/>
        <v>1832.9153447536314</v>
      </c>
      <c r="P169" s="65">
        <f t="shared" si="196"/>
        <v>1855.607320118145</v>
      </c>
      <c r="Q169" s="65">
        <f t="shared" si="196"/>
        <v>1893.6102980099267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13174.538559832054</v>
      </c>
      <c r="C170" s="63">
        <f t="shared" ref="C170:Q170" si="198">IF(C33=0,"",C33*1000000/C87)</f>
        <v>13200.906194653207</v>
      </c>
      <c r="D170" s="63">
        <f t="shared" si="198"/>
        <v>14160.921998282944</v>
      </c>
      <c r="E170" s="63">
        <f t="shared" si="198"/>
        <v>14174.900306944346</v>
      </c>
      <c r="F170" s="63">
        <f t="shared" si="198"/>
        <v>14182.55704023713</v>
      </c>
      <c r="G170" s="63">
        <f t="shared" si="198"/>
        <v>14292.999759441904</v>
      </c>
      <c r="H170" s="63">
        <f t="shared" si="198"/>
        <v>14239.23900118906</v>
      </c>
      <c r="I170" s="63">
        <f t="shared" si="198"/>
        <v>14374.941121055112</v>
      </c>
      <c r="J170" s="63">
        <f t="shared" si="198"/>
        <v>14536.056009334887</v>
      </c>
      <c r="K170" s="63">
        <f t="shared" si="198"/>
        <v>14216.284403669724</v>
      </c>
      <c r="L170" s="63">
        <f t="shared" si="198"/>
        <v>14151.317270884934</v>
      </c>
      <c r="M170" s="63">
        <f t="shared" si="198"/>
        <v>14148.238422335473</v>
      </c>
      <c r="N170" s="63">
        <f t="shared" si="198"/>
        <v>13915.139616055847</v>
      </c>
      <c r="O170" s="63">
        <f t="shared" si="198"/>
        <v>13905.993741419446</v>
      </c>
      <c r="P170" s="63">
        <f t="shared" si="198"/>
        <v>14106.520642200368</v>
      </c>
      <c r="Q170" s="63">
        <f t="shared" si="198"/>
        <v>14290.272557572554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11521.642454320245</v>
      </c>
      <c r="C171" s="64">
        <f t="shared" ref="C171:Q171" si="200">IF(C34=0,"",C34*1000000/C88)</f>
        <v>11705.065505363114</v>
      </c>
      <c r="D171" s="64">
        <f t="shared" si="200"/>
        <v>12836.435072484743</v>
      </c>
      <c r="E171" s="64">
        <f t="shared" si="200"/>
        <v>12939.90383009276</v>
      </c>
      <c r="F171" s="64">
        <f t="shared" si="200"/>
        <v>13106.412028108431</v>
      </c>
      <c r="G171" s="64">
        <f t="shared" si="200"/>
        <v>12614.781645899733</v>
      </c>
      <c r="H171" s="64">
        <f t="shared" si="200"/>
        <v>12545.870326541593</v>
      </c>
      <c r="I171" s="64">
        <f t="shared" si="200"/>
        <v>12160.455862248196</v>
      </c>
      <c r="J171" s="64">
        <f t="shared" si="200"/>
        <v>11729.554289809705</v>
      </c>
      <c r="K171" s="64">
        <f t="shared" si="200"/>
        <v>11617.812898678154</v>
      </c>
      <c r="L171" s="64">
        <f t="shared" si="200"/>
        <v>12057.766456187235</v>
      </c>
      <c r="M171" s="64">
        <f t="shared" si="200"/>
        <v>12191.229225289293</v>
      </c>
      <c r="N171" s="64">
        <f t="shared" si="200"/>
        <v>12101.254922316622</v>
      </c>
      <c r="O171" s="64">
        <f t="shared" si="200"/>
        <v>12006.030166105757</v>
      </c>
      <c r="P171" s="64">
        <f t="shared" si="200"/>
        <v>11725.296796127661</v>
      </c>
      <c r="Q171" s="64">
        <f t="shared" si="200"/>
        <v>11751.930674200217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16062.76730692021</v>
      </c>
      <c r="C172" s="64">
        <f t="shared" ref="C172:Q172" si="202">IF(C35=0,"",C35*1000000/C89)</f>
        <v>15552.355304460223</v>
      </c>
      <c r="D172" s="64">
        <f t="shared" si="202"/>
        <v>15902.717491587016</v>
      </c>
      <c r="E172" s="64">
        <f t="shared" si="202"/>
        <v>15639.842767549306</v>
      </c>
      <c r="F172" s="64">
        <f t="shared" si="202"/>
        <v>15326.574270843863</v>
      </c>
      <c r="G172" s="64">
        <f t="shared" si="202"/>
        <v>15927.787914394625</v>
      </c>
      <c r="H172" s="64">
        <f t="shared" si="202"/>
        <v>15787.341636774725</v>
      </c>
      <c r="I172" s="64">
        <f t="shared" si="202"/>
        <v>16313.072396389447</v>
      </c>
      <c r="J172" s="64">
        <f t="shared" si="202"/>
        <v>16941.129014063223</v>
      </c>
      <c r="K172" s="64">
        <f t="shared" si="202"/>
        <v>16400.366030551821</v>
      </c>
      <c r="L172" s="64">
        <f t="shared" si="202"/>
        <v>15886.359251821948</v>
      </c>
      <c r="M172" s="64">
        <f t="shared" si="202"/>
        <v>15743.197536268872</v>
      </c>
      <c r="N172" s="64">
        <f t="shared" si="202"/>
        <v>15365.838022479022</v>
      </c>
      <c r="O172" s="64">
        <f t="shared" si="202"/>
        <v>15397.862099172051</v>
      </c>
      <c r="P172" s="64">
        <f t="shared" si="202"/>
        <v>15946.301935577709</v>
      </c>
      <c r="Q172" s="64">
        <f t="shared" si="202"/>
        <v>16224.240035729714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11270.170464401555</v>
      </c>
      <c r="C173" s="64">
        <f t="shared" ref="C173:Q173" si="204">IF(C36=0,"",C36*1000000/C90)</f>
        <v>11072.4075251214</v>
      </c>
      <c r="D173" s="64">
        <f t="shared" si="204"/>
        <v>11685.682031736538</v>
      </c>
      <c r="E173" s="64">
        <f t="shared" si="204"/>
        <v>11547.651617067469</v>
      </c>
      <c r="F173" s="64">
        <f t="shared" si="204"/>
        <v>11571.415917707429</v>
      </c>
      <c r="G173" s="64">
        <f t="shared" si="204"/>
        <v>11437.302877520488</v>
      </c>
      <c r="H173" s="64">
        <f t="shared" si="204"/>
        <v>11274.769791262668</v>
      </c>
      <c r="I173" s="64">
        <f t="shared" si="204"/>
        <v>11164.332726320365</v>
      </c>
      <c r="J173" s="64">
        <f t="shared" si="204"/>
        <v>11195.022163057409</v>
      </c>
      <c r="K173" s="64">
        <f t="shared" si="204"/>
        <v>11111.513958528931</v>
      </c>
      <c r="L173" s="64">
        <f t="shared" si="204"/>
        <v>10841.375014916275</v>
      </c>
      <c r="M173" s="64">
        <f t="shared" si="204"/>
        <v>10646.801984221936</v>
      </c>
      <c r="N173" s="64">
        <f t="shared" si="204"/>
        <v>10343.547967344672</v>
      </c>
      <c r="O173" s="64">
        <f t="shared" si="204"/>
        <v>10133.735055417057</v>
      </c>
      <c r="P173" s="64">
        <f t="shared" si="204"/>
        <v>10085.516561230281</v>
      </c>
      <c r="Q173" s="64">
        <f t="shared" si="204"/>
        <v>10023.043350342195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>
        <f t="shared" si="206"/>
        <v>16172.253671756722</v>
      </c>
      <c r="I174" s="64">
        <f t="shared" si="206"/>
        <v>16172.398375636187</v>
      </c>
      <c r="J174" s="64">
        <f t="shared" si="206"/>
        <v>16200.767739553523</v>
      </c>
      <c r="K174" s="64">
        <f t="shared" si="206"/>
        <v>15670.061945906114</v>
      </c>
      <c r="L174" s="64">
        <f t="shared" si="206"/>
        <v>15440.474501015538</v>
      </c>
      <c r="M174" s="64">
        <f t="shared" si="206"/>
        <v>15284.106166645601</v>
      </c>
      <c r="N174" s="64">
        <f t="shared" si="206"/>
        <v>14871.101238005942</v>
      </c>
      <c r="O174" s="64">
        <f t="shared" si="206"/>
        <v>14713.70149157038</v>
      </c>
      <c r="P174" s="64">
        <f t="shared" si="206"/>
        <v>14788.677565517744</v>
      </c>
      <c r="Q174" s="64">
        <f t="shared" si="206"/>
        <v>14842.586891039175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>
        <f t="shared" si="208"/>
        <v>12046.241946726086</v>
      </c>
      <c r="P175" s="64">
        <f t="shared" si="208"/>
        <v>11988.923332799013</v>
      </c>
      <c r="Q175" s="64">
        <f t="shared" si="208"/>
        <v>12170.184156456598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>
        <f t="shared" si="210"/>
        <v>14939.870592501604</v>
      </c>
      <c r="K176" s="64">
        <f t="shared" si="210"/>
        <v>14951.151810252883</v>
      </c>
      <c r="L176" s="64">
        <f t="shared" si="210"/>
        <v>14958.800150407362</v>
      </c>
      <c r="M176" s="64">
        <f t="shared" si="210"/>
        <v>14981.280912992735</v>
      </c>
      <c r="N176" s="64">
        <f t="shared" si="210"/>
        <v>14989.001544560093</v>
      </c>
      <c r="O176" s="64">
        <f t="shared" si="210"/>
        <v>15007.457935602193</v>
      </c>
      <c r="P176" s="64">
        <f t="shared" si="210"/>
        <v>15019.555615695748</v>
      </c>
      <c r="Q176" s="64">
        <f t="shared" si="210"/>
        <v>15030.070094789278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45372.050816696916</v>
      </c>
      <c r="C177" s="63">
        <f t="shared" ref="C177:Q177" si="212">IF(C40=0,"",C40*1000000/C94)</f>
        <v>46354.271864269846</v>
      </c>
      <c r="D177" s="63">
        <f t="shared" si="212"/>
        <v>52138.891912485036</v>
      </c>
      <c r="E177" s="63">
        <f t="shared" si="212"/>
        <v>53811.173668254662</v>
      </c>
      <c r="F177" s="63">
        <f t="shared" si="212"/>
        <v>52659.517995540918</v>
      </c>
      <c r="G177" s="63">
        <f t="shared" si="212"/>
        <v>53236.020178168939</v>
      </c>
      <c r="H177" s="63">
        <f t="shared" si="212"/>
        <v>52608.975735451997</v>
      </c>
      <c r="I177" s="63">
        <f t="shared" si="212"/>
        <v>55698.371893744632</v>
      </c>
      <c r="J177" s="63">
        <f t="shared" si="212"/>
        <v>53913.228413441095</v>
      </c>
      <c r="K177" s="63">
        <f t="shared" si="212"/>
        <v>47784.357770063296</v>
      </c>
      <c r="L177" s="63">
        <f t="shared" si="212"/>
        <v>51367.443738015951</v>
      </c>
      <c r="M177" s="63">
        <f t="shared" si="212"/>
        <v>51308.051105252482</v>
      </c>
      <c r="N177" s="63">
        <f t="shared" si="212"/>
        <v>51632.65306122449</v>
      </c>
      <c r="O177" s="63">
        <f t="shared" si="212"/>
        <v>51021.435040756776</v>
      </c>
      <c r="P177" s="63">
        <f t="shared" si="212"/>
        <v>51937.674790251695</v>
      </c>
      <c r="Q177" s="63">
        <f t="shared" si="212"/>
        <v>52475.847630252494</v>
      </c>
    </row>
    <row r="178" spans="1:17" ht="11.45" customHeight="1" x14ac:dyDescent="0.25">
      <c r="A178" s="62" t="s">
        <v>59</v>
      </c>
      <c r="B178" s="67">
        <f t="shared" ref="B178" si="213">IF(B41=0,"",B41*1000000/B95)</f>
        <v>50825.625325090237</v>
      </c>
      <c r="C178" s="67">
        <f t="shared" ref="C178:Q178" si="214">IF(C41=0,"",C41*1000000/C95)</f>
        <v>51981.541233207405</v>
      </c>
      <c r="D178" s="67">
        <f t="shared" si="214"/>
        <v>58813.196937115026</v>
      </c>
      <c r="E178" s="67">
        <f t="shared" si="214"/>
        <v>60795.437487670919</v>
      </c>
      <c r="F178" s="67">
        <f t="shared" si="214"/>
        <v>59429.985442651217</v>
      </c>
      <c r="G178" s="67">
        <f t="shared" si="214"/>
        <v>60113.326376201294</v>
      </c>
      <c r="H178" s="67">
        <f t="shared" si="214"/>
        <v>59370.094344330842</v>
      </c>
      <c r="I178" s="67">
        <f t="shared" si="214"/>
        <v>63036.127595175603</v>
      </c>
      <c r="J178" s="67">
        <f t="shared" si="214"/>
        <v>60916.508898663757</v>
      </c>
      <c r="K178" s="67">
        <f t="shared" si="214"/>
        <v>53666.706216525708</v>
      </c>
      <c r="L178" s="67">
        <f t="shared" si="214"/>
        <v>57899.82511152378</v>
      </c>
      <c r="M178" s="67">
        <f t="shared" si="214"/>
        <v>57829.534290538977</v>
      </c>
      <c r="N178" s="67">
        <f t="shared" si="214"/>
        <v>58213.748263064284</v>
      </c>
      <c r="O178" s="67">
        <f t="shared" si="214"/>
        <v>57490.383182155245</v>
      </c>
      <c r="P178" s="67">
        <f t="shared" si="214"/>
        <v>48812.413553771796</v>
      </c>
      <c r="Q178" s="67">
        <f t="shared" si="214"/>
        <v>39474.903475347637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45429.05783067023</v>
      </c>
      <c r="C179" s="67">
        <f t="shared" ref="C179:Q179" si="216">IF(C42=0,"",C42*1000000/C96)</f>
        <v>46462.765146724305</v>
      </c>
      <c r="D179" s="67">
        <f t="shared" si="216"/>
        <v>52434.85348368495</v>
      </c>
      <c r="E179" s="67">
        <f t="shared" si="216"/>
        <v>54195.857982341229</v>
      </c>
      <c r="F179" s="67">
        <f t="shared" si="216"/>
        <v>53087.377056674486</v>
      </c>
      <c r="G179" s="67">
        <f t="shared" si="216"/>
        <v>53824.503447900832</v>
      </c>
      <c r="H179" s="67">
        <f t="shared" si="216"/>
        <v>53306.31144131512</v>
      </c>
      <c r="I179" s="67">
        <f t="shared" si="216"/>
        <v>56589.486872387308</v>
      </c>
      <c r="J179" s="67">
        <f t="shared" si="216"/>
        <v>54989.220357977436</v>
      </c>
      <c r="K179" s="67">
        <f t="shared" si="216"/>
        <v>48751.541855212694</v>
      </c>
      <c r="L179" s="67">
        <f t="shared" si="216"/>
        <v>52712.217682335038</v>
      </c>
      <c r="M179" s="67">
        <f t="shared" si="216"/>
        <v>52711.750761823692</v>
      </c>
      <c r="N179" s="67">
        <f t="shared" si="216"/>
        <v>53018.594968961312</v>
      </c>
      <c r="O179" s="67">
        <f t="shared" si="216"/>
        <v>52392.43707650459</v>
      </c>
      <c r="P179" s="67">
        <f t="shared" si="216"/>
        <v>53404.530499761626</v>
      </c>
      <c r="Q179" s="67">
        <f t="shared" si="216"/>
        <v>53607.495366120835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>
        <f t="shared" ref="C180:Q180" si="218">IF(C43=0,"",C43*1000000/C97)</f>
        <v>20587.315886745884</v>
      </c>
      <c r="D180" s="67">
        <f t="shared" si="218"/>
        <v>23062.372879780673</v>
      </c>
      <c r="E180" s="67">
        <f t="shared" si="218"/>
        <v>24080.472035656905</v>
      </c>
      <c r="F180" s="67">
        <f t="shared" si="218"/>
        <v>23777.404013543917</v>
      </c>
      <c r="G180" s="67">
        <f t="shared" si="218"/>
        <v>24293.739990531012</v>
      </c>
      <c r="H180" s="67">
        <f t="shared" si="218"/>
        <v>24235.733213350435</v>
      </c>
      <c r="I180" s="67">
        <f t="shared" si="218"/>
        <v>25992.182963310643</v>
      </c>
      <c r="J180" s="67">
        <f t="shared" si="218"/>
        <v>25371.902921292451</v>
      </c>
      <c r="K180" s="67">
        <f t="shared" si="218"/>
        <v>22578.120245659386</v>
      </c>
      <c r="L180" s="67">
        <f t="shared" si="218"/>
        <v>24605.086583365406</v>
      </c>
      <c r="M180" s="67">
        <f t="shared" si="218"/>
        <v>24823.450327392369</v>
      </c>
      <c r="N180" s="67">
        <f t="shared" si="218"/>
        <v>25240.782818713662</v>
      </c>
      <c r="O180" s="67">
        <f t="shared" si="218"/>
        <v>25178.929695264902</v>
      </c>
      <c r="P180" s="67">
        <f t="shared" si="218"/>
        <v>25913.041790858457</v>
      </c>
      <c r="Q180" s="67">
        <f t="shared" si="218"/>
        <v>26459.644719080268</v>
      </c>
    </row>
    <row r="181" spans="1:17" ht="11.45" customHeight="1" x14ac:dyDescent="0.25">
      <c r="A181" s="62" t="s">
        <v>56</v>
      </c>
      <c r="B181" s="67" t="str">
        <f t="shared" ref="B181" si="219">IF(B44=0,"",B44*1000000/B98)</f>
        <v/>
      </c>
      <c r="C181" s="67" t="str">
        <f t="shared" ref="C181:Q181" si="220">IF(C44=0,"",C44*1000000/C98)</f>
        <v/>
      </c>
      <c r="D181" s="67" t="str">
        <f t="shared" si="220"/>
        <v/>
      </c>
      <c r="E181" s="67" t="str">
        <f t="shared" si="220"/>
        <v/>
      </c>
      <c r="F181" s="67">
        <f t="shared" si="220"/>
        <v>52055.098540805178</v>
      </c>
      <c r="G181" s="67">
        <f t="shared" si="220"/>
        <v>44161.795293400042</v>
      </c>
      <c r="H181" s="67">
        <f t="shared" si="220"/>
        <v>34892.628454141726</v>
      </c>
      <c r="I181" s="67">
        <f t="shared" si="220"/>
        <v>49396.276102911033</v>
      </c>
      <c r="J181" s="67">
        <f t="shared" si="220"/>
        <v>40613.261123612974</v>
      </c>
      <c r="K181" s="67">
        <f t="shared" si="220"/>
        <v>47706.387920594112</v>
      </c>
      <c r="L181" s="67">
        <f t="shared" si="220"/>
        <v>48069.410637651046</v>
      </c>
      <c r="M181" s="67">
        <f t="shared" si="220"/>
        <v>48665.650961898762</v>
      </c>
      <c r="N181" s="67">
        <f t="shared" si="220"/>
        <v>50005.932231905048</v>
      </c>
      <c r="O181" s="67">
        <f t="shared" si="220"/>
        <v>49141.775878785091</v>
      </c>
      <c r="P181" s="67">
        <f t="shared" si="220"/>
        <v>48063.888046221015</v>
      </c>
      <c r="Q181" s="67">
        <f t="shared" si="220"/>
        <v>51026.485911039592</v>
      </c>
    </row>
    <row r="182" spans="1:17" ht="11.45" customHeight="1" x14ac:dyDescent="0.25">
      <c r="A182" s="62" t="s">
        <v>55</v>
      </c>
      <c r="B182" s="67">
        <f t="shared" ref="B182:B183" si="221">IF(B45=0,"",B45*1000000/B99)</f>
        <v>39950.170399508439</v>
      </c>
      <c r="C182" s="67">
        <f t="shared" ref="C182:Q182" si="222">IF(C45=0,"",C45*1000000/C99)</f>
        <v>39992.974270275459</v>
      </c>
      <c r="D182" s="67">
        <f t="shared" si="222"/>
        <v>40228.821062322408</v>
      </c>
      <c r="E182" s="67">
        <f t="shared" si="222"/>
        <v>40292.372357718719</v>
      </c>
      <c r="F182" s="67">
        <f t="shared" si="222"/>
        <v>40335.980467633046</v>
      </c>
      <c r="G182" s="67">
        <f t="shared" si="222"/>
        <v>40357.945832692239</v>
      </c>
      <c r="H182" s="67">
        <f t="shared" si="222"/>
        <v>40381.861955578264</v>
      </c>
      <c r="I182" s="67">
        <f t="shared" si="222"/>
        <v>40497.244354195078</v>
      </c>
      <c r="J182" s="67">
        <f t="shared" si="222"/>
        <v>40563.258074780781</v>
      </c>
      <c r="K182" s="67">
        <f t="shared" si="222"/>
        <v>40808.751659167407</v>
      </c>
      <c r="L182" s="67">
        <f t="shared" si="222"/>
        <v>40956.555043052234</v>
      </c>
      <c r="M182" s="67">
        <f t="shared" si="222"/>
        <v>40958.924243477129</v>
      </c>
      <c r="N182" s="67">
        <f t="shared" si="222"/>
        <v>40971.841861961519</v>
      </c>
      <c r="O182" s="67">
        <f t="shared" si="222"/>
        <v>40996.244670998385</v>
      </c>
      <c r="P182" s="67">
        <f t="shared" si="222"/>
        <v>41032.744695102956</v>
      </c>
      <c r="Q182" s="67">
        <f t="shared" si="222"/>
        <v>41053.89961436153</v>
      </c>
    </row>
    <row r="183" spans="1:17" ht="11.45" customHeight="1" x14ac:dyDescent="0.25">
      <c r="A183" s="25" t="s">
        <v>18</v>
      </c>
      <c r="B183" s="66">
        <f t="shared" si="221"/>
        <v>20473.24601006068</v>
      </c>
      <c r="C183" s="66">
        <f t="shared" ref="C183:Q183" si="223">IF(C46=0,"",C46*1000000/C100)</f>
        <v>20916.675437741953</v>
      </c>
      <c r="D183" s="66">
        <f t="shared" si="223"/>
        <v>21898.791221341373</v>
      </c>
      <c r="E183" s="66">
        <f t="shared" si="223"/>
        <v>21928.721583455386</v>
      </c>
      <c r="F183" s="66">
        <f t="shared" si="223"/>
        <v>21993.683269759404</v>
      </c>
      <c r="G183" s="66">
        <f t="shared" si="223"/>
        <v>22276.12402329826</v>
      </c>
      <c r="H183" s="66">
        <f t="shared" si="223"/>
        <v>23490.291095320557</v>
      </c>
      <c r="I183" s="66">
        <f t="shared" si="223"/>
        <v>23977.232646042678</v>
      </c>
      <c r="J183" s="66">
        <f t="shared" si="223"/>
        <v>23646.645639627252</v>
      </c>
      <c r="K183" s="66">
        <f t="shared" si="223"/>
        <v>22239.962320352384</v>
      </c>
      <c r="L183" s="66">
        <f t="shared" si="223"/>
        <v>21996.340490296094</v>
      </c>
      <c r="M183" s="66">
        <f t="shared" si="223"/>
        <v>21951.525291670427</v>
      </c>
      <c r="N183" s="66">
        <f t="shared" si="223"/>
        <v>21311.167509346607</v>
      </c>
      <c r="O183" s="66">
        <f t="shared" si="223"/>
        <v>21098.310201824155</v>
      </c>
      <c r="P183" s="66">
        <f t="shared" si="223"/>
        <v>21001.065577754089</v>
      </c>
      <c r="Q183" s="66">
        <f t="shared" si="223"/>
        <v>21272.611971516948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16989.893883626748</v>
      </c>
      <c r="C184" s="65">
        <f t="shared" ref="C184:Q184" si="225">IF(C47=0,"",C47*1000000/C101)</f>
        <v>17230.505074468234</v>
      </c>
      <c r="D184" s="65">
        <f t="shared" si="225"/>
        <v>18104.824079504273</v>
      </c>
      <c r="E184" s="65">
        <f t="shared" si="225"/>
        <v>17955.459281028656</v>
      </c>
      <c r="F184" s="65">
        <f t="shared" si="225"/>
        <v>17840.681837707303</v>
      </c>
      <c r="G184" s="65">
        <f t="shared" si="225"/>
        <v>18174.834144492896</v>
      </c>
      <c r="H184" s="65">
        <f t="shared" si="225"/>
        <v>18661.686841263021</v>
      </c>
      <c r="I184" s="65">
        <f t="shared" si="225"/>
        <v>18891.384348747819</v>
      </c>
      <c r="J184" s="65">
        <f t="shared" si="225"/>
        <v>18203.326726319523</v>
      </c>
      <c r="K184" s="65">
        <f t="shared" si="225"/>
        <v>17673.625772272102</v>
      </c>
      <c r="L184" s="65">
        <f t="shared" si="225"/>
        <v>17351.257667661437</v>
      </c>
      <c r="M184" s="65">
        <f t="shared" si="225"/>
        <v>17185.524654699238</v>
      </c>
      <c r="N184" s="65">
        <f t="shared" si="225"/>
        <v>16753.691209886827</v>
      </c>
      <c r="O184" s="65">
        <f t="shared" si="225"/>
        <v>16268.75595350358</v>
      </c>
      <c r="P184" s="65">
        <f t="shared" si="225"/>
        <v>16148.385321513684</v>
      </c>
      <c r="Q184" s="65">
        <f t="shared" si="225"/>
        <v>16159.679888006329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16906.480687631843</v>
      </c>
      <c r="C185" s="64">
        <f t="shared" ref="C185:Q185" si="227">IF(C48=0,"",C48*1000000/C102)</f>
        <v>16909.025127231551</v>
      </c>
      <c r="D185" s="64">
        <f t="shared" si="227"/>
        <v>17451.033289013631</v>
      </c>
      <c r="E185" s="64">
        <f t="shared" si="227"/>
        <v>17056.965884900255</v>
      </c>
      <c r="F185" s="64">
        <f t="shared" si="227"/>
        <v>16696.563897210195</v>
      </c>
      <c r="G185" s="64">
        <f t="shared" si="227"/>
        <v>16761.472065265778</v>
      </c>
      <c r="H185" s="64">
        <f t="shared" si="227"/>
        <v>16996.890859936873</v>
      </c>
      <c r="I185" s="64">
        <f t="shared" si="227"/>
        <v>17001.985904846097</v>
      </c>
      <c r="J185" s="64">
        <f t="shared" si="227"/>
        <v>16157.488618261666</v>
      </c>
      <c r="K185" s="64">
        <f t="shared" si="227"/>
        <v>15448.639885861197</v>
      </c>
      <c r="L185" s="64">
        <f t="shared" si="227"/>
        <v>14940.949418554897</v>
      </c>
      <c r="M185" s="64">
        <f t="shared" si="227"/>
        <v>15024.531707186483</v>
      </c>
      <c r="N185" s="64">
        <f t="shared" si="227"/>
        <v>14830.072002405113</v>
      </c>
      <c r="O185" s="64">
        <f t="shared" si="227"/>
        <v>14185.917225925063</v>
      </c>
      <c r="P185" s="64">
        <f t="shared" si="227"/>
        <v>14294.998834909686</v>
      </c>
      <c r="Q185" s="64">
        <f t="shared" si="227"/>
        <v>14499.90669412476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17003.522510000003</v>
      </c>
      <c r="C186" s="64">
        <f t="shared" ref="C186:Q186" si="229">IF(C49=0,"",C49*1000000/C103)</f>
        <v>17275.539316220082</v>
      </c>
      <c r="D186" s="64">
        <f t="shared" si="229"/>
        <v>18165.492227349518</v>
      </c>
      <c r="E186" s="64">
        <f t="shared" si="229"/>
        <v>18026.822614459183</v>
      </c>
      <c r="F186" s="64">
        <f t="shared" si="229"/>
        <v>17919.104617654473</v>
      </c>
      <c r="G186" s="64">
        <f t="shared" si="229"/>
        <v>18260.902309227396</v>
      </c>
      <c r="H186" s="64">
        <f t="shared" si="229"/>
        <v>18755.879378673428</v>
      </c>
      <c r="I186" s="64">
        <f t="shared" si="229"/>
        <v>18993.250730865984</v>
      </c>
      <c r="J186" s="64">
        <f t="shared" si="229"/>
        <v>18314.264852150824</v>
      </c>
      <c r="K186" s="64">
        <f t="shared" si="229"/>
        <v>17795.594883969003</v>
      </c>
      <c r="L186" s="64">
        <f t="shared" si="229"/>
        <v>17482.776985719487</v>
      </c>
      <c r="M186" s="64">
        <f t="shared" si="229"/>
        <v>17305.869376458872</v>
      </c>
      <c r="N186" s="64">
        <f t="shared" si="229"/>
        <v>16868.442335407792</v>
      </c>
      <c r="O186" s="64">
        <f t="shared" si="229"/>
        <v>16394.596613496757</v>
      </c>
      <c r="P186" s="64">
        <f t="shared" si="229"/>
        <v>16266.811760308228</v>
      </c>
      <c r="Q186" s="64">
        <f t="shared" si="229"/>
        <v>16272.268054612619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>
        <f t="shared" si="231"/>
        <v>17236.803698057211</v>
      </c>
      <c r="F187" s="64">
        <f t="shared" si="231"/>
        <v>16956.129592731784</v>
      </c>
      <c r="G187" s="64">
        <f t="shared" si="231"/>
        <v>17106.314385266051</v>
      </c>
      <c r="H187" s="64">
        <f t="shared" si="231"/>
        <v>17432.450712400114</v>
      </c>
      <c r="I187" s="64">
        <f t="shared" si="231"/>
        <v>17524.001452496817</v>
      </c>
      <c r="J187" s="64">
        <f t="shared" si="231"/>
        <v>16736.018830695157</v>
      </c>
      <c r="K187" s="64">
        <f t="shared" si="231"/>
        <v>16081.006050837954</v>
      </c>
      <c r="L187" s="64">
        <f t="shared" si="231"/>
        <v>15629.526802839688</v>
      </c>
      <c r="M187" s="64">
        <f t="shared" si="231"/>
        <v>15327.927423054029</v>
      </c>
      <c r="N187" s="64">
        <f t="shared" si="231"/>
        <v>14755.047337013588</v>
      </c>
      <c r="O187" s="64">
        <f t="shared" si="231"/>
        <v>14169.139479977493</v>
      </c>
      <c r="P187" s="64">
        <f t="shared" si="231"/>
        <v>13924.673956934776</v>
      </c>
      <c r="Q187" s="64">
        <f t="shared" si="231"/>
        <v>14052.938778060548</v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>
        <f t="shared" si="233"/>
        <v>11782.548027645591</v>
      </c>
      <c r="I188" s="64">
        <f t="shared" si="233"/>
        <v>12083.708286611416</v>
      </c>
      <c r="J188" s="64">
        <f t="shared" si="233"/>
        <v>11773.491834211751</v>
      </c>
      <c r="K188" s="64">
        <f t="shared" si="233"/>
        <v>11541.241417726618</v>
      </c>
      <c r="L188" s="64">
        <f t="shared" si="233"/>
        <v>11443.827928238599</v>
      </c>
      <c r="M188" s="64">
        <f t="shared" si="233"/>
        <v>11449.726268662098</v>
      </c>
      <c r="N188" s="64">
        <f t="shared" si="233"/>
        <v>11244.456144710415</v>
      </c>
      <c r="O188" s="64">
        <f t="shared" si="233"/>
        <v>11016.09068739955</v>
      </c>
      <c r="P188" s="64">
        <f t="shared" si="233"/>
        <v>11044.733501939887</v>
      </c>
      <c r="Q188" s="64">
        <f t="shared" si="233"/>
        <v>11146.470229951576</v>
      </c>
    </row>
    <row r="189" spans="1:17" ht="11.45" customHeight="1" x14ac:dyDescent="0.25">
      <c r="A189" s="62" t="s">
        <v>55</v>
      </c>
      <c r="B189" s="64">
        <f t="shared" ref="B189" si="234">IF(B52=0,"",B52*1000000/B106)</f>
        <v>12252.303690168525</v>
      </c>
      <c r="C189" s="64">
        <f t="shared" ref="C189:Q189" si="235">IF(C52=0,"",C52*1000000/C106)</f>
        <v>12261.081292113126</v>
      </c>
      <c r="D189" s="64">
        <f t="shared" si="235"/>
        <v>12288.225779001958</v>
      </c>
      <c r="E189" s="64">
        <f t="shared" si="235"/>
        <v>12292.879551108854</v>
      </c>
      <c r="F189" s="64">
        <f t="shared" si="235"/>
        <v>12296.665826152737</v>
      </c>
      <c r="G189" s="64">
        <f t="shared" si="235"/>
        <v>12307.660791408502</v>
      </c>
      <c r="H189" s="64">
        <f t="shared" si="235"/>
        <v>12324.572650338056</v>
      </c>
      <c r="I189" s="64">
        <f t="shared" si="235"/>
        <v>12333.489669244513</v>
      </c>
      <c r="J189" s="64">
        <f t="shared" si="235"/>
        <v>12354.68499627583</v>
      </c>
      <c r="K189" s="64">
        <f t="shared" si="235"/>
        <v>12372.331873393206</v>
      </c>
      <c r="L189" s="64">
        <f t="shared" si="235"/>
        <v>12383.251812475743</v>
      </c>
      <c r="M189" s="64">
        <f t="shared" si="235"/>
        <v>12388.875705749804</v>
      </c>
      <c r="N189" s="64">
        <f t="shared" si="235"/>
        <v>12405.488481509994</v>
      </c>
      <c r="O189" s="64">
        <f t="shared" si="235"/>
        <v>12423.559628343495</v>
      </c>
      <c r="P189" s="64">
        <f t="shared" si="235"/>
        <v>12427.96995907061</v>
      </c>
      <c r="Q189" s="64">
        <f t="shared" si="235"/>
        <v>12428.491452106937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30860.702208634739</v>
      </c>
      <c r="C190" s="63">
        <f t="shared" ref="C190:Q190" si="237">IF(C53=0,"",C53*1000000/C107)</f>
        <v>32489.543671045045</v>
      </c>
      <c r="D190" s="63">
        <f t="shared" si="237"/>
        <v>33595.385952521057</v>
      </c>
      <c r="E190" s="63">
        <f t="shared" si="237"/>
        <v>34606.462647124201</v>
      </c>
      <c r="F190" s="63">
        <f t="shared" si="237"/>
        <v>35357.933073285465</v>
      </c>
      <c r="G190" s="63">
        <f t="shared" si="237"/>
        <v>35895.084448012291</v>
      </c>
      <c r="H190" s="63">
        <f t="shared" si="237"/>
        <v>40116.1498200934</v>
      </c>
      <c r="I190" s="63">
        <f t="shared" si="237"/>
        <v>41438.616035731757</v>
      </c>
      <c r="J190" s="63">
        <f t="shared" si="237"/>
        <v>42215.639910919701</v>
      </c>
      <c r="K190" s="63">
        <f t="shared" si="237"/>
        <v>38736.733017939849</v>
      </c>
      <c r="L190" s="63">
        <f t="shared" si="237"/>
        <v>39260.58560284636</v>
      </c>
      <c r="M190" s="63">
        <f t="shared" si="237"/>
        <v>40168.17203726514</v>
      </c>
      <c r="N190" s="63">
        <f t="shared" si="237"/>
        <v>39363.792068269264</v>
      </c>
      <c r="O190" s="63">
        <f t="shared" si="237"/>
        <v>42041.965974529441</v>
      </c>
      <c r="P190" s="63">
        <f t="shared" si="237"/>
        <v>42949.662587569641</v>
      </c>
      <c r="Q190" s="63">
        <f t="shared" si="237"/>
        <v>44736.402916415762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21655.788388869805</v>
      </c>
      <c r="C191" s="67">
        <f t="shared" ref="C191:Q191" si="239">IF(C54=0,"",C54*1000000/C108)</f>
        <v>22599.759546573539</v>
      </c>
      <c r="D191" s="67">
        <f t="shared" si="239"/>
        <v>23148.216364359705</v>
      </c>
      <c r="E191" s="67">
        <f t="shared" si="239"/>
        <v>24039.967191111773</v>
      </c>
      <c r="F191" s="67">
        <f t="shared" si="239"/>
        <v>23120.430819218389</v>
      </c>
      <c r="G191" s="67">
        <f t="shared" si="239"/>
        <v>23235.957797158018</v>
      </c>
      <c r="H191" s="67">
        <f t="shared" si="239"/>
        <v>27699.750312109863</v>
      </c>
      <c r="I191" s="67">
        <f t="shared" si="239"/>
        <v>27908.129288048443</v>
      </c>
      <c r="J191" s="67">
        <f t="shared" si="239"/>
        <v>27403.963787619279</v>
      </c>
      <c r="K191" s="67">
        <f t="shared" si="239"/>
        <v>25340.307822180683</v>
      </c>
      <c r="L191" s="67">
        <f t="shared" si="239"/>
        <v>25334.346504559271</v>
      </c>
      <c r="M191" s="67">
        <f t="shared" si="239"/>
        <v>26095.018085656098</v>
      </c>
      <c r="N191" s="67">
        <f t="shared" si="239"/>
        <v>25431.439750083406</v>
      </c>
      <c r="O191" s="67">
        <f t="shared" si="239"/>
        <v>27412.729325892346</v>
      </c>
      <c r="P191" s="67">
        <f t="shared" si="239"/>
        <v>28830.108877030085</v>
      </c>
      <c r="Q191" s="67">
        <f t="shared" si="239"/>
        <v>30636.850102398097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85000.000000000015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16464.58437744758</v>
      </c>
      <c r="C195" s="66">
        <f t="shared" ref="C195:Q195" si="243">IF(C4=0,"",C4*1000000/C85)</f>
        <v>16265.060966814592</v>
      </c>
      <c r="D195" s="66">
        <f t="shared" si="243"/>
        <v>17128.093899586242</v>
      </c>
      <c r="E195" s="66">
        <f t="shared" si="243"/>
        <v>17100.195535818759</v>
      </c>
      <c r="F195" s="66">
        <f t="shared" si="243"/>
        <v>17062.943241380854</v>
      </c>
      <c r="G195" s="66">
        <f t="shared" si="243"/>
        <v>16989.74669709065</v>
      </c>
      <c r="H195" s="66">
        <f t="shared" si="243"/>
        <v>16818.544962065243</v>
      </c>
      <c r="I195" s="66">
        <f t="shared" si="243"/>
        <v>16959.869734939271</v>
      </c>
      <c r="J195" s="66">
        <f t="shared" si="243"/>
        <v>16962.958977618713</v>
      </c>
      <c r="K195" s="66">
        <f t="shared" si="243"/>
        <v>16391.157538698219</v>
      </c>
      <c r="L195" s="66">
        <f t="shared" si="243"/>
        <v>16394.542098432354</v>
      </c>
      <c r="M195" s="66">
        <f t="shared" si="243"/>
        <v>16308.982973234035</v>
      </c>
      <c r="N195" s="66">
        <f t="shared" si="243"/>
        <v>15986.922597798748</v>
      </c>
      <c r="O195" s="66">
        <f t="shared" si="243"/>
        <v>15913.673139250863</v>
      </c>
      <c r="P195" s="66">
        <f t="shared" si="243"/>
        <v>16095.830722318338</v>
      </c>
      <c r="Q195" s="66">
        <f t="shared" si="243"/>
        <v>16262.605426765347</v>
      </c>
    </row>
    <row r="196" spans="1:17" ht="11.45" customHeight="1" x14ac:dyDescent="0.25">
      <c r="A196" s="23" t="s">
        <v>30</v>
      </c>
      <c r="B196" s="65">
        <f t="shared" si="242"/>
        <v>1828.4421796710042</v>
      </c>
      <c r="C196" s="65">
        <f t="shared" ref="C196:Q196" si="244">IF(C5=0,"",C5*1000000/C86)</f>
        <v>1830.2290096372644</v>
      </c>
      <c r="D196" s="65">
        <f t="shared" si="244"/>
        <v>1848.4908839015889</v>
      </c>
      <c r="E196" s="65">
        <f t="shared" si="244"/>
        <v>1872.0556477078171</v>
      </c>
      <c r="F196" s="65">
        <f t="shared" si="244"/>
        <v>1959.8308718964161</v>
      </c>
      <c r="G196" s="65">
        <f t="shared" si="244"/>
        <v>1966.1861422375073</v>
      </c>
      <c r="H196" s="65">
        <f t="shared" si="244"/>
        <v>1976.0709385385026</v>
      </c>
      <c r="I196" s="65">
        <f t="shared" si="244"/>
        <v>1990.9829655177518</v>
      </c>
      <c r="J196" s="65">
        <f t="shared" si="244"/>
        <v>2004.8487325544152</v>
      </c>
      <c r="K196" s="65">
        <f t="shared" si="244"/>
        <v>2021.476284010917</v>
      </c>
      <c r="L196" s="65">
        <f t="shared" si="244"/>
        <v>2039.9786191749804</v>
      </c>
      <c r="M196" s="65">
        <f t="shared" si="244"/>
        <v>2062.4573262727936</v>
      </c>
      <c r="N196" s="65">
        <f t="shared" si="244"/>
        <v>2106.9547001437841</v>
      </c>
      <c r="O196" s="65">
        <f t="shared" si="244"/>
        <v>2111.4383302238271</v>
      </c>
      <c r="P196" s="65">
        <f t="shared" si="244"/>
        <v>2138.3566180111716</v>
      </c>
      <c r="Q196" s="65">
        <f t="shared" si="244"/>
        <v>2182.1972418532359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16199.246750091119</v>
      </c>
      <c r="C197" s="63">
        <f t="shared" ref="C197:Q197" si="246">IF(C6=0,"",C6*1000000/C87)</f>
        <v>16045.911047345768</v>
      </c>
      <c r="D197" s="63">
        <f t="shared" si="246"/>
        <v>17045.397542011538</v>
      </c>
      <c r="E197" s="63">
        <f t="shared" si="246"/>
        <v>17005.673408978786</v>
      </c>
      <c r="F197" s="63">
        <f t="shared" si="246"/>
        <v>16940.37478705281</v>
      </c>
      <c r="G197" s="63">
        <f t="shared" si="246"/>
        <v>16973.057493384655</v>
      </c>
      <c r="H197" s="63">
        <f t="shared" si="246"/>
        <v>16859.21521997622</v>
      </c>
      <c r="I197" s="63">
        <f t="shared" si="246"/>
        <v>16962.552991050401</v>
      </c>
      <c r="J197" s="63">
        <f t="shared" si="246"/>
        <v>17101.750291715289</v>
      </c>
      <c r="K197" s="63">
        <f t="shared" si="246"/>
        <v>16668.577981651371</v>
      </c>
      <c r="L197" s="63">
        <f t="shared" si="246"/>
        <v>16542.895744201756</v>
      </c>
      <c r="M197" s="63">
        <f t="shared" si="246"/>
        <v>16497.008641701752</v>
      </c>
      <c r="N197" s="63">
        <f t="shared" si="246"/>
        <v>16176.701570680629</v>
      </c>
      <c r="O197" s="63">
        <f t="shared" si="246"/>
        <v>16124.118459710062</v>
      </c>
      <c r="P197" s="63">
        <f t="shared" si="246"/>
        <v>16314.225521579594</v>
      </c>
      <c r="Q197" s="63">
        <f t="shared" si="246"/>
        <v>16500.886258942624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13863.73527906187</v>
      </c>
      <c r="C198" s="64">
        <f t="shared" ref="C198:Q198" si="248">IF(C7=0,"",C7*1000000/C88)</f>
        <v>13913.235662579578</v>
      </c>
      <c r="D198" s="64">
        <f t="shared" si="248"/>
        <v>15088.712520392366</v>
      </c>
      <c r="E198" s="64">
        <f t="shared" si="248"/>
        <v>15144.403828157043</v>
      </c>
      <c r="F198" s="64">
        <f t="shared" si="248"/>
        <v>15257.720777819097</v>
      </c>
      <c r="G198" s="64">
        <f t="shared" si="248"/>
        <v>14572.960979402851</v>
      </c>
      <c r="H198" s="64">
        <f t="shared" si="248"/>
        <v>14440.055431812089</v>
      </c>
      <c r="I198" s="64">
        <f t="shared" si="248"/>
        <v>13932.653643015195</v>
      </c>
      <c r="J198" s="64">
        <f t="shared" si="248"/>
        <v>13385.297591419778</v>
      </c>
      <c r="K198" s="64">
        <f t="shared" si="248"/>
        <v>13213.241595498535</v>
      </c>
      <c r="L198" s="64">
        <f t="shared" si="248"/>
        <v>13680.573791320163</v>
      </c>
      <c r="M198" s="64">
        <f t="shared" si="248"/>
        <v>13797.145274090166</v>
      </c>
      <c r="N198" s="64">
        <f t="shared" si="248"/>
        <v>13653.811838262021</v>
      </c>
      <c r="O198" s="64">
        <f t="shared" si="248"/>
        <v>13507.225582003806</v>
      </c>
      <c r="P198" s="64">
        <f t="shared" si="248"/>
        <v>13147.249223134753</v>
      </c>
      <c r="Q198" s="64">
        <f t="shared" si="248"/>
        <v>13153.112305497427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20281.080748102704</v>
      </c>
      <c r="C199" s="64">
        <f t="shared" ref="C199:Q199" si="250">IF(C8=0,"",C8*1000000/C89)</f>
        <v>19397.927200139944</v>
      </c>
      <c r="D199" s="64">
        <f t="shared" si="250"/>
        <v>19614.803530872323</v>
      </c>
      <c r="E199" s="64">
        <f t="shared" si="250"/>
        <v>19206.948792102376</v>
      </c>
      <c r="F199" s="64">
        <f t="shared" si="250"/>
        <v>18722.153559527997</v>
      </c>
      <c r="G199" s="64">
        <f t="shared" si="250"/>
        <v>19307.60438881809</v>
      </c>
      <c r="H199" s="64">
        <f t="shared" si="250"/>
        <v>19066.981098109402</v>
      </c>
      <c r="I199" s="64">
        <f t="shared" si="250"/>
        <v>19612.123149443243</v>
      </c>
      <c r="J199" s="64">
        <f t="shared" si="250"/>
        <v>20285.874489012273</v>
      </c>
      <c r="K199" s="64">
        <f t="shared" si="250"/>
        <v>19572.369300222301</v>
      </c>
      <c r="L199" s="64">
        <f t="shared" si="250"/>
        <v>18913.272826257667</v>
      </c>
      <c r="M199" s="64">
        <f t="shared" si="250"/>
        <v>18695.606027194586</v>
      </c>
      <c r="N199" s="64">
        <f t="shared" si="250"/>
        <v>18192.174681626555</v>
      </c>
      <c r="O199" s="64">
        <f t="shared" si="250"/>
        <v>18177.410353354677</v>
      </c>
      <c r="P199" s="64">
        <f t="shared" si="250"/>
        <v>18761.860256366646</v>
      </c>
      <c r="Q199" s="64">
        <f t="shared" si="250"/>
        <v>19054.104087811244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13441.929923854155</v>
      </c>
      <c r="C200" s="64">
        <f t="shared" ref="C200:Q200" si="252">IF(C9=0,"",C9*1000000/C90)</f>
        <v>13054.926510349727</v>
      </c>
      <c r="D200" s="64">
        <f t="shared" si="252"/>
        <v>13643.990336964156</v>
      </c>
      <c r="E200" s="64">
        <f t="shared" si="252"/>
        <v>13438.142078923869</v>
      </c>
      <c r="F200" s="64">
        <f t="shared" si="252"/>
        <v>13406.848867203171</v>
      </c>
      <c r="G200" s="64">
        <f t="shared" si="252"/>
        <v>13174.436612281823</v>
      </c>
      <c r="H200" s="64">
        <f t="shared" si="252"/>
        <v>12948.814001730656</v>
      </c>
      <c r="I200" s="64">
        <f t="shared" si="252"/>
        <v>12778.787500316836</v>
      </c>
      <c r="J200" s="64">
        <f t="shared" si="252"/>
        <v>12775.875328031207</v>
      </c>
      <c r="K200" s="64">
        <f t="shared" si="252"/>
        <v>12637.39087536917</v>
      </c>
      <c r="L200" s="64">
        <f t="shared" si="252"/>
        <v>12293.364721290591</v>
      </c>
      <c r="M200" s="64">
        <f t="shared" si="252"/>
        <v>12041.864698931702</v>
      </c>
      <c r="N200" s="64">
        <f t="shared" si="252"/>
        <v>11663.896911460994</v>
      </c>
      <c r="O200" s="64">
        <f t="shared" si="252"/>
        <v>11397.647739951952</v>
      </c>
      <c r="P200" s="64">
        <f t="shared" si="252"/>
        <v>11314.006761783294</v>
      </c>
      <c r="Q200" s="64">
        <f t="shared" si="252"/>
        <v>11226.337685117296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>
        <f t="shared" si="254"/>
        <v>18573.461690248074</v>
      </c>
      <c r="I201" s="64">
        <f t="shared" si="254"/>
        <v>18511.060829054844</v>
      </c>
      <c r="J201" s="64">
        <f t="shared" si="254"/>
        <v>18488.484064099332</v>
      </c>
      <c r="K201" s="64">
        <f t="shared" si="254"/>
        <v>17821.93664974533</v>
      </c>
      <c r="L201" s="64">
        <f t="shared" si="254"/>
        <v>17508.423447174449</v>
      </c>
      <c r="M201" s="64">
        <f t="shared" si="254"/>
        <v>17286.800184281274</v>
      </c>
      <c r="N201" s="64">
        <f t="shared" si="254"/>
        <v>16769.390188706162</v>
      </c>
      <c r="O201" s="64">
        <f t="shared" si="254"/>
        <v>16548.842616728838</v>
      </c>
      <c r="P201" s="64">
        <f t="shared" si="254"/>
        <v>16590.047416836554</v>
      </c>
      <c r="Q201" s="64">
        <f t="shared" si="254"/>
        <v>16624.480882227479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>
        <f t="shared" si="256"/>
        <v>13548.688765611938</v>
      </c>
      <c r="P202" s="64">
        <f t="shared" si="256"/>
        <v>13449.262497392914</v>
      </c>
      <c r="Q202" s="64">
        <f t="shared" si="256"/>
        <v>13631.248739015144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>
        <f t="shared" si="258"/>
        <v>15819.156344023617</v>
      </c>
      <c r="K203" s="64">
        <f t="shared" si="258"/>
        <v>15777.188294034093</v>
      </c>
      <c r="L203" s="64">
        <f t="shared" si="258"/>
        <v>15738.159207984278</v>
      </c>
      <c r="M203" s="64">
        <f t="shared" si="258"/>
        <v>15721.511185853002</v>
      </c>
      <c r="N203" s="64">
        <f t="shared" si="258"/>
        <v>15682.583888280971</v>
      </c>
      <c r="O203" s="64">
        <f t="shared" si="258"/>
        <v>15661.148036534272</v>
      </c>
      <c r="P203" s="64">
        <f t="shared" si="258"/>
        <v>15633.137425383746</v>
      </c>
      <c r="Q203" s="64">
        <f t="shared" si="258"/>
        <v>15619.613166158068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961675.76720155426</v>
      </c>
      <c r="C204" s="63">
        <f t="shared" ref="C204:Q204" si="260">IF(C13=0,"",C13*1000000/C94)</f>
        <v>958755.51924467634</v>
      </c>
      <c r="D204" s="63">
        <f t="shared" si="260"/>
        <v>1045640.5754369036</v>
      </c>
      <c r="E204" s="63">
        <f t="shared" si="260"/>
        <v>1059181.5619095047</v>
      </c>
      <c r="F204" s="63">
        <f t="shared" si="260"/>
        <v>1052114.9707323576</v>
      </c>
      <c r="G204" s="63">
        <f t="shared" si="260"/>
        <v>1036613.1489996796</v>
      </c>
      <c r="H204" s="63">
        <f t="shared" si="260"/>
        <v>1026805.9837669254</v>
      </c>
      <c r="I204" s="63">
        <f t="shared" si="260"/>
        <v>1086099.9101614854</v>
      </c>
      <c r="J204" s="63">
        <f t="shared" si="260"/>
        <v>1053220.7449437128</v>
      </c>
      <c r="K204" s="63">
        <f t="shared" si="260"/>
        <v>937667.6464846899</v>
      </c>
      <c r="L204" s="63">
        <f t="shared" si="260"/>
        <v>1004300.4051161456</v>
      </c>
      <c r="M204" s="63">
        <f t="shared" si="260"/>
        <v>1004214.1212210498</v>
      </c>
      <c r="N204" s="63">
        <f t="shared" si="260"/>
        <v>1007010.3586935543</v>
      </c>
      <c r="O204" s="63">
        <f t="shared" si="260"/>
        <v>995932.19135659852</v>
      </c>
      <c r="P204" s="63">
        <f t="shared" si="260"/>
        <v>1012471.3241388976</v>
      </c>
      <c r="Q204" s="63">
        <f t="shared" si="260"/>
        <v>1022283.2747647306</v>
      </c>
    </row>
    <row r="205" spans="1:17" ht="11.45" customHeight="1" x14ac:dyDescent="0.25">
      <c r="A205" s="62" t="s">
        <v>59</v>
      </c>
      <c r="B205" s="67">
        <f t="shared" ref="B205" si="261">IF(B14=0,"",B14*1000000/B95)</f>
        <v>414333.1153481644</v>
      </c>
      <c r="C205" s="67">
        <f t="shared" ref="C205:Q205" si="262">IF(C14=0,"",C14*1000000/C95)</f>
        <v>413517.52286351385</v>
      </c>
      <c r="D205" s="67">
        <f t="shared" si="262"/>
        <v>453651.20585277822</v>
      </c>
      <c r="E205" s="67">
        <f t="shared" si="262"/>
        <v>460251.89741151902</v>
      </c>
      <c r="F205" s="67">
        <f t="shared" si="262"/>
        <v>456686.94469596789</v>
      </c>
      <c r="G205" s="67">
        <f t="shared" si="262"/>
        <v>450203.16596463876</v>
      </c>
      <c r="H205" s="67">
        <f t="shared" si="262"/>
        <v>445679.78458302678</v>
      </c>
      <c r="I205" s="67">
        <f t="shared" si="262"/>
        <v>472762.97306841536</v>
      </c>
      <c r="J205" s="67">
        <f t="shared" si="262"/>
        <v>457705.07086236042</v>
      </c>
      <c r="K205" s="67">
        <f t="shared" si="262"/>
        <v>405037.06862191547</v>
      </c>
      <c r="L205" s="67">
        <f t="shared" si="262"/>
        <v>435391.14080047474</v>
      </c>
      <c r="M205" s="67">
        <f t="shared" si="262"/>
        <v>435328.55211137916</v>
      </c>
      <c r="N205" s="67">
        <f t="shared" si="262"/>
        <v>436678.40201352193</v>
      </c>
      <c r="O205" s="67">
        <f t="shared" si="262"/>
        <v>431617.41168044193</v>
      </c>
      <c r="P205" s="67">
        <f t="shared" si="262"/>
        <v>365979.8401478185</v>
      </c>
      <c r="Q205" s="67">
        <f t="shared" si="262"/>
        <v>295773.67800296738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963755.35917458672</v>
      </c>
      <c r="C206" s="67">
        <f t="shared" ref="C206:Q206" si="264">IF(C15=0,"",C15*1000000/C96)</f>
        <v>961938.63451854477</v>
      </c>
      <c r="D206" s="67">
        <f t="shared" si="264"/>
        <v>1052451.2547770711</v>
      </c>
      <c r="E206" s="67">
        <f t="shared" si="264"/>
        <v>1067557.4207810189</v>
      </c>
      <c r="F206" s="67">
        <f t="shared" si="264"/>
        <v>1061368.0413778934</v>
      </c>
      <c r="G206" s="67">
        <f t="shared" si="264"/>
        <v>1048619.7482407053</v>
      </c>
      <c r="H206" s="67">
        <f t="shared" si="264"/>
        <v>1040882.1625042827</v>
      </c>
      <c r="I206" s="67">
        <f t="shared" si="264"/>
        <v>1103970.6274801374</v>
      </c>
      <c r="J206" s="67">
        <f t="shared" si="264"/>
        <v>1074638.1433157057</v>
      </c>
      <c r="K206" s="67">
        <f t="shared" si="264"/>
        <v>956916.75968153751</v>
      </c>
      <c r="L206" s="67">
        <f t="shared" si="264"/>
        <v>1030881.1892301833</v>
      </c>
      <c r="M206" s="67">
        <f t="shared" si="264"/>
        <v>1031905.4381000981</v>
      </c>
      <c r="N206" s="67">
        <f t="shared" si="264"/>
        <v>1034260.5866286496</v>
      </c>
      <c r="O206" s="67">
        <f t="shared" si="264"/>
        <v>1022836.7444450583</v>
      </c>
      <c r="P206" s="67">
        <f t="shared" si="264"/>
        <v>1041246.6271306498</v>
      </c>
      <c r="Q206" s="67">
        <f t="shared" si="264"/>
        <v>1044472.9748605505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>
        <f t="shared" ref="C207:Q207" si="266">IF(C16=0,"",C16*1000000/C97)</f>
        <v>426228.06606451998</v>
      </c>
      <c r="D207" s="67">
        <f t="shared" si="266"/>
        <v>462898.65734084812</v>
      </c>
      <c r="E207" s="67">
        <f t="shared" si="266"/>
        <v>474340.43070139427</v>
      </c>
      <c r="F207" s="67">
        <f t="shared" si="266"/>
        <v>475378.10541975271</v>
      </c>
      <c r="G207" s="67">
        <f t="shared" si="266"/>
        <v>473295.50447881204</v>
      </c>
      <c r="H207" s="67">
        <f t="shared" si="266"/>
        <v>473237.44065017428</v>
      </c>
      <c r="I207" s="67">
        <f t="shared" si="266"/>
        <v>507066.0315456235</v>
      </c>
      <c r="J207" s="67">
        <f t="shared" si="266"/>
        <v>495835.62869642593</v>
      </c>
      <c r="K207" s="67">
        <f t="shared" si="266"/>
        <v>443173.29961260228</v>
      </c>
      <c r="L207" s="67">
        <f t="shared" si="266"/>
        <v>481196.23938098253</v>
      </c>
      <c r="M207" s="67">
        <f t="shared" si="266"/>
        <v>485953.37880136864</v>
      </c>
      <c r="N207" s="67">
        <f t="shared" si="266"/>
        <v>492384.73521095968</v>
      </c>
      <c r="O207" s="67">
        <f t="shared" si="266"/>
        <v>491558.24609779642</v>
      </c>
      <c r="P207" s="67">
        <f t="shared" si="266"/>
        <v>505235.55044730467</v>
      </c>
      <c r="Q207" s="67">
        <f t="shared" si="266"/>
        <v>515532.08454795333</v>
      </c>
    </row>
    <row r="208" spans="1:17" ht="11.45" customHeight="1" x14ac:dyDescent="0.25">
      <c r="A208" s="62" t="s">
        <v>56</v>
      </c>
      <c r="B208" s="67" t="str">
        <f t="shared" ref="B208" si="267">IF(B17=0,"",B17*1000000/B98)</f>
        <v/>
      </c>
      <c r="C208" s="67" t="str">
        <f t="shared" ref="C208:Q208" si="268">IF(C17=0,"",C17*1000000/C98)</f>
        <v/>
      </c>
      <c r="D208" s="67" t="str">
        <f t="shared" si="268"/>
        <v/>
      </c>
      <c r="E208" s="67" t="str">
        <f t="shared" si="268"/>
        <v/>
      </c>
      <c r="F208" s="67">
        <f t="shared" si="268"/>
        <v>1040729.8503937161</v>
      </c>
      <c r="G208" s="67">
        <f t="shared" si="268"/>
        <v>860368.93414627062</v>
      </c>
      <c r="H208" s="67">
        <f t="shared" si="268"/>
        <v>681328.60028758878</v>
      </c>
      <c r="I208" s="67">
        <f t="shared" si="268"/>
        <v>963642.5586873733</v>
      </c>
      <c r="J208" s="67">
        <f t="shared" si="268"/>
        <v>793693.00462438248</v>
      </c>
      <c r="K208" s="67">
        <f t="shared" si="268"/>
        <v>936402.01741033106</v>
      </c>
      <c r="L208" s="67">
        <f t="shared" si="268"/>
        <v>940082.8381451735</v>
      </c>
      <c r="M208" s="67">
        <f t="shared" si="268"/>
        <v>952697.43748741259</v>
      </c>
      <c r="N208" s="67">
        <f t="shared" si="268"/>
        <v>975491.04866623832</v>
      </c>
      <c r="O208" s="67">
        <f t="shared" si="268"/>
        <v>959375.37669241487</v>
      </c>
      <c r="P208" s="67">
        <f t="shared" si="268"/>
        <v>937118.27155069122</v>
      </c>
      <c r="Q208" s="67">
        <f t="shared" si="268"/>
        <v>994185.33121518779</v>
      </c>
    </row>
    <row r="209" spans="1:17" ht="11.45" customHeight="1" x14ac:dyDescent="0.25">
      <c r="A209" s="62" t="s">
        <v>55</v>
      </c>
      <c r="B209" s="67">
        <f t="shared" ref="B209:B210" si="269">IF(B18=0,"",B18*1000000/B99)</f>
        <v>847523.42797808268</v>
      </c>
      <c r="C209" s="67">
        <f t="shared" ref="C209:Q209" si="270">IF(C18=0,"",C18*1000000/C99)</f>
        <v>827991.76799739664</v>
      </c>
      <c r="D209" s="67">
        <f t="shared" si="270"/>
        <v>807456.68944068241</v>
      </c>
      <c r="E209" s="67">
        <f t="shared" si="270"/>
        <v>793684.65991201974</v>
      </c>
      <c r="F209" s="67">
        <f t="shared" si="270"/>
        <v>806431.26407026255</v>
      </c>
      <c r="G209" s="67">
        <f t="shared" si="270"/>
        <v>786261.57767629635</v>
      </c>
      <c r="H209" s="67">
        <f t="shared" si="270"/>
        <v>788513.75497150188</v>
      </c>
      <c r="I209" s="67">
        <f t="shared" si="270"/>
        <v>790036.64340932982</v>
      </c>
      <c r="J209" s="67">
        <f t="shared" si="270"/>
        <v>792715.80976314726</v>
      </c>
      <c r="K209" s="67">
        <f t="shared" si="270"/>
        <v>801012.17147788755</v>
      </c>
      <c r="L209" s="67">
        <f t="shared" si="270"/>
        <v>800978.29357125284</v>
      </c>
      <c r="M209" s="67">
        <f t="shared" si="270"/>
        <v>801827.60114628577</v>
      </c>
      <c r="N209" s="67">
        <f t="shared" si="270"/>
        <v>799258.47194208973</v>
      </c>
      <c r="O209" s="67">
        <f t="shared" si="270"/>
        <v>800353.40544526209</v>
      </c>
      <c r="P209" s="67">
        <f t="shared" si="270"/>
        <v>800029.63448727864</v>
      </c>
      <c r="Q209" s="67">
        <f t="shared" si="270"/>
        <v>799882.33673267148</v>
      </c>
    </row>
    <row r="210" spans="1:17" ht="11.45" customHeight="1" x14ac:dyDescent="0.25">
      <c r="A210" s="25" t="s">
        <v>62</v>
      </c>
      <c r="B210" s="66">
        <f t="shared" si="269"/>
        <v>80550.629209253035</v>
      </c>
      <c r="C210" s="66">
        <f t="shared" ref="C210:Q210" si="271">IF(C19=0,"",C19*1000000/C100)</f>
        <v>82410.453878555854</v>
      </c>
      <c r="D210" s="66">
        <f t="shared" si="271"/>
        <v>88210.828138432145</v>
      </c>
      <c r="E210" s="66">
        <f t="shared" si="271"/>
        <v>88388.511999696755</v>
      </c>
      <c r="F210" s="66">
        <f t="shared" si="271"/>
        <v>91383.870841054872</v>
      </c>
      <c r="G210" s="66">
        <f t="shared" si="271"/>
        <v>91788.175066703639</v>
      </c>
      <c r="H210" s="66">
        <f t="shared" si="271"/>
        <v>98472.556986681404</v>
      </c>
      <c r="I210" s="66">
        <f t="shared" si="271"/>
        <v>103727.3074806346</v>
      </c>
      <c r="J210" s="66">
        <f t="shared" si="271"/>
        <v>106816.01053497479</v>
      </c>
      <c r="K210" s="66">
        <f t="shared" si="271"/>
        <v>91485.065348150078</v>
      </c>
      <c r="L210" s="66">
        <f t="shared" si="271"/>
        <v>94451.290170779408</v>
      </c>
      <c r="M210" s="66">
        <f t="shared" si="271"/>
        <v>94666.868271896237</v>
      </c>
      <c r="N210" s="66">
        <f t="shared" si="271"/>
        <v>89953.092268857654</v>
      </c>
      <c r="O210" s="66">
        <f t="shared" si="271"/>
        <v>89209.062683239565</v>
      </c>
      <c r="P210" s="66">
        <f t="shared" si="271"/>
        <v>88108.816023973224</v>
      </c>
      <c r="Q210" s="66">
        <f t="shared" si="271"/>
        <v>89658.868416781595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1138.918332888087</v>
      </c>
      <c r="C211" s="65">
        <f t="shared" ref="C211:Q211" si="273">IF(C20=0,"",C20*1000000/C101)</f>
        <v>1155.9668275649738</v>
      </c>
      <c r="D211" s="65">
        <f t="shared" si="273"/>
        <v>1213.0693892969396</v>
      </c>
      <c r="E211" s="65">
        <f t="shared" si="273"/>
        <v>1208.2035741486857</v>
      </c>
      <c r="F211" s="65">
        <f t="shared" si="273"/>
        <v>1204.6256080970115</v>
      </c>
      <c r="G211" s="65">
        <f t="shared" si="273"/>
        <v>1224.5360704758268</v>
      </c>
      <c r="H211" s="65">
        <f t="shared" si="273"/>
        <v>1252.0451351115303</v>
      </c>
      <c r="I211" s="65">
        <f t="shared" si="273"/>
        <v>1265.2318225806898</v>
      </c>
      <c r="J211" s="65">
        <f t="shared" si="273"/>
        <v>1228.6213858751776</v>
      </c>
      <c r="K211" s="65">
        <f t="shared" si="273"/>
        <v>1199.9697534549421</v>
      </c>
      <c r="L211" s="65">
        <f t="shared" si="273"/>
        <v>1182.599569487644</v>
      </c>
      <c r="M211" s="65">
        <f t="shared" si="273"/>
        <v>1173.4255002065215</v>
      </c>
      <c r="N211" s="65">
        <f t="shared" si="273"/>
        <v>1149.3724035974485</v>
      </c>
      <c r="O211" s="65">
        <f t="shared" si="273"/>
        <v>1122.5445305220487</v>
      </c>
      <c r="P211" s="65">
        <f t="shared" si="273"/>
        <v>1115.5010081023302</v>
      </c>
      <c r="Q211" s="65">
        <f t="shared" si="273"/>
        <v>1115.7718336245402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908.84858117416638</v>
      </c>
      <c r="C212" s="64">
        <f t="shared" ref="C212:Q212" si="275">IF(C21=0,"",C21*1000000/C102)</f>
        <v>908.95800550967044</v>
      </c>
      <c r="D212" s="64">
        <f t="shared" si="275"/>
        <v>932.19309342943393</v>
      </c>
      <c r="E212" s="64">
        <f t="shared" si="275"/>
        <v>915.31459637651551</v>
      </c>
      <c r="F212" s="64">
        <f t="shared" si="275"/>
        <v>899.8096500050741</v>
      </c>
      <c r="G212" s="64">
        <f t="shared" si="275"/>
        <v>902.60698370954037</v>
      </c>
      <c r="H212" s="64">
        <f t="shared" si="275"/>
        <v>912.73467956481124</v>
      </c>
      <c r="I212" s="64">
        <f t="shared" si="275"/>
        <v>912.95355652695423</v>
      </c>
      <c r="J212" s="64">
        <f t="shared" si="275"/>
        <v>876.49218928749087</v>
      </c>
      <c r="K212" s="64">
        <f t="shared" si="275"/>
        <v>845.5925794545833</v>
      </c>
      <c r="L212" s="64">
        <f t="shared" si="275"/>
        <v>823.28749658979211</v>
      </c>
      <c r="M212" s="64">
        <f t="shared" si="275"/>
        <v>826.96993161234229</v>
      </c>
      <c r="N212" s="64">
        <f t="shared" si="275"/>
        <v>818.3961375759834</v>
      </c>
      <c r="O212" s="64">
        <f t="shared" si="275"/>
        <v>789.83231889234241</v>
      </c>
      <c r="P212" s="64">
        <f t="shared" si="275"/>
        <v>794.68728216472607</v>
      </c>
      <c r="Q212" s="64">
        <f t="shared" si="275"/>
        <v>803.78728051582186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1175.0722718884997</v>
      </c>
      <c r="C213" s="64">
        <f t="shared" ref="C213:Q213" si="277">IF(C22=0,"",C22*1000000/C103)</f>
        <v>1190.0871043151608</v>
      </c>
      <c r="D213" s="64">
        <f t="shared" si="277"/>
        <v>1238.8855688882761</v>
      </c>
      <c r="E213" s="64">
        <f t="shared" si="277"/>
        <v>1231.3139677142824</v>
      </c>
      <c r="F213" s="64">
        <f t="shared" si="277"/>
        <v>1225.42433882771</v>
      </c>
      <c r="G213" s="64">
        <f t="shared" si="277"/>
        <v>1244.0884103708263</v>
      </c>
      <c r="H213" s="64">
        <f t="shared" si="277"/>
        <v>1270.9937140806962</v>
      </c>
      <c r="I213" s="64">
        <f t="shared" si="277"/>
        <v>1283.8459013482202</v>
      </c>
      <c r="J213" s="64">
        <f t="shared" si="277"/>
        <v>1246.9959706962088</v>
      </c>
      <c r="K213" s="64">
        <f t="shared" si="277"/>
        <v>1218.6625525941024</v>
      </c>
      <c r="L213" s="64">
        <f t="shared" si="277"/>
        <v>1201.4945133698686</v>
      </c>
      <c r="M213" s="64">
        <f t="shared" si="277"/>
        <v>1191.7583265075673</v>
      </c>
      <c r="N213" s="64">
        <f t="shared" si="277"/>
        <v>1167.5982691002639</v>
      </c>
      <c r="O213" s="64">
        <f t="shared" si="277"/>
        <v>1141.2848339027037</v>
      </c>
      <c r="P213" s="64">
        <f t="shared" si="277"/>
        <v>1134.1628316510337</v>
      </c>
      <c r="Q213" s="64">
        <f t="shared" si="277"/>
        <v>1134.4671626408169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>
        <f t="shared" si="279"/>
        <v>917.26482841009442</v>
      </c>
      <c r="F214" s="64">
        <f t="shared" si="279"/>
        <v>905.29627713992772</v>
      </c>
      <c r="G214" s="64">
        <f t="shared" si="279"/>
        <v>911.70536867749229</v>
      </c>
      <c r="H214" s="64">
        <f t="shared" si="279"/>
        <v>925.58457726189772</v>
      </c>
      <c r="I214" s="64">
        <f t="shared" si="279"/>
        <v>929.47128466726701</v>
      </c>
      <c r="J214" s="64">
        <f t="shared" si="279"/>
        <v>895.88254977033898</v>
      </c>
      <c r="K214" s="64">
        <f t="shared" si="279"/>
        <v>867.7206341677288</v>
      </c>
      <c r="L214" s="64">
        <f t="shared" si="279"/>
        <v>848.17607202028205</v>
      </c>
      <c r="M214" s="64">
        <f t="shared" si="279"/>
        <v>835.05696170582644</v>
      </c>
      <c r="N214" s="64">
        <f t="shared" si="279"/>
        <v>809.99406815635894</v>
      </c>
      <c r="O214" s="64">
        <f t="shared" si="279"/>
        <v>784.15900316690534</v>
      </c>
      <c r="P214" s="64">
        <f t="shared" si="279"/>
        <v>773.31668531862545</v>
      </c>
      <c r="Q214" s="64">
        <f t="shared" si="279"/>
        <v>779.01007792343205</v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>
        <f t="shared" si="281"/>
        <v>645.94385179026222</v>
      </c>
      <c r="I215" s="64">
        <f t="shared" si="281"/>
        <v>659.11861893714752</v>
      </c>
      <c r="J215" s="64">
        <f t="shared" si="281"/>
        <v>645.54663772653794</v>
      </c>
      <c r="K215" s="64">
        <f t="shared" si="281"/>
        <v>635.33885270239909</v>
      </c>
      <c r="L215" s="64">
        <f t="shared" si="281"/>
        <v>631.04517314786403</v>
      </c>
      <c r="M215" s="64">
        <f t="shared" si="281"/>
        <v>631.30536073351834</v>
      </c>
      <c r="N215" s="64">
        <f t="shared" si="281"/>
        <v>622.23460154008217</v>
      </c>
      <c r="O215" s="64">
        <f t="shared" si="281"/>
        <v>612.10425141827488</v>
      </c>
      <c r="P215" s="64">
        <f t="shared" si="281"/>
        <v>613.37714106362193</v>
      </c>
      <c r="Q215" s="64">
        <f t="shared" si="281"/>
        <v>617.89301010561758</v>
      </c>
    </row>
    <row r="216" spans="1:17" ht="11.45" customHeight="1" x14ac:dyDescent="0.25">
      <c r="A216" s="62" t="s">
        <v>55</v>
      </c>
      <c r="B216" s="64">
        <f t="shared" ref="B216" si="282">IF(B25=0,"",B25*1000000/B106)</f>
        <v>681.13595784806137</v>
      </c>
      <c r="C216" s="64">
        <f t="shared" ref="C216:Q216" si="283">IF(C25=0,"",C25*1000000/C106)</f>
        <v>681.52630482362065</v>
      </c>
      <c r="D216" s="64">
        <f t="shared" si="283"/>
        <v>682.7330884298193</v>
      </c>
      <c r="E216" s="64">
        <f t="shared" si="283"/>
        <v>682.93993123686312</v>
      </c>
      <c r="F216" s="64">
        <f t="shared" si="283"/>
        <v>683.1082054820082</v>
      </c>
      <c r="G216" s="64">
        <f t="shared" si="283"/>
        <v>683.59679839092621</v>
      </c>
      <c r="H216" s="64">
        <f t="shared" si="283"/>
        <v>684.3481551346257</v>
      </c>
      <c r="I216" s="64">
        <f t="shared" si="283"/>
        <v>684.74423566250425</v>
      </c>
      <c r="J216" s="64">
        <f t="shared" si="283"/>
        <v>685.68547036309349</v>
      </c>
      <c r="K216" s="64">
        <f t="shared" si="283"/>
        <v>686.46888037396877</v>
      </c>
      <c r="L216" s="64">
        <f t="shared" si="283"/>
        <v>686.95354483620486</v>
      </c>
      <c r="M216" s="64">
        <f t="shared" si="283"/>
        <v>687.20311921652694</v>
      </c>
      <c r="N216" s="64">
        <f t="shared" si="283"/>
        <v>687.94022056746644</v>
      </c>
      <c r="O216" s="64">
        <f t="shared" si="283"/>
        <v>688.74180505026561</v>
      </c>
      <c r="P216" s="64">
        <f t="shared" si="283"/>
        <v>688.93739931914081</v>
      </c>
      <c r="Q216" s="64">
        <f t="shared" si="283"/>
        <v>688.96052615641861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317358.63438400993</v>
      </c>
      <c r="C217" s="63">
        <f t="shared" ref="C217:Q217" si="285">IF(C26=0,"",C26*1000000/C107)</f>
        <v>337511.92215975031</v>
      </c>
      <c r="D217" s="63">
        <f t="shared" si="285"/>
        <v>356420.19542273832</v>
      </c>
      <c r="E217" s="63">
        <f t="shared" si="285"/>
        <v>366560.27412948007</v>
      </c>
      <c r="F217" s="63">
        <f t="shared" si="285"/>
        <v>381578.31938743457</v>
      </c>
      <c r="G217" s="63">
        <f t="shared" si="285"/>
        <v>392518.59204639221</v>
      </c>
      <c r="H217" s="63">
        <f t="shared" si="285"/>
        <v>433222.39568718092</v>
      </c>
      <c r="I217" s="63">
        <f t="shared" si="285"/>
        <v>455513.18102315412</v>
      </c>
      <c r="J217" s="63">
        <f t="shared" si="285"/>
        <v>467010.15962974698</v>
      </c>
      <c r="K217" s="63">
        <f t="shared" si="285"/>
        <v>417657.37081731384</v>
      </c>
      <c r="L217" s="63">
        <f t="shared" si="285"/>
        <v>441100.33763685136</v>
      </c>
      <c r="M217" s="63">
        <f t="shared" si="285"/>
        <v>452018.27246383851</v>
      </c>
      <c r="N217" s="63">
        <f t="shared" si="285"/>
        <v>441713.60813886026</v>
      </c>
      <c r="O217" s="63">
        <f t="shared" si="285"/>
        <v>471201.60682915087</v>
      </c>
      <c r="P217" s="63">
        <f t="shared" si="285"/>
        <v>481578.22117917158</v>
      </c>
      <c r="Q217" s="63">
        <f t="shared" si="285"/>
        <v>495992.58729041461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170237.03194778427</v>
      </c>
      <c r="C218" s="61">
        <f t="shared" ref="C218:Q218" si="287">IF(C27=0,"",C27*1000000/C108)</f>
        <v>178250.41506841473</v>
      </c>
      <c r="D218" s="61">
        <f t="shared" si="287"/>
        <v>186585.52757599423</v>
      </c>
      <c r="E218" s="61">
        <f t="shared" si="287"/>
        <v>194407.57587055402</v>
      </c>
      <c r="F218" s="61">
        <f t="shared" si="287"/>
        <v>186166.85219170252</v>
      </c>
      <c r="G218" s="61">
        <f t="shared" si="287"/>
        <v>190797.0970299445</v>
      </c>
      <c r="H218" s="61">
        <f t="shared" si="287"/>
        <v>225296.50436953807</v>
      </c>
      <c r="I218" s="61">
        <f t="shared" si="287"/>
        <v>228344.8713779058</v>
      </c>
      <c r="J218" s="61">
        <f t="shared" si="287"/>
        <v>222978.34597504282</v>
      </c>
      <c r="K218" s="61">
        <f t="shared" si="287"/>
        <v>203370.66795302773</v>
      </c>
      <c r="L218" s="61">
        <f t="shared" si="287"/>
        <v>211458.96656534955</v>
      </c>
      <c r="M218" s="61">
        <f t="shared" si="287"/>
        <v>219991.48910301225</v>
      </c>
      <c r="N218" s="61">
        <f t="shared" si="287"/>
        <v>214097.23696581845</v>
      </c>
      <c r="O218" s="61">
        <f t="shared" si="287"/>
        <v>226715.54588154427</v>
      </c>
      <c r="P218" s="61">
        <f t="shared" si="287"/>
        <v>243213.7723660515</v>
      </c>
      <c r="Q218" s="61">
        <f t="shared" si="287"/>
        <v>255697.95864438132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1182663.8834929115</v>
      </c>
      <c r="C219" s="60">
        <f t="shared" ref="C219:Q219" si="289">IF(C28=0,"",C28*1000000/C109)</f>
        <v>1183121.3214902971</v>
      </c>
      <c r="D219" s="60">
        <f t="shared" si="289"/>
        <v>1192080.5605456282</v>
      </c>
      <c r="E219" s="60">
        <f t="shared" si="289"/>
        <v>1187587.7818991621</v>
      </c>
      <c r="F219" s="60">
        <f t="shared" si="289"/>
        <v>1174275.1403056127</v>
      </c>
      <c r="G219" s="60">
        <f t="shared" si="289"/>
        <v>1174998.8729538373</v>
      </c>
      <c r="H219" s="60">
        <f t="shared" si="289"/>
        <v>1184850.4782423512</v>
      </c>
      <c r="I219" s="60">
        <f t="shared" si="289"/>
        <v>1186881.2497044078</v>
      </c>
      <c r="J219" s="60">
        <f t="shared" si="289"/>
        <v>1171909.7875773059</v>
      </c>
      <c r="K219" s="60">
        <f t="shared" si="289"/>
        <v>1157675.9056466026</v>
      </c>
      <c r="L219" s="60">
        <f t="shared" si="289"/>
        <v>1195335.6886198665</v>
      </c>
      <c r="M219" s="60">
        <f t="shared" si="289"/>
        <v>1191169.202678028</v>
      </c>
      <c r="N219" s="60">
        <f t="shared" si="289"/>
        <v>1187283.9042589273</v>
      </c>
      <c r="O219" s="60">
        <f t="shared" si="289"/>
        <v>1189122.9021907246</v>
      </c>
      <c r="P219" s="60">
        <f t="shared" si="289"/>
        <v>1191466.4871402816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1.3396025189596138E-2</v>
      </c>
      <c r="C223" s="54">
        <f t="shared" si="291"/>
        <v>1.3739745287027495E-2</v>
      </c>
      <c r="D223" s="54">
        <f t="shared" si="291"/>
        <v>1.4023521073336126E-2</v>
      </c>
      <c r="E223" s="54">
        <f t="shared" si="291"/>
        <v>1.4226083828287779E-2</v>
      </c>
      <c r="F223" s="54">
        <f t="shared" si="291"/>
        <v>1.4863301833001559E-2</v>
      </c>
      <c r="G223" s="54">
        <f t="shared" si="291"/>
        <v>1.5152939872767253E-2</v>
      </c>
      <c r="H223" s="54">
        <f t="shared" si="291"/>
        <v>1.5602047236859816E-2</v>
      </c>
      <c r="I223" s="54">
        <f t="shared" si="291"/>
        <v>1.5919309886680586E-2</v>
      </c>
      <c r="J223" s="54">
        <f t="shared" si="291"/>
        <v>1.6386613827121095E-2</v>
      </c>
      <c r="K223" s="54">
        <f t="shared" si="291"/>
        <v>1.7281053487234996E-2</v>
      </c>
      <c r="L223" s="54">
        <f t="shared" si="291"/>
        <v>1.7488136535646525E-2</v>
      </c>
      <c r="M223" s="54">
        <f t="shared" si="291"/>
        <v>1.7852240836521541E-2</v>
      </c>
      <c r="N223" s="54">
        <f t="shared" si="291"/>
        <v>1.875912252509224E-2</v>
      </c>
      <c r="O223" s="54">
        <f t="shared" si="291"/>
        <v>1.8978061917842168E-2</v>
      </c>
      <c r="P223" s="54">
        <f t="shared" si="291"/>
        <v>1.9062308960490843E-2</v>
      </c>
      <c r="Q223" s="54">
        <f t="shared" si="291"/>
        <v>1.9311781365352134E-2</v>
      </c>
    </row>
    <row r="224" spans="1:17" ht="11.45" customHeight="1" x14ac:dyDescent="0.25">
      <c r="A224" s="51" t="s">
        <v>29</v>
      </c>
      <c r="B224" s="50">
        <f t="shared" ref="B224:Q224" si="292">IF(B6=0,0,B6/B$4)</f>
        <v>0.86312101253342621</v>
      </c>
      <c r="C224" s="50">
        <f t="shared" si="292"/>
        <v>0.86402198754756576</v>
      </c>
      <c r="D224" s="50">
        <f t="shared" si="292"/>
        <v>0.86386693108685186</v>
      </c>
      <c r="E224" s="50">
        <f t="shared" si="292"/>
        <v>0.86327656221058746</v>
      </c>
      <c r="F224" s="50">
        <f t="shared" si="292"/>
        <v>0.86236457920510323</v>
      </c>
      <c r="G224" s="50">
        <f t="shared" si="292"/>
        <v>0.8662687276655382</v>
      </c>
      <c r="H224" s="50">
        <f t="shared" si="292"/>
        <v>0.86738518082013505</v>
      </c>
      <c r="I224" s="50">
        <f t="shared" si="292"/>
        <v>0.86263392598093525</v>
      </c>
      <c r="J224" s="50">
        <f t="shared" si="292"/>
        <v>0.86649936646872405</v>
      </c>
      <c r="K224" s="50">
        <f t="shared" si="292"/>
        <v>0.87246998988724767</v>
      </c>
      <c r="L224" s="50">
        <f t="shared" si="292"/>
        <v>0.86530088099589575</v>
      </c>
      <c r="M224" s="50">
        <f t="shared" si="292"/>
        <v>0.86683971926576719</v>
      </c>
      <c r="N224" s="50">
        <f t="shared" si="292"/>
        <v>0.8659913894236545</v>
      </c>
      <c r="O224" s="50">
        <f t="shared" si="292"/>
        <v>0.86644209240780945</v>
      </c>
      <c r="P224" s="50">
        <f t="shared" si="292"/>
        <v>0.86628841219378261</v>
      </c>
      <c r="Q224" s="50">
        <f t="shared" si="292"/>
        <v>0.86678572539549925</v>
      </c>
    </row>
    <row r="225" spans="1:17" ht="11.45" customHeight="1" x14ac:dyDescent="0.25">
      <c r="A225" s="53" t="s">
        <v>59</v>
      </c>
      <c r="B225" s="52">
        <f t="shared" ref="B225:Q225" si="293">IF(B7=0,0,B7/B$4)</f>
        <v>0.46630885941667616</v>
      </c>
      <c r="C225" s="52">
        <f t="shared" si="293"/>
        <v>0.45376211055406313</v>
      </c>
      <c r="D225" s="52">
        <f t="shared" si="293"/>
        <v>0.42763170050614502</v>
      </c>
      <c r="E225" s="52">
        <f t="shared" si="293"/>
        <v>0.40815444808039347</v>
      </c>
      <c r="F225" s="52">
        <f t="shared" si="293"/>
        <v>0.39203848611174608</v>
      </c>
      <c r="G225" s="52">
        <f t="shared" si="293"/>
        <v>0.36083345644533887</v>
      </c>
      <c r="H225" s="52">
        <f t="shared" si="293"/>
        <v>0.3483090930989049</v>
      </c>
      <c r="I225" s="52">
        <f t="shared" si="293"/>
        <v>0.32552465101225608</v>
      </c>
      <c r="J225" s="52">
        <f t="shared" si="293"/>
        <v>0.30845069866648145</v>
      </c>
      <c r="K225" s="52">
        <f t="shared" si="293"/>
        <v>0.31179623037421977</v>
      </c>
      <c r="L225" s="52">
        <f t="shared" si="293"/>
        <v>0.31974484871569997</v>
      </c>
      <c r="M225" s="52">
        <f t="shared" si="293"/>
        <v>0.32059205979661237</v>
      </c>
      <c r="N225" s="52">
        <f t="shared" si="293"/>
        <v>0.31917674621955594</v>
      </c>
      <c r="O225" s="52">
        <f t="shared" si="293"/>
        <v>0.31383925804410079</v>
      </c>
      <c r="P225" s="52">
        <f t="shared" si="293"/>
        <v>0.29992527806453856</v>
      </c>
      <c r="Q225" s="52">
        <f t="shared" si="293"/>
        <v>0.29521928742207598</v>
      </c>
    </row>
    <row r="226" spans="1:17" ht="11.45" customHeight="1" x14ac:dyDescent="0.25">
      <c r="A226" s="53" t="s">
        <v>58</v>
      </c>
      <c r="B226" s="52">
        <f t="shared" ref="B226:Q226" si="294">IF(B8=0,0,B8/B$4)</f>
        <v>0.39359265913048691</v>
      </c>
      <c r="C226" s="52">
        <f t="shared" si="294"/>
        <v>0.40692675177193594</v>
      </c>
      <c r="D226" s="52">
        <f t="shared" si="294"/>
        <v>0.43179357927610118</v>
      </c>
      <c r="E226" s="52">
        <f t="shared" si="294"/>
        <v>0.44986546822865275</v>
      </c>
      <c r="F226" s="52">
        <f t="shared" si="294"/>
        <v>0.46607254754084693</v>
      </c>
      <c r="G226" s="52">
        <f t="shared" si="294"/>
        <v>0.5013146871930203</v>
      </c>
      <c r="H226" s="52">
        <f t="shared" si="294"/>
        <v>0.51487285578815745</v>
      </c>
      <c r="I226" s="52">
        <f t="shared" si="294"/>
        <v>0.53323683806217137</v>
      </c>
      <c r="J226" s="52">
        <f t="shared" si="294"/>
        <v>0.55392929938445479</v>
      </c>
      <c r="K226" s="52">
        <f t="shared" si="294"/>
        <v>0.5569330795994627</v>
      </c>
      <c r="L226" s="52">
        <f t="shared" si="294"/>
        <v>0.54213862992550199</v>
      </c>
      <c r="M226" s="52">
        <f t="shared" si="294"/>
        <v>0.54269898664511063</v>
      </c>
      <c r="N226" s="52">
        <f t="shared" si="294"/>
        <v>0.54301549743757282</v>
      </c>
      <c r="O226" s="52">
        <f t="shared" si="294"/>
        <v>0.54876511666883176</v>
      </c>
      <c r="P226" s="52">
        <f t="shared" si="294"/>
        <v>0.5624890339496168</v>
      </c>
      <c r="Q226" s="52">
        <f t="shared" si="294"/>
        <v>0.56784931210894984</v>
      </c>
    </row>
    <row r="227" spans="1:17" ht="11.45" customHeight="1" x14ac:dyDescent="0.25">
      <c r="A227" s="53" t="s">
        <v>57</v>
      </c>
      <c r="B227" s="52">
        <f t="shared" ref="B227:Q227" si="295">IF(B9=0,0,B9/B$4)</f>
        <v>3.2194939862630746E-3</v>
      </c>
      <c r="C227" s="52">
        <f t="shared" si="295"/>
        <v>3.3331252215667568E-3</v>
      </c>
      <c r="D227" s="52">
        <f t="shared" si="295"/>
        <v>4.4416513046056805E-3</v>
      </c>
      <c r="E227" s="52">
        <f t="shared" si="295"/>
        <v>5.25664590154122E-3</v>
      </c>
      <c r="F227" s="52">
        <f t="shared" si="295"/>
        <v>4.2535455525103093E-3</v>
      </c>
      <c r="G227" s="52">
        <f t="shared" si="295"/>
        <v>4.1205840271788963E-3</v>
      </c>
      <c r="H227" s="52">
        <f t="shared" si="295"/>
        <v>4.1909605007305409E-3</v>
      </c>
      <c r="I227" s="52">
        <f t="shared" si="295"/>
        <v>3.825434240077146E-3</v>
      </c>
      <c r="J227" s="52">
        <f t="shared" si="295"/>
        <v>3.9003802174847175E-3</v>
      </c>
      <c r="K227" s="52">
        <f t="shared" si="295"/>
        <v>3.4721043523002629E-3</v>
      </c>
      <c r="L227" s="52">
        <f t="shared" si="295"/>
        <v>3.0745206865697965E-3</v>
      </c>
      <c r="M227" s="52">
        <f t="shared" si="295"/>
        <v>2.9630822963108931E-3</v>
      </c>
      <c r="N227" s="52">
        <f t="shared" si="295"/>
        <v>3.0810309742014606E-3</v>
      </c>
      <c r="O227" s="52">
        <f t="shared" si="295"/>
        <v>2.8365866637371025E-3</v>
      </c>
      <c r="P227" s="52">
        <f t="shared" si="295"/>
        <v>2.4786420281454682E-3</v>
      </c>
      <c r="Q227" s="52">
        <f t="shared" si="295"/>
        <v>1.8219144871646365E-3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1.2271432342250864E-5</v>
      </c>
      <c r="I228" s="52">
        <f t="shared" si="296"/>
        <v>4.7002666430617595E-5</v>
      </c>
      <c r="J228" s="52">
        <f t="shared" si="296"/>
        <v>2.1861409817700589E-4</v>
      </c>
      <c r="K228" s="52">
        <f t="shared" si="296"/>
        <v>2.6080989142307937E-4</v>
      </c>
      <c r="L228" s="52">
        <f t="shared" si="296"/>
        <v>3.14891486175337E-4</v>
      </c>
      <c r="M228" s="52">
        <f t="shared" si="296"/>
        <v>4.0254355263853525E-4</v>
      </c>
      <c r="N228" s="52">
        <f t="shared" si="296"/>
        <v>4.6628952207103212E-4</v>
      </c>
      <c r="O228" s="52">
        <f t="shared" si="296"/>
        <v>5.6540547314742244E-4</v>
      </c>
      <c r="P228" s="52">
        <f t="shared" si="296"/>
        <v>6.8618361305605475E-4</v>
      </c>
      <c r="Q228" s="52">
        <f t="shared" si="296"/>
        <v>7.8149139980836636E-4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6.0392244260615891E-5</v>
      </c>
      <c r="P229" s="52">
        <f t="shared" si="297"/>
        <v>1.1058612377849328E-4</v>
      </c>
      <c r="Q229" s="52">
        <f t="shared" si="297"/>
        <v>2.4415851260124239E-4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3.7410212606722501E-7</v>
      </c>
      <c r="K230" s="52">
        <f t="shared" si="298"/>
        <v>7.7656698419697327E-6</v>
      </c>
      <c r="L230" s="52">
        <f t="shared" si="298"/>
        <v>2.7990181948579529E-5</v>
      </c>
      <c r="M230" s="52">
        <f t="shared" si="298"/>
        <v>1.830469750947393E-4</v>
      </c>
      <c r="N230" s="52">
        <f t="shared" si="298"/>
        <v>2.5182527025315564E-4</v>
      </c>
      <c r="O230" s="52">
        <f t="shared" si="298"/>
        <v>3.7533331373206105E-4</v>
      </c>
      <c r="P230" s="52">
        <f t="shared" si="298"/>
        <v>5.9868841464730932E-4</v>
      </c>
      <c r="Q230" s="52">
        <f t="shared" si="298"/>
        <v>8.6956146489901417E-4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0.12348296227697768</v>
      </c>
      <c r="C231" s="50">
        <f t="shared" si="299"/>
        <v>0.12223826716540681</v>
      </c>
      <c r="D231" s="50">
        <f t="shared" si="299"/>
        <v>0.12210954783981211</v>
      </c>
      <c r="E231" s="50">
        <f t="shared" si="299"/>
        <v>0.12249735396112486</v>
      </c>
      <c r="F231" s="50">
        <f t="shared" si="299"/>
        <v>0.12277211896189517</v>
      </c>
      <c r="G231" s="50">
        <f t="shared" si="299"/>
        <v>0.1185783324616945</v>
      </c>
      <c r="H231" s="50">
        <f t="shared" si="299"/>
        <v>0.11701277194300508</v>
      </c>
      <c r="I231" s="50">
        <f t="shared" si="299"/>
        <v>0.12144676413238406</v>
      </c>
      <c r="J231" s="50">
        <f t="shared" si="299"/>
        <v>0.11711401970415473</v>
      </c>
      <c r="K231" s="50">
        <f t="shared" si="299"/>
        <v>0.11024895662551734</v>
      </c>
      <c r="L231" s="50">
        <f t="shared" si="299"/>
        <v>0.11721098246845778</v>
      </c>
      <c r="M231" s="50">
        <f t="shared" si="299"/>
        <v>0.11530803989771132</v>
      </c>
      <c r="N231" s="50">
        <f t="shared" si="299"/>
        <v>0.11524948805125321</v>
      </c>
      <c r="O231" s="50">
        <f t="shared" si="299"/>
        <v>0.11457984567434849</v>
      </c>
      <c r="P231" s="50">
        <f t="shared" si="299"/>
        <v>0.11464927884572661</v>
      </c>
      <c r="Q231" s="50">
        <f t="shared" si="299"/>
        <v>0.11390249323914858</v>
      </c>
    </row>
    <row r="232" spans="1:17" ht="11.45" customHeight="1" x14ac:dyDescent="0.25">
      <c r="A232" s="53" t="s">
        <v>59</v>
      </c>
      <c r="B232" s="52">
        <f t="shared" ref="B232:Q232" si="300">IF(B14=0,0,B14/B$4)</f>
        <v>6.9734430830243531E-5</v>
      </c>
      <c r="C232" s="52">
        <f t="shared" si="300"/>
        <v>7.4541536240222762E-5</v>
      </c>
      <c r="D232" s="52">
        <f t="shared" si="300"/>
        <v>6.3431975056250459E-5</v>
      </c>
      <c r="E232" s="52">
        <f t="shared" si="300"/>
        <v>5.7632566360847116E-5</v>
      </c>
      <c r="F232" s="52">
        <f t="shared" si="300"/>
        <v>5.0920523560809433E-5</v>
      </c>
      <c r="G232" s="52">
        <f t="shared" si="300"/>
        <v>3.8691816069253121E-5</v>
      </c>
      <c r="H232" s="52">
        <f t="shared" si="300"/>
        <v>3.2717704755484533E-5</v>
      </c>
      <c r="I232" s="52">
        <f t="shared" si="300"/>
        <v>3.3974262070429692E-5</v>
      </c>
      <c r="J232" s="52">
        <f t="shared" si="300"/>
        <v>2.7060298981438414E-5</v>
      </c>
      <c r="K232" s="52">
        <f t="shared" si="300"/>
        <v>1.9450027501315341E-5</v>
      </c>
      <c r="L232" s="52">
        <f t="shared" si="300"/>
        <v>2.0512302814186445E-5</v>
      </c>
      <c r="M232" s="52">
        <f t="shared" si="300"/>
        <v>1.5205708985800091E-5</v>
      </c>
      <c r="N232" s="52">
        <f t="shared" si="300"/>
        <v>1.5298961731976332E-5</v>
      </c>
      <c r="O232" s="52">
        <f t="shared" si="300"/>
        <v>9.9942940870437099E-6</v>
      </c>
      <c r="P232" s="52">
        <f t="shared" si="300"/>
        <v>1.2417843223356455E-5</v>
      </c>
      <c r="Q232" s="52">
        <f t="shared" si="300"/>
        <v>9.8168048058265239E-6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0.12214041671638411</v>
      </c>
      <c r="C233" s="52">
        <f t="shared" si="301"/>
        <v>0.12086055026940769</v>
      </c>
      <c r="D233" s="52">
        <f t="shared" si="301"/>
        <v>0.12060385797202347</v>
      </c>
      <c r="E233" s="52">
        <f t="shared" si="301"/>
        <v>0.120912774402402</v>
      </c>
      <c r="F233" s="52">
        <f t="shared" si="301"/>
        <v>0.12093275516786993</v>
      </c>
      <c r="G233" s="52">
        <f t="shared" si="301"/>
        <v>0.11656577415078616</v>
      </c>
      <c r="H233" s="52">
        <f t="shared" si="301"/>
        <v>0.11482173693918797</v>
      </c>
      <c r="I233" s="52">
        <f t="shared" si="301"/>
        <v>0.11847340083439198</v>
      </c>
      <c r="J233" s="52">
        <f t="shared" si="301"/>
        <v>0.11372662449717326</v>
      </c>
      <c r="K233" s="52">
        <f t="shared" si="301"/>
        <v>0.10427542139339603</v>
      </c>
      <c r="L233" s="52">
        <f t="shared" si="301"/>
        <v>0.10961626632939375</v>
      </c>
      <c r="M233" s="52">
        <f t="shared" si="301"/>
        <v>0.10749434207155281</v>
      </c>
      <c r="N233" s="52">
        <f t="shared" si="301"/>
        <v>0.10700243674598646</v>
      </c>
      <c r="O233" s="52">
        <f t="shared" si="301"/>
        <v>0.10519356081588563</v>
      </c>
      <c r="P233" s="52">
        <f t="shared" si="301"/>
        <v>0.10503584321225462</v>
      </c>
      <c r="Q233" s="52">
        <f t="shared" si="301"/>
        <v>0.10477319849261488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8.7808874771011375E-5</v>
      </c>
      <c r="D234" s="52">
        <f t="shared" si="302"/>
        <v>2.824363808272603E-4</v>
      </c>
      <c r="E234" s="52">
        <f t="shared" si="302"/>
        <v>4.0389774431282482E-4</v>
      </c>
      <c r="F234" s="52">
        <f t="shared" si="302"/>
        <v>5.4182464753495913E-4</v>
      </c>
      <c r="G234" s="52">
        <f t="shared" si="302"/>
        <v>7.7285238268538011E-4</v>
      </c>
      <c r="H234" s="52">
        <f t="shared" si="302"/>
        <v>9.5537018605249512E-4</v>
      </c>
      <c r="I234" s="52">
        <f t="shared" si="302"/>
        <v>1.2450124836840127E-3</v>
      </c>
      <c r="J234" s="52">
        <f t="shared" si="302"/>
        <v>1.4188286795951751E-3</v>
      </c>
      <c r="K234" s="52">
        <f t="shared" si="302"/>
        <v>1.6971871200521006E-3</v>
      </c>
      <c r="L234" s="52">
        <f t="shared" si="302"/>
        <v>2.0459935791913059E-3</v>
      </c>
      <c r="M234" s="52">
        <f t="shared" si="302"/>
        <v>2.2009616470907182E-3</v>
      </c>
      <c r="N234" s="52">
        <f t="shared" si="302"/>
        <v>2.2368310008872771E-3</v>
      </c>
      <c r="O234" s="52">
        <f t="shared" si="302"/>
        <v>2.1569365454873935E-3</v>
      </c>
      <c r="P234" s="52">
        <f t="shared" si="302"/>
        <v>2.0457128965133478E-3</v>
      </c>
      <c r="Q234" s="52">
        <f t="shared" si="302"/>
        <v>1.7167678585361917E-3</v>
      </c>
    </row>
    <row r="235" spans="1:17" ht="11.45" customHeight="1" x14ac:dyDescent="0.25">
      <c r="A235" s="53" t="s">
        <v>56</v>
      </c>
      <c r="B235" s="52">
        <f t="shared" ref="B235:Q235" si="303">IF(B17=0,0,B17/B$4)</f>
        <v>0</v>
      </c>
      <c r="C235" s="52">
        <f t="shared" si="303"/>
        <v>0</v>
      </c>
      <c r="D235" s="52">
        <f t="shared" si="303"/>
        <v>0</v>
      </c>
      <c r="E235" s="52">
        <f t="shared" si="303"/>
        <v>0</v>
      </c>
      <c r="F235" s="52">
        <f t="shared" si="303"/>
        <v>1.6761509127560871E-4</v>
      </c>
      <c r="G235" s="52">
        <f t="shared" si="303"/>
        <v>1.5844863767716419E-4</v>
      </c>
      <c r="H235" s="52">
        <f t="shared" si="303"/>
        <v>1.417144658808691E-4</v>
      </c>
      <c r="I235" s="52">
        <f t="shared" si="303"/>
        <v>7.3867138099134111E-4</v>
      </c>
      <c r="J235" s="52">
        <f t="shared" si="303"/>
        <v>9.9479886303181797E-4</v>
      </c>
      <c r="K235" s="52">
        <f t="shared" si="303"/>
        <v>3.2375783377253842E-3</v>
      </c>
      <c r="L235" s="52">
        <f t="shared" si="303"/>
        <v>4.462168956764598E-3</v>
      </c>
      <c r="M235" s="52">
        <f t="shared" si="303"/>
        <v>4.514583330748001E-3</v>
      </c>
      <c r="N235" s="52">
        <f t="shared" si="303"/>
        <v>4.8188415589157175E-3</v>
      </c>
      <c r="O235" s="52">
        <f t="shared" si="303"/>
        <v>5.9313424307718653E-3</v>
      </c>
      <c r="P235" s="52">
        <f t="shared" si="303"/>
        <v>6.3699589314979987E-3</v>
      </c>
      <c r="Q235" s="52">
        <f t="shared" si="303"/>
        <v>6.1814882160662905E-3</v>
      </c>
    </row>
    <row r="236" spans="1:17" ht="11.45" customHeight="1" x14ac:dyDescent="0.25">
      <c r="A236" s="53" t="s">
        <v>55</v>
      </c>
      <c r="B236" s="52">
        <f t="shared" ref="B236:Q236" si="304">IF(B18=0,0,B18/B$4)</f>
        <v>1.2728111297633077E-3</v>
      </c>
      <c r="C236" s="52">
        <f t="shared" si="304"/>
        <v>1.2153664849878878E-3</v>
      </c>
      <c r="D236" s="52">
        <f t="shared" si="304"/>
        <v>1.1598215119051189E-3</v>
      </c>
      <c r="E236" s="52">
        <f t="shared" si="304"/>
        <v>1.1230492480491785E-3</v>
      </c>
      <c r="F236" s="52">
        <f t="shared" si="304"/>
        <v>1.079003531653854E-3</v>
      </c>
      <c r="G236" s="52">
        <f t="shared" si="304"/>
        <v>1.0425654744765499E-3</v>
      </c>
      <c r="H236" s="52">
        <f t="shared" si="304"/>
        <v>1.0612326471282521E-3</v>
      </c>
      <c r="I236" s="52">
        <f t="shared" si="304"/>
        <v>9.557051712462966E-4</v>
      </c>
      <c r="J236" s="52">
        <f t="shared" si="304"/>
        <v>9.467073653730212E-4</v>
      </c>
      <c r="K236" s="52">
        <f t="shared" si="304"/>
        <v>1.0193197468425282E-3</v>
      </c>
      <c r="L236" s="52">
        <f t="shared" si="304"/>
        <v>1.0660413002939381E-3</v>
      </c>
      <c r="M236" s="52">
        <f t="shared" si="304"/>
        <v>1.0829471393339785E-3</v>
      </c>
      <c r="N236" s="52">
        <f t="shared" si="304"/>
        <v>1.1760797837317666E-3</v>
      </c>
      <c r="O236" s="52">
        <f t="shared" si="304"/>
        <v>1.2880115881165671E-3</v>
      </c>
      <c r="P236" s="52">
        <f t="shared" si="304"/>
        <v>1.1853459622372818E-3</v>
      </c>
      <c r="Q236" s="52">
        <f t="shared" si="304"/>
        <v>1.2212218671253632E-3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1.0588418095921811E-2</v>
      </c>
      <c r="C238" s="54">
        <f t="shared" si="306"/>
        <v>1.0638414369456993E-2</v>
      </c>
      <c r="D238" s="54">
        <f t="shared" si="306"/>
        <v>1.038379286550836E-2</v>
      </c>
      <c r="E238" s="54">
        <f t="shared" si="306"/>
        <v>1.0407484244707341E-2</v>
      </c>
      <c r="F238" s="54">
        <f t="shared" si="306"/>
        <v>1.0056831353413379E-2</v>
      </c>
      <c r="G238" s="54">
        <f t="shared" si="306"/>
        <v>1.0253188762513811E-2</v>
      </c>
      <c r="H238" s="54">
        <f t="shared" si="306"/>
        <v>9.8530618159903185E-3</v>
      </c>
      <c r="I238" s="54">
        <f t="shared" si="306"/>
        <v>9.4463149714794151E-3</v>
      </c>
      <c r="J238" s="54">
        <f t="shared" si="306"/>
        <v>8.894798214450465E-3</v>
      </c>
      <c r="K238" s="54">
        <f t="shared" si="306"/>
        <v>1.027298361613458E-2</v>
      </c>
      <c r="L238" s="54">
        <f t="shared" si="306"/>
        <v>9.8661646640939259E-3</v>
      </c>
      <c r="M238" s="54">
        <f t="shared" si="306"/>
        <v>9.8248492277999873E-3</v>
      </c>
      <c r="N238" s="54">
        <f t="shared" si="306"/>
        <v>1.0201934212693858E-2</v>
      </c>
      <c r="O238" s="54">
        <f t="shared" si="306"/>
        <v>1.0225359374074336E-2</v>
      </c>
      <c r="P238" s="54">
        <f t="shared" si="306"/>
        <v>1.0368164396728597E-2</v>
      </c>
      <c r="Q238" s="54">
        <f t="shared" si="306"/>
        <v>1.0218046991213184E-2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1.1459201944588947E-3</v>
      </c>
      <c r="C239" s="52">
        <f t="shared" si="307"/>
        <v>1.0133555006397313E-3</v>
      </c>
      <c r="D239" s="52">
        <f t="shared" si="307"/>
        <v>6.7001733274133673E-4</v>
      </c>
      <c r="E239" s="52">
        <f t="shared" si="307"/>
        <v>5.7493774202894076E-4</v>
      </c>
      <c r="F239" s="52">
        <f t="shared" si="307"/>
        <v>4.7808958323536328E-4</v>
      </c>
      <c r="G239" s="52">
        <f t="shared" si="307"/>
        <v>4.2944194770038705E-4</v>
      </c>
      <c r="H239" s="52">
        <f t="shared" si="307"/>
        <v>3.7391012227888545E-4</v>
      </c>
      <c r="I239" s="52">
        <f t="shared" si="307"/>
        <v>3.3376625113556969E-4</v>
      </c>
      <c r="J239" s="52">
        <f t="shared" si="307"/>
        <v>2.9924981570905778E-4</v>
      </c>
      <c r="K239" s="52">
        <f t="shared" si="307"/>
        <v>3.4123677879742707E-4</v>
      </c>
      <c r="L239" s="52">
        <f t="shared" si="307"/>
        <v>3.195298982291705E-4</v>
      </c>
      <c r="M239" s="52">
        <f t="shared" si="307"/>
        <v>3.2009370093066418E-4</v>
      </c>
      <c r="N239" s="52">
        <f t="shared" si="307"/>
        <v>3.3610044885238059E-4</v>
      </c>
      <c r="O239" s="52">
        <f t="shared" si="307"/>
        <v>3.3359031057638003E-4</v>
      </c>
      <c r="P239" s="52">
        <f t="shared" si="307"/>
        <v>3.4539492081245011E-4</v>
      </c>
      <c r="Q239" s="52">
        <f t="shared" si="307"/>
        <v>3.4604959552592325E-4</v>
      </c>
    </row>
    <row r="240" spans="1:17" ht="11.45" customHeight="1" x14ac:dyDescent="0.25">
      <c r="A240" s="53" t="s">
        <v>58</v>
      </c>
      <c r="B240" s="52">
        <f t="shared" ref="B240:Q240" si="308">IF(B22=0,0,B22/B$19)</f>
        <v>9.4418744194100044E-3</v>
      </c>
      <c r="C240" s="52">
        <f t="shared" si="308"/>
        <v>9.6242648263942E-3</v>
      </c>
      <c r="D240" s="52">
        <f t="shared" si="308"/>
        <v>9.7131023318992038E-3</v>
      </c>
      <c r="E240" s="52">
        <f t="shared" si="308"/>
        <v>9.8316963746856566E-3</v>
      </c>
      <c r="F240" s="52">
        <f t="shared" si="308"/>
        <v>9.5776472077261886E-3</v>
      </c>
      <c r="G240" s="52">
        <f t="shared" si="308"/>
        <v>9.8209602931306587E-3</v>
      </c>
      <c r="H240" s="52">
        <f t="shared" si="308"/>
        <v>9.4754327364475668E-3</v>
      </c>
      <c r="I240" s="52">
        <f t="shared" si="308"/>
        <v>9.107845709807558E-3</v>
      </c>
      <c r="J240" s="52">
        <f t="shared" si="308"/>
        <v>8.5875273185821183E-3</v>
      </c>
      <c r="K240" s="52">
        <f t="shared" si="308"/>
        <v>9.9202950634285289E-3</v>
      </c>
      <c r="L240" s="52">
        <f t="shared" si="308"/>
        <v>9.5335721022822579E-3</v>
      </c>
      <c r="M240" s="52">
        <f t="shared" si="308"/>
        <v>9.4898469009825678E-3</v>
      </c>
      <c r="N240" s="52">
        <f t="shared" si="308"/>
        <v>9.8426750317652262E-3</v>
      </c>
      <c r="O240" s="52">
        <f t="shared" si="308"/>
        <v>9.8626159372321737E-3</v>
      </c>
      <c r="P240" s="52">
        <f t="shared" si="308"/>
        <v>9.987997118795942E-3</v>
      </c>
      <c r="Q240" s="52">
        <f t="shared" si="308"/>
        <v>9.8325780656243304E-3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2.1369889294767038E-7</v>
      </c>
      <c r="F241" s="52">
        <f t="shared" si="309"/>
        <v>5.3851218764060886E-7</v>
      </c>
      <c r="G241" s="52">
        <f t="shared" si="309"/>
        <v>2.2850573946756419E-6</v>
      </c>
      <c r="H241" s="52">
        <f t="shared" si="309"/>
        <v>2.0170215948341696E-6</v>
      </c>
      <c r="I241" s="52">
        <f t="shared" si="309"/>
        <v>1.8391074629083868E-6</v>
      </c>
      <c r="J241" s="52">
        <f t="shared" si="309"/>
        <v>1.6414434335354089E-6</v>
      </c>
      <c r="K241" s="52">
        <f t="shared" si="309"/>
        <v>1.7787150611625125E-6</v>
      </c>
      <c r="L241" s="52">
        <f t="shared" si="309"/>
        <v>1.5748572037154775E-6</v>
      </c>
      <c r="M241" s="52">
        <f t="shared" si="309"/>
        <v>1.4176488267826892E-6</v>
      </c>
      <c r="N241" s="52">
        <f t="shared" si="309"/>
        <v>1.5393623206525528E-6</v>
      </c>
      <c r="O241" s="52">
        <f t="shared" si="309"/>
        <v>1.6288237004152706E-6</v>
      </c>
      <c r="P241" s="52">
        <f t="shared" si="309"/>
        <v>1.8476036346567385E-6</v>
      </c>
      <c r="Q241" s="52">
        <f t="shared" si="309"/>
        <v>1.8635525909612329E-6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1.2813062759497845E-6</v>
      </c>
      <c r="I242" s="52">
        <f t="shared" si="310"/>
        <v>2.3712209315821717E-6</v>
      </c>
      <c r="J242" s="52">
        <f t="shared" si="310"/>
        <v>5.8671909800577916E-6</v>
      </c>
      <c r="K242" s="52">
        <f t="shared" si="310"/>
        <v>8.817345895050487E-6</v>
      </c>
      <c r="L242" s="52">
        <f t="shared" si="310"/>
        <v>1.0248230045302263E-5</v>
      </c>
      <c r="M242" s="52">
        <f t="shared" si="310"/>
        <v>1.1645244615078586E-5</v>
      </c>
      <c r="N242" s="52">
        <f t="shared" si="310"/>
        <v>1.4562971618804124E-5</v>
      </c>
      <c r="O242" s="52">
        <f t="shared" si="310"/>
        <v>1.6591487005424073E-5</v>
      </c>
      <c r="P242" s="52">
        <f t="shared" si="310"/>
        <v>1.8583495889208509E-5</v>
      </c>
      <c r="Q242" s="52">
        <f t="shared" si="310"/>
        <v>1.9577646224321409E-5</v>
      </c>
    </row>
    <row r="243" spans="1:17" ht="11.45" customHeight="1" x14ac:dyDescent="0.25">
      <c r="A243" s="53" t="s">
        <v>55</v>
      </c>
      <c r="B243" s="52">
        <f t="shared" ref="B243:Q243" si="311">IF(B25=0,0,B25/B$4)</f>
        <v>2.204591249215305E-7</v>
      </c>
      <c r="C243" s="52">
        <f t="shared" si="311"/>
        <v>2.8958292368813401E-7</v>
      </c>
      <c r="D243" s="52">
        <f t="shared" si="311"/>
        <v>2.5167636253305136E-7</v>
      </c>
      <c r="E243" s="52">
        <f t="shared" si="311"/>
        <v>2.3944893472629982E-7</v>
      </c>
      <c r="F243" s="52">
        <f t="shared" si="311"/>
        <v>2.200364372553898E-7</v>
      </c>
      <c r="G243" s="52">
        <f t="shared" si="311"/>
        <v>2.0142983248551142E-7</v>
      </c>
      <c r="H243" s="52">
        <f t="shared" si="311"/>
        <v>1.8420797345687455E-7</v>
      </c>
      <c r="I243" s="52">
        <f t="shared" si="311"/>
        <v>2.2963693587418049E-7</v>
      </c>
      <c r="J243" s="52">
        <f t="shared" si="311"/>
        <v>2.5134109517691239E-7</v>
      </c>
      <c r="K243" s="52">
        <f t="shared" si="311"/>
        <v>3.7085046261163269E-7</v>
      </c>
      <c r="L243" s="52">
        <f t="shared" si="311"/>
        <v>5.5827900990855062E-7</v>
      </c>
      <c r="M243" s="52">
        <f t="shared" si="311"/>
        <v>8.4812380824519025E-7</v>
      </c>
      <c r="N243" s="52">
        <f t="shared" si="311"/>
        <v>3.1653804398300348E-6</v>
      </c>
      <c r="O243" s="52">
        <f t="shared" si="311"/>
        <v>4.9359444838933082E-6</v>
      </c>
      <c r="P243" s="52">
        <f t="shared" si="311"/>
        <v>6.3816270182397954E-6</v>
      </c>
      <c r="Q243" s="52">
        <f t="shared" si="311"/>
        <v>8.1481951924675822E-6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0.98941158190407819</v>
      </c>
      <c r="C244" s="50">
        <f t="shared" si="312"/>
        <v>0.98936158563054299</v>
      </c>
      <c r="D244" s="50">
        <f t="shared" si="312"/>
        <v>0.98961620713449161</v>
      </c>
      <c r="E244" s="50">
        <f t="shared" si="312"/>
        <v>0.98959251575529261</v>
      </c>
      <c r="F244" s="50">
        <f t="shared" si="312"/>
        <v>0.9899431686465866</v>
      </c>
      <c r="G244" s="50">
        <f t="shared" si="312"/>
        <v>0.98974681123748609</v>
      </c>
      <c r="H244" s="50">
        <f t="shared" si="312"/>
        <v>0.99014693818400967</v>
      </c>
      <c r="I244" s="50">
        <f t="shared" si="312"/>
        <v>0.9905536850285207</v>
      </c>
      <c r="J244" s="50">
        <f t="shared" si="312"/>
        <v>0.99110520178554951</v>
      </c>
      <c r="K244" s="50">
        <f t="shared" si="312"/>
        <v>0.98972701638386551</v>
      </c>
      <c r="L244" s="50">
        <f t="shared" si="312"/>
        <v>0.99013383533590604</v>
      </c>
      <c r="M244" s="50">
        <f t="shared" si="312"/>
        <v>0.99017515077220009</v>
      </c>
      <c r="N244" s="50">
        <f t="shared" si="312"/>
        <v>0.98979806578730622</v>
      </c>
      <c r="O244" s="50">
        <f t="shared" si="312"/>
        <v>0.98977464062592568</v>
      </c>
      <c r="P244" s="50">
        <f t="shared" si="312"/>
        <v>0.9896318356032715</v>
      </c>
      <c r="Q244" s="50">
        <f t="shared" si="312"/>
        <v>0.9897819530087868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0.45361394091962498</v>
      </c>
      <c r="C245" s="52">
        <f t="shared" si="313"/>
        <v>0.43969953318711025</v>
      </c>
      <c r="D245" s="52">
        <f t="shared" si="313"/>
        <v>0.43055865606692562</v>
      </c>
      <c r="E245" s="52">
        <f t="shared" si="313"/>
        <v>0.43386422674128022</v>
      </c>
      <c r="F245" s="52">
        <f t="shared" si="313"/>
        <v>0.38746412885871717</v>
      </c>
      <c r="G245" s="52">
        <f t="shared" si="313"/>
        <v>0.38249423953292</v>
      </c>
      <c r="H245" s="52">
        <f t="shared" si="313"/>
        <v>0.40334510640532967</v>
      </c>
      <c r="I245" s="52">
        <f t="shared" si="313"/>
        <v>0.3788748056958664</v>
      </c>
      <c r="J245" s="52">
        <f t="shared" si="313"/>
        <v>0.35151880341956021</v>
      </c>
      <c r="K245" s="52">
        <f t="shared" si="313"/>
        <v>0.37371358042323111</v>
      </c>
      <c r="L245" s="52">
        <f t="shared" si="313"/>
        <v>0.36387214864285983</v>
      </c>
      <c r="M245" s="52">
        <f t="shared" si="313"/>
        <v>0.36677213345129273</v>
      </c>
      <c r="N245" s="52">
        <f t="shared" si="313"/>
        <v>0.36754399456382125</v>
      </c>
      <c r="O245" s="52">
        <f t="shared" si="313"/>
        <v>0.35524564471634962</v>
      </c>
      <c r="P245" s="52">
        <f t="shared" si="313"/>
        <v>0.3741630406988008</v>
      </c>
      <c r="Q245" s="52">
        <f t="shared" si="313"/>
        <v>0.37791972919159272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0.53579764098445315</v>
      </c>
      <c r="C246" s="46">
        <f t="shared" si="314"/>
        <v>0.5496620524434328</v>
      </c>
      <c r="D246" s="46">
        <f t="shared" si="314"/>
        <v>0.55905755106756594</v>
      </c>
      <c r="E246" s="46">
        <f t="shared" si="314"/>
        <v>0.55572828901401239</v>
      </c>
      <c r="F246" s="46">
        <f t="shared" si="314"/>
        <v>0.60247903978786943</v>
      </c>
      <c r="G246" s="46">
        <f t="shared" si="314"/>
        <v>0.60725257170456615</v>
      </c>
      <c r="H246" s="46">
        <f t="shared" si="314"/>
        <v>0.58680183177868006</v>
      </c>
      <c r="I246" s="46">
        <f t="shared" si="314"/>
        <v>0.61167887933265419</v>
      </c>
      <c r="J246" s="46">
        <f t="shared" si="314"/>
        <v>0.63958639836598929</v>
      </c>
      <c r="K246" s="46">
        <f t="shared" si="314"/>
        <v>0.6160134359606344</v>
      </c>
      <c r="L246" s="46">
        <f t="shared" si="314"/>
        <v>0.62626168669304627</v>
      </c>
      <c r="M246" s="46">
        <f t="shared" si="314"/>
        <v>0.6234030173209073</v>
      </c>
      <c r="N246" s="46">
        <f t="shared" si="314"/>
        <v>0.62225407122348497</v>
      </c>
      <c r="O246" s="46">
        <f t="shared" si="314"/>
        <v>0.63452899590957612</v>
      </c>
      <c r="P246" s="46">
        <f t="shared" si="314"/>
        <v>0.61546879490447071</v>
      </c>
      <c r="Q246" s="46">
        <f t="shared" si="314"/>
        <v>0.61186222381719413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1.6123251992781584E-2</v>
      </c>
      <c r="C250" s="54">
        <f t="shared" si="316"/>
        <v>1.632733780367733E-2</v>
      </c>
      <c r="D250" s="54">
        <f t="shared" si="316"/>
        <v>1.6502574807272571E-2</v>
      </c>
      <c r="E250" s="54">
        <f t="shared" si="316"/>
        <v>1.6684056786914366E-2</v>
      </c>
      <c r="F250" s="54">
        <f t="shared" si="316"/>
        <v>1.7361492268949529E-2</v>
      </c>
      <c r="G250" s="54">
        <f t="shared" si="316"/>
        <v>1.7533272549572657E-2</v>
      </c>
      <c r="H250" s="54">
        <f t="shared" si="316"/>
        <v>1.7966370806111562E-2</v>
      </c>
      <c r="I250" s="54">
        <f t="shared" si="316"/>
        <v>1.8328281127203323E-2</v>
      </c>
      <c r="J250" s="54">
        <f t="shared" si="316"/>
        <v>1.8716183103803498E-2</v>
      </c>
      <c r="K250" s="54">
        <f t="shared" si="316"/>
        <v>1.9521955134545497E-2</v>
      </c>
      <c r="L250" s="54">
        <f t="shared" si="316"/>
        <v>1.9876299122212632E-2</v>
      </c>
      <c r="M250" s="54">
        <f t="shared" si="316"/>
        <v>2.0216512404978196E-2</v>
      </c>
      <c r="N250" s="54">
        <f t="shared" si="316"/>
        <v>2.1217980980636278E-2</v>
      </c>
      <c r="O250" s="54">
        <f t="shared" si="316"/>
        <v>2.1406921053629228E-2</v>
      </c>
      <c r="P250" s="54">
        <f t="shared" si="316"/>
        <v>2.1441526920070439E-2</v>
      </c>
      <c r="Q250" s="54">
        <f t="shared" si="316"/>
        <v>2.1671505283453071E-2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0.97577822875646303</v>
      </c>
      <c r="C251" s="50">
        <f t="shared" si="317"/>
        <v>0.9755615652193349</v>
      </c>
      <c r="D251" s="50">
        <f t="shared" si="317"/>
        <v>0.97522368295629913</v>
      </c>
      <c r="E251" s="50">
        <f t="shared" si="317"/>
        <v>0.9748844253696809</v>
      </c>
      <c r="F251" s="50">
        <f t="shared" si="317"/>
        <v>0.97434565318039656</v>
      </c>
      <c r="G251" s="50">
        <f t="shared" si="317"/>
        <v>0.9743330731438542</v>
      </c>
      <c r="H251" s="50">
        <f t="shared" si="317"/>
        <v>0.97406231291808743</v>
      </c>
      <c r="I251" s="50">
        <f t="shared" si="317"/>
        <v>0.97337895628565885</v>
      </c>
      <c r="J251" s="50">
        <f t="shared" si="317"/>
        <v>0.97336091191854945</v>
      </c>
      <c r="K251" s="50">
        <f t="shared" si="317"/>
        <v>0.97313046476270137</v>
      </c>
      <c r="L251" s="50">
        <f t="shared" si="317"/>
        <v>0.97224929532578996</v>
      </c>
      <c r="M251" s="50">
        <f t="shared" si="317"/>
        <v>0.97208004516105084</v>
      </c>
      <c r="N251" s="50">
        <f t="shared" si="317"/>
        <v>0.97107879002672393</v>
      </c>
      <c r="O251" s="50">
        <f t="shared" si="317"/>
        <v>0.97096580272343402</v>
      </c>
      <c r="P251" s="50">
        <f t="shared" si="317"/>
        <v>0.97093513181636659</v>
      </c>
      <c r="Q251" s="50">
        <f t="shared" si="317"/>
        <v>0.97076727992457623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0.53869959083735863</v>
      </c>
      <c r="C252" s="52">
        <f t="shared" si="318"/>
        <v>0.52391937463102289</v>
      </c>
      <c r="D252" s="52">
        <f t="shared" si="318"/>
        <v>0.49435067366889529</v>
      </c>
      <c r="E252" s="52">
        <f t="shared" si="318"/>
        <v>0.47247670845614564</v>
      </c>
      <c r="F252" s="52">
        <f t="shared" si="318"/>
        <v>0.45447863812848732</v>
      </c>
      <c r="G252" s="52">
        <f t="shared" si="318"/>
        <v>0.41718649190316848</v>
      </c>
      <c r="H252" s="52">
        <f t="shared" si="318"/>
        <v>0.40236673059476935</v>
      </c>
      <c r="I252" s="52">
        <f t="shared" si="318"/>
        <v>0.37830358622350369</v>
      </c>
      <c r="J252" s="52">
        <f t="shared" si="318"/>
        <v>0.35722254678722037</v>
      </c>
      <c r="K252" s="52">
        <f t="shared" si="318"/>
        <v>0.35852453534238427</v>
      </c>
      <c r="L252" s="52">
        <f t="shared" si="318"/>
        <v>0.37016151790067292</v>
      </c>
      <c r="M252" s="52">
        <f t="shared" si="318"/>
        <v>0.37040520358264656</v>
      </c>
      <c r="N252" s="52">
        <f t="shared" si="318"/>
        <v>0.36876614175458272</v>
      </c>
      <c r="O252" s="52">
        <f t="shared" si="318"/>
        <v>0.36247569235617039</v>
      </c>
      <c r="P252" s="52">
        <f t="shared" si="318"/>
        <v>0.34671791510151961</v>
      </c>
      <c r="Q252" s="52">
        <f t="shared" si="318"/>
        <v>0.34111086920555711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0.43332635722886637</v>
      </c>
      <c r="C253" s="52">
        <f t="shared" si="319"/>
        <v>0.4477623866196328</v>
      </c>
      <c r="D253" s="52">
        <f t="shared" si="319"/>
        <v>0.47570372857657173</v>
      </c>
      <c r="E253" s="52">
        <f t="shared" si="319"/>
        <v>0.49628787546172848</v>
      </c>
      <c r="F253" s="52">
        <f t="shared" si="319"/>
        <v>0.51491249607836209</v>
      </c>
      <c r="G253" s="52">
        <f t="shared" si="319"/>
        <v>0.55236862851419244</v>
      </c>
      <c r="H253" s="52">
        <f t="shared" si="319"/>
        <v>0.56682942256209068</v>
      </c>
      <c r="I253" s="52">
        <f t="shared" si="319"/>
        <v>0.59057064764297007</v>
      </c>
      <c r="J253" s="52">
        <f t="shared" si="319"/>
        <v>0.61136782426244252</v>
      </c>
      <c r="K253" s="52">
        <f t="shared" si="319"/>
        <v>0.61030393836440744</v>
      </c>
      <c r="L253" s="52">
        <f t="shared" si="319"/>
        <v>0.59812671720444055</v>
      </c>
      <c r="M253" s="52">
        <f t="shared" si="319"/>
        <v>0.59755579863246122</v>
      </c>
      <c r="N253" s="52">
        <f t="shared" si="319"/>
        <v>0.59789807874646794</v>
      </c>
      <c r="O253" s="52">
        <f t="shared" si="319"/>
        <v>0.60402269067738157</v>
      </c>
      <c r="P253" s="52">
        <f t="shared" si="319"/>
        <v>0.6196870342615235</v>
      </c>
      <c r="Q253" s="52">
        <f t="shared" si="319"/>
        <v>0.62528652771966242</v>
      </c>
    </row>
    <row r="254" spans="1:17" ht="11.45" customHeight="1" x14ac:dyDescent="0.25">
      <c r="A254" s="53" t="s">
        <v>57</v>
      </c>
      <c r="B254" s="52">
        <f t="shared" ref="B254:Q254" si="320">IF(B36=0,0,B36/B$31)</f>
        <v>3.7522806902380679E-3</v>
      </c>
      <c r="C254" s="52">
        <f t="shared" si="320"/>
        <v>3.8798039686791588E-3</v>
      </c>
      <c r="D254" s="52">
        <f t="shared" si="320"/>
        <v>5.1692807108321076E-3</v>
      </c>
      <c r="E254" s="52">
        <f t="shared" si="320"/>
        <v>6.1198414518067578E-3</v>
      </c>
      <c r="F254" s="52">
        <f t="shared" si="320"/>
        <v>4.9545189735473189E-3</v>
      </c>
      <c r="G254" s="52">
        <f t="shared" si="320"/>
        <v>4.7779527264933206E-3</v>
      </c>
      <c r="H254" s="52">
        <f t="shared" si="320"/>
        <v>4.8519528958372053E-3</v>
      </c>
      <c r="I254" s="52">
        <f t="shared" si="320"/>
        <v>4.4500452300292931E-3</v>
      </c>
      <c r="J254" s="52">
        <f t="shared" si="320"/>
        <v>4.5169040292109735E-3</v>
      </c>
      <c r="K254" s="52">
        <f t="shared" si="320"/>
        <v>3.9924694911344398E-3</v>
      </c>
      <c r="L254" s="52">
        <f t="shared" si="320"/>
        <v>3.5613624588370046E-3</v>
      </c>
      <c r="M254" s="52">
        <f t="shared" si="320"/>
        <v>3.4255885998574175E-3</v>
      </c>
      <c r="N254" s="52">
        <f t="shared" si="320"/>
        <v>3.5617646951784966E-3</v>
      </c>
      <c r="O254" s="52">
        <f t="shared" si="320"/>
        <v>3.2770926079394237E-3</v>
      </c>
      <c r="P254" s="52">
        <f t="shared" si="320"/>
        <v>2.863978712567643E-3</v>
      </c>
      <c r="Q254" s="52">
        <f t="shared" si="320"/>
        <v>2.1035829118355364E-3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1.420686539008796E-5</v>
      </c>
      <c r="I255" s="52">
        <f t="shared" si="321"/>
        <v>5.467718915591911E-5</v>
      </c>
      <c r="J255" s="52">
        <f t="shared" si="321"/>
        <v>2.5316990801856624E-4</v>
      </c>
      <c r="K255" s="52">
        <f t="shared" si="321"/>
        <v>2.9989753441681178E-4</v>
      </c>
      <c r="L255" s="52">
        <f t="shared" si="321"/>
        <v>3.6475367440881205E-4</v>
      </c>
      <c r="M255" s="52">
        <f t="shared" si="321"/>
        <v>4.6537641110457636E-4</v>
      </c>
      <c r="N255" s="52">
        <f t="shared" si="321"/>
        <v>5.3904474552538537E-4</v>
      </c>
      <c r="O255" s="52">
        <f t="shared" si="321"/>
        <v>6.5320976095219977E-4</v>
      </c>
      <c r="P255" s="52">
        <f t="shared" si="321"/>
        <v>7.9285965395159408E-4</v>
      </c>
      <c r="Q255" s="52">
        <f t="shared" si="321"/>
        <v>9.0231016107769689E-4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6.9770819898939992E-5</v>
      </c>
      <c r="P256" s="52">
        <f t="shared" si="322"/>
        <v>1.2777815465508902E-4</v>
      </c>
      <c r="Q256" s="52">
        <f t="shared" si="322"/>
        <v>2.8190547827876354E-4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4.6693165713110221E-7</v>
      </c>
      <c r="K257" s="52">
        <f t="shared" si="323"/>
        <v>9.6240303583855693E-6</v>
      </c>
      <c r="L257" s="52">
        <f t="shared" si="323"/>
        <v>3.4944087430832264E-5</v>
      </c>
      <c r="M257" s="52">
        <f t="shared" si="323"/>
        <v>2.2807793498100842E-4</v>
      </c>
      <c r="N257" s="52">
        <f t="shared" si="323"/>
        <v>3.1376008496951033E-4</v>
      </c>
      <c r="O257" s="52">
        <f t="shared" si="323"/>
        <v>4.6734650109153599E-4</v>
      </c>
      <c r="P257" s="52">
        <f t="shared" si="323"/>
        <v>7.4556593214912255E-4</v>
      </c>
      <c r="Q257" s="52">
        <f t="shared" si="323"/>
        <v>1.0820844481644189E-3</v>
      </c>
    </row>
    <row r="258" spans="1:17" ht="11.45" customHeight="1" x14ac:dyDescent="0.25">
      <c r="A258" s="51" t="s">
        <v>28</v>
      </c>
      <c r="B258" s="50">
        <f t="shared" ref="B258:Q258" si="324">IF(B40=0,0,B40/B$31)</f>
        <v>8.0985192507553455E-3</v>
      </c>
      <c r="C258" s="50">
        <f t="shared" si="324"/>
        <v>8.1110969769878187E-3</v>
      </c>
      <c r="D258" s="50">
        <f t="shared" si="324"/>
        <v>8.2737422364282612E-3</v>
      </c>
      <c r="E258" s="50">
        <f t="shared" si="324"/>
        <v>8.4315178434047917E-3</v>
      </c>
      <c r="F258" s="50">
        <f t="shared" si="324"/>
        <v>8.2928545506538564E-3</v>
      </c>
      <c r="G258" s="50">
        <f t="shared" si="324"/>
        <v>8.1336543065731754E-3</v>
      </c>
      <c r="H258" s="50">
        <f t="shared" si="324"/>
        <v>7.9713162758010339E-3</v>
      </c>
      <c r="I258" s="50">
        <f t="shared" si="324"/>
        <v>8.2927625871377954E-3</v>
      </c>
      <c r="J258" s="50">
        <f t="shared" si="324"/>
        <v>7.9229049776470967E-3</v>
      </c>
      <c r="K258" s="50">
        <f t="shared" si="324"/>
        <v>7.3475801027530806E-3</v>
      </c>
      <c r="L258" s="50">
        <f t="shared" si="324"/>
        <v>7.8744055519973776E-3</v>
      </c>
      <c r="M258" s="50">
        <f t="shared" si="324"/>
        <v>7.7034424339711468E-3</v>
      </c>
      <c r="N258" s="50">
        <f t="shared" si="324"/>
        <v>7.7032289926399159E-3</v>
      </c>
      <c r="O258" s="50">
        <f t="shared" si="324"/>
        <v>7.6272762229367087E-3</v>
      </c>
      <c r="P258" s="50">
        <f t="shared" si="324"/>
        <v>7.6233412635629506E-3</v>
      </c>
      <c r="Q258" s="50">
        <f t="shared" si="324"/>
        <v>7.5612147919707218E-3</v>
      </c>
    </row>
    <row r="259" spans="1:17" ht="11.45" customHeight="1" x14ac:dyDescent="0.25">
      <c r="A259" s="53" t="s">
        <v>59</v>
      </c>
      <c r="B259" s="52">
        <f t="shared" ref="B259:Q259" si="325">IF(B41=0,0,B41/B$31)</f>
        <v>1.1891022148111069E-5</v>
      </c>
      <c r="C259" s="52">
        <f t="shared" si="325"/>
        <v>1.2860092608674744E-5</v>
      </c>
      <c r="D259" s="52">
        <f t="shared" si="325"/>
        <v>1.1174650411561169E-5</v>
      </c>
      <c r="E259" s="52">
        <f t="shared" si="325"/>
        <v>1.0313839355631748E-5</v>
      </c>
      <c r="F259" s="52">
        <f t="shared" si="325"/>
        <v>8.9427379576823446E-6</v>
      </c>
      <c r="G259" s="52">
        <f t="shared" si="325"/>
        <v>6.9003772414024177E-6</v>
      </c>
      <c r="H259" s="52">
        <f t="shared" si="325"/>
        <v>5.7949934613404999E-6</v>
      </c>
      <c r="I259" s="52">
        <f t="shared" si="325"/>
        <v>6.0316573910690394E-6</v>
      </c>
      <c r="J259" s="52">
        <f t="shared" si="325"/>
        <v>4.7597210214408936E-6</v>
      </c>
      <c r="K259" s="52">
        <f t="shared" si="325"/>
        <v>3.37026002373367E-6</v>
      </c>
      <c r="L259" s="52">
        <f t="shared" si="325"/>
        <v>3.5829210555431038E-6</v>
      </c>
      <c r="M259" s="52">
        <f t="shared" si="325"/>
        <v>2.6412242394695309E-6</v>
      </c>
      <c r="N259" s="52">
        <f t="shared" si="325"/>
        <v>2.6586986169384093E-6</v>
      </c>
      <c r="O259" s="52">
        <f t="shared" si="325"/>
        <v>1.7297634425750419E-6</v>
      </c>
      <c r="P259" s="52">
        <f t="shared" si="325"/>
        <v>2.146809729337892E-6</v>
      </c>
      <c r="Q259" s="52">
        <f t="shared" si="325"/>
        <v>1.6943450117007732E-6</v>
      </c>
    </row>
    <row r="260" spans="1:17" ht="11.45" customHeight="1" x14ac:dyDescent="0.25">
      <c r="A260" s="53" t="s">
        <v>58</v>
      </c>
      <c r="B260" s="52">
        <f t="shared" ref="B260:Q260" si="326">IF(B42=0,0,B42/B$31)</f>
        <v>8.0032275219628791E-3</v>
      </c>
      <c r="C260" s="52">
        <f t="shared" si="326"/>
        <v>8.0118493523121462E-3</v>
      </c>
      <c r="D260" s="52">
        <f t="shared" si="326"/>
        <v>8.164926188494695E-3</v>
      </c>
      <c r="E260" s="52">
        <f t="shared" si="326"/>
        <v>8.3161830845340668E-3</v>
      </c>
      <c r="F260" s="52">
        <f t="shared" si="326"/>
        <v>8.1631885267189619E-3</v>
      </c>
      <c r="G260" s="52">
        <f t="shared" si="326"/>
        <v>7.9914310347663584E-3</v>
      </c>
      <c r="H260" s="52">
        <f t="shared" si="326"/>
        <v>7.8185550111093648E-3</v>
      </c>
      <c r="I260" s="52">
        <f t="shared" si="326"/>
        <v>8.0861101708913537E-3</v>
      </c>
      <c r="J260" s="52">
        <f t="shared" si="326"/>
        <v>7.6908986012540715E-3</v>
      </c>
      <c r="K260" s="52">
        <f t="shared" si="326"/>
        <v>6.9475097892338113E-3</v>
      </c>
      <c r="L260" s="52">
        <f t="shared" si="326"/>
        <v>7.3621190232042912E-3</v>
      </c>
      <c r="M260" s="52">
        <f t="shared" si="326"/>
        <v>7.1799133509797483E-3</v>
      </c>
      <c r="N260" s="52">
        <f t="shared" si="326"/>
        <v>7.1504801856512945E-3</v>
      </c>
      <c r="O260" s="52">
        <f t="shared" si="326"/>
        <v>7.0014787972340559E-3</v>
      </c>
      <c r="P260" s="52">
        <f t="shared" si="326"/>
        <v>6.982907406418706E-3</v>
      </c>
      <c r="Q260" s="52">
        <f t="shared" si="326"/>
        <v>6.9542235821880398E-3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5.820852833229728E-6</v>
      </c>
      <c r="D261" s="52">
        <f t="shared" si="327"/>
        <v>1.9121048374216185E-5</v>
      </c>
      <c r="E261" s="52">
        <f t="shared" si="327"/>
        <v>2.7779426993853293E-5</v>
      </c>
      <c r="F261" s="52">
        <f t="shared" si="327"/>
        <v>3.6574183231922723E-5</v>
      </c>
      <c r="G261" s="52">
        <f t="shared" si="327"/>
        <v>5.2984648034814422E-5</v>
      </c>
      <c r="H261" s="52">
        <f t="shared" si="327"/>
        <v>6.5054009412706309E-5</v>
      </c>
      <c r="I261" s="52">
        <f t="shared" si="327"/>
        <v>8.4975260575802884E-5</v>
      </c>
      <c r="J261" s="52">
        <f t="shared" si="327"/>
        <v>9.5949981418721518E-5</v>
      </c>
      <c r="K261" s="52">
        <f t="shared" si="327"/>
        <v>1.1307769341194214E-4</v>
      </c>
      <c r="L261" s="52">
        <f t="shared" si="327"/>
        <v>1.3741435240509581E-4</v>
      </c>
      <c r="M261" s="52">
        <f t="shared" si="327"/>
        <v>1.4700972730659692E-4</v>
      </c>
      <c r="N261" s="52">
        <f t="shared" si="327"/>
        <v>1.4947711694140425E-4</v>
      </c>
      <c r="O261" s="52">
        <f t="shared" si="327"/>
        <v>1.435615010375111E-4</v>
      </c>
      <c r="P261" s="52">
        <f t="shared" si="327"/>
        <v>1.3600141913082368E-4</v>
      </c>
      <c r="Q261" s="52">
        <f t="shared" si="327"/>
        <v>1.1394886954621674E-4</v>
      </c>
    </row>
    <row r="262" spans="1:17" ht="11.45" customHeight="1" x14ac:dyDescent="0.25">
      <c r="A262" s="53" t="s">
        <v>56</v>
      </c>
      <c r="B262" s="52">
        <f t="shared" ref="B262:Q262" si="328">IF(B44=0,0,B44/B$31)</f>
        <v>0</v>
      </c>
      <c r="C262" s="52">
        <f t="shared" si="328"/>
        <v>0</v>
      </c>
      <c r="D262" s="52">
        <f t="shared" si="328"/>
        <v>0</v>
      </c>
      <c r="E262" s="52">
        <f t="shared" si="328"/>
        <v>0</v>
      </c>
      <c r="F262" s="52">
        <f t="shared" si="328"/>
        <v>1.1314334053719889E-5</v>
      </c>
      <c r="G262" s="52">
        <f t="shared" si="328"/>
        <v>1.0862805740146155E-5</v>
      </c>
      <c r="H262" s="52">
        <f t="shared" si="328"/>
        <v>9.649761246395166E-6</v>
      </c>
      <c r="I262" s="52">
        <f t="shared" si="328"/>
        <v>5.0416195742787633E-5</v>
      </c>
      <c r="J262" s="52">
        <f t="shared" si="328"/>
        <v>6.7274459415708038E-5</v>
      </c>
      <c r="K262" s="52">
        <f t="shared" si="328"/>
        <v>2.1570861948281677E-4</v>
      </c>
      <c r="L262" s="52">
        <f t="shared" si="328"/>
        <v>2.996910956867653E-4</v>
      </c>
      <c r="M262" s="52">
        <f t="shared" si="328"/>
        <v>3.0154440229953543E-4</v>
      </c>
      <c r="N262" s="52">
        <f t="shared" si="328"/>
        <v>3.2202099440611362E-4</v>
      </c>
      <c r="O262" s="52">
        <f t="shared" si="328"/>
        <v>3.9477861521265857E-4</v>
      </c>
      <c r="P262" s="52">
        <f t="shared" si="328"/>
        <v>4.2348242315201168E-4</v>
      </c>
      <c r="Q262" s="52">
        <f t="shared" si="328"/>
        <v>4.1029052986499905E-4</v>
      </c>
    </row>
    <row r="263" spans="1:17" ht="11.45" customHeight="1" x14ac:dyDescent="0.25">
      <c r="A263" s="53" t="s">
        <v>55</v>
      </c>
      <c r="B263" s="52">
        <f t="shared" ref="B263:Q263" si="329">IF(B45=0,0,B45/B$31)</f>
        <v>8.3400706644354557E-5</v>
      </c>
      <c r="C263" s="52">
        <f t="shared" si="329"/>
        <v>8.0566679233768298E-5</v>
      </c>
      <c r="D263" s="52">
        <f t="shared" si="329"/>
        <v>7.8520349147788833E-5</v>
      </c>
      <c r="E263" s="52">
        <f t="shared" si="329"/>
        <v>7.7241492521238082E-5</v>
      </c>
      <c r="F263" s="52">
        <f t="shared" si="329"/>
        <v>7.2834768691569233E-5</v>
      </c>
      <c r="G263" s="52">
        <f t="shared" si="329"/>
        <v>7.1475440790452847E-5</v>
      </c>
      <c r="H263" s="52">
        <f t="shared" si="329"/>
        <v>7.2262500571227908E-5</v>
      </c>
      <c r="I263" s="52">
        <f t="shared" si="329"/>
        <v>6.5229302536783232E-5</v>
      </c>
      <c r="J263" s="52">
        <f t="shared" si="329"/>
        <v>6.4022214537153265E-5</v>
      </c>
      <c r="K263" s="52">
        <f t="shared" si="329"/>
        <v>6.7913740600776843E-5</v>
      </c>
      <c r="L263" s="52">
        <f t="shared" si="329"/>
        <v>7.1598159645681184E-5</v>
      </c>
      <c r="M263" s="52">
        <f t="shared" si="329"/>
        <v>7.2333729145797072E-5</v>
      </c>
      <c r="N263" s="52">
        <f t="shared" si="329"/>
        <v>7.859199702416579E-5</v>
      </c>
      <c r="O263" s="52">
        <f t="shared" si="329"/>
        <v>8.5727546009908159E-5</v>
      </c>
      <c r="P263" s="52">
        <f t="shared" si="329"/>
        <v>7.8803205132069816E-5</v>
      </c>
      <c r="Q263" s="52">
        <f t="shared" si="329"/>
        <v>8.1057465359764971E-5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0.62145744667283997</v>
      </c>
      <c r="C265" s="54">
        <f t="shared" si="331"/>
        <v>0.62476858979447947</v>
      </c>
      <c r="D265" s="54">
        <f t="shared" si="331"/>
        <v>0.62426133658559979</v>
      </c>
      <c r="E265" s="54">
        <f t="shared" si="331"/>
        <v>0.62342565961336349</v>
      </c>
      <c r="F265" s="54">
        <f t="shared" si="331"/>
        <v>0.61885956522425212</v>
      </c>
      <c r="G265" s="54">
        <f t="shared" si="331"/>
        <v>0.6270539889693868</v>
      </c>
      <c r="H265" s="54">
        <f t="shared" si="331"/>
        <v>0.61564298641296999</v>
      </c>
      <c r="I265" s="54">
        <f t="shared" si="331"/>
        <v>0.6101690111939525</v>
      </c>
      <c r="J265" s="54">
        <f t="shared" si="331"/>
        <v>0.5952996183360828</v>
      </c>
      <c r="K265" s="54">
        <f t="shared" si="331"/>
        <v>0.62239788261575357</v>
      </c>
      <c r="L265" s="54">
        <f t="shared" si="331"/>
        <v>0.62158290662993354</v>
      </c>
      <c r="M265" s="54">
        <f t="shared" si="331"/>
        <v>0.62053527663877373</v>
      </c>
      <c r="N265" s="54">
        <f t="shared" si="331"/>
        <v>0.62768408105586415</v>
      </c>
      <c r="O265" s="54">
        <f t="shared" si="331"/>
        <v>0.62660037369068933</v>
      </c>
      <c r="P265" s="54">
        <f t="shared" si="331"/>
        <v>0.6297077605962943</v>
      </c>
      <c r="Q265" s="54">
        <f t="shared" si="331"/>
        <v>0.62373151806562843</v>
      </c>
    </row>
    <row r="266" spans="1:17" ht="11.45" customHeight="1" x14ac:dyDescent="0.25">
      <c r="A266" s="53" t="s">
        <v>59</v>
      </c>
      <c r="B266" s="52">
        <f t="shared" ref="B266:Q266" si="332">IF(B48=0,0,B48/B$46)</f>
        <v>8.3868385813853794E-2</v>
      </c>
      <c r="C266" s="52">
        <f t="shared" si="332"/>
        <v>7.4272189743812847E-2</v>
      </c>
      <c r="D266" s="52">
        <f t="shared" si="332"/>
        <v>5.0524620469343577E-2</v>
      </c>
      <c r="E266" s="52">
        <f t="shared" si="332"/>
        <v>4.3185178688912043E-2</v>
      </c>
      <c r="F266" s="52">
        <f t="shared" si="332"/>
        <v>3.6860169003019236E-2</v>
      </c>
      <c r="G266" s="52">
        <f t="shared" si="332"/>
        <v>3.2859809408109245E-2</v>
      </c>
      <c r="H266" s="52">
        <f t="shared" si="332"/>
        <v>2.9188983603008388E-2</v>
      </c>
      <c r="I266" s="52">
        <f t="shared" si="332"/>
        <v>2.6889791535815971E-2</v>
      </c>
      <c r="J266" s="52">
        <f t="shared" si="332"/>
        <v>2.4918764759778486E-2</v>
      </c>
      <c r="K266" s="52">
        <f t="shared" si="332"/>
        <v>2.5644903887289325E-2</v>
      </c>
      <c r="L266" s="52">
        <f t="shared" si="332"/>
        <v>2.4899787326680186E-2</v>
      </c>
      <c r="M266" s="52">
        <f t="shared" si="332"/>
        <v>2.5079660961041268E-2</v>
      </c>
      <c r="N266" s="52">
        <f t="shared" si="332"/>
        <v>2.5707369256480327E-2</v>
      </c>
      <c r="O266" s="52">
        <f t="shared" si="332"/>
        <v>2.5333619977922286E-2</v>
      </c>
      <c r="P266" s="52">
        <f t="shared" si="332"/>
        <v>2.6066447247129129E-2</v>
      </c>
      <c r="Q266" s="52">
        <f t="shared" si="332"/>
        <v>2.6310848817487804E-2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0.53754493530874703</v>
      </c>
      <c r="C267" s="52">
        <f t="shared" si="333"/>
        <v>0.55044011675710258</v>
      </c>
      <c r="D267" s="52">
        <f t="shared" si="333"/>
        <v>0.57368790883074938</v>
      </c>
      <c r="E267" s="52">
        <f t="shared" si="333"/>
        <v>0.58017811999977176</v>
      </c>
      <c r="F267" s="52">
        <f t="shared" si="333"/>
        <v>0.58191589814383282</v>
      </c>
      <c r="G267" s="52">
        <f t="shared" si="333"/>
        <v>0.59398031464922929</v>
      </c>
      <c r="H267" s="52">
        <f t="shared" si="333"/>
        <v>0.58616502003180126</v>
      </c>
      <c r="I267" s="52">
        <f t="shared" si="333"/>
        <v>0.58290276441820466</v>
      </c>
      <c r="J267" s="52">
        <f t="shared" si="333"/>
        <v>0.56971726689193181</v>
      </c>
      <c r="K267" s="52">
        <f t="shared" si="333"/>
        <v>0.59589506607023823</v>
      </c>
      <c r="L267" s="52">
        <f t="shared" si="333"/>
        <v>0.59566453294863231</v>
      </c>
      <c r="M267" s="52">
        <f t="shared" si="333"/>
        <v>0.59428906647179258</v>
      </c>
      <c r="N267" s="52">
        <f t="shared" si="333"/>
        <v>0.60021043227518611</v>
      </c>
      <c r="O267" s="52">
        <f t="shared" si="333"/>
        <v>0.59904591871145796</v>
      </c>
      <c r="P267" s="52">
        <f t="shared" si="333"/>
        <v>0.60101245634548195</v>
      </c>
      <c r="Q267" s="52">
        <f t="shared" si="333"/>
        <v>0.59442353806468662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1.6186269827942163E-5</v>
      </c>
      <c r="F268" s="52">
        <f t="shared" si="334"/>
        <v>4.1908596129864574E-5</v>
      </c>
      <c r="G268" s="52">
        <f t="shared" si="334"/>
        <v>1.7666322659627673E-4</v>
      </c>
      <c r="H268" s="52">
        <f t="shared" si="334"/>
        <v>1.5925009531002305E-4</v>
      </c>
      <c r="I268" s="52">
        <f t="shared" si="334"/>
        <v>1.5000248635031277E-4</v>
      </c>
      <c r="J268" s="52">
        <f t="shared" si="334"/>
        <v>1.3851404422498563E-4</v>
      </c>
      <c r="K268" s="52">
        <f t="shared" si="334"/>
        <v>1.3559879441901859E-4</v>
      </c>
      <c r="L268" s="52">
        <f t="shared" si="334"/>
        <v>1.2461159515574804E-4</v>
      </c>
      <c r="M268" s="52">
        <f t="shared" si="334"/>
        <v>1.1221975210731466E-4</v>
      </c>
      <c r="N268" s="52">
        <f t="shared" si="334"/>
        <v>1.1836095904567556E-4</v>
      </c>
      <c r="O268" s="52">
        <f t="shared" si="334"/>
        <v>1.2444421866633409E-4</v>
      </c>
      <c r="P268" s="52">
        <f t="shared" si="334"/>
        <v>1.3957720472010081E-4</v>
      </c>
      <c r="Q268" s="52">
        <f t="shared" si="334"/>
        <v>1.4168966274819887E-4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9.7977018544263632E-5</v>
      </c>
      <c r="I269" s="52">
        <f t="shared" si="335"/>
        <v>1.8806272302767236E-4</v>
      </c>
      <c r="J269" s="52">
        <f t="shared" si="335"/>
        <v>4.833644416117899E-4</v>
      </c>
      <c r="K269" s="52">
        <f t="shared" si="335"/>
        <v>6.5887214101559885E-4</v>
      </c>
      <c r="L269" s="52">
        <f t="shared" si="335"/>
        <v>7.9802628539607469E-4</v>
      </c>
      <c r="M269" s="52">
        <f t="shared" si="335"/>
        <v>9.108304692326155E-4</v>
      </c>
      <c r="N269" s="52">
        <f t="shared" si="335"/>
        <v>1.1108186300916448E-3</v>
      </c>
      <c r="O269" s="52">
        <f t="shared" si="335"/>
        <v>1.2625503910174347E-3</v>
      </c>
      <c r="P269" s="52">
        <f t="shared" si="335"/>
        <v>1.4038900776600334E-3</v>
      </c>
      <c r="Q269" s="52">
        <f t="shared" si="335"/>
        <v>1.488527935504534E-3</v>
      </c>
    </row>
    <row r="270" spans="1:17" ht="11.45" customHeight="1" x14ac:dyDescent="0.25">
      <c r="A270" s="53" t="s">
        <v>55</v>
      </c>
      <c r="B270" s="52">
        <f t="shared" ref="B270:Q270" si="336">IF(B52=0,0,B52/B$46)</f>
        <v>4.412555023909201E-5</v>
      </c>
      <c r="C270" s="52">
        <f t="shared" si="336"/>
        <v>5.6283293564038004E-5</v>
      </c>
      <c r="D270" s="52">
        <f t="shared" si="336"/>
        <v>4.8807285506784978E-5</v>
      </c>
      <c r="E270" s="52">
        <f t="shared" si="336"/>
        <v>4.6174654851831339E-5</v>
      </c>
      <c r="F270" s="52">
        <f t="shared" si="336"/>
        <v>4.1589481270285849E-5</v>
      </c>
      <c r="G270" s="52">
        <f t="shared" si="336"/>
        <v>3.7201685452001743E-5</v>
      </c>
      <c r="H270" s="52">
        <f t="shared" si="336"/>
        <v>3.1755664306201739E-5</v>
      </c>
      <c r="I270" s="52">
        <f t="shared" si="336"/>
        <v>3.8390030553811526E-5</v>
      </c>
      <c r="J270" s="52">
        <f t="shared" si="336"/>
        <v>4.1708198535763704E-5</v>
      </c>
      <c r="K270" s="52">
        <f t="shared" si="336"/>
        <v>6.3441722791452752E-5</v>
      </c>
      <c r="L270" s="52">
        <f t="shared" si="336"/>
        <v>9.5948474069290616E-5</v>
      </c>
      <c r="M270" s="52">
        <f t="shared" si="336"/>
        <v>1.434989845998276E-4</v>
      </c>
      <c r="N270" s="52">
        <f t="shared" si="336"/>
        <v>5.3709993506025511E-4</v>
      </c>
      <c r="O270" s="52">
        <f t="shared" si="336"/>
        <v>8.3384039162543149E-4</v>
      </c>
      <c r="P270" s="52">
        <f t="shared" si="336"/>
        <v>1.085389721303186E-3</v>
      </c>
      <c r="Q270" s="52">
        <f t="shared" si="336"/>
        <v>1.3669135852012954E-3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0.37854255332716008</v>
      </c>
      <c r="C271" s="50">
        <f t="shared" si="337"/>
        <v>0.37523141020552053</v>
      </c>
      <c r="D271" s="50">
        <f t="shared" si="337"/>
        <v>0.37573866341440026</v>
      </c>
      <c r="E271" s="50">
        <f t="shared" si="337"/>
        <v>0.37657434038663645</v>
      </c>
      <c r="F271" s="50">
        <f t="shared" si="337"/>
        <v>0.38114043477574788</v>
      </c>
      <c r="G271" s="50">
        <f t="shared" si="337"/>
        <v>0.37294601103061309</v>
      </c>
      <c r="H271" s="50">
        <f t="shared" si="337"/>
        <v>0.38435701358702984</v>
      </c>
      <c r="I271" s="50">
        <f t="shared" si="337"/>
        <v>0.38983098880604761</v>
      </c>
      <c r="J271" s="50">
        <f t="shared" si="337"/>
        <v>0.40470038166391731</v>
      </c>
      <c r="K271" s="50">
        <f t="shared" si="337"/>
        <v>0.37760211738424648</v>
      </c>
      <c r="L271" s="50">
        <f t="shared" si="337"/>
        <v>0.37841709337006635</v>
      </c>
      <c r="M271" s="50">
        <f t="shared" si="337"/>
        <v>0.37946472336122639</v>
      </c>
      <c r="N271" s="50">
        <f t="shared" si="337"/>
        <v>0.37231591894413596</v>
      </c>
      <c r="O271" s="50">
        <f t="shared" si="337"/>
        <v>0.37339962630931062</v>
      </c>
      <c r="P271" s="50">
        <f t="shared" si="337"/>
        <v>0.37029223940370576</v>
      </c>
      <c r="Q271" s="50">
        <f t="shared" si="337"/>
        <v>0.37626848193437157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0.22703278970341123</v>
      </c>
      <c r="C272" s="48">
        <f t="shared" si="338"/>
        <v>0.21964378631548592</v>
      </c>
      <c r="D272" s="48">
        <f t="shared" si="338"/>
        <v>0.2151660063985609</v>
      </c>
      <c r="E272" s="48">
        <f t="shared" si="338"/>
        <v>0.21625045885793176</v>
      </c>
      <c r="F272" s="48">
        <f t="shared" si="338"/>
        <v>0.19993860254528026</v>
      </c>
      <c r="G272" s="48">
        <f t="shared" si="338"/>
        <v>0.19193793737402523</v>
      </c>
      <c r="H272" s="48">
        <f t="shared" si="338"/>
        <v>0.20788588833751936</v>
      </c>
      <c r="I272" s="48">
        <f t="shared" si="338"/>
        <v>0.20032227268189445</v>
      </c>
      <c r="J272" s="48">
        <f t="shared" si="338"/>
        <v>0.19514888167895444</v>
      </c>
      <c r="K272" s="48">
        <f t="shared" si="338"/>
        <v>0.1915484344040882</v>
      </c>
      <c r="L272" s="48">
        <f t="shared" si="338"/>
        <v>0.18719311747136402</v>
      </c>
      <c r="M272" s="48">
        <f t="shared" si="338"/>
        <v>0.18762096359052918</v>
      </c>
      <c r="N272" s="48">
        <f t="shared" si="338"/>
        <v>0.18427994366567871</v>
      </c>
      <c r="O272" s="48">
        <f t="shared" si="338"/>
        <v>0.18161890055397978</v>
      </c>
      <c r="P272" s="48">
        <f t="shared" si="338"/>
        <v>0.18607886106456778</v>
      </c>
      <c r="Q272" s="48">
        <f t="shared" si="338"/>
        <v>0.19084854380825961</v>
      </c>
    </row>
    <row r="273" spans="1:17" ht="11.45" customHeight="1" x14ac:dyDescent="0.25">
      <c r="A273" s="47" t="s">
        <v>22</v>
      </c>
      <c r="B273" s="46">
        <f t="shared" ref="B273:Q273" si="339">IF(B55=0,0,B55/B$46)</f>
        <v>0.15150976362374885</v>
      </c>
      <c r="C273" s="46">
        <f t="shared" si="339"/>
        <v>0.15558762389003464</v>
      </c>
      <c r="D273" s="46">
        <f t="shared" si="339"/>
        <v>0.16057265701583931</v>
      </c>
      <c r="E273" s="46">
        <f t="shared" si="339"/>
        <v>0.16032388152870472</v>
      </c>
      <c r="F273" s="46">
        <f t="shared" si="339"/>
        <v>0.18120183223046762</v>
      </c>
      <c r="G273" s="46">
        <f t="shared" si="339"/>
        <v>0.18100807365658786</v>
      </c>
      <c r="H273" s="46">
        <f t="shared" si="339"/>
        <v>0.17647112524951047</v>
      </c>
      <c r="I273" s="46">
        <f t="shared" si="339"/>
        <v>0.18950871612415318</v>
      </c>
      <c r="J273" s="46">
        <f t="shared" si="339"/>
        <v>0.20955149998496289</v>
      </c>
      <c r="K273" s="46">
        <f t="shared" si="339"/>
        <v>0.18605368298015831</v>
      </c>
      <c r="L273" s="46">
        <f t="shared" si="339"/>
        <v>0.1912239758987023</v>
      </c>
      <c r="M273" s="46">
        <f t="shared" si="339"/>
        <v>0.19184375977069723</v>
      </c>
      <c r="N273" s="46">
        <f t="shared" si="339"/>
        <v>0.18803597527845728</v>
      </c>
      <c r="O273" s="46">
        <f t="shared" si="339"/>
        <v>0.19178072575533089</v>
      </c>
      <c r="P273" s="46">
        <f t="shared" si="339"/>
        <v>0.18421337833913798</v>
      </c>
      <c r="Q273" s="46">
        <f t="shared" si="339"/>
        <v>0.18541993812611199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5893.1531188132303</v>
      </c>
      <c r="C4" s="96">
        <f t="shared" ref="C4:Q4" si="0">C5+C9+C10+C15</f>
        <v>6328.1832090470298</v>
      </c>
      <c r="D4" s="96">
        <f t="shared" si="0"/>
        <v>7016.5335053380322</v>
      </c>
      <c r="E4" s="96">
        <f t="shared" si="0"/>
        <v>7499.5596742076068</v>
      </c>
      <c r="F4" s="96">
        <f t="shared" si="0"/>
        <v>7599.3529051853329</v>
      </c>
      <c r="G4" s="96">
        <f t="shared" si="0"/>
        <v>7845.8137297572257</v>
      </c>
      <c r="H4" s="96">
        <f t="shared" si="0"/>
        <v>7640.3823959671627</v>
      </c>
      <c r="I4" s="96">
        <f t="shared" si="0"/>
        <v>7782.5439885792421</v>
      </c>
      <c r="J4" s="96">
        <f t="shared" si="0"/>
        <v>7420.7773950867668</v>
      </c>
      <c r="K4" s="96">
        <f t="shared" si="0"/>
        <v>7280.0969870209619</v>
      </c>
      <c r="L4" s="96">
        <f t="shared" si="0"/>
        <v>7506.768768635754</v>
      </c>
      <c r="M4" s="96">
        <f t="shared" si="0"/>
        <v>7261.1236007135021</v>
      </c>
      <c r="N4" s="96">
        <f t="shared" si="0"/>
        <v>7244.9969684504413</v>
      </c>
      <c r="O4" s="96">
        <f t="shared" si="0"/>
        <v>7570.6213680981664</v>
      </c>
      <c r="P4" s="96">
        <f t="shared" si="0"/>
        <v>7518.7271030124666</v>
      </c>
      <c r="Q4" s="96">
        <f t="shared" si="0"/>
        <v>7708.5180760032108</v>
      </c>
    </row>
    <row r="5" spans="1:17" ht="11.45" customHeight="1" x14ac:dyDescent="0.25">
      <c r="A5" s="95" t="s">
        <v>91</v>
      </c>
      <c r="B5" s="94">
        <f>SUM(B6:B8)</f>
        <v>5875.8392639193607</v>
      </c>
      <c r="C5" s="94">
        <f t="shared" ref="C5:Q5" si="1">SUM(C6:C8)</f>
        <v>6309.3647700000001</v>
      </c>
      <c r="D5" s="94">
        <f t="shared" si="1"/>
        <v>6996.7404200000001</v>
      </c>
      <c r="E5" s="94">
        <f t="shared" si="1"/>
        <v>7479.3853600000002</v>
      </c>
      <c r="F5" s="94">
        <f t="shared" si="1"/>
        <v>7579.3439200000003</v>
      </c>
      <c r="G5" s="94">
        <f t="shared" si="1"/>
        <v>7795.1948628036098</v>
      </c>
      <c r="H5" s="94">
        <f t="shared" si="1"/>
        <v>7386.7757299999994</v>
      </c>
      <c r="I5" s="94">
        <f t="shared" si="1"/>
        <v>7459.7323200000001</v>
      </c>
      <c r="J5" s="94">
        <f t="shared" si="1"/>
        <v>7023.2701800000004</v>
      </c>
      <c r="K5" s="94">
        <f t="shared" si="1"/>
        <v>6763.3816300000008</v>
      </c>
      <c r="L5" s="94">
        <f t="shared" si="1"/>
        <v>7002.4212905120776</v>
      </c>
      <c r="M5" s="94">
        <f t="shared" si="1"/>
        <v>6752.7904218452295</v>
      </c>
      <c r="N5" s="94">
        <f t="shared" si="1"/>
        <v>6743.7604857729266</v>
      </c>
      <c r="O5" s="94">
        <f t="shared" si="1"/>
        <v>7060.5106843603726</v>
      </c>
      <c r="P5" s="94">
        <f t="shared" si="1"/>
        <v>6913.1075375945693</v>
      </c>
      <c r="Q5" s="94">
        <f t="shared" si="1"/>
        <v>7043.097807533205</v>
      </c>
    </row>
    <row r="6" spans="1:17" ht="11.45" customHeight="1" x14ac:dyDescent="0.25">
      <c r="A6" s="17" t="s">
        <v>90</v>
      </c>
      <c r="B6" s="94">
        <v>16.480212575393534</v>
      </c>
      <c r="C6" s="94">
        <v>17.59985</v>
      </c>
      <c r="D6" s="94">
        <v>23.099250000000001</v>
      </c>
      <c r="E6" s="94">
        <v>27.500219999999999</v>
      </c>
      <c r="F6" s="94">
        <v>23.098299999999998</v>
      </c>
      <c r="G6" s="94">
        <v>23.072384646438845</v>
      </c>
      <c r="H6" s="94">
        <v>24.211749999999999</v>
      </c>
      <c r="I6" s="94">
        <v>23.08736</v>
      </c>
      <c r="J6" s="94">
        <v>24.18571</v>
      </c>
      <c r="K6" s="94">
        <v>21.999639999999999</v>
      </c>
      <c r="L6" s="94">
        <v>20.875068738158038</v>
      </c>
      <c r="M6" s="94">
        <v>20.875184033969607</v>
      </c>
      <c r="N6" s="94">
        <v>22.02545265574232</v>
      </c>
      <c r="O6" s="94">
        <v>20.923188063918715</v>
      </c>
      <c r="P6" s="94">
        <v>18.725609643330007</v>
      </c>
      <c r="Q6" s="94">
        <v>14.330173765351908</v>
      </c>
    </row>
    <row r="7" spans="1:17" ht="11.45" customHeight="1" x14ac:dyDescent="0.25">
      <c r="A7" s="17" t="s">
        <v>89</v>
      </c>
      <c r="B7" s="94">
        <v>2012.6014287155683</v>
      </c>
      <c r="C7" s="94">
        <v>2021.71748</v>
      </c>
      <c r="D7" s="94">
        <v>2179.35752</v>
      </c>
      <c r="E7" s="94">
        <v>2231.2732299999998</v>
      </c>
      <c r="F7" s="94">
        <v>2194.65587</v>
      </c>
      <c r="G7" s="94">
        <v>2105.6489955820939</v>
      </c>
      <c r="H7" s="94">
        <v>2069.2769600000001</v>
      </c>
      <c r="I7" s="94">
        <v>1995.10385</v>
      </c>
      <c r="J7" s="94">
        <v>1770.14634</v>
      </c>
      <c r="K7" s="94">
        <v>1719.9816099999998</v>
      </c>
      <c r="L7" s="94">
        <v>1697.361690221788</v>
      </c>
      <c r="M7" s="94">
        <v>1636.0753832911678</v>
      </c>
      <c r="N7" s="94">
        <v>1604.609705841998</v>
      </c>
      <c r="O7" s="94">
        <v>1557.8264986061117</v>
      </c>
      <c r="P7" s="94">
        <v>1527.6186315906084</v>
      </c>
      <c r="Q7" s="94">
        <v>1543.5528550582555</v>
      </c>
    </row>
    <row r="8" spans="1:17" ht="11.45" customHeight="1" x14ac:dyDescent="0.25">
      <c r="A8" s="17" t="s">
        <v>88</v>
      </c>
      <c r="B8" s="94">
        <v>3846.7576226283986</v>
      </c>
      <c r="C8" s="94">
        <v>4270.0474400000003</v>
      </c>
      <c r="D8" s="94">
        <v>4794.2836499999994</v>
      </c>
      <c r="E8" s="94">
        <v>5220.6119100000005</v>
      </c>
      <c r="F8" s="94">
        <v>5361.5897500000001</v>
      </c>
      <c r="G8" s="94">
        <v>5666.4734825750766</v>
      </c>
      <c r="H8" s="94">
        <v>5293.2870199999998</v>
      </c>
      <c r="I8" s="94">
        <v>5441.5411100000001</v>
      </c>
      <c r="J8" s="94">
        <v>5228.9381300000005</v>
      </c>
      <c r="K8" s="94">
        <v>5021.400380000001</v>
      </c>
      <c r="L8" s="94">
        <v>5284.1845315521314</v>
      </c>
      <c r="M8" s="94">
        <v>5095.8398545200916</v>
      </c>
      <c r="N8" s="94">
        <v>5117.1253272751865</v>
      </c>
      <c r="O8" s="94">
        <v>5481.7609976903423</v>
      </c>
      <c r="P8" s="94">
        <v>5366.7632963606311</v>
      </c>
      <c r="Q8" s="94">
        <v>5485.2147787095973</v>
      </c>
    </row>
    <row r="9" spans="1:17" ht="11.45" customHeight="1" x14ac:dyDescent="0.25">
      <c r="A9" s="95" t="s">
        <v>25</v>
      </c>
      <c r="B9" s="94">
        <v>0</v>
      </c>
      <c r="C9" s="94">
        <v>0</v>
      </c>
      <c r="D9" s="94">
        <v>0</v>
      </c>
      <c r="E9" s="94">
        <v>0</v>
      </c>
      <c r="F9" s="94">
        <v>0.30019000000001483</v>
      </c>
      <c r="G9" s="94">
        <v>0.35826810110319229</v>
      </c>
      <c r="H9" s="94">
        <v>0.39980000000002747</v>
      </c>
      <c r="I9" s="94">
        <v>1.8000700000000052</v>
      </c>
      <c r="J9" s="94">
        <v>3.3000100000000145</v>
      </c>
      <c r="K9" s="94">
        <v>7.8958099999999831</v>
      </c>
      <c r="L9" s="94">
        <v>10.84353543876523</v>
      </c>
      <c r="M9" s="94">
        <v>11.607820155152325</v>
      </c>
      <c r="N9" s="94">
        <v>12.754307030242785</v>
      </c>
      <c r="O9" s="94">
        <v>15.524967712652199</v>
      </c>
      <c r="P9" s="94">
        <v>16.766982868072034</v>
      </c>
      <c r="Q9" s="94">
        <v>17.294046901434541</v>
      </c>
    </row>
    <row r="10" spans="1:17" ht="11.45" customHeight="1" x14ac:dyDescent="0.25">
      <c r="A10" s="95" t="s">
        <v>87</v>
      </c>
      <c r="B10" s="94">
        <f>SUM(B11:B14)</f>
        <v>15.739944587751999</v>
      </c>
      <c r="C10" s="94">
        <f t="shared" ref="C10:Q10" si="2">SUM(C11:C14)</f>
        <v>17.300540000000002</v>
      </c>
      <c r="D10" s="94">
        <f t="shared" si="2"/>
        <v>18.299869999999999</v>
      </c>
      <c r="E10" s="94">
        <f t="shared" si="2"/>
        <v>18.70046</v>
      </c>
      <c r="F10" s="94">
        <f t="shared" si="2"/>
        <v>18.299399999999999</v>
      </c>
      <c r="G10" s="94">
        <f t="shared" si="2"/>
        <v>48.86786603079841</v>
      </c>
      <c r="H10" s="94">
        <f t="shared" si="2"/>
        <v>251.78851</v>
      </c>
      <c r="I10" s="94">
        <f t="shared" si="2"/>
        <v>319.69910999999996</v>
      </c>
      <c r="J10" s="94">
        <f t="shared" si="2"/>
        <v>392.88682</v>
      </c>
      <c r="K10" s="94">
        <f t="shared" si="2"/>
        <v>507.40751</v>
      </c>
      <c r="L10" s="94">
        <f t="shared" si="2"/>
        <v>491.9470623423735</v>
      </c>
      <c r="M10" s="94">
        <f t="shared" si="2"/>
        <v>494.74648091065461</v>
      </c>
      <c r="N10" s="94">
        <f t="shared" si="2"/>
        <v>486.07612933708987</v>
      </c>
      <c r="O10" s="94">
        <f t="shared" si="2"/>
        <v>491.56873804422884</v>
      </c>
      <c r="P10" s="94">
        <f t="shared" si="2"/>
        <v>585.19498675944556</v>
      </c>
      <c r="Q10" s="94">
        <f t="shared" si="2"/>
        <v>643.378383959026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2.3884428312003349E-2</v>
      </c>
      <c r="M11" s="94">
        <v>9.5537948367193176E-2</v>
      </c>
      <c r="N11" s="94">
        <v>7.1653522201176018E-2</v>
      </c>
      <c r="O11" s="94">
        <v>0.14330740918463911</v>
      </c>
      <c r="P11" s="94">
        <v>0.81204579602783811</v>
      </c>
      <c r="Q11" s="94">
        <v>0.83596063819624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12.69961</v>
      </c>
      <c r="J12" s="94">
        <v>54.197680000000005</v>
      </c>
      <c r="K12" s="94">
        <v>77.499840000000006</v>
      </c>
      <c r="L12" s="94">
        <v>78.866245140543214</v>
      </c>
      <c r="M12" s="94">
        <v>77.874600829072349</v>
      </c>
      <c r="N12" s="94">
        <v>77.44284039789261</v>
      </c>
      <c r="O12" s="94">
        <v>66.948444993651307</v>
      </c>
      <c r="P12" s="94">
        <v>63.031522038085917</v>
      </c>
      <c r="Q12" s="94">
        <v>60.105517254598176</v>
      </c>
    </row>
    <row r="13" spans="1:17" ht="11.45" customHeight="1" x14ac:dyDescent="0.25">
      <c r="A13" s="17" t="s">
        <v>84</v>
      </c>
      <c r="B13" s="94">
        <v>15.739944587751999</v>
      </c>
      <c r="C13" s="94">
        <v>17.300540000000002</v>
      </c>
      <c r="D13" s="94">
        <v>18.299869999999999</v>
      </c>
      <c r="E13" s="94">
        <v>18.70046</v>
      </c>
      <c r="F13" s="94">
        <v>18.299399999999999</v>
      </c>
      <c r="G13" s="94">
        <v>48.86786603079841</v>
      </c>
      <c r="H13" s="94">
        <v>251.78851</v>
      </c>
      <c r="I13" s="94">
        <v>306.99949999999995</v>
      </c>
      <c r="J13" s="94">
        <v>338.68914000000001</v>
      </c>
      <c r="K13" s="94">
        <v>429.90767</v>
      </c>
      <c r="L13" s="94">
        <v>413.05693277351827</v>
      </c>
      <c r="M13" s="94">
        <v>416.77634213321505</v>
      </c>
      <c r="N13" s="94">
        <v>408.56163541699607</v>
      </c>
      <c r="O13" s="94">
        <v>424.4769856413929</v>
      </c>
      <c r="P13" s="94">
        <v>521.35141892533181</v>
      </c>
      <c r="Q13" s="94">
        <v>582.43690606623159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1.5739103061173456</v>
      </c>
      <c r="C15" s="92">
        <v>1.5178990470290963</v>
      </c>
      <c r="D15" s="92">
        <v>1.4932153380322537</v>
      </c>
      <c r="E15" s="92">
        <v>1.4738542076069663</v>
      </c>
      <c r="F15" s="92">
        <v>1.4093951853327091</v>
      </c>
      <c r="G15" s="92">
        <v>1.3927328217146091</v>
      </c>
      <c r="H15" s="92">
        <v>1.4183559671627679</v>
      </c>
      <c r="I15" s="92">
        <v>1.3124885792421119</v>
      </c>
      <c r="J15" s="92">
        <v>1.320385086766442</v>
      </c>
      <c r="K15" s="92">
        <v>1.4120370209612174</v>
      </c>
      <c r="L15" s="92">
        <v>1.5568803425383348</v>
      </c>
      <c r="M15" s="92">
        <v>1.9788778024648825</v>
      </c>
      <c r="N15" s="92">
        <v>2.4060463101821949</v>
      </c>
      <c r="O15" s="92">
        <v>3.0169779809131554</v>
      </c>
      <c r="P15" s="92">
        <v>3.6575957903798328</v>
      </c>
      <c r="Q15" s="92">
        <v>4.7478376095446979</v>
      </c>
    </row>
    <row r="17" spans="1:17" ht="11.45" customHeight="1" x14ac:dyDescent="0.25">
      <c r="A17" s="27" t="s">
        <v>81</v>
      </c>
      <c r="B17" s="71">
        <f t="shared" ref="B17:Q17" si="3">B18+B42</f>
        <v>5893.1531188132303</v>
      </c>
      <c r="C17" s="71">
        <f t="shared" si="3"/>
        <v>6328.1832090470289</v>
      </c>
      <c r="D17" s="71">
        <f t="shared" si="3"/>
        <v>7016.5335053380313</v>
      </c>
      <c r="E17" s="71">
        <f t="shared" si="3"/>
        <v>7499.5596742076077</v>
      </c>
      <c r="F17" s="71">
        <f t="shared" si="3"/>
        <v>7599.3529051853329</v>
      </c>
      <c r="G17" s="71">
        <f t="shared" si="3"/>
        <v>7845.8137297572248</v>
      </c>
      <c r="H17" s="71">
        <f t="shared" si="3"/>
        <v>7640.3823959671627</v>
      </c>
      <c r="I17" s="71">
        <f t="shared" si="3"/>
        <v>7782.5439885792421</v>
      </c>
      <c r="J17" s="71">
        <f t="shared" si="3"/>
        <v>7420.7773950867659</v>
      </c>
      <c r="K17" s="71">
        <f t="shared" si="3"/>
        <v>7280.096987020961</v>
      </c>
      <c r="L17" s="71">
        <f t="shared" si="3"/>
        <v>7506.7687686357558</v>
      </c>
      <c r="M17" s="71">
        <f t="shared" si="3"/>
        <v>7261.1236007135003</v>
      </c>
      <c r="N17" s="71">
        <f t="shared" si="3"/>
        <v>7244.9969684504413</v>
      </c>
      <c r="O17" s="71">
        <f t="shared" si="3"/>
        <v>7570.6213680981673</v>
      </c>
      <c r="P17" s="71">
        <f t="shared" si="3"/>
        <v>7518.7271030124657</v>
      </c>
      <c r="Q17" s="71">
        <f t="shared" si="3"/>
        <v>7708.518076003209</v>
      </c>
    </row>
    <row r="18" spans="1:17" ht="11.45" customHeight="1" x14ac:dyDescent="0.25">
      <c r="A18" s="25" t="s">
        <v>39</v>
      </c>
      <c r="B18" s="24">
        <f t="shared" ref="B18:Q18" si="4">B19+B21+B33</f>
        <v>3744.3360264164403</v>
      </c>
      <c r="C18" s="24">
        <f t="shared" si="4"/>
        <v>3865.6149884213883</v>
      </c>
      <c r="D18" s="24">
        <f t="shared" si="4"/>
        <v>4247.988414254597</v>
      </c>
      <c r="E18" s="24">
        <f t="shared" si="4"/>
        <v>4456.8220169493488</v>
      </c>
      <c r="F18" s="24">
        <f t="shared" si="4"/>
        <v>4517.3151921634617</v>
      </c>
      <c r="G18" s="24">
        <f t="shared" si="4"/>
        <v>4635.3710962894274</v>
      </c>
      <c r="H18" s="24">
        <f t="shared" si="4"/>
        <v>4671.2059559517711</v>
      </c>
      <c r="I18" s="24">
        <f t="shared" si="4"/>
        <v>4776.4744238418853</v>
      </c>
      <c r="J18" s="24">
        <f t="shared" si="4"/>
        <v>4674.9561135874974</v>
      </c>
      <c r="K18" s="24">
        <f t="shared" si="4"/>
        <v>4602.2103654980601</v>
      </c>
      <c r="L18" s="24">
        <f t="shared" si="4"/>
        <v>4539.4477512302692</v>
      </c>
      <c r="M18" s="24">
        <f t="shared" si="4"/>
        <v>4455.0777518578861</v>
      </c>
      <c r="N18" s="24">
        <f t="shared" si="4"/>
        <v>4400.0105704498083</v>
      </c>
      <c r="O18" s="24">
        <f t="shared" si="4"/>
        <v>4369.3544573037216</v>
      </c>
      <c r="P18" s="24">
        <f t="shared" si="4"/>
        <v>4448.9142229121262</v>
      </c>
      <c r="Q18" s="24">
        <f t="shared" si="4"/>
        <v>4532.3809001363807</v>
      </c>
    </row>
    <row r="19" spans="1:17" ht="11.45" customHeight="1" x14ac:dyDescent="0.25">
      <c r="A19" s="91" t="s">
        <v>80</v>
      </c>
      <c r="B19" s="90">
        <v>33.762969129768109</v>
      </c>
      <c r="C19" s="90">
        <v>35.145791861855464</v>
      </c>
      <c r="D19" s="90">
        <v>36.630849162401915</v>
      </c>
      <c r="E19" s="90">
        <v>37.759244933307023</v>
      </c>
      <c r="F19" s="90">
        <v>38.704769691965311</v>
      </c>
      <c r="G19" s="90">
        <v>39.764892020788523</v>
      </c>
      <c r="H19" s="90">
        <v>41.012351970506415</v>
      </c>
      <c r="I19" s="90">
        <v>42.77273145593761</v>
      </c>
      <c r="J19" s="90">
        <v>44.942169813031285</v>
      </c>
      <c r="K19" s="90">
        <v>46.727646814670429</v>
      </c>
      <c r="L19" s="90">
        <v>48.062638408171274</v>
      </c>
      <c r="M19" s="90">
        <v>49.620043481971308</v>
      </c>
      <c r="N19" s="90">
        <v>51.646742229047305</v>
      </c>
      <c r="O19" s="90">
        <v>51.814825797954612</v>
      </c>
      <c r="P19" s="90">
        <v>53.770887740669629</v>
      </c>
      <c r="Q19" s="90">
        <v>55.411130965250081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0.27054291864062224</v>
      </c>
      <c r="J20" s="88">
        <v>1.335143652364607</v>
      </c>
      <c r="K20" s="88">
        <v>2.0146995963232159</v>
      </c>
      <c r="L20" s="88">
        <v>2.1340278166647</v>
      </c>
      <c r="M20" s="88">
        <v>2.2545238280469246</v>
      </c>
      <c r="N20" s="88">
        <v>2.3778510513575757</v>
      </c>
      <c r="O20" s="88">
        <v>2.1350169317015895</v>
      </c>
      <c r="P20" s="88">
        <v>2.1307393633362177</v>
      </c>
      <c r="Q20" s="88">
        <v>2.0768230602165287</v>
      </c>
    </row>
    <row r="21" spans="1:17" ht="11.45" customHeight="1" x14ac:dyDescent="0.25">
      <c r="A21" s="19" t="s">
        <v>29</v>
      </c>
      <c r="B21" s="21">
        <f>B22+B24+B26+B27+B29+B32</f>
        <v>3454.0973356995378</v>
      </c>
      <c r="C21" s="21">
        <f t="shared" ref="C21:Q21" si="5">C22+C24+C26+C27+C29+C32</f>
        <v>3571.4670106269768</v>
      </c>
      <c r="D21" s="21">
        <f t="shared" si="5"/>
        <v>3942.5639367710805</v>
      </c>
      <c r="E21" s="21">
        <f t="shared" si="5"/>
        <v>4141.6399112521349</v>
      </c>
      <c r="F21" s="21">
        <f t="shared" si="5"/>
        <v>4203.7240095949719</v>
      </c>
      <c r="G21" s="21">
        <f t="shared" si="5"/>
        <v>4322.1448511922918</v>
      </c>
      <c r="H21" s="21">
        <f t="shared" si="5"/>
        <v>4362.0924364135826</v>
      </c>
      <c r="I21" s="21">
        <f t="shared" si="5"/>
        <v>4451.2170429143544</v>
      </c>
      <c r="J21" s="21">
        <f t="shared" si="5"/>
        <v>4357.2133606381667</v>
      </c>
      <c r="K21" s="21">
        <f t="shared" si="5"/>
        <v>4305.6151620116179</v>
      </c>
      <c r="L21" s="21">
        <f t="shared" si="5"/>
        <v>4221.9242426301007</v>
      </c>
      <c r="M21" s="21">
        <f t="shared" si="5"/>
        <v>4139.2681972093978</v>
      </c>
      <c r="N21" s="21">
        <f t="shared" si="5"/>
        <v>4084.3949810176878</v>
      </c>
      <c r="O21" s="21">
        <f t="shared" si="5"/>
        <v>4053.7813794761187</v>
      </c>
      <c r="P21" s="21">
        <f t="shared" si="5"/>
        <v>4125.2782956179044</v>
      </c>
      <c r="Q21" s="21">
        <f t="shared" si="5"/>
        <v>4202.9062089808676</v>
      </c>
    </row>
    <row r="22" spans="1:17" ht="11.45" customHeight="1" x14ac:dyDescent="0.25">
      <c r="A22" s="62" t="s">
        <v>59</v>
      </c>
      <c r="B22" s="70">
        <v>1918.20191580805</v>
      </c>
      <c r="C22" s="70">
        <v>1930.9141250362338</v>
      </c>
      <c r="D22" s="70">
        <v>2104.2385784226612</v>
      </c>
      <c r="E22" s="70">
        <v>2159.9309940856151</v>
      </c>
      <c r="F22" s="70">
        <v>2126.4627189240532</v>
      </c>
      <c r="G22" s="70">
        <v>2038.8476338717091</v>
      </c>
      <c r="H22" s="70">
        <v>2002.5987538781785</v>
      </c>
      <c r="I22" s="70">
        <v>1940.3489113974917</v>
      </c>
      <c r="J22" s="70">
        <v>1756.3503294055668</v>
      </c>
      <c r="K22" s="70">
        <v>1728.4357263381598</v>
      </c>
      <c r="L22" s="70">
        <v>1706.501731795842</v>
      </c>
      <c r="M22" s="70">
        <v>1642.234343661373</v>
      </c>
      <c r="N22" s="70">
        <v>1608.3319045509654</v>
      </c>
      <c r="O22" s="70">
        <v>1551.5402692700586</v>
      </c>
      <c r="P22" s="70">
        <v>1515.0292576295076</v>
      </c>
      <c r="Q22" s="70">
        <v>1525.7290368303336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12.272951476372443</v>
      </c>
      <c r="J23" s="70">
        <v>52.177720910893505</v>
      </c>
      <c r="K23" s="70">
        <v>74.522878798827776</v>
      </c>
      <c r="L23" s="70">
        <v>75.770333994391578</v>
      </c>
      <c r="M23" s="70">
        <v>74.616147008553057</v>
      </c>
      <c r="N23" s="70">
        <v>74.048692039621628</v>
      </c>
      <c r="O23" s="70">
        <v>63.930828562955085</v>
      </c>
      <c r="P23" s="70">
        <v>60.034948491200772</v>
      </c>
      <c r="Q23" s="70">
        <v>57.184706251860362</v>
      </c>
    </row>
    <row r="24" spans="1:17" ht="11.45" customHeight="1" x14ac:dyDescent="0.25">
      <c r="A24" s="62" t="s">
        <v>58</v>
      </c>
      <c r="B24" s="70">
        <v>1519.415207316094</v>
      </c>
      <c r="C24" s="70">
        <v>1623.0994292975147</v>
      </c>
      <c r="D24" s="70">
        <v>1815.7182180683326</v>
      </c>
      <c r="E24" s="70">
        <v>1954.9598924942409</v>
      </c>
      <c r="F24" s="70">
        <v>2055.1969876360345</v>
      </c>
      <c r="G24" s="70">
        <v>2261.9264706176755</v>
      </c>
      <c r="H24" s="70">
        <v>2337.2611298535917</v>
      </c>
      <c r="I24" s="70">
        <v>2490.1822002083268</v>
      </c>
      <c r="J24" s="70">
        <v>2578.5938911800531</v>
      </c>
      <c r="K24" s="70">
        <v>2557.3540659235241</v>
      </c>
      <c r="L24" s="70">
        <v>2497.0469113881513</v>
      </c>
      <c r="M24" s="70">
        <v>2478.1021996581158</v>
      </c>
      <c r="N24" s="70">
        <v>2455.5464246465331</v>
      </c>
      <c r="O24" s="70">
        <v>2481.8634623780854</v>
      </c>
      <c r="P24" s="70">
        <v>2590.6535216906282</v>
      </c>
      <c r="Q24" s="70">
        <v>2659.7170517680279</v>
      </c>
    </row>
    <row r="25" spans="1:17" ht="11.45" customHeight="1" x14ac:dyDescent="0.25">
      <c r="A25" s="87" t="s">
        <v>75</v>
      </c>
      <c r="B25" s="70">
        <v>6.1917220018289516</v>
      </c>
      <c r="C25" s="70">
        <v>6.5496191891890296</v>
      </c>
      <c r="D25" s="70">
        <v>6.9042765095289482</v>
      </c>
      <c r="E25" s="70">
        <v>6.9777571347960778</v>
      </c>
      <c r="F25" s="70">
        <v>6.9906406446212435</v>
      </c>
      <c r="G25" s="70">
        <v>19.340143133292262</v>
      </c>
      <c r="H25" s="70">
        <v>106.12939250022303</v>
      </c>
      <c r="I25" s="70">
        <v>132.98900498461524</v>
      </c>
      <c r="J25" s="70">
        <v>157.06336192537574</v>
      </c>
      <c r="K25" s="70">
        <v>201.95757001354278</v>
      </c>
      <c r="L25" s="70">
        <v>181.37680019992555</v>
      </c>
      <c r="M25" s="70">
        <v>187.87253590968837</v>
      </c>
      <c r="N25" s="70">
        <v>182.15176265587806</v>
      </c>
      <c r="O25" s="70">
        <v>179.01769171904681</v>
      </c>
      <c r="P25" s="70">
        <v>230.35023855395002</v>
      </c>
      <c r="Q25" s="70">
        <v>256.34855156304388</v>
      </c>
    </row>
    <row r="26" spans="1:17" ht="11.45" customHeight="1" x14ac:dyDescent="0.25">
      <c r="A26" s="62" t="s">
        <v>57</v>
      </c>
      <c r="B26" s="70">
        <v>16.480212575393534</v>
      </c>
      <c r="C26" s="70">
        <v>17.453456293228626</v>
      </c>
      <c r="D26" s="70">
        <v>22.607140280086654</v>
      </c>
      <c r="E26" s="70">
        <v>26.749024672278981</v>
      </c>
      <c r="F26" s="70">
        <v>22.064303034884677</v>
      </c>
      <c r="G26" s="70">
        <v>21.370746702907493</v>
      </c>
      <c r="H26" s="70">
        <v>22.173492764050167</v>
      </c>
      <c r="I26" s="70">
        <v>20.455454809856228</v>
      </c>
      <c r="J26" s="70">
        <v>21.202529236276416</v>
      </c>
      <c r="K26" s="70">
        <v>18.558415316738611</v>
      </c>
      <c r="L26" s="70">
        <v>16.697229174028465</v>
      </c>
      <c r="M26" s="70">
        <v>16.362995087770081</v>
      </c>
      <c r="N26" s="70">
        <v>17.421802865104567</v>
      </c>
      <c r="O26" s="70">
        <v>16.421218239656344</v>
      </c>
      <c r="P26" s="70">
        <v>14.308623374335591</v>
      </c>
      <c r="Q26" s="70">
        <v>10.491108936632903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5.9059917762327094E-2</v>
      </c>
      <c r="I27" s="70">
        <v>0.23047649868015033</v>
      </c>
      <c r="J27" s="70">
        <v>1.0657477100025716</v>
      </c>
      <c r="K27" s="70">
        <v>1.2492045188685301</v>
      </c>
      <c r="L27" s="70">
        <v>1.6127592984027468</v>
      </c>
      <c r="M27" s="70">
        <v>2.1316594093709851</v>
      </c>
      <c r="N27" s="70">
        <v>2.4915661827295268</v>
      </c>
      <c r="O27" s="70">
        <v>2.9488133013268794</v>
      </c>
      <c r="P27" s="70">
        <v>3.5615775729892158</v>
      </c>
      <c r="Q27" s="70">
        <v>4.1034759850517384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3.544524304606356E-3</v>
      </c>
      <c r="M28" s="70">
        <v>1.7401361625231499E-2</v>
      </c>
      <c r="N28" s="70">
        <v>1.3919385769192241E-2</v>
      </c>
      <c r="O28" s="70">
        <v>2.6970856146979402E-2</v>
      </c>
      <c r="P28" s="70">
        <v>0.16452354397028429</v>
      </c>
      <c r="Q28" s="70">
        <v>0.18920810682446385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9.4324517391375803E-2</v>
      </c>
      <c r="P29" s="70">
        <v>0.22181385876863222</v>
      </c>
      <c r="Q29" s="70">
        <v>0.61649514128876681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2.5416038039436355E-3</v>
      </c>
      <c r="P30" s="70">
        <v>5.7539399328862366E-3</v>
      </c>
      <c r="Q30" s="70">
        <v>1.5104083031588762E-2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3.2642215769626934E-2</v>
      </c>
      <c r="P31" s="70">
        <v>7.6608648069682289E-2</v>
      </c>
      <c r="Q31" s="70">
        <v>0.21350735720372402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8.6310626792158421E-4</v>
      </c>
      <c r="K32" s="70">
        <v>1.7749914327199377E-2</v>
      </c>
      <c r="L32" s="70">
        <v>6.561097367551158E-2</v>
      </c>
      <c r="M32" s="70">
        <v>0.43699939276790611</v>
      </c>
      <c r="N32" s="70">
        <v>0.6032827723550569</v>
      </c>
      <c r="O32" s="70">
        <v>0.91329176960014324</v>
      </c>
      <c r="P32" s="70">
        <v>1.5035014916756535</v>
      </c>
      <c r="Q32" s="70">
        <v>2.2490403195327029</v>
      </c>
    </row>
    <row r="33" spans="1:17" ht="11.45" customHeight="1" x14ac:dyDescent="0.25">
      <c r="A33" s="19" t="s">
        <v>28</v>
      </c>
      <c r="B33" s="21">
        <f>B34+B36+B38+B39+B41</f>
        <v>256.47572158713479</v>
      </c>
      <c r="C33" s="21">
        <f t="shared" ref="C33:Q33" si="6">C34+C36+C38+C39+C41</f>
        <v>259.00218593255619</v>
      </c>
      <c r="D33" s="21">
        <f t="shared" si="6"/>
        <v>268.79362832111434</v>
      </c>
      <c r="E33" s="21">
        <f t="shared" si="6"/>
        <v>277.4228607639069</v>
      </c>
      <c r="F33" s="21">
        <f t="shared" si="6"/>
        <v>274.88641287652399</v>
      </c>
      <c r="G33" s="21">
        <f t="shared" si="6"/>
        <v>273.46135307634751</v>
      </c>
      <c r="H33" s="21">
        <f t="shared" si="6"/>
        <v>268.10116756768213</v>
      </c>
      <c r="I33" s="21">
        <f t="shared" si="6"/>
        <v>282.48464947159323</v>
      </c>
      <c r="J33" s="21">
        <f t="shared" si="6"/>
        <v>272.80058313630002</v>
      </c>
      <c r="K33" s="21">
        <f t="shared" si="6"/>
        <v>249.86755667177178</v>
      </c>
      <c r="L33" s="21">
        <f t="shared" si="6"/>
        <v>269.46087019199706</v>
      </c>
      <c r="M33" s="21">
        <f t="shared" si="6"/>
        <v>266.18951116651721</v>
      </c>
      <c r="N33" s="21">
        <f t="shared" si="6"/>
        <v>263.96884720307298</v>
      </c>
      <c r="O33" s="21">
        <f t="shared" si="6"/>
        <v>263.75825202964813</v>
      </c>
      <c r="P33" s="21">
        <f t="shared" si="6"/>
        <v>269.86503955355283</v>
      </c>
      <c r="Q33" s="21">
        <f t="shared" si="6"/>
        <v>274.06356019026271</v>
      </c>
    </row>
    <row r="34" spans="1:17" ht="11.45" customHeight="1" x14ac:dyDescent="0.25">
      <c r="A34" s="62" t="s">
        <v>59</v>
      </c>
      <c r="B34" s="20">
        <v>0.12798693566437161</v>
      </c>
      <c r="C34" s="20">
        <v>0.13995469898416299</v>
      </c>
      <c r="D34" s="20">
        <v>0.12439583635017776</v>
      </c>
      <c r="E34" s="20">
        <v>0.11704505670699671</v>
      </c>
      <c r="F34" s="20">
        <v>0.10307488879502685</v>
      </c>
      <c r="G34" s="20">
        <v>8.0939719862038295E-2</v>
      </c>
      <c r="H34" s="20">
        <v>6.8465005026962428E-2</v>
      </c>
      <c r="I34" s="20">
        <v>7.0412233125521917E-2</v>
      </c>
      <c r="J34" s="20">
        <v>5.6176831923938547E-2</v>
      </c>
      <c r="K34" s="20">
        <v>3.8983106192152207E-2</v>
      </c>
      <c r="L34" s="20">
        <v>4.2163158090553168E-2</v>
      </c>
      <c r="M34" s="20">
        <v>3.0703484346833766E-2</v>
      </c>
      <c r="N34" s="20">
        <v>3.098474409001209E-2</v>
      </c>
      <c r="O34" s="20">
        <v>1.9172680825053353E-2</v>
      </c>
      <c r="P34" s="20">
        <v>2.2642935392942452E-2</v>
      </c>
      <c r="Q34" s="20">
        <v>1.8357261872954108E-2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4.4536625109870535E-4</v>
      </c>
      <c r="J35" s="20">
        <v>1.6689034122124653E-3</v>
      </c>
      <c r="K35" s="20">
        <v>1.6807875778605706E-3</v>
      </c>
      <c r="L35" s="20">
        <v>1.8720851618577485E-3</v>
      </c>
      <c r="M35" s="20">
        <v>1.39503580018331E-3</v>
      </c>
      <c r="N35" s="20">
        <v>1.4265586391438061E-3</v>
      </c>
      <c r="O35" s="20">
        <v>7.9000551593507774E-4</v>
      </c>
      <c r="P35" s="20">
        <v>8.9725492307113775E-4</v>
      </c>
      <c r="Q35" s="20">
        <v>6.8803477056070012E-4</v>
      </c>
    </row>
    <row r="36" spans="1:17" ht="11.45" customHeight="1" x14ac:dyDescent="0.25">
      <c r="A36" s="62" t="s">
        <v>58</v>
      </c>
      <c r="B36" s="20">
        <v>254.78854113254749</v>
      </c>
      <c r="C36" s="20">
        <v>257.21695528433816</v>
      </c>
      <c r="D36" s="20">
        <v>266.70064056717644</v>
      </c>
      <c r="E36" s="20">
        <v>275.11934909336856</v>
      </c>
      <c r="F36" s="20">
        <v>272.11432231910703</v>
      </c>
      <c r="G36" s="20">
        <v>270.2036260480603</v>
      </c>
      <c r="H36" s="20">
        <v>264.58486057198007</v>
      </c>
      <c r="I36" s="20">
        <v>277.3350648266873</v>
      </c>
      <c r="J36" s="20">
        <v>266.89072229502352</v>
      </c>
      <c r="K36" s="20">
        <v>239.14724431452538</v>
      </c>
      <c r="L36" s="20">
        <v>255.41187859723522</v>
      </c>
      <c r="M36" s="20">
        <v>251.55763151284086</v>
      </c>
      <c r="N36" s="20">
        <v>248.53705441341302</v>
      </c>
      <c r="O36" s="20">
        <v>246.05800346875549</v>
      </c>
      <c r="P36" s="20">
        <v>251.19401814943038</v>
      </c>
      <c r="Q36" s="20">
        <v>255.9964531221288</v>
      </c>
    </row>
    <row r="37" spans="1:17" ht="11.45" customHeight="1" x14ac:dyDescent="0.25">
      <c r="A37" s="87" t="s">
        <v>75</v>
      </c>
      <c r="B37" s="20">
        <v>1.0382809177821402</v>
      </c>
      <c r="C37" s="20">
        <v>1.0379358625270496</v>
      </c>
      <c r="D37" s="20">
        <v>1.0141303586760517</v>
      </c>
      <c r="E37" s="20">
        <v>0.98197206419791594</v>
      </c>
      <c r="F37" s="20">
        <v>0.92558205030047269</v>
      </c>
      <c r="G37" s="20">
        <v>2.3103212552603596</v>
      </c>
      <c r="H37" s="20">
        <v>12.014160573927587</v>
      </c>
      <c r="I37" s="20">
        <v>14.810983680424771</v>
      </c>
      <c r="J37" s="20">
        <v>16.234878086588363</v>
      </c>
      <c r="K37" s="20">
        <v>18.85902539933252</v>
      </c>
      <c r="L37" s="20">
        <v>18.516969716270822</v>
      </c>
      <c r="M37" s="20">
        <v>19.018208440500505</v>
      </c>
      <c r="N37" s="20">
        <v>18.376085862255774</v>
      </c>
      <c r="O37" s="20">
        <v>17.68382958687274</v>
      </c>
      <c r="P37" s="20">
        <v>22.241371286940385</v>
      </c>
      <c r="Q37" s="20">
        <v>24.57318434001305</v>
      </c>
    </row>
    <row r="38" spans="1:17" ht="11.45" customHeight="1" x14ac:dyDescent="0.25">
      <c r="A38" s="62" t="s">
        <v>57</v>
      </c>
      <c r="B38" s="20">
        <v>0</v>
      </c>
      <c r="C38" s="20">
        <v>0.14639370677137264</v>
      </c>
      <c r="D38" s="20">
        <v>0.49210971991334906</v>
      </c>
      <c r="E38" s="20">
        <v>0.7287986706897176</v>
      </c>
      <c r="F38" s="20">
        <v>0.97446874509405423</v>
      </c>
      <c r="G38" s="20">
        <v>1.4396782033176387</v>
      </c>
      <c r="H38" s="20">
        <v>1.7836400895704962</v>
      </c>
      <c r="I38" s="20">
        <v>2.3785964573213212</v>
      </c>
      <c r="J38" s="20">
        <v>2.7438030843504153</v>
      </c>
      <c r="K38" s="20">
        <v>3.2167113115526695</v>
      </c>
      <c r="L38" s="20">
        <v>3.9679284997736612</v>
      </c>
      <c r="M38" s="20">
        <v>4.3174220696182806</v>
      </c>
      <c r="N38" s="20">
        <v>4.4005539627869812</v>
      </c>
      <c r="O38" s="20">
        <v>4.2856701726817903</v>
      </c>
      <c r="P38" s="20">
        <v>4.174005524159158</v>
      </c>
      <c r="Q38" s="20">
        <v>3.5853493415310869</v>
      </c>
    </row>
    <row r="39" spans="1:17" ht="11.45" customHeight="1" x14ac:dyDescent="0.25">
      <c r="A39" s="62" t="s">
        <v>56</v>
      </c>
      <c r="B39" s="20">
        <v>0</v>
      </c>
      <c r="C39" s="20">
        <v>0</v>
      </c>
      <c r="D39" s="20">
        <v>0</v>
      </c>
      <c r="E39" s="20">
        <v>0</v>
      </c>
      <c r="F39" s="20">
        <v>0.30019000000001483</v>
      </c>
      <c r="G39" s="20">
        <v>0.35826810110319229</v>
      </c>
      <c r="H39" s="20">
        <v>0.25864281819347351</v>
      </c>
      <c r="I39" s="20">
        <v>1.4041273780419075</v>
      </c>
      <c r="J39" s="20">
        <v>1.8080726298435026</v>
      </c>
      <c r="K39" s="20">
        <v>6.0956374408048566</v>
      </c>
      <c r="L39" s="20">
        <v>8.5859748674038219</v>
      </c>
      <c r="M39" s="20">
        <v>8.7995305975386167</v>
      </c>
      <c r="N39" s="20">
        <v>9.4123857483374582</v>
      </c>
      <c r="O39" s="20">
        <v>11.663826446899112</v>
      </c>
      <c r="P39" s="20">
        <v>12.848053315340634</v>
      </c>
      <c r="Q39" s="20">
        <v>12.770067337809827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1.887026577765992E-2</v>
      </c>
      <c r="M40" s="20">
        <v>7.1833151856676325E-2</v>
      </c>
      <c r="N40" s="20">
        <v>5.2583242278569101E-2</v>
      </c>
      <c r="O40" s="20">
        <v>0.10668135045412898</v>
      </c>
      <c r="P40" s="20">
        <v>0.59350308149680231</v>
      </c>
      <c r="Q40" s="20">
        <v>0.58881793723412135</v>
      </c>
    </row>
    <row r="41" spans="1:17" ht="11.45" customHeight="1" x14ac:dyDescent="0.25">
      <c r="A41" s="62" t="s">
        <v>55</v>
      </c>
      <c r="B41" s="20">
        <v>1.5591935189228914</v>
      </c>
      <c r="C41" s="20">
        <v>1.4988822424624377</v>
      </c>
      <c r="D41" s="20">
        <v>1.476482197674386</v>
      </c>
      <c r="E41" s="20">
        <v>1.45766794314159</v>
      </c>
      <c r="F41" s="20">
        <v>1.3943569235278894</v>
      </c>
      <c r="G41" s="20">
        <v>1.3788410040043462</v>
      </c>
      <c r="H41" s="20">
        <v>1.4055590829111253</v>
      </c>
      <c r="I41" s="20">
        <v>1.2964485764172184</v>
      </c>
      <c r="J41" s="20">
        <v>1.3018082951586638</v>
      </c>
      <c r="K41" s="20">
        <v>1.3689804986967133</v>
      </c>
      <c r="L41" s="20">
        <v>1.4529250694938247</v>
      </c>
      <c r="M41" s="20">
        <v>1.4842235021725936</v>
      </c>
      <c r="N41" s="20">
        <v>1.5878683344455311</v>
      </c>
      <c r="O41" s="20">
        <v>1.7315792604866791</v>
      </c>
      <c r="P41" s="20">
        <v>1.6263196292297306</v>
      </c>
      <c r="Q41" s="20">
        <v>1.6933331269200411</v>
      </c>
    </row>
    <row r="42" spans="1:17" ht="11.45" customHeight="1" x14ac:dyDescent="0.25">
      <c r="A42" s="25" t="s">
        <v>18</v>
      </c>
      <c r="B42" s="24">
        <f t="shared" ref="B42" si="7">B43+B52</f>
        <v>2148.8170923967896</v>
      </c>
      <c r="C42" s="24">
        <f t="shared" ref="C42:Q42" si="8">C43+C52</f>
        <v>2462.5682206256411</v>
      </c>
      <c r="D42" s="24">
        <f t="shared" si="8"/>
        <v>2768.5450910834347</v>
      </c>
      <c r="E42" s="24">
        <f t="shared" si="8"/>
        <v>3042.7376572582589</v>
      </c>
      <c r="F42" s="24">
        <f t="shared" si="8"/>
        <v>3082.0377130218712</v>
      </c>
      <c r="G42" s="24">
        <f t="shared" si="8"/>
        <v>3210.4426334677974</v>
      </c>
      <c r="H42" s="24">
        <f t="shared" si="8"/>
        <v>2969.1764400153916</v>
      </c>
      <c r="I42" s="24">
        <f t="shared" si="8"/>
        <v>3006.0695647373568</v>
      </c>
      <c r="J42" s="24">
        <f t="shared" si="8"/>
        <v>2745.8212814992685</v>
      </c>
      <c r="K42" s="24">
        <f t="shared" si="8"/>
        <v>2677.8866215229014</v>
      </c>
      <c r="L42" s="24">
        <f t="shared" si="8"/>
        <v>2967.3210174054866</v>
      </c>
      <c r="M42" s="24">
        <f t="shared" si="8"/>
        <v>2806.0458488556142</v>
      </c>
      <c r="N42" s="24">
        <f t="shared" si="8"/>
        <v>2844.9863980006335</v>
      </c>
      <c r="O42" s="24">
        <f t="shared" si="8"/>
        <v>3201.2669107944457</v>
      </c>
      <c r="P42" s="24">
        <f t="shared" si="8"/>
        <v>3069.8128801003395</v>
      </c>
      <c r="Q42" s="24">
        <f t="shared" si="8"/>
        <v>3176.1371758668288</v>
      </c>
    </row>
    <row r="43" spans="1:17" ht="11.45" customHeight="1" x14ac:dyDescent="0.25">
      <c r="A43" s="23" t="s">
        <v>27</v>
      </c>
      <c r="B43" s="22">
        <f>B44+B46+B48+B49+B51</f>
        <v>394.7894697151919</v>
      </c>
      <c r="C43" s="22">
        <f t="shared" ref="C43:Q43" si="9">C44+C46+C48+C49+C51</f>
        <v>400.72974927268325</v>
      </c>
      <c r="D43" s="22">
        <f t="shared" si="9"/>
        <v>400.02711652430844</v>
      </c>
      <c r="E43" s="22">
        <f t="shared" si="9"/>
        <v>403.31400058108647</v>
      </c>
      <c r="F43" s="22">
        <f t="shared" si="9"/>
        <v>407.55767905415951</v>
      </c>
      <c r="G43" s="22">
        <f t="shared" si="9"/>
        <v>422.0396256069493</v>
      </c>
      <c r="H43" s="22">
        <f t="shared" si="9"/>
        <v>442.12228198812414</v>
      </c>
      <c r="I43" s="22">
        <f t="shared" si="9"/>
        <v>458.58148995613919</v>
      </c>
      <c r="J43" s="22">
        <f t="shared" si="9"/>
        <v>453.49262711513796</v>
      </c>
      <c r="K43" s="22">
        <f t="shared" si="9"/>
        <v>450.00854918150242</v>
      </c>
      <c r="L43" s="22">
        <f t="shared" si="9"/>
        <v>455.13353929566244</v>
      </c>
      <c r="M43" s="22">
        <f t="shared" si="9"/>
        <v>461.03500942369459</v>
      </c>
      <c r="N43" s="22">
        <f t="shared" si="9"/>
        <v>459.24986973140301</v>
      </c>
      <c r="O43" s="22">
        <f t="shared" si="9"/>
        <v>463.06401515541512</v>
      </c>
      <c r="P43" s="22">
        <f t="shared" si="9"/>
        <v>471.93908522672427</v>
      </c>
      <c r="Q43" s="22">
        <f t="shared" si="9"/>
        <v>482.64399381246102</v>
      </c>
    </row>
    <row r="44" spans="1:17" ht="11.45" customHeight="1" x14ac:dyDescent="0.25">
      <c r="A44" s="62" t="s">
        <v>59</v>
      </c>
      <c r="B44" s="70">
        <v>60.508556842085575</v>
      </c>
      <c r="C44" s="70">
        <v>55.517608402926591</v>
      </c>
      <c r="D44" s="70">
        <v>38.363696578586918</v>
      </c>
      <c r="E44" s="70">
        <v>33.465945924370864</v>
      </c>
      <c r="F44" s="70">
        <v>29.385306495186526</v>
      </c>
      <c r="G44" s="70">
        <v>26.955529969734176</v>
      </c>
      <c r="H44" s="70">
        <v>25.597389146288073</v>
      </c>
      <c r="I44" s="70">
        <v>24.611404913445398</v>
      </c>
      <c r="J44" s="70">
        <v>22.99534394947792</v>
      </c>
      <c r="K44" s="70">
        <v>22.279093740977569</v>
      </c>
      <c r="L44" s="70">
        <v>21.62140200022726</v>
      </c>
      <c r="M44" s="70">
        <v>22.064893492549182</v>
      </c>
      <c r="N44" s="70">
        <v>22.042914715787756</v>
      </c>
      <c r="O44" s="70">
        <v>21.338993549302955</v>
      </c>
      <c r="P44" s="70">
        <v>21.682160112425226</v>
      </c>
      <c r="Q44" s="70">
        <v>22.096859471312246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0.15567023873583738</v>
      </c>
      <c r="J45" s="70">
        <v>0.68314653332968445</v>
      </c>
      <c r="K45" s="70">
        <v>0.96058081727116773</v>
      </c>
      <c r="L45" s="70">
        <v>0.96001124432507723</v>
      </c>
      <c r="M45" s="70">
        <v>1.0025349566721773</v>
      </c>
      <c r="N45" s="70">
        <v>1.0148707482742643</v>
      </c>
      <c r="O45" s="70">
        <v>0.87926788967475888</v>
      </c>
      <c r="P45" s="70">
        <v>0.85918298869297294</v>
      </c>
      <c r="Q45" s="70">
        <v>0.82819582471913489</v>
      </c>
    </row>
    <row r="46" spans="1:17" ht="11.45" customHeight="1" x14ac:dyDescent="0.25">
      <c r="A46" s="62" t="s">
        <v>58</v>
      </c>
      <c r="B46" s="70">
        <v>334.26619608591187</v>
      </c>
      <c r="C46" s="70">
        <v>345.19312406518998</v>
      </c>
      <c r="D46" s="70">
        <v>361.64668680536363</v>
      </c>
      <c r="E46" s="70">
        <v>369.80947173521889</v>
      </c>
      <c r="F46" s="70">
        <v>378.09780607714691</v>
      </c>
      <c r="G46" s="70">
        <v>394.80824407929111</v>
      </c>
      <c r="H46" s="70">
        <v>416.17538154716078</v>
      </c>
      <c r="I46" s="70">
        <v>433.53527018376849</v>
      </c>
      <c r="J46" s="70">
        <v>429.81400214079309</v>
      </c>
      <c r="K46" s="70">
        <v>426.92866742055224</v>
      </c>
      <c r="L46" s="70">
        <v>432.59519623043963</v>
      </c>
      <c r="M46" s="70">
        <v>437.94552605042986</v>
      </c>
      <c r="N46" s="70">
        <v>435.86695536300596</v>
      </c>
      <c r="O46" s="70">
        <v>440.11362184586403</v>
      </c>
      <c r="P46" s="70">
        <v>448.39338057228895</v>
      </c>
      <c r="Q46" s="70">
        <v>458.4449978313034</v>
      </c>
    </row>
    <row r="47" spans="1:17" ht="11.45" customHeight="1" x14ac:dyDescent="0.25">
      <c r="A47" s="87" t="s">
        <v>75</v>
      </c>
      <c r="B47" s="70">
        <v>1.3621578557376128</v>
      </c>
      <c r="C47" s="70">
        <v>1.3929420887862665</v>
      </c>
      <c r="D47" s="70">
        <v>1.3751631170587706</v>
      </c>
      <c r="E47" s="70">
        <v>1.319945585493997</v>
      </c>
      <c r="F47" s="70">
        <v>1.2860790993301678</v>
      </c>
      <c r="G47" s="70">
        <v>3.3757277479546768</v>
      </c>
      <c r="H47" s="70">
        <v>18.897520629162848</v>
      </c>
      <c r="I47" s="70">
        <v>23.151557073343817</v>
      </c>
      <c r="J47" s="70">
        <v>26.124973660988797</v>
      </c>
      <c r="K47" s="70">
        <v>33.629999028351492</v>
      </c>
      <c r="L47" s="70">
        <v>31.326921059257682</v>
      </c>
      <c r="M47" s="70">
        <v>33.074158215680896</v>
      </c>
      <c r="N47" s="70">
        <v>32.184203181028984</v>
      </c>
      <c r="O47" s="70">
        <v>31.599345103616663</v>
      </c>
      <c r="P47" s="70">
        <v>39.676055297672193</v>
      </c>
      <c r="Q47" s="70">
        <v>43.973812883460269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2.2396657031299286E-2</v>
      </c>
      <c r="F48" s="70">
        <v>5.9528220021266148E-2</v>
      </c>
      <c r="G48" s="70">
        <v>0.26195974021371388</v>
      </c>
      <c r="H48" s="70">
        <v>0.25461714637933602</v>
      </c>
      <c r="I48" s="70">
        <v>0.25330873282245181</v>
      </c>
      <c r="J48" s="70">
        <v>0.23937767937317073</v>
      </c>
      <c r="K48" s="70">
        <v>0.22451337170872221</v>
      </c>
      <c r="L48" s="70">
        <v>0.20991106435591353</v>
      </c>
      <c r="M48" s="70">
        <v>0.19476687658124361</v>
      </c>
      <c r="N48" s="70">
        <v>0.20309582785077304</v>
      </c>
      <c r="O48" s="70">
        <v>0.21629965158058073</v>
      </c>
      <c r="P48" s="70">
        <v>0.24298074483525883</v>
      </c>
      <c r="Q48" s="70">
        <v>0.25371548718791848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8.2097264044226848E-2</v>
      </c>
      <c r="I49" s="70">
        <v>0.16546612327794741</v>
      </c>
      <c r="J49" s="70">
        <v>0.42618966015394039</v>
      </c>
      <c r="K49" s="70">
        <v>0.55096804032659685</v>
      </c>
      <c r="L49" s="70">
        <v>0.66868570127066473</v>
      </c>
      <c r="M49" s="70">
        <v>0.77216809660991614</v>
      </c>
      <c r="N49" s="70">
        <v>0.92200862137697537</v>
      </c>
      <c r="O49" s="70">
        <v>1.0556353736108484</v>
      </c>
      <c r="P49" s="70">
        <v>1.1693977757700229</v>
      </c>
      <c r="Q49" s="70">
        <v>1.2564642167692144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1.4696382297370726E-3</v>
      </c>
      <c r="M50" s="70">
        <v>6.3034348852853564E-3</v>
      </c>
      <c r="N50" s="70">
        <v>5.1508941534146712E-3</v>
      </c>
      <c r="O50" s="70">
        <v>9.6552025835307236E-3</v>
      </c>
      <c r="P50" s="70">
        <v>5.4019170560751555E-2</v>
      </c>
      <c r="Q50" s="70">
        <v>5.7934594137654824E-2</v>
      </c>
    </row>
    <row r="51" spans="1:17" ht="11.45" customHeight="1" x14ac:dyDescent="0.25">
      <c r="A51" s="62" t="s">
        <v>55</v>
      </c>
      <c r="B51" s="70">
        <v>1.4716787194454344E-2</v>
      </c>
      <c r="C51" s="70">
        <v>1.9016804566658479E-2</v>
      </c>
      <c r="D51" s="70">
        <v>1.6733140357867601E-2</v>
      </c>
      <c r="E51" s="70">
        <v>1.6186264465376406E-2</v>
      </c>
      <c r="F51" s="70">
        <v>1.5038261804819604E-2</v>
      </c>
      <c r="G51" s="70">
        <v>1.3891817710262828E-2</v>
      </c>
      <c r="H51" s="70">
        <v>1.2796884251642498E-2</v>
      </c>
      <c r="I51" s="70">
        <v>1.6040002824893512E-2</v>
      </c>
      <c r="J51" s="70">
        <v>1.7713685339856455E-2</v>
      </c>
      <c r="K51" s="70">
        <v>2.5306607937304753E-2</v>
      </c>
      <c r="L51" s="70">
        <v>3.8344299368998552E-2</v>
      </c>
      <c r="M51" s="70">
        <v>5.7654907524382876E-2</v>
      </c>
      <c r="N51" s="70">
        <v>0.21489520338160692</v>
      </c>
      <c r="O51" s="70">
        <v>0.33946473505670605</v>
      </c>
      <c r="P51" s="70">
        <v>0.45116602140476642</v>
      </c>
      <c r="Q51" s="70">
        <v>0.59195680588822952</v>
      </c>
    </row>
    <row r="52" spans="1:17" ht="11.45" customHeight="1" x14ac:dyDescent="0.25">
      <c r="A52" s="19" t="s">
        <v>76</v>
      </c>
      <c r="B52" s="21">
        <f>B53+B55</f>
        <v>1754.0276226815977</v>
      </c>
      <c r="C52" s="21">
        <f t="shared" ref="C52:Q52" si="10">C53+C55</f>
        <v>2061.8384713529576</v>
      </c>
      <c r="D52" s="21">
        <f t="shared" si="10"/>
        <v>2368.5179745591263</v>
      </c>
      <c r="E52" s="21">
        <f t="shared" si="10"/>
        <v>2639.4236566771724</v>
      </c>
      <c r="F52" s="21">
        <f t="shared" si="10"/>
        <v>2674.4800339677117</v>
      </c>
      <c r="G52" s="21">
        <f t="shared" si="10"/>
        <v>2788.403007860848</v>
      </c>
      <c r="H52" s="21">
        <f t="shared" si="10"/>
        <v>2527.0541580272675</v>
      </c>
      <c r="I52" s="21">
        <f t="shared" si="10"/>
        <v>2547.4880747812176</v>
      </c>
      <c r="J52" s="21">
        <f t="shared" si="10"/>
        <v>2292.3286543841305</v>
      </c>
      <c r="K52" s="21">
        <f t="shared" si="10"/>
        <v>2227.8780723413988</v>
      </c>
      <c r="L52" s="21">
        <f t="shared" si="10"/>
        <v>2512.187478109824</v>
      </c>
      <c r="M52" s="21">
        <f t="shared" si="10"/>
        <v>2345.0108394319195</v>
      </c>
      <c r="N52" s="21">
        <f t="shared" si="10"/>
        <v>2385.7365282692303</v>
      </c>
      <c r="O52" s="21">
        <f t="shared" si="10"/>
        <v>2738.2028956390304</v>
      </c>
      <c r="P52" s="21">
        <f t="shared" si="10"/>
        <v>2597.8737948736152</v>
      </c>
      <c r="Q52" s="21">
        <f t="shared" si="10"/>
        <v>2693.4931820543679</v>
      </c>
    </row>
    <row r="53" spans="1:17" ht="11.45" customHeight="1" x14ac:dyDescent="0.25">
      <c r="A53" s="17" t="s">
        <v>23</v>
      </c>
      <c r="B53" s="20">
        <v>731.50426748905227</v>
      </c>
      <c r="C53" s="20">
        <v>761.52768298371234</v>
      </c>
      <c r="D53" s="20">
        <v>788.43116016716874</v>
      </c>
      <c r="E53" s="20">
        <v>833.46980063554054</v>
      </c>
      <c r="F53" s="20">
        <v>785.08458580610488</v>
      </c>
      <c r="G53" s="20">
        <v>785.4712345893829</v>
      </c>
      <c r="H53" s="20">
        <v>855.7819497390185</v>
      </c>
      <c r="I53" s="20">
        <v>851.70934301145564</v>
      </c>
      <c r="J53" s="20">
        <v>807.47248168328088</v>
      </c>
      <c r="K53" s="20">
        <v>776.10817111252595</v>
      </c>
      <c r="L53" s="20">
        <v>791.85476946204881</v>
      </c>
      <c r="M53" s="20">
        <v>793.39095740328366</v>
      </c>
      <c r="N53" s="20">
        <v>783.36069368204824</v>
      </c>
      <c r="O53" s="20">
        <v>808.2255184249625</v>
      </c>
      <c r="P53" s="20">
        <v>826.1316066251934</v>
      </c>
      <c r="Q53" s="20">
        <v>874.02493094998795</v>
      </c>
    </row>
    <row r="54" spans="1:17" ht="11.45" customHeight="1" x14ac:dyDescent="0.25">
      <c r="A54" s="87" t="s">
        <v>75</v>
      </c>
      <c r="B54" s="20">
        <v>2.9809304564249217</v>
      </c>
      <c r="C54" s="20">
        <v>3.072957968895035</v>
      </c>
      <c r="D54" s="20">
        <v>2.9980129539670548</v>
      </c>
      <c r="E54" s="20">
        <v>2.9748691368811997</v>
      </c>
      <c r="F54" s="20">
        <v>2.6704224694853114</v>
      </c>
      <c r="G54" s="20">
        <v>6.7160123467205963</v>
      </c>
      <c r="H54" s="20">
        <v>38.858994948565169</v>
      </c>
      <c r="I54" s="20">
        <v>45.485321360008726</v>
      </c>
      <c r="J54" s="20">
        <v>49.056405123302071</v>
      </c>
      <c r="K54" s="20">
        <v>61.123979873028077</v>
      </c>
      <c r="L54" s="20">
        <v>57.315744379550949</v>
      </c>
      <c r="M54" s="20">
        <v>59.820873728742299</v>
      </c>
      <c r="N54" s="20">
        <v>57.740513360390551</v>
      </c>
      <c r="O54" s="20">
        <v>57.904600831912347</v>
      </c>
      <c r="P54" s="20">
        <v>72.849316214300899</v>
      </c>
      <c r="Q54" s="20">
        <v>83.570869424471084</v>
      </c>
    </row>
    <row r="55" spans="1:17" ht="11.45" customHeight="1" x14ac:dyDescent="0.25">
      <c r="A55" s="17" t="s">
        <v>22</v>
      </c>
      <c r="B55" s="20">
        <v>1022.5233551925454</v>
      </c>
      <c r="C55" s="20">
        <v>1300.3107883692455</v>
      </c>
      <c r="D55" s="20">
        <v>1580.0868143919577</v>
      </c>
      <c r="E55" s="20">
        <v>1805.953856041632</v>
      </c>
      <c r="F55" s="20">
        <v>1889.395448161607</v>
      </c>
      <c r="G55" s="20">
        <v>2002.9317732714651</v>
      </c>
      <c r="H55" s="20">
        <v>1671.2722082882492</v>
      </c>
      <c r="I55" s="20">
        <v>1695.7787317697619</v>
      </c>
      <c r="J55" s="20">
        <v>1484.8561727008496</v>
      </c>
      <c r="K55" s="20">
        <v>1451.7699012288729</v>
      </c>
      <c r="L55" s="20">
        <v>1720.3327086477752</v>
      </c>
      <c r="M55" s="20">
        <v>1551.6198820286361</v>
      </c>
      <c r="N55" s="20">
        <v>1602.375834587182</v>
      </c>
      <c r="O55" s="20">
        <v>1929.9773772140679</v>
      </c>
      <c r="P55" s="20">
        <v>1771.7421882484218</v>
      </c>
      <c r="Q55" s="20">
        <v>1819.46825110438</v>
      </c>
    </row>
    <row r="56" spans="1:17" ht="11.45" customHeight="1" x14ac:dyDescent="0.25">
      <c r="A56" s="86" t="s">
        <v>75</v>
      </c>
      <c r="B56" s="69">
        <v>4.1668533559783736</v>
      </c>
      <c r="C56" s="69">
        <v>5.2470848906026193</v>
      </c>
      <c r="D56" s="69">
        <v>6.0082870607691712</v>
      </c>
      <c r="E56" s="69">
        <v>6.445916078630809</v>
      </c>
      <c r="F56" s="69">
        <v>6.4266757362628031</v>
      </c>
      <c r="G56" s="69">
        <v>17.125661547570513</v>
      </c>
      <c r="H56" s="69">
        <v>75.888441348121361</v>
      </c>
      <c r="I56" s="69">
        <v>90.562632901607373</v>
      </c>
      <c r="J56" s="69">
        <v>90.209521203745012</v>
      </c>
      <c r="K56" s="69">
        <v>114.33709568574514</v>
      </c>
      <c r="L56" s="69">
        <v>124.52049741851326</v>
      </c>
      <c r="M56" s="69">
        <v>116.99056583860298</v>
      </c>
      <c r="N56" s="69">
        <v>118.10907035744272</v>
      </c>
      <c r="O56" s="69">
        <v>138.27151839994437</v>
      </c>
      <c r="P56" s="69">
        <v>156.23443757246835</v>
      </c>
      <c r="Q56" s="69">
        <v>173.97048785524328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9.4279223883020276</v>
      </c>
      <c r="C60" s="71">
        <f>IF(C17=0,"",C17/TrRoad_act!C30*100)</f>
        <v>9.9221957594147003</v>
      </c>
      <c r="D60" s="71">
        <f>IF(D17=0,"",D17/TrRoad_act!D30*100)</f>
        <v>10.762324453974369</v>
      </c>
      <c r="E60" s="71">
        <f>IF(E17=0,"",E17/TrRoad_act!E30*100)</f>
        <v>11.294549001023762</v>
      </c>
      <c r="F60" s="71">
        <f>IF(F17=0,"",F17/TrRoad_act!F30*100)</f>
        <v>11.258653071173732</v>
      </c>
      <c r="G60" s="71">
        <f>IF(G17=0,"",G17/TrRoad_act!G30*100)</f>
        <v>11.383734107415396</v>
      </c>
      <c r="H60" s="71">
        <f>IF(H17=0,"",H17/TrRoad_act!H30*100)</f>
        <v>10.91346966645375</v>
      </c>
      <c r="I60" s="71">
        <f>IF(I17=0,"",I17/TrRoad_act!I30*100)</f>
        <v>10.854196354434487</v>
      </c>
      <c r="J60" s="71">
        <f>IF(J17=0,"",J17/TrRoad_act!J30*100)</f>
        <v>10.141218945519666</v>
      </c>
      <c r="K60" s="71">
        <f>IF(K17=0,"",K17/TrRoad_act!K30*100)</f>
        <v>10.045629952733078</v>
      </c>
      <c r="L60" s="71">
        <f>IF(L17=0,"",L17/TrRoad_act!L30*100)</f>
        <v>10.20703581225658</v>
      </c>
      <c r="M60" s="71">
        <f>IF(M17=0,"",M17/TrRoad_act!M30*100)</f>
        <v>9.7026694381775531</v>
      </c>
      <c r="N60" s="71">
        <f>IF(N17=0,"",N17/TrRoad_act!N30*100)</f>
        <v>9.6875052486775033</v>
      </c>
      <c r="O60" s="71">
        <f>IF(O17=0,"",O17/TrRoad_act!O30*100)</f>
        <v>10.001538455053836</v>
      </c>
      <c r="P60" s="71">
        <f>IF(P17=0,"",P17/TrRoad_act!P30*100)</f>
        <v>9.6904169456761373</v>
      </c>
      <c r="Q60" s="71">
        <f>IF(Q17=0,"",Q17/TrRoad_act!Q30*100)</f>
        <v>9.6823839982315576</v>
      </c>
    </row>
    <row r="61" spans="1:17" ht="11.45" customHeight="1" x14ac:dyDescent="0.25">
      <c r="A61" s="25" t="s">
        <v>39</v>
      </c>
      <c r="B61" s="24">
        <f>IF(B18=0,"",B18/TrRoad_act!B31*100)</f>
        <v>6.7385727536067366</v>
      </c>
      <c r="C61" s="24">
        <f>IF(C18=0,"",C18/TrRoad_act!C31*100)</f>
        <v>6.831019182305778</v>
      </c>
      <c r="D61" s="24">
        <f>IF(D18=0,"",D18/TrRoad_act!D31*100)</f>
        <v>7.3375284264877187</v>
      </c>
      <c r="E61" s="24">
        <f>IF(E18=0,"",E18/TrRoad_act!E31*100)</f>
        <v>7.5609203945247003</v>
      </c>
      <c r="F61" s="24">
        <f>IF(F18=0,"",F18/TrRoad_act!F31*100)</f>
        <v>7.5527092435626138</v>
      </c>
      <c r="G61" s="24">
        <f>IF(G18=0,"",G18/TrRoad_act!G31*100)</f>
        <v>7.6013117096571214</v>
      </c>
      <c r="H61" s="24">
        <f>IF(H18=0,"",H18/TrRoad_act!H31*100)</f>
        <v>7.59911429883614</v>
      </c>
      <c r="I61" s="24">
        <f>IF(I18=0,"",I18/TrRoad_act!I31*100)</f>
        <v>7.6173400770108755</v>
      </c>
      <c r="J61" s="24">
        <f>IF(J18=0,"",J18/TrRoad_act!J31*100)</f>
        <v>7.3055686514051477</v>
      </c>
      <c r="K61" s="24">
        <f>IF(K18=0,"",K18/TrRoad_act!K31*100)</f>
        <v>7.2254507073114382</v>
      </c>
      <c r="L61" s="24">
        <f>IF(L18=0,"",L18/TrRoad_act!L31*100)</f>
        <v>7.0226822348309712</v>
      </c>
      <c r="M61" s="24">
        <f>IF(M18=0,"",M18/TrRoad_act!M31*100)</f>
        <v>6.7824970356329688</v>
      </c>
      <c r="N61" s="24">
        <f>IF(N18=0,"",N18/TrRoad_act!N31*100)</f>
        <v>6.6984760858124615</v>
      </c>
      <c r="O61" s="24">
        <f>IF(O18=0,"",O18/TrRoad_act!O31*100)</f>
        <v>6.5732294599162131</v>
      </c>
      <c r="P61" s="24">
        <f>IF(P18=0,"",P18/TrRoad_act!P31*100)</f>
        <v>6.5222291103034831</v>
      </c>
      <c r="Q61" s="24">
        <f>IF(Q18=0,"",Q18/TrRoad_act!Q31*100)</f>
        <v>6.4846406984206126</v>
      </c>
    </row>
    <row r="62" spans="1:17" ht="11.45" customHeight="1" x14ac:dyDescent="0.25">
      <c r="A62" s="23" t="s">
        <v>30</v>
      </c>
      <c r="B62" s="22">
        <f>IF(B19=0,"",B19/TrRoad_act!B32*100)</f>
        <v>3.7686091226440572</v>
      </c>
      <c r="C62" s="22">
        <f>IF(C19=0,"",C19/TrRoad_act!C32*100)</f>
        <v>3.8038629646469473</v>
      </c>
      <c r="D62" s="22">
        <f>IF(D19=0,"",D19/TrRoad_act!D32*100)</f>
        <v>3.8340851122463806</v>
      </c>
      <c r="E62" s="22">
        <f>IF(E19=0,"",E19/TrRoad_act!E32*100)</f>
        <v>3.8394676834925034</v>
      </c>
      <c r="F62" s="22">
        <f>IF(F19=0,"",F19/TrRoad_act!F32*100)</f>
        <v>3.7273468501507425</v>
      </c>
      <c r="G62" s="22">
        <f>IF(G19=0,"",G19/TrRoad_act!G32*100)</f>
        <v>3.7191257034033405</v>
      </c>
      <c r="H62" s="22">
        <f>IF(H19=0,"",H19/TrRoad_act!H32*100)</f>
        <v>3.7135414678111567</v>
      </c>
      <c r="I62" s="22">
        <f>IF(I19=0,"",I19/TrRoad_act!I32*100)</f>
        <v>3.7216980593012678</v>
      </c>
      <c r="J62" s="22">
        <f>IF(J19=0,"",J19/TrRoad_act!J32*100)</f>
        <v>3.7524355264370519</v>
      </c>
      <c r="K62" s="22">
        <f>IF(K19=0,"",K19/TrRoad_act!K32*100)</f>
        <v>3.75793337954951</v>
      </c>
      <c r="L62" s="22">
        <f>IF(L19=0,"",L19/TrRoad_act!L32*100)</f>
        <v>3.7408653804616501</v>
      </c>
      <c r="M62" s="22">
        <f>IF(M19=0,"",M19/TrRoad_act!M32*100)</f>
        <v>3.7366741582302625</v>
      </c>
      <c r="N62" s="22">
        <f>IF(N19=0,"",N19/TrRoad_act!N32*100)</f>
        <v>3.7056224424245054</v>
      </c>
      <c r="O62" s="22">
        <f>IF(O19=0,"",O19/TrRoad_act!O32*100)</f>
        <v>3.6413409932784204</v>
      </c>
      <c r="P62" s="22">
        <f>IF(P19=0,"",P19/TrRoad_act!P32*100)</f>
        <v>3.6764910663951995</v>
      </c>
      <c r="Q62" s="22">
        <f>IF(Q19=0,"",Q19/TrRoad_act!Q32*100)</f>
        <v>3.6582000660648748</v>
      </c>
    </row>
    <row r="63" spans="1:17" ht="11.45" customHeight="1" x14ac:dyDescent="0.25">
      <c r="A63" s="19" t="s">
        <v>29</v>
      </c>
      <c r="B63" s="21">
        <f>IF(B21=0,"",B21/TrRoad_act!B33*100)</f>
        <v>6.3705444861617986</v>
      </c>
      <c r="C63" s="21">
        <f>IF(C21=0,"",C21/TrRoad_act!C33*100)</f>
        <v>6.4693235118094901</v>
      </c>
      <c r="D63" s="21">
        <f>IF(D21=0,"",D21/TrRoad_act!D33*100)</f>
        <v>6.9829829038654676</v>
      </c>
      <c r="E63" s="21">
        <f>IF(E21=0,"",E21/TrRoad_act!E33*100)</f>
        <v>7.2072332848563665</v>
      </c>
      <c r="F63" s="21">
        <f>IF(F21=0,"",F21/TrRoad_act!F33*100)</f>
        <v>7.2134581256082297</v>
      </c>
      <c r="G63" s="21">
        <f>IF(G21=0,"",G21/TrRoad_act!G33*100)</f>
        <v>7.2743787047130279</v>
      </c>
      <c r="H63" s="21">
        <f>IF(H21=0,"",H21/TrRoad_act!H33*100)</f>
        <v>7.2852101616901308</v>
      </c>
      <c r="I63" s="21">
        <f>IF(I21=0,"",I21/TrRoad_act!I33*100)</f>
        <v>7.2927731878143307</v>
      </c>
      <c r="J63" s="21">
        <f>IF(J21=0,"",J21/TrRoad_act!J33*100)</f>
        <v>6.9953816376421525</v>
      </c>
      <c r="K63" s="21">
        <f>IF(K21=0,"",K21/TrRoad_act!K33*100)</f>
        <v>6.9464452543626765</v>
      </c>
      <c r="L63" s="21">
        <f>IF(L21=0,"",L21/TrRoad_act!L33*100)</f>
        <v>6.7178885571557476</v>
      </c>
      <c r="M63" s="21">
        <f>IF(M21=0,"",M21/TrRoad_act!M33*100)</f>
        <v>6.4826990919631626</v>
      </c>
      <c r="N63" s="21">
        <f>IF(N21=0,"",N21/TrRoad_act!N33*100)</f>
        <v>6.403177733735224</v>
      </c>
      <c r="O63" s="21">
        <f>IF(O21=0,"",O21/TrRoad_act!O33*100)</f>
        <v>6.2808425203373277</v>
      </c>
      <c r="P63" s="21">
        <f>IF(P21=0,"",P21/TrRoad_act!P33*100)</f>
        <v>6.2288095783084518</v>
      </c>
      <c r="Q63" s="21">
        <f>IF(Q21=0,"",Q21/TrRoad_act!Q33*100)</f>
        <v>6.1943263932001278</v>
      </c>
    </row>
    <row r="64" spans="1:17" ht="11.45" customHeight="1" x14ac:dyDescent="0.25">
      <c r="A64" s="62" t="s">
        <v>59</v>
      </c>
      <c r="B64" s="70">
        <f>IF(B22=0,"",B22/TrRoad_act!B34*100)</f>
        <v>6.4082696784925606</v>
      </c>
      <c r="C64" s="70">
        <f>IF(C22=0,"",C22/TrRoad_act!C34*100)</f>
        <v>6.5127650153182266</v>
      </c>
      <c r="D64" s="70">
        <f>IF(D22=0,"",D22/TrRoad_act!D34*100)</f>
        <v>7.3523525131278262</v>
      </c>
      <c r="E64" s="70">
        <f>IF(E22=0,"",E22/TrRoad_act!E34*100)</f>
        <v>7.7554829437561912</v>
      </c>
      <c r="F64" s="70">
        <f>IF(F22=0,"",F22/TrRoad_act!F34*100)</f>
        <v>7.8228800293485472</v>
      </c>
      <c r="G64" s="70">
        <f>IF(G22=0,"",G22/TrRoad_act!G34*100)</f>
        <v>8.0141703079972171</v>
      </c>
      <c r="H64" s="70">
        <f>IF(H22=0,"",H22/TrRoad_act!H34*100)</f>
        <v>8.0966588016285748</v>
      </c>
      <c r="I64" s="70">
        <f>IF(I22=0,"",I22/TrRoad_act!I34*100)</f>
        <v>8.179660180750318</v>
      </c>
      <c r="J64" s="70">
        <f>IF(J22=0,"",J22/TrRoad_act!J34*100)</f>
        <v>7.6833173589582175</v>
      </c>
      <c r="K64" s="70">
        <f>IF(K22=0,"",K22/TrRoad_act!K34*100)</f>
        <v>7.5689010773869105</v>
      </c>
      <c r="L64" s="70">
        <f>IF(L22=0,"",L22/TrRoad_act!L34*100)</f>
        <v>7.1320677811148574</v>
      </c>
      <c r="M64" s="70">
        <f>IF(M22=0,"",M22/TrRoad_act!M34*100)</f>
        <v>6.7498228631073562</v>
      </c>
      <c r="N64" s="70">
        <f>IF(N22=0,"",N22/TrRoad_act!N34*100)</f>
        <v>6.6396766376145013</v>
      </c>
      <c r="O64" s="70">
        <f>IF(O22=0,"",O22/TrRoad_act!O34*100)</f>
        <v>6.4394040918505961</v>
      </c>
      <c r="P64" s="70">
        <f>IF(P22=0,"",P22/TrRoad_act!P34*100)</f>
        <v>6.4059973607798222</v>
      </c>
      <c r="Q64" s="70">
        <f>IF(Q22=0,"",Q22/TrRoad_act!Q34*100)</f>
        <v>6.3994311425479653</v>
      </c>
    </row>
    <row r="65" spans="1:17" ht="11.45" customHeight="1" x14ac:dyDescent="0.25">
      <c r="A65" s="62" t="s">
        <v>58</v>
      </c>
      <c r="B65" s="70">
        <f>IF(B24=0,"",B24/TrRoad_act!B35*100)</f>
        <v>6.3103648227070961</v>
      </c>
      <c r="C65" s="70">
        <f>IF(C24=0,"",C24/TrRoad_act!C35*100)</f>
        <v>6.4056679829730001</v>
      </c>
      <c r="D65" s="70">
        <f>IF(D24=0,"",D24/TrRoad_act!D35*100)</f>
        <v>6.5929285449724402</v>
      </c>
      <c r="E65" s="70">
        <f>IF(E24=0,"",E24/TrRoad_act!E35*100)</f>
        <v>6.6827245604215113</v>
      </c>
      <c r="F65" s="70">
        <f>IF(F24=0,"",F24/TrRoad_act!F35*100)</f>
        <v>6.6733268262821941</v>
      </c>
      <c r="G65" s="70">
        <f>IF(G24=0,"",G24/TrRoad_act!G35*100)</f>
        <v>6.7151158829571784</v>
      </c>
      <c r="H65" s="70">
        <f>IF(H24=0,"",H24/TrRoad_act!H35*100)</f>
        <v>6.7079344830868584</v>
      </c>
      <c r="I65" s="70">
        <f>IF(I24=0,"",I24/TrRoad_act!I35*100)</f>
        <v>6.7244250140691459</v>
      </c>
      <c r="J65" s="70">
        <f>IF(J24=0,"",J24/TrRoad_act!J35*100)</f>
        <v>6.5910841886619247</v>
      </c>
      <c r="K65" s="70">
        <f>IF(K24=0,"",K24/TrRoad_act!K35*100)</f>
        <v>6.5787466840624891</v>
      </c>
      <c r="L65" s="70">
        <f>IF(L24=0,"",L24/TrRoad_act!L35*100)</f>
        <v>6.4585272366516886</v>
      </c>
      <c r="M65" s="70">
        <f>IF(M24=0,"",M24/TrRoad_act!M35*100)</f>
        <v>6.3135710586239169</v>
      </c>
      <c r="N65" s="70">
        <f>IF(N24=0,"",N24/TrRoad_act!N35*100)</f>
        <v>6.2523500213855376</v>
      </c>
      <c r="O65" s="70">
        <f>IF(O24=0,"",O24/TrRoad_act!O35*100)</f>
        <v>6.181390028783226</v>
      </c>
      <c r="P65" s="70">
        <f>IF(P24=0,"",P24/TrRoad_act!P35*100)</f>
        <v>6.1288492911568904</v>
      </c>
      <c r="Q65" s="70">
        <f>IF(Q24=0,"",Q24/TrRoad_act!Q35*100)</f>
        <v>6.0857748760862869</v>
      </c>
    </row>
    <row r="66" spans="1:17" ht="11.45" customHeight="1" x14ac:dyDescent="0.25">
      <c r="A66" s="62" t="s">
        <v>57</v>
      </c>
      <c r="B66" s="70">
        <f>IF(B26=0,"",B26/TrRoad_act!B36*100)</f>
        <v>7.9042486907044838</v>
      </c>
      <c r="C66" s="70">
        <f>IF(C26=0,"",C26/TrRoad_act!C36*100)</f>
        <v>7.949477202148544</v>
      </c>
      <c r="D66" s="70">
        <f>IF(D26=0,"",D26/TrRoad_act!D36*100)</f>
        <v>7.5540870606018533</v>
      </c>
      <c r="E66" s="70">
        <f>IF(E26=0,"",E26/TrRoad_act!E36*100)</f>
        <v>7.4151024382876951</v>
      </c>
      <c r="F66" s="70">
        <f>IF(F26=0,"",F26/TrRoad_act!F36*100)</f>
        <v>7.4457952494731323</v>
      </c>
      <c r="G66" s="70">
        <f>IF(G26=0,"",G26/TrRoad_act!G36*100)</f>
        <v>7.3346920094275347</v>
      </c>
      <c r="H66" s="70">
        <f>IF(H26=0,"",H26/TrRoad_act!H36*100)</f>
        <v>7.4344953362490873</v>
      </c>
      <c r="I66" s="70">
        <f>IF(I26=0,"",I26/TrRoad_act!I36*100)</f>
        <v>7.3306182461909248</v>
      </c>
      <c r="J66" s="70">
        <f>IF(J26=0,"",J26/TrRoad_act!J36*100)</f>
        <v>7.335391463070982</v>
      </c>
      <c r="K66" s="70">
        <f>IF(K26=0,"",K26/TrRoad_act!K36*100)</f>
        <v>7.2978975067879688</v>
      </c>
      <c r="L66" s="70">
        <f>IF(L26=0,"",L26/TrRoad_act!L36*100)</f>
        <v>7.253176196279167</v>
      </c>
      <c r="M66" s="70">
        <f>IF(M26=0,"",M26/TrRoad_act!M36*100)</f>
        <v>7.2721347910235616</v>
      </c>
      <c r="N66" s="70">
        <f>IF(N26=0,"",N26/TrRoad_act!N36*100)</f>
        <v>7.4464651587827069</v>
      </c>
      <c r="O66" s="70">
        <f>IF(O26=0,"",O26/TrRoad_act!O36*100)</f>
        <v>7.5383825703271654</v>
      </c>
      <c r="P66" s="70">
        <f>IF(P26=0,"",P26/TrRoad_act!P36*100)</f>
        <v>7.3243667921787452</v>
      </c>
      <c r="Q66" s="70">
        <f>IF(Q26=0,"",Q26/TrRoad_act!Q36*100)</f>
        <v>7.1354485554962004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>
        <f>IF(H27=0,"",H27/TrRoad_act!H37*100)</f>
        <v>6.7628309757092193</v>
      </c>
      <c r="I67" s="70">
        <f>IF(I27=0,"",I27/TrRoad_act!I37*100)</f>
        <v>6.7222762537119385</v>
      </c>
      <c r="J67" s="70">
        <f>IF(J27=0,"",J27/TrRoad_act!J37*100)</f>
        <v>6.5783778098404033</v>
      </c>
      <c r="K67" s="70">
        <f>IF(K27=0,"",K27/TrRoad_act!K37*100)</f>
        <v>6.5397195991754238</v>
      </c>
      <c r="L67" s="70">
        <f>IF(L27=0,"",L27/TrRoad_act!L37*100)</f>
        <v>6.8402169274233957</v>
      </c>
      <c r="M67" s="70">
        <f>IF(M27=0,"",M27/TrRoad_act!M37*100)</f>
        <v>6.9734513295350258</v>
      </c>
      <c r="N67" s="70">
        <f>IF(N27=0,"",N27/TrRoad_act!N37*100)</f>
        <v>7.0367140352368223</v>
      </c>
      <c r="O67" s="70">
        <f>IF(O27=0,"",O27/TrRoad_act!O37*100)</f>
        <v>6.7913502117214266</v>
      </c>
      <c r="P67" s="70">
        <f>IF(P27=0,"",P27/TrRoad_act!P37*100)</f>
        <v>6.5854901936855352</v>
      </c>
      <c r="Q67" s="70">
        <f>IF(Q27=0,"",Q27/TrRoad_act!Q37*100)</f>
        <v>6.5066218160415872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>
        <f>IF(O29=0,"",O29/TrRoad_act!O38*100)</f>
        <v>2.0338189084579317</v>
      </c>
      <c r="P68" s="70">
        <f>IF(P29=0,"",P29/TrRoad_act!P38*100)</f>
        <v>2.5449196980763662</v>
      </c>
      <c r="Q68" s="70">
        <f>IF(Q29=0,"",Q29/TrRoad_act!Q38*100)</f>
        <v>3.1288566018089896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>
        <f>IF(J32=0,"",J32/TrRoad_act!J39*100)</f>
        <v>2.8886002143645793</v>
      </c>
      <c r="K69" s="70">
        <f>IF(K32=0,"",K32/TrRoad_act!K39*100)</f>
        <v>2.8955945681115205</v>
      </c>
      <c r="L69" s="70">
        <f>IF(L32=0,"",L32/TrRoad_act!L39*100)</f>
        <v>2.9047099705295643</v>
      </c>
      <c r="M69" s="70">
        <f>IF(M32=0,"",M32/TrRoad_act!M39*100)</f>
        <v>2.9169694854924719</v>
      </c>
      <c r="N69" s="70">
        <f>IF(N32=0,"",N32/TrRoad_act!N39*100)</f>
        <v>2.9271536590544187</v>
      </c>
      <c r="O69" s="70">
        <f>IF(O32=0,"",O32/TrRoad_act!O39*100)</f>
        <v>2.9398966522061887</v>
      </c>
      <c r="P69" s="70">
        <f>IF(P32=0,"",P32/TrRoad_act!P39*100)</f>
        <v>2.9563770767655058</v>
      </c>
      <c r="Q69" s="70">
        <f>IF(Q32=0,"",Q32/TrRoad_act!Q39*100)</f>
        <v>2.9736893870252508</v>
      </c>
    </row>
    <row r="70" spans="1:17" ht="11.45" customHeight="1" x14ac:dyDescent="0.25">
      <c r="A70" s="19" t="s">
        <v>28</v>
      </c>
      <c r="B70" s="21">
        <f>IF(B33=0,"",B33/TrRoad_act!B40*100)</f>
        <v>56.994604797141065</v>
      </c>
      <c r="C70" s="21">
        <f>IF(C33=0,"",C33/TrRoad_act!C40*100)</f>
        <v>56.427491488574333</v>
      </c>
      <c r="D70" s="21">
        <f>IF(D33=0,"",D33/TrRoad_act!D40*100)</f>
        <v>56.115580025284828</v>
      </c>
      <c r="E70" s="21">
        <f>IF(E33=0,"",E33/TrRoad_act!E40*100)</f>
        <v>55.819489087305207</v>
      </c>
      <c r="F70" s="21">
        <f>IF(F33=0,"",F33/TrRoad_act!F40*100)</f>
        <v>55.420647757363717</v>
      </c>
      <c r="G70" s="21">
        <f>IF(G33=0,"",G33/TrRoad_act!G40*100)</f>
        <v>55.133337313779741</v>
      </c>
      <c r="H70" s="21">
        <f>IF(H33=0,"",H33/TrRoad_act!H40*100)</f>
        <v>54.714523993404526</v>
      </c>
      <c r="I70" s="21">
        <f>IF(I33=0,"",I33/TrRoad_act!I40*100)</f>
        <v>54.323971052229481</v>
      </c>
      <c r="J70" s="21">
        <f>IF(J33=0,"",J33/TrRoad_act!J40*100)</f>
        <v>53.806821131420115</v>
      </c>
      <c r="K70" s="21">
        <f>IF(K33=0,"",K33/TrRoad_act!K40*100)</f>
        <v>53.390503562344406</v>
      </c>
      <c r="L70" s="21">
        <f>IF(L33=0,"",L33/TrRoad_act!L40*100)</f>
        <v>52.939267228290191</v>
      </c>
      <c r="M70" s="21">
        <f>IF(M33=0,"",M33/TrRoad_act!M40*100)</f>
        <v>52.606622760181274</v>
      </c>
      <c r="N70" s="21">
        <f>IF(N33=0,"",N33/TrRoad_act!N40*100)</f>
        <v>52.167756364243665</v>
      </c>
      <c r="O70" s="21">
        <f>IF(O33=0,"",O33/TrRoad_act!O40*100)</f>
        <v>52.023323871725466</v>
      </c>
      <c r="P70" s="21">
        <f>IF(P33=0,"",P33/TrRoad_act!P40*100)</f>
        <v>51.89712299106786</v>
      </c>
      <c r="Q70" s="21">
        <f>IF(Q33=0,"",Q33/TrRoad_act!Q40*100)</f>
        <v>51.858414746456646</v>
      </c>
    </row>
    <row r="71" spans="1:17" ht="11.45" customHeight="1" x14ac:dyDescent="0.25">
      <c r="A71" s="62" t="s">
        <v>59</v>
      </c>
      <c r="B71" s="20">
        <f>IF(B34=0,"",B34/TrRoad_act!B41*100)</f>
        <v>19.370443224825934</v>
      </c>
      <c r="C71" s="20">
        <f>IF(C34=0,"",C34/TrRoad_act!C41*100)</f>
        <v>19.231373245178538</v>
      </c>
      <c r="D71" s="20">
        <f>IF(D34=0,"",D34/TrRoad_act!D41*100)</f>
        <v>19.228188543401828</v>
      </c>
      <c r="E71" s="20">
        <f>IF(E34=0,"",E34/TrRoad_act!E41*100)</f>
        <v>19.252276411487784</v>
      </c>
      <c r="F71" s="20">
        <f>IF(F34=0,"",F34/TrRoad_act!F41*100)</f>
        <v>19.271021751673402</v>
      </c>
      <c r="G71" s="20">
        <f>IF(G34=0,"",G34/TrRoad_act!G41*100)</f>
        <v>19.235031265423398</v>
      </c>
      <c r="H71" s="20">
        <f>IF(H34=0,"",H34/TrRoad_act!H41*100)</f>
        <v>19.219834998038884</v>
      </c>
      <c r="I71" s="20">
        <f>IF(I34=0,"",I34/TrRoad_act!I41*100)</f>
        <v>18.616898967767714</v>
      </c>
      <c r="J71" s="20">
        <f>IF(J34=0,"",J34/TrRoad_act!J41*100)</f>
        <v>18.443877674405211</v>
      </c>
      <c r="K71" s="20">
        <f>IF(K34=0,"",K34/TrRoad_act!K41*100)</f>
        <v>18.159818694140416</v>
      </c>
      <c r="L71" s="20">
        <f>IF(L34=0,"",L34/TrRoad_act!L41*100)</f>
        <v>18.205218240875762</v>
      </c>
      <c r="M71" s="20">
        <f>IF(M34=0,"",M34/TrRoad_act!M41*100)</f>
        <v>17.697695317515819</v>
      </c>
      <c r="N71" s="20">
        <f>IF(N34=0,"",N34/TrRoad_act!N41*100)</f>
        <v>17.741939555809608</v>
      </c>
      <c r="O71" s="20">
        <f>IF(O34=0,"",O34/TrRoad_act!O41*100)</f>
        <v>16.674685194135623</v>
      </c>
      <c r="P71" s="20">
        <f>IF(P34=0,"",P34/TrRoad_act!P41*100)</f>
        <v>15.462552620280343</v>
      </c>
      <c r="Q71" s="20">
        <f>IF(Q34=0,"",Q34/TrRoad_act!Q41*100)</f>
        <v>15.501209001831043</v>
      </c>
    </row>
    <row r="72" spans="1:17" ht="11.45" customHeight="1" x14ac:dyDescent="0.25">
      <c r="A72" s="62" t="s">
        <v>58</v>
      </c>
      <c r="B72" s="20">
        <f>IF(B36=0,"",B36/TrRoad_act!B42*100)</f>
        <v>57.29382717635653</v>
      </c>
      <c r="C72" s="20">
        <f>IF(C36=0,"",C36/TrRoad_act!C42*100)</f>
        <v>56.732735797867193</v>
      </c>
      <c r="D72" s="20">
        <f>IF(D36=0,"",D36/TrRoad_act!D42*100)</f>
        <v>56.420673869539414</v>
      </c>
      <c r="E72" s="20">
        <f>IF(E36=0,"",E36/TrRoad_act!E42*100)</f>
        <v>56.123722427890122</v>
      </c>
      <c r="F72" s="20">
        <f>IF(F36=0,"",F36/TrRoad_act!F42*100)</f>
        <v>55.733195724989471</v>
      </c>
      <c r="G72" s="20">
        <f>IF(G36=0,"",G36/TrRoad_act!G42*100)</f>
        <v>55.446054904963113</v>
      </c>
      <c r="H72" s="20">
        <f>IF(H36=0,"",H36/TrRoad_act!H42*100)</f>
        <v>55.051918093774091</v>
      </c>
      <c r="I72" s="20">
        <f>IF(I36=0,"",I36/TrRoad_act!I42*100)</f>
        <v>54.696686452038314</v>
      </c>
      <c r="J72" s="20">
        <f>IF(J36=0,"",J36/TrRoad_act!J42*100)</f>
        <v>54.229160262811504</v>
      </c>
      <c r="K72" s="20">
        <f>IF(K36=0,"",K36/TrRoad_act!K42*100)</f>
        <v>54.04240774291975</v>
      </c>
      <c r="L72" s="20">
        <f>IF(L36=0,"",L36/TrRoad_act!L42*100)</f>
        <v>53.670822761043993</v>
      </c>
      <c r="M72" s="20">
        <f>IF(M36=0,"",M36/TrRoad_act!M42*100)</f>
        <v>53.339951770106232</v>
      </c>
      <c r="N72" s="20">
        <f>IF(N36=0,"",N36/TrRoad_act!N42*100)</f>
        <v>52.914930589879781</v>
      </c>
      <c r="O72" s="20">
        <f>IF(O36=0,"",O36/TrRoad_act!O42*100)</f>
        <v>52.869990601901186</v>
      </c>
      <c r="P72" s="20">
        <f>IF(P36=0,"",P36/TrRoad_act!P42*100)</f>
        <v>52.736952264724557</v>
      </c>
      <c r="Q72" s="20">
        <f>IF(Q36=0,"",Q36/TrRoad_act!Q42*100)</f>
        <v>52.667756095141094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>
        <f>IF(C38=0,"",C38/TrRoad_act!C43*100)</f>
        <v>44.442931383305329</v>
      </c>
      <c r="D73" s="20">
        <f>IF(D38=0,"",D38/TrRoad_act!D43*100)</f>
        <v>44.454600942284337</v>
      </c>
      <c r="E73" s="20">
        <f>IF(E38=0,"",E38/TrRoad_act!E43*100)</f>
        <v>44.507547419638996</v>
      </c>
      <c r="F73" s="20">
        <f>IF(F38=0,"",F38/TrRoad_act!F43*100)</f>
        <v>44.546711537878217</v>
      </c>
      <c r="G73" s="20">
        <f>IF(G38=0,"",G38/TrRoad_act!G43*100)</f>
        <v>44.557355719887241</v>
      </c>
      <c r="H73" s="20">
        <f>IF(H38=0,"",H38/TrRoad_act!H43*100)</f>
        <v>44.603312974398271</v>
      </c>
      <c r="I73" s="20">
        <f>IF(I38=0,"",I38/TrRoad_act!I43*100)</f>
        <v>44.639996433877883</v>
      </c>
      <c r="J73" s="20">
        <f>IF(J38=0,"",J38/TrRoad_act!J43*100)</f>
        <v>44.687342961021024</v>
      </c>
      <c r="K73" s="20">
        <f>IF(K38=0,"",K38/TrRoad_act!K43*100)</f>
        <v>44.66153253352644</v>
      </c>
      <c r="L73" s="20">
        <f>IF(L38=0,"",L38/TrRoad_act!L43*100)</f>
        <v>44.671623698144835</v>
      </c>
      <c r="M73" s="20">
        <f>IF(M38=0,"",M38/TrRoad_act!M43*100)</f>
        <v>44.710832864946923</v>
      </c>
      <c r="N73" s="20">
        <f>IF(N38=0,"",N38/TrRoad_act!N43*100)</f>
        <v>44.818253596516158</v>
      </c>
      <c r="O73" s="20">
        <f>IF(O38=0,"",O38/TrRoad_act!O43*100)</f>
        <v>44.909918745913984</v>
      </c>
      <c r="P73" s="20">
        <f>IF(P38=0,"",P38/TrRoad_act!P43*100)</f>
        <v>44.99368851332715</v>
      </c>
      <c r="Q73" s="20">
        <f>IF(Q38=0,"",Q38/TrRoad_act!Q43*100)</f>
        <v>45.017458597341331</v>
      </c>
    </row>
    <row r="74" spans="1:17" ht="11.45" customHeight="1" x14ac:dyDescent="0.25">
      <c r="A74" s="62" t="s">
        <v>56</v>
      </c>
      <c r="B74" s="20" t="str">
        <f>IF(B39=0,"",B39/TrRoad_act!B44*100)</f>
        <v/>
      </c>
      <c r="C74" s="20" t="str">
        <f>IF(C39=0,"",C39/TrRoad_act!C44*100)</f>
        <v/>
      </c>
      <c r="D74" s="20" t="str">
        <f>IF(D39=0,"",D39/TrRoad_act!D44*100)</f>
        <v/>
      </c>
      <c r="E74" s="20" t="str">
        <f>IF(E39=0,"",E39/TrRoad_act!E44*100)</f>
        <v/>
      </c>
      <c r="F74" s="20">
        <f>IF(F39=0,"",F39/TrRoad_act!F44*100)</f>
        <v>44.35980165024278</v>
      </c>
      <c r="G74" s="20">
        <f>IF(G39=0,"",G39/TrRoad_act!G44*100)</f>
        <v>54.084169166726994</v>
      </c>
      <c r="H74" s="20">
        <f>IF(H39=0,"",H39/TrRoad_act!H44*100)</f>
        <v>43.603145126028977</v>
      </c>
      <c r="I74" s="20">
        <f>IF(I39=0,"",I39/TrRoad_act!I44*100)</f>
        <v>44.415271783234402</v>
      </c>
      <c r="J74" s="20">
        <f>IF(J39=0,"",J39/TrRoad_act!J44*100)</f>
        <v>41.999308819036138</v>
      </c>
      <c r="K74" s="20">
        <f>IF(K39=0,"",K39/TrRoad_act!K44*100)</f>
        <v>44.365982634865631</v>
      </c>
      <c r="L74" s="20">
        <f>IF(L39=0,"",L39/TrRoad_act!L44*100)</f>
        <v>44.321634635695659</v>
      </c>
      <c r="M74" s="20">
        <f>IF(M39=0,"",M39/TrRoad_act!M44*100)</f>
        <v>44.426547002418076</v>
      </c>
      <c r="N74" s="20">
        <f>IF(N39=0,"",N39/TrRoad_act!N44*100)</f>
        <v>44.497726485649565</v>
      </c>
      <c r="O74" s="20">
        <f>IF(O39=0,"",O39/TrRoad_act!O44*100)</f>
        <v>44.447664401229162</v>
      </c>
      <c r="P74" s="20">
        <f>IF(P39=0,"",P39/TrRoad_act!P44*100)</f>
        <v>44.47786770276732</v>
      </c>
      <c r="Q74" s="20">
        <f>IF(Q39=0,"",Q39/TrRoad_act!Q44*100)</f>
        <v>44.530873214760319</v>
      </c>
    </row>
    <row r="75" spans="1:17" ht="11.45" customHeight="1" x14ac:dyDescent="0.25">
      <c r="A75" s="62" t="s">
        <v>55</v>
      </c>
      <c r="B75" s="20">
        <f>IF(B41=0,"",B41/TrRoad_act!B45*100)</f>
        <v>33.645221796490333</v>
      </c>
      <c r="C75" s="20">
        <f>IF(C41=0,"",C41/TrRoad_act!C45*100)</f>
        <v>32.87599906250027</v>
      </c>
      <c r="D75" s="20">
        <f>IF(D41=0,"",D41/TrRoad_act!D45*100)</f>
        <v>32.479734164889464</v>
      </c>
      <c r="E75" s="20">
        <f>IF(E41=0,"",E41/TrRoad_act!E45*100)</f>
        <v>32.01528119630899</v>
      </c>
      <c r="F75" s="20">
        <f>IF(F41=0,"",F41/TrRoad_act!F45*100)</f>
        <v>32.007929657859336</v>
      </c>
      <c r="G75" s="20">
        <f>IF(G41=0,"",G41/TrRoad_act!G45*100)</f>
        <v>31.634529632158674</v>
      </c>
      <c r="H75" s="20">
        <f>IF(H41=0,"",H41/TrRoad_act!H45*100)</f>
        <v>31.642448430690788</v>
      </c>
      <c r="I75" s="20">
        <f>IF(I41=0,"",I41/TrRoad_act!I45*100)</f>
        <v>31.696291250623521</v>
      </c>
      <c r="J75" s="20">
        <f>IF(J41=0,"",J41/TrRoad_act!J45*100)</f>
        <v>31.77553197875007</v>
      </c>
      <c r="K75" s="20">
        <f>IF(K41=0,"",K41/TrRoad_act!K45*100)</f>
        <v>31.647403657254703</v>
      </c>
      <c r="L75" s="20">
        <f>IF(L41=0,"",L41/TrRoad_act!L45*100)</f>
        <v>31.393616880877325</v>
      </c>
      <c r="M75" s="20">
        <f>IF(M41=0,"",M41/TrRoad_act!M45*100)</f>
        <v>31.238687117571711</v>
      </c>
      <c r="N75" s="20">
        <f>IF(N41=0,"",N41/TrRoad_act!N45*100)</f>
        <v>30.758025672642464</v>
      </c>
      <c r="O75" s="20">
        <f>IF(O41=0,"",O41/TrRoad_act!O45*100)</f>
        <v>30.386697249163802</v>
      </c>
      <c r="P75" s="20">
        <f>IF(P41=0,"",P41/TrRoad_act!P45*100)</f>
        <v>30.255479496900051</v>
      </c>
      <c r="Q75" s="20">
        <f>IF(Q41=0,"",Q41/TrRoad_act!Q45*100)</f>
        <v>29.888829125809028</v>
      </c>
    </row>
    <row r="76" spans="1:17" ht="11.45" customHeight="1" x14ac:dyDescent="0.25">
      <c r="A76" s="25" t="s">
        <v>18</v>
      </c>
      <c r="B76" s="24">
        <f>IF(B42=0,"",B42/TrRoad_act!B46*100)</f>
        <v>30.955072274696445</v>
      </c>
      <c r="C76" s="24">
        <f>IF(C42=0,"",C42/TrRoad_act!C46*100)</f>
        <v>34.255086006232091</v>
      </c>
      <c r="D76" s="24">
        <f>IF(D42=0,"",D42/TrRoad_act!D46*100)</f>
        <v>37.918318954981714</v>
      </c>
      <c r="E76" s="24">
        <f>IF(E42=0,"",E42/TrRoad_act!E46*100)</f>
        <v>40.818450035136891</v>
      </c>
      <c r="F76" s="24">
        <f>IF(F42=0,"",F42/TrRoad_act!F46*100)</f>
        <v>40.092278030803151</v>
      </c>
      <c r="G76" s="24">
        <f>IF(G42=0,"",G42/TrRoad_act!G46*100)</f>
        <v>40.433447317942431</v>
      </c>
      <c r="H76" s="24">
        <f>IF(H42=0,"",H42/TrRoad_act!H46*100)</f>
        <v>34.774641231742706</v>
      </c>
      <c r="I76" s="24">
        <f>IF(I42=0,"",I42/TrRoad_act!I46*100)</f>
        <v>33.417463210214237</v>
      </c>
      <c r="J76" s="24">
        <f>IF(J42=0,"",J42/TrRoad_act!J46*100)</f>
        <v>29.902006270918292</v>
      </c>
      <c r="K76" s="24">
        <f>IF(K42=0,"",K42/TrRoad_act!K46*100)</f>
        <v>30.514276612990169</v>
      </c>
      <c r="L76" s="24">
        <f>IF(L42=0,"",L42/TrRoad_act!L46*100)</f>
        <v>33.321060095166928</v>
      </c>
      <c r="M76" s="24">
        <f>IF(M42=0,"",M42/TrRoad_act!M46*100)</f>
        <v>30.662377754309531</v>
      </c>
      <c r="N76" s="24">
        <f>IF(N42=0,"",N42/TrRoad_act!N46*100)</f>
        <v>31.262607820702382</v>
      </c>
      <c r="O76" s="24">
        <f>IF(O42=0,"",O42/TrRoad_act!O46*100)</f>
        <v>34.711079207064024</v>
      </c>
      <c r="P76" s="24">
        <f>IF(P42=0,"",P42/TrRoad_act!P46*100)</f>
        <v>32.735087931828758</v>
      </c>
      <c r="Q76" s="24">
        <f>IF(Q42=0,"",Q42/TrRoad_act!Q46*100)</f>
        <v>32.677151210213609</v>
      </c>
    </row>
    <row r="77" spans="1:17" ht="11.45" customHeight="1" x14ac:dyDescent="0.25">
      <c r="A77" s="23" t="s">
        <v>27</v>
      </c>
      <c r="B77" s="22">
        <f>IF(B43=0,"",B43/TrRoad_act!B47*100)</f>
        <v>9.151378883135914</v>
      </c>
      <c r="C77" s="22">
        <f>IF(C43=0,"",C43/TrRoad_act!C47*100)</f>
        <v>8.9221431931703439</v>
      </c>
      <c r="D77" s="22">
        <f>IF(D43=0,"",D43/TrRoad_act!D47*100)</f>
        <v>8.7764820309518541</v>
      </c>
      <c r="E77" s="22">
        <f>IF(E43=0,"",E43/TrRoad_act!E47*100)</f>
        <v>8.6786190440619588</v>
      </c>
      <c r="F77" s="22">
        <f>IF(F43=0,"",F43/TrRoad_act!F47*100)</f>
        <v>8.5668222764358113</v>
      </c>
      <c r="G77" s="22">
        <f>IF(G43=0,"",G43/TrRoad_act!G47*100)</f>
        <v>8.4766480293843358</v>
      </c>
      <c r="H77" s="22">
        <f>IF(H43=0,"",H43/TrRoad_act!H47*100)</f>
        <v>8.4108544773610561</v>
      </c>
      <c r="I77" s="22">
        <f>IF(I43=0,"",I43/TrRoad_act!I47*100)</f>
        <v>8.3548917207117377</v>
      </c>
      <c r="J77" s="22">
        <f>IF(J43=0,"",J43/TrRoad_act!J47*100)</f>
        <v>8.2958843314844533</v>
      </c>
      <c r="K77" s="22">
        <f>IF(K43=0,"",K43/TrRoad_act!K47*100)</f>
        <v>8.2387922391907988</v>
      </c>
      <c r="L77" s="22">
        <f>IF(L43=0,"",L43/TrRoad_act!L47*100)</f>
        <v>8.2223139354692591</v>
      </c>
      <c r="M77" s="22">
        <f>IF(M43=0,"",M43/TrRoad_act!M47*100)</f>
        <v>8.1185505059292069</v>
      </c>
      <c r="N77" s="22">
        <f>IF(N43=0,"",N43/TrRoad_act!N47*100)</f>
        <v>8.0399423657275957</v>
      </c>
      <c r="O77" s="22">
        <f>IF(O43=0,"",O43/TrRoad_act!O47*100)</f>
        <v>8.0130271555606356</v>
      </c>
      <c r="P77" s="22">
        <f>IF(P43=0,"",P43/TrRoad_act!P47*100)</f>
        <v>7.9918718007201726</v>
      </c>
      <c r="Q77" s="22">
        <f>IF(Q43=0,"",Q43/TrRoad_act!Q47*100)</f>
        <v>7.9611196764414887</v>
      </c>
    </row>
    <row r="78" spans="1:17" ht="11.45" customHeight="1" x14ac:dyDescent="0.25">
      <c r="A78" s="62" t="s">
        <v>59</v>
      </c>
      <c r="B78" s="70">
        <f>IF(B44=0,"",B44/TrRoad_act!B48*100)</f>
        <v>10.393238251500108</v>
      </c>
      <c r="C78" s="70">
        <f>IF(C44=0,"",C44/TrRoad_act!C48*100)</f>
        <v>10.397796481078064</v>
      </c>
      <c r="D78" s="70">
        <f>IF(D44=0,"",D44/TrRoad_act!D48*100)</f>
        <v>10.399557529579459</v>
      </c>
      <c r="E78" s="70">
        <f>IF(E44=0,"",E44/TrRoad_act!E48*100)</f>
        <v>10.395859089348345</v>
      </c>
      <c r="F78" s="70">
        <f>IF(F44=0,"",F44/TrRoad_act!F48*100)</f>
        <v>10.370404287115765</v>
      </c>
      <c r="G78" s="70">
        <f>IF(G44=0,"",G44/TrRoad_act!G48*100)</f>
        <v>10.331388456188755</v>
      </c>
      <c r="H78" s="70">
        <f>IF(H44=0,"",H44/TrRoad_act!H48*100)</f>
        <v>10.270778198949843</v>
      </c>
      <c r="I78" s="70">
        <f>IF(I44=0,"",I44/TrRoad_act!I48*100)</f>
        <v>10.174742389506005</v>
      </c>
      <c r="J78" s="70">
        <f>IF(J44=0,"",J44/TrRoad_act!J48*100)</f>
        <v>10.049430733672446</v>
      </c>
      <c r="K78" s="70">
        <f>IF(K44=0,"",K44/TrRoad_act!K48*100)</f>
        <v>9.8993650201516257</v>
      </c>
      <c r="L78" s="70">
        <f>IF(L44=0,"",L44/TrRoad_act!L48*100)</f>
        <v>9.7508503452687254</v>
      </c>
      <c r="M78" s="70">
        <f>IF(M44=0,"",M44/TrRoad_act!M48*100)</f>
        <v>9.6137149540874383</v>
      </c>
      <c r="N78" s="70">
        <f>IF(N44=0,"",N44/TrRoad_act!N48*100)</f>
        <v>9.4222883942414644</v>
      </c>
      <c r="O78" s="70">
        <f>IF(O44=0,"",O44/TrRoad_act!O48*100)</f>
        <v>9.1331988126175414</v>
      </c>
      <c r="P78" s="70">
        <f>IF(P44=0,"",P44/TrRoad_act!P48*100)</f>
        <v>8.8699732984763173</v>
      </c>
      <c r="Q78" s="70">
        <f>IF(Q44=0,"",Q44/TrRoad_act!Q48*100)</f>
        <v>8.6405349502483695</v>
      </c>
    </row>
    <row r="79" spans="1:17" ht="11.45" customHeight="1" x14ac:dyDescent="0.25">
      <c r="A79" s="62" t="s">
        <v>58</v>
      </c>
      <c r="B79" s="70">
        <f>IF(B46=0,"",B46/TrRoad_act!B49*100)</f>
        <v>8.9579793572113999</v>
      </c>
      <c r="C79" s="70">
        <f>IF(C46=0,"",C46/TrRoad_act!C49*100)</f>
        <v>8.7234615206358281</v>
      </c>
      <c r="D79" s="70">
        <f>IF(D46=0,"",D46/TrRoad_act!D49*100)</f>
        <v>8.6338851675793258</v>
      </c>
      <c r="E79" s="70">
        <f>IF(E46=0,"",E46/TrRoad_act!E49*100)</f>
        <v>8.550838108497226</v>
      </c>
      <c r="F79" s="70">
        <f>IF(F46=0,"",F46/TrRoad_act!F49*100)</f>
        <v>8.4521407341066972</v>
      </c>
      <c r="G79" s="70">
        <f>IF(G46=0,"",G46/TrRoad_act!G49*100)</f>
        <v>8.3712443154049527</v>
      </c>
      <c r="H79" s="70">
        <f>IF(H46=0,"",H46/TrRoad_act!H49*100)</f>
        <v>8.3153999147215849</v>
      </c>
      <c r="I79" s="70">
        <f>IF(I46=0,"",I46/TrRoad_act!I49*100)</f>
        <v>8.2680438692037956</v>
      </c>
      <c r="J79" s="70">
        <f>IF(J46=0,"",J46/TrRoad_act!J49*100)</f>
        <v>8.2157882767551733</v>
      </c>
      <c r="K79" s="70">
        <f>IF(K46=0,"",K46/TrRoad_act!K49*100)</f>
        <v>8.1638764108089106</v>
      </c>
      <c r="L79" s="70">
        <f>IF(L46=0,"",L46/TrRoad_act!L49*100)</f>
        <v>8.1551927009550464</v>
      </c>
      <c r="M79" s="70">
        <f>IF(M46=0,"",M46/TrRoad_act!M49*100)</f>
        <v>8.0525498244080307</v>
      </c>
      <c r="N79" s="70">
        <f>IF(N46=0,"",N46/TrRoad_act!N49*100)</f>
        <v>7.9798625968853498</v>
      </c>
      <c r="O79" s="70">
        <f>IF(O46=0,"",O46/TrRoad_act!O49*100)</f>
        <v>7.9661949031409716</v>
      </c>
      <c r="P79" s="70">
        <f>IF(P46=0,"",P46/TrRoad_act!P49*100)</f>
        <v>7.9556803887892018</v>
      </c>
      <c r="Q79" s="70">
        <f>IF(Q46=0,"",Q46/TrRoad_act!Q49*100)</f>
        <v>7.9348035093306537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>
        <f>IF(E48=0,"",E48/TrRoad_act!E50*100)</f>
        <v>18.562156238997947</v>
      </c>
      <c r="F80" s="70">
        <f>IF(F48=0,"",F48/TrRoad_act!F50*100)</f>
        <v>18.477472671526225</v>
      </c>
      <c r="G80" s="70">
        <f>IF(G48=0,"",G48/TrRoad_act!G50*100)</f>
        <v>18.675156473025016</v>
      </c>
      <c r="H80" s="70">
        <f>IF(H48=0,"",H48/TrRoad_act!H50*100)</f>
        <v>18.725550660279094</v>
      </c>
      <c r="I80" s="70">
        <f>IF(I48=0,"",I48/TrRoad_act!I50*100)</f>
        <v>18.772674790096332</v>
      </c>
      <c r="J80" s="70">
        <f>IF(J48=0,"",J48/TrRoad_act!J50*100)</f>
        <v>18.819925690839419</v>
      </c>
      <c r="K80" s="70">
        <f>IF(K48=0,"",K48/TrRoad_act!K50*100)</f>
        <v>18.866757918993539</v>
      </c>
      <c r="L80" s="70">
        <f>IF(L48=0,"",L48/TrRoad_act!L50*100)</f>
        <v>18.916080451204952</v>
      </c>
      <c r="M80" s="70">
        <f>IF(M48=0,"",M48/TrRoad_act!M50*100)</f>
        <v>18.965175310071626</v>
      </c>
      <c r="N80" s="70">
        <f>IF(N48=0,"",N48/TrRoad_act!N50*100)</f>
        <v>18.855477482025371</v>
      </c>
      <c r="O80" s="70">
        <f>IF(O48=0,"",O48/TrRoad_act!O50*100)</f>
        <v>18.846353179524915</v>
      </c>
      <c r="P80" s="70">
        <f>IF(P48=0,"",P48/TrRoad_act!P50*100)</f>
        <v>18.563461872033933</v>
      </c>
      <c r="Q80" s="70">
        <f>IF(Q48=0,"",Q48/TrRoad_act!Q50*100)</f>
        <v>18.422719856829563</v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>
        <f>IF(H49=0,"",H49/TrRoad_act!H51*100)</f>
        <v>9.813662468148781</v>
      </c>
      <c r="I81" s="70">
        <f>IF(I49=0,"",I49/TrRoad_act!I51*100)</f>
        <v>9.7809451579222344</v>
      </c>
      <c r="J81" s="70">
        <f>IF(J49=0,"",J49/TrRoad_act!J51*100)</f>
        <v>9.6018799524495915</v>
      </c>
      <c r="K81" s="70">
        <f>IF(K49=0,"",K49/TrRoad_act!K51*100)</f>
        <v>9.5287549028234597</v>
      </c>
      <c r="L81" s="70">
        <f>IF(L49=0,"",L49/TrRoad_act!L51*100)</f>
        <v>9.4093390395777501</v>
      </c>
      <c r="M81" s="70">
        <f>IF(M49=0,"",M49/TrRoad_act!M51*100)</f>
        <v>9.2637189526470483</v>
      </c>
      <c r="N81" s="70">
        <f>IF(N49=0,"",N49/TrRoad_act!N51*100)</f>
        <v>9.1208819614470116</v>
      </c>
      <c r="O81" s="70">
        <f>IF(O49=0,"",O49/TrRoad_act!O51*100)</f>
        <v>9.065910866885849</v>
      </c>
      <c r="P81" s="70">
        <f>IF(P49=0,"",P49/TrRoad_act!P51*100)</f>
        <v>8.8824089989977679</v>
      </c>
      <c r="Q81" s="70">
        <f>IF(Q49=0,"",Q49/TrRoad_act!Q51*100)</f>
        <v>8.6843650683368114</v>
      </c>
    </row>
    <row r="82" spans="1:17" ht="11.45" customHeight="1" x14ac:dyDescent="0.25">
      <c r="A82" s="62" t="s">
        <v>55</v>
      </c>
      <c r="B82" s="70">
        <f>IF(B51=0,"",B51/TrRoad_act!B52*100)</f>
        <v>4.8045780015274566</v>
      </c>
      <c r="C82" s="70">
        <f>IF(C51=0,"",C51/TrRoad_act!C52*100)</f>
        <v>4.6999672485732349</v>
      </c>
      <c r="D82" s="70">
        <f>IF(D51=0,"",D51/TrRoad_act!D52*100)</f>
        <v>4.6955911317356422</v>
      </c>
      <c r="E82" s="70">
        <f>IF(E51=0,"",E51/TrRoad_act!E52*100)</f>
        <v>4.702566809997732</v>
      </c>
      <c r="F82" s="70">
        <f>IF(F51=0,"",F51/TrRoad_act!F52*100)</f>
        <v>4.7036708403558896</v>
      </c>
      <c r="G82" s="70">
        <f>IF(G51=0,"",G51/TrRoad_act!G52*100)</f>
        <v>4.7029711635510267</v>
      </c>
      <c r="H82" s="70">
        <f>IF(H51=0,"",H51/TrRoad_act!H52*100)</f>
        <v>4.7196488949001072</v>
      </c>
      <c r="I82" s="70">
        <f>IF(I51=0,"",I51/TrRoad_act!I52*100)</f>
        <v>4.6447295867503433</v>
      </c>
      <c r="J82" s="70">
        <f>IF(J51=0,"",J51/TrRoad_act!J52*100)</f>
        <v>4.6250406601523464</v>
      </c>
      <c r="K82" s="70">
        <f>IF(K51=0,"",K51/TrRoad_act!K52*100)</f>
        <v>4.5453764983690572</v>
      </c>
      <c r="L82" s="70">
        <f>IF(L51=0,"",L51/TrRoad_act!L52*100)</f>
        <v>4.4876296793771857</v>
      </c>
      <c r="M82" s="70">
        <f>IF(M51=0,"",M51/TrRoad_act!M52*100)</f>
        <v>4.3903436828872549</v>
      </c>
      <c r="N82" s="70">
        <f>IF(N51=0,"",N51/TrRoad_act!N52*100)</f>
        <v>4.3965967058515369</v>
      </c>
      <c r="O82" s="70">
        <f>IF(O51=0,"",O51/TrRoad_act!O52*100)</f>
        <v>4.4142605834046096</v>
      </c>
      <c r="P82" s="70">
        <f>IF(P51=0,"",P51/TrRoad_act!P52*100)</f>
        <v>4.4325361649866615</v>
      </c>
      <c r="Q82" s="70">
        <f>IF(Q51=0,"",Q51/TrRoad_act!Q52*100)</f>
        <v>4.4554738079623233</v>
      </c>
    </row>
    <row r="83" spans="1:17" ht="11.45" customHeight="1" x14ac:dyDescent="0.25">
      <c r="A83" s="19" t="s">
        <v>24</v>
      </c>
      <c r="B83" s="21">
        <f>IF(B52=0,"",B52/TrRoad_act!B53*100)</f>
        <v>66.750433995749418</v>
      </c>
      <c r="C83" s="21">
        <f>IF(C52=0,"",C52/TrRoad_act!C53*100)</f>
        <v>76.434995593203865</v>
      </c>
      <c r="D83" s="21">
        <f>IF(D52=0,"",D52/TrRoad_act!D53*100)</f>
        <v>86.335274248960786</v>
      </c>
      <c r="E83" s="21">
        <f>IF(E52=0,"",E52/TrRoad_act!E53*100)</f>
        <v>94.02652394399837</v>
      </c>
      <c r="F83" s="21">
        <f>IF(F52=0,"",F52/TrRoad_act!F53*100)</f>
        <v>91.280312837771874</v>
      </c>
      <c r="G83" s="21">
        <f>IF(G52=0,"",G52/TrRoad_act!G53*100)</f>
        <v>94.164115768340636</v>
      </c>
      <c r="H83" s="21">
        <f>IF(H52=0,"",H52/TrRoad_act!H53*100)</f>
        <v>77.002777669656609</v>
      </c>
      <c r="I83" s="21">
        <f>IF(I52=0,"",I52/TrRoad_act!I53*100)</f>
        <v>72.645756760104135</v>
      </c>
      <c r="J83" s="21">
        <f>IF(J52=0,"",J52/TrRoad_act!J53*100)</f>
        <v>61.683829879251697</v>
      </c>
      <c r="K83" s="21">
        <f>IF(K52=0,"",K52/TrRoad_act!K53*100)</f>
        <v>67.230739975362837</v>
      </c>
      <c r="L83" s="21">
        <f>IF(L52=0,"",L52/TrRoad_act!L53*100)</f>
        <v>74.547928183430272</v>
      </c>
      <c r="M83" s="21">
        <f>IF(M52=0,"",M52/TrRoad_act!M53*100)</f>
        <v>67.528097324119287</v>
      </c>
      <c r="N83" s="21">
        <f>IF(N52=0,"",N52/TrRoad_act!N53*100)</f>
        <v>70.413492013652331</v>
      </c>
      <c r="O83" s="21">
        <f>IF(O52=0,"",O52/TrRoad_act!O53*100)</f>
        <v>79.512970300623394</v>
      </c>
      <c r="P83" s="21">
        <f>IF(P52=0,"",P52/TrRoad_act!P53*100)</f>
        <v>74.812651439400753</v>
      </c>
      <c r="Q83" s="21">
        <f>IF(Q52=0,"",Q52/TrRoad_act!Q53*100)</f>
        <v>73.648342285969193</v>
      </c>
    </row>
    <row r="84" spans="1:17" ht="11.45" customHeight="1" x14ac:dyDescent="0.25">
      <c r="A84" s="17" t="s">
        <v>23</v>
      </c>
      <c r="B84" s="20">
        <f>IF(B53=0,"",B53/TrRoad_act!B54*100)</f>
        <v>46.415245399051543</v>
      </c>
      <c r="C84" s="20">
        <f>IF(C53=0,"",C53/TrRoad_act!C54*100)</f>
        <v>48.22847897300268</v>
      </c>
      <c r="D84" s="20">
        <f>IF(D53=0,"",D53/TrRoad_act!D54*100)</f>
        <v>50.186579259526972</v>
      </c>
      <c r="E84" s="20">
        <f>IF(E53=0,"",E53/TrRoad_act!E54*100)</f>
        <v>51.704081925281677</v>
      </c>
      <c r="F84" s="20">
        <f>IF(F53=0,"",F53/TrRoad_act!F54*100)</f>
        <v>51.079023149388739</v>
      </c>
      <c r="G84" s="20">
        <f>IF(G53=0,"",G53/TrRoad_act!G54*100)</f>
        <v>51.540107256521182</v>
      </c>
      <c r="H84" s="20">
        <f>IF(H53=0,"",H53/TrRoad_act!H54*100)</f>
        <v>48.213067590930621</v>
      </c>
      <c r="I84" s="20">
        <f>IF(I53=0,"",I53/TrRoad_act!I54*100)</f>
        <v>47.264669423499207</v>
      </c>
      <c r="J84" s="20">
        <f>IF(J53=0,"",J53/TrRoad_act!J54*100)</f>
        <v>45.059848308218797</v>
      </c>
      <c r="K84" s="20">
        <f>IF(K53=0,"",K53/TrRoad_act!K54*100)</f>
        <v>46.169433141732661</v>
      </c>
      <c r="L84" s="20">
        <f>IF(L53=0,"",L53/TrRoad_act!L54*100)</f>
        <v>47.501785810560818</v>
      </c>
      <c r="M84" s="20">
        <f>IF(M53=0,"",M53/TrRoad_act!M54*100)</f>
        <v>46.207976552317042</v>
      </c>
      <c r="N84" s="20">
        <f>IF(N53=0,"",N53/TrRoad_act!N54*100)</f>
        <v>46.712027053193097</v>
      </c>
      <c r="O84" s="20">
        <f>IF(O53=0,"",O53/TrRoad_act!O54*100)</f>
        <v>48.252269756714178</v>
      </c>
      <c r="P84" s="20">
        <f>IF(P53=0,"",P53/TrRoad_act!P54*100)</f>
        <v>47.342785479953776</v>
      </c>
      <c r="Q84" s="20">
        <f>IF(Q53=0,"",Q53/TrRoad_act!Q54*100)</f>
        <v>47.117246951481832</v>
      </c>
    </row>
    <row r="85" spans="1:17" ht="11.45" customHeight="1" x14ac:dyDescent="0.25">
      <c r="A85" s="15" t="s">
        <v>22</v>
      </c>
      <c r="B85" s="69">
        <f>IF(B55=0,"",B55/TrRoad_act!B55*100)</f>
        <v>97.222097905926915</v>
      </c>
      <c r="C85" s="69">
        <f>IF(C55=0,"",C55/TrRoad_act!C55*100)</f>
        <v>116.25426883829448</v>
      </c>
      <c r="D85" s="69">
        <f>IF(D55=0,"",D55/TrRoad_act!D55*100)</f>
        <v>134.77422071684481</v>
      </c>
      <c r="E85" s="69">
        <f>IF(E55=0,"",E55/TrRoad_act!E55*100)</f>
        <v>151.11251399905493</v>
      </c>
      <c r="F85" s="69">
        <f>IF(F55=0,"",F55/TrRoad_act!F55*100)</f>
        <v>135.63852700080625</v>
      </c>
      <c r="G85" s="69">
        <f>IF(G55=0,"",G55/TrRoad_act!G55*100)</f>
        <v>139.36190231510531</v>
      </c>
      <c r="H85" s="69">
        <f>IF(H55=0,"",H55/TrRoad_act!H55*100)</f>
        <v>110.91752970760899</v>
      </c>
      <c r="I85" s="69">
        <f>IF(I55=0,"",I55/TrRoad_act!I55*100)</f>
        <v>99.475114281978776</v>
      </c>
      <c r="J85" s="69">
        <f>IF(J55=0,"",J55/TrRoad_act!J55*100)</f>
        <v>77.165233796052163</v>
      </c>
      <c r="K85" s="69">
        <f>IF(K55=0,"",K55/TrRoad_act!K55*100)</f>
        <v>88.914053553821915</v>
      </c>
      <c r="L85" s="69">
        <f>IF(L55=0,"",L55/TrRoad_act!L55*100)</f>
        <v>101.02395809839111</v>
      </c>
      <c r="M85" s="69">
        <f>IF(M55=0,"",M55/TrRoad_act!M55*100)</f>
        <v>88.378927227855257</v>
      </c>
      <c r="N85" s="69">
        <f>IF(N55=0,"",N55/TrRoad_act!N55*100)</f>
        <v>93.641518572077999</v>
      </c>
      <c r="O85" s="69">
        <f>IF(O55=0,"",O55/TrRoad_act!O55*100)</f>
        <v>109.11726990357332</v>
      </c>
      <c r="P85" s="69">
        <f>IF(P55=0,"",P55/TrRoad_act!P55*100)</f>
        <v>102.5606978484939</v>
      </c>
      <c r="Q85" s="69">
        <f>IF(Q55=0,"",Q55/TrRoad_act!Q55*100)</f>
        <v>100.95619796425754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48.476257010648943</v>
      </c>
      <c r="C88" s="79">
        <f>IF(TrRoad_act!C4=0,"",C18/TrRoad_act!C4*1000)</f>
        <v>49.773133425570883</v>
      </c>
      <c r="D88" s="79">
        <f>IF(TrRoad_act!D4=0,"",D18/TrRoad_act!D4*1000)</f>
        <v>53.997891623228682</v>
      </c>
      <c r="E88" s="79">
        <f>IF(TrRoad_act!E4=0,"",E18/TrRoad_act!E4*1000)</f>
        <v>55.808154642034346</v>
      </c>
      <c r="F88" s="79">
        <f>IF(TrRoad_act!F4=0,"",F18/TrRoad_act!F4*1000)</f>
        <v>55.964438208637851</v>
      </c>
      <c r="G88" s="79">
        <f>IF(TrRoad_act!G4=0,"",G18/TrRoad_act!G4*1000)</f>
        <v>56.911107641201468</v>
      </c>
      <c r="H88" s="79">
        <f>IF(TrRoad_act!H4=0,"",H18/TrRoad_act!H4*1000)</f>
        <v>57.15281935806523</v>
      </c>
      <c r="I88" s="79">
        <f>IF(TrRoad_act!I4=0,"",I18/TrRoad_act!I4*1000)</f>
        <v>57.208792810439036</v>
      </c>
      <c r="J88" s="79">
        <f>IF(TrRoad_act!J4=0,"",J18/TrRoad_act!J4*1000)</f>
        <v>55.278264634661838</v>
      </c>
      <c r="K88" s="79">
        <f>IF(TrRoad_act!K4=0,"",K18/TrRoad_act!K4*1000)</f>
        <v>55.249954331545645</v>
      </c>
      <c r="L88" s="79">
        <f>IF(TrRoad_act!L4=0,"",L18/TrRoad_act!L4*1000)</f>
        <v>53.466020640211113</v>
      </c>
      <c r="M88" s="79">
        <f>IF(TrRoad_act!M4=0,"",M18/TrRoad_act!M4*1000)</f>
        <v>51.870872758292776</v>
      </c>
      <c r="N88" s="79">
        <f>IF(TrRoad_act!N4=0,"",N18/TrRoad_act!N4*1000)</f>
        <v>51.384568160619736</v>
      </c>
      <c r="O88" s="79">
        <f>IF(TrRoad_act!O4=0,"",O18/TrRoad_act!O4*1000)</f>
        <v>50.587177712329812</v>
      </c>
      <c r="P88" s="79">
        <f>IF(TrRoad_act!P4=0,"",P18/TrRoad_act!P4*1000)</f>
        <v>50.317816515038814</v>
      </c>
      <c r="Q88" s="79">
        <f>IF(TrRoad_act!Q4=0,"",Q18/TrRoad_act!Q4*1000)</f>
        <v>50.143631106403795</v>
      </c>
    </row>
    <row r="89" spans="1:17" ht="11.45" customHeight="1" x14ac:dyDescent="0.25">
      <c r="A89" s="23" t="s">
        <v>30</v>
      </c>
      <c r="B89" s="78">
        <f>IF(TrRoad_act!B5=0,"",B19/TrRoad_act!B5*1000)</f>
        <v>32.630140138673269</v>
      </c>
      <c r="C89" s="78">
        <f>IF(TrRoad_act!C5=0,"",C19/TrRoad_act!C5*1000)</f>
        <v>32.936013864011606</v>
      </c>
      <c r="D89" s="78">
        <f>IF(TrRoad_act!D5=0,"",D19/TrRoad_act!D5*1000)</f>
        <v>33.203463983751433</v>
      </c>
      <c r="E89" s="78">
        <f>IF(TrRoad_act!E5=0,"",E19/TrRoad_act!E5*1000)</f>
        <v>33.236119296029102</v>
      </c>
      <c r="F89" s="78">
        <f>IF(TrRoad_act!F5=0,"",F19/TrRoad_act!F5*1000)</f>
        <v>32.261231731555768</v>
      </c>
      <c r="G89" s="78">
        <f>IF(TrRoad_act!G5=0,"",G19/TrRoad_act!G5*1000)</f>
        <v>32.219250790824141</v>
      </c>
      <c r="H89" s="78">
        <f>IF(TrRoad_act!H5=0,"",H19/TrRoad_act!H5*1000)</f>
        <v>32.161902462355492</v>
      </c>
      <c r="I89" s="78">
        <f>IF(TrRoad_act!I5=0,"",I19/TrRoad_act!I5*1000)</f>
        <v>32.180891807547205</v>
      </c>
      <c r="J89" s="78">
        <f>IF(TrRoad_act!J5=0,"",J19/TrRoad_act!J5*1000)</f>
        <v>32.429606551674148</v>
      </c>
      <c r="K89" s="78">
        <f>IF(TrRoad_act!K5=0,"",K19/TrRoad_act!K5*1000)</f>
        <v>32.461542554713333</v>
      </c>
      <c r="L89" s="78">
        <f>IF(TrRoad_act!L5=0,"",L19/TrRoad_act!L5*1000)</f>
        <v>32.369717742248291</v>
      </c>
      <c r="M89" s="78">
        <f>IF(TrRoad_act!M5=0,"",M19/TrRoad_act!M5*1000)</f>
        <v>32.36180009374327</v>
      </c>
      <c r="N89" s="78">
        <f>IF(TrRoad_act!N5=0,"",N19/TrRoad_act!N5*1000)</f>
        <v>32.152104411599019</v>
      </c>
      <c r="O89" s="78">
        <f>IF(TrRoad_act!O5=0,"",O19/TrRoad_act!O5*1000)</f>
        <v>31.61006261240378</v>
      </c>
      <c r="P89" s="78">
        <f>IF(TrRoad_act!P5=0,"",P19/TrRoad_act!P5*1000)</f>
        <v>31.903582768607475</v>
      </c>
      <c r="Q89" s="78">
        <f>IF(TrRoad_act!Q5=0,"",Q19/TrRoad_act!Q5*1000)</f>
        <v>31.744175936168329</v>
      </c>
    </row>
    <row r="90" spans="1:17" ht="11.45" customHeight="1" x14ac:dyDescent="0.25">
      <c r="A90" s="19" t="s">
        <v>29</v>
      </c>
      <c r="B90" s="76">
        <f>IF(TrRoad_act!B6=0,"",B21/TrRoad_act!B6*1000)</f>
        <v>51.810423827016528</v>
      </c>
      <c r="C90" s="76">
        <f>IF(TrRoad_act!C6=0,"",C21/TrRoad_act!C6*1000)</f>
        <v>53.22286317696377</v>
      </c>
      <c r="D90" s="76">
        <f>IF(TrRoad_act!D6=0,"",D21/TrRoad_act!D6*1000)</f>
        <v>58.013006721175401</v>
      </c>
      <c r="E90" s="76">
        <f>IF(TrRoad_act!E6=0,"",E21/TrRoad_act!E6*1000)</f>
        <v>60.075135423799118</v>
      </c>
      <c r="F90" s="76">
        <f>IF(TrRoad_act!F6=0,"",F21/TrRoad_act!F6*1000)</f>
        <v>60.391391931889608</v>
      </c>
      <c r="G90" s="76">
        <f>IF(TrRoad_act!G6=0,"",G21/TrRoad_act!G6*1000)</f>
        <v>61.25749183202646</v>
      </c>
      <c r="H90" s="76">
        <f>IF(TrRoad_act!H6=0,"",H21/TrRoad_act!H6*1000)</f>
        <v>61.530650930466798</v>
      </c>
      <c r="I90" s="76">
        <f>IF(TrRoad_act!I6=0,"",I21/TrRoad_act!I6*1000)</f>
        <v>61.802716394962083</v>
      </c>
      <c r="J90" s="76">
        <f>IF(TrRoad_act!J6=0,"",J21/TrRoad_act!J6*1000)</f>
        <v>59.458977915669358</v>
      </c>
      <c r="K90" s="76">
        <f>IF(TrRoad_act!K6=0,"",K21/TrRoad_act!K6*1000)</f>
        <v>59.244790670954508</v>
      </c>
      <c r="L90" s="76">
        <f>IF(TrRoad_act!L6=0,"",L21/TrRoad_act!L6*1000)</f>
        <v>57.466947644930386</v>
      </c>
      <c r="M90" s="76">
        <f>IF(TrRoad_act!M6=0,"",M21/TrRoad_act!M6*1000)</f>
        <v>55.597214237678443</v>
      </c>
      <c r="N90" s="76">
        <f>IF(TrRoad_act!N6=0,"",N21/TrRoad_act!N6*1000)</f>
        <v>55.079901030526848</v>
      </c>
      <c r="O90" s="76">
        <f>IF(TrRoad_act!O6=0,"",O21/TrRoad_act!O6*1000)</f>
        <v>54.168143825595884</v>
      </c>
      <c r="P90" s="76">
        <f>IF(TrRoad_act!P6=0,"",P21/TrRoad_act!P6*1000)</f>
        <v>53.859026759509952</v>
      </c>
      <c r="Q90" s="76">
        <f>IF(TrRoad_act!Q6=0,"",Q21/TrRoad_act!Q6*1000)</f>
        <v>53.644762517784557</v>
      </c>
    </row>
    <row r="91" spans="1:17" ht="11.45" customHeight="1" x14ac:dyDescent="0.25">
      <c r="A91" s="62" t="s">
        <v>59</v>
      </c>
      <c r="B91" s="77">
        <f>IF(TrRoad_act!B7=0,"",B22/TrRoad_act!B7*1000)</f>
        <v>53.2567814519387</v>
      </c>
      <c r="C91" s="77">
        <f>IF(TrRoad_act!C7=0,"",C22/TrRoad_act!C7*1000)</f>
        <v>54.791238338877697</v>
      </c>
      <c r="D91" s="77">
        <f>IF(TrRoad_act!D7=0,"",D22/TrRoad_act!D7*1000)</f>
        <v>62.548740018231285</v>
      </c>
      <c r="E91" s="77">
        <f>IF(TrRoad_act!E7=0,"",E22/TrRoad_act!E7*1000)</f>
        <v>66.265535828848982</v>
      </c>
      <c r="F91" s="77">
        <f>IF(TrRoad_act!F7=0,"",F22/TrRoad_act!F7*1000)</f>
        <v>67.198692651497339</v>
      </c>
      <c r="G91" s="77">
        <f>IF(TrRoad_act!G7=0,"",G22/TrRoad_act!G7*1000)</f>
        <v>69.373004327210182</v>
      </c>
      <c r="H91" s="77">
        <f>IF(TrRoad_act!H7=0,"",H22/TrRoad_act!H7*1000)</f>
        <v>70.345735086098969</v>
      </c>
      <c r="I91" s="77">
        <f>IF(TrRoad_act!I7=0,"",I22/TrRoad_act!I7*1000)</f>
        <v>71.39228401480392</v>
      </c>
      <c r="J91" s="77">
        <f>IF(TrRoad_act!J7=0,"",J22/TrRoad_act!J7*1000)</f>
        <v>67.329013398631901</v>
      </c>
      <c r="K91" s="77">
        <f>IF(TrRoad_act!K7=0,"",K22/TrRoad_act!K7*1000)</f>
        <v>66.549964995449614</v>
      </c>
      <c r="L91" s="77">
        <f>IF(TrRoad_act!L7=0,"",L22/TrRoad_act!L7*1000)</f>
        <v>62.860526880051168</v>
      </c>
      <c r="M91" s="77">
        <f>IF(TrRoad_act!M7=0,"",M22/TrRoad_act!M7*1000)</f>
        <v>59.641785398006313</v>
      </c>
      <c r="N91" s="77">
        <f>IF(TrRoad_act!N7=0,"",N22/TrRoad_act!N7*1000)</f>
        <v>58.846877740297487</v>
      </c>
      <c r="O91" s="77">
        <f>IF(TrRoad_act!O7=0,"",O22/TrRoad_act!O7*1000)</f>
        <v>57.23727593733863</v>
      </c>
      <c r="P91" s="77">
        <f>IF(TrRoad_act!P7=0,"",P22/TrRoad_act!P7*1000)</f>
        <v>57.131510215978537</v>
      </c>
      <c r="Q91" s="77">
        <f>IF(TrRoad_act!Q7=0,"",Q22/TrRoad_act!Q7*1000)</f>
        <v>57.177091926835374</v>
      </c>
    </row>
    <row r="92" spans="1:17" ht="11.45" customHeight="1" x14ac:dyDescent="0.25">
      <c r="A92" s="62" t="s">
        <v>58</v>
      </c>
      <c r="B92" s="77">
        <f>IF(TrRoad_act!B8=0,"",B24/TrRoad_act!B8*1000)</f>
        <v>49.978560328152774</v>
      </c>
      <c r="C92" s="77">
        <f>IF(TrRoad_act!C8=0,"",C24/TrRoad_act!C8*1000)</f>
        <v>51.357664870957159</v>
      </c>
      <c r="D92" s="77">
        <f>IF(TrRoad_act!D8=0,"",D24/TrRoad_act!D8*1000)</f>
        <v>53.452220374217426</v>
      </c>
      <c r="E92" s="77">
        <f>IF(TrRoad_act!E8=0,"",E24/TrRoad_act!E8*1000)</f>
        <v>54.416119142676273</v>
      </c>
      <c r="F92" s="77">
        <f>IF(TrRoad_act!F8=0,"",F24/TrRoad_act!F8*1000)</f>
        <v>54.630061072529394</v>
      </c>
      <c r="G92" s="77">
        <f>IF(TrRoad_act!G8=0,"",G24/TrRoad_act!G8*1000)</f>
        <v>55.396277782793362</v>
      </c>
      <c r="H92" s="77">
        <f>IF(TrRoad_act!H8=0,"",H24/TrRoad_act!H8*1000)</f>
        <v>55.541279878907886</v>
      </c>
      <c r="I92" s="77">
        <f>IF(TrRoad_act!I8=0,"",I24/TrRoad_act!I8*1000)</f>
        <v>55.932767320868173</v>
      </c>
      <c r="J92" s="77">
        <f>IF(TrRoad_act!J8=0,"",J24/TrRoad_act!J8*1000)</f>
        <v>55.043428195887792</v>
      </c>
      <c r="K92" s="77">
        <f>IF(TrRoad_act!K8=0,"",K24/TrRoad_act!K8*1000)</f>
        <v>55.125596694968571</v>
      </c>
      <c r="L92" s="77">
        <f>IF(TrRoad_act!L8=0,"",L24/TrRoad_act!L8*1000)</f>
        <v>54.248931351891969</v>
      </c>
      <c r="M92" s="77">
        <f>IF(TrRoad_act!M8=0,"",M24/TrRoad_act!M8*1000)</f>
        <v>53.165324617241922</v>
      </c>
      <c r="N92" s="77">
        <f>IF(TrRoad_act!N8=0,"",N24/TrRoad_act!N8*1000)</f>
        <v>52.80984784380027</v>
      </c>
      <c r="O92" s="77">
        <f>IF(TrRoad_act!O8=0,"",O24/TrRoad_act!O8*1000)</f>
        <v>52.361799285031573</v>
      </c>
      <c r="P92" s="77">
        <f>IF(TrRoad_act!P8=0,"",P24/TrRoad_act!P8*1000)</f>
        <v>52.09104000296275</v>
      </c>
      <c r="Q92" s="77">
        <f>IF(TrRoad_act!Q8=0,"",Q24/TrRoad_act!Q8*1000)</f>
        <v>51.819320361642447</v>
      </c>
    </row>
    <row r="93" spans="1:17" ht="11.45" customHeight="1" x14ac:dyDescent="0.25">
      <c r="A93" s="62" t="s">
        <v>57</v>
      </c>
      <c r="B93" s="77">
        <f>IF(TrRoad_act!B9=0,"",B26/TrRoad_act!B9*1000)</f>
        <v>66.271904884116609</v>
      </c>
      <c r="C93" s="77">
        <f>IF(TrRoad_act!C9=0,"",C26/TrRoad_act!C9*1000)</f>
        <v>67.422709062414015</v>
      </c>
      <c r="D93" s="77">
        <f>IF(TrRoad_act!D9=0,"",D26/TrRoad_act!D9*1000)</f>
        <v>64.698564899372414</v>
      </c>
      <c r="E93" s="77">
        <f>IF(TrRoad_act!E9=0,"",E26/TrRoad_act!E9*1000)</f>
        <v>63.719388557819805</v>
      </c>
      <c r="F93" s="77">
        <f>IF(TrRoad_act!F9=0,"",F26/TrRoad_act!F9*1000)</f>
        <v>64.264462531915925</v>
      </c>
      <c r="G93" s="77">
        <f>IF(TrRoad_act!G9=0,"",G26/TrRoad_act!G9*1000)</f>
        <v>63.675659532147861</v>
      </c>
      <c r="H93" s="77">
        <f>IF(TrRoad_act!H9=0,"",H26/TrRoad_act!H9*1000)</f>
        <v>64.733514142083791</v>
      </c>
      <c r="I93" s="77">
        <f>IF(TrRoad_act!I9=0,"",I26/TrRoad_act!I9*1000)</f>
        <v>64.044778260911968</v>
      </c>
      <c r="J93" s="77">
        <f>IF(TrRoad_act!J9=0,"",J26/TrRoad_act!J9*1000)</f>
        <v>64.277294428198402</v>
      </c>
      <c r="K93" s="77">
        <f>IF(TrRoad_act!K9=0,"",K26/TrRoad_act!K9*1000)</f>
        <v>64.167272195906605</v>
      </c>
      <c r="L93" s="77">
        <f>IF(TrRoad_act!L9=0,"",L26/TrRoad_act!L9*1000)</f>
        <v>63.964915200914312</v>
      </c>
      <c r="M93" s="77">
        <f>IF(TrRoad_act!M9=0,"",M26/TrRoad_act!M9*1000)</f>
        <v>64.296503123364133</v>
      </c>
      <c r="N93" s="77">
        <f>IF(TrRoad_act!N9=0,"",N26/TrRoad_act!N9*1000)</f>
        <v>66.03527975401326</v>
      </c>
      <c r="O93" s="77">
        <f>IF(TrRoad_act!O9=0,"",O26/TrRoad_act!O9*1000)</f>
        <v>67.024331210284785</v>
      </c>
      <c r="P93" s="77">
        <f>IF(TrRoad_act!P9=0,"",P26/TrRoad_act!P9*1000)</f>
        <v>65.290771110870864</v>
      </c>
      <c r="Q93" s="77">
        <f>IF(TrRoad_act!Q9=0,"",Q26/TrRoad_act!Q9*1000)</f>
        <v>63.706359279293096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>
        <f>IF(TrRoad_act!H10=0,"",H27/TrRoad_act!H10*1000)</f>
        <v>58.885209393038416</v>
      </c>
      <c r="I94" s="77">
        <f>IF(TrRoad_act!I10=0,"",I27/TrRoad_act!I10*1000)</f>
        <v>58.729929402786979</v>
      </c>
      <c r="J94" s="77">
        <f>IF(TrRoad_act!J10=0,"",J27/TrRoad_act!J10*1000)</f>
        <v>57.643866652757374</v>
      </c>
      <c r="K94" s="77">
        <f>IF(TrRoad_act!K10=0,"",K27/TrRoad_act!K10*1000)</f>
        <v>57.500940128972779</v>
      </c>
      <c r="L94" s="77">
        <f>IF(TrRoad_act!L10=0,"",L27/TrRoad_act!L10*1000)</f>
        <v>60.323075557291475</v>
      </c>
      <c r="M94" s="77">
        <f>IF(TrRoad_act!M10=0,"",M27/TrRoad_act!M10*1000)</f>
        <v>61.65569644604566</v>
      </c>
      <c r="N94" s="77">
        <f>IF(TrRoad_act!N10=0,"",N27/TrRoad_act!N10*1000)</f>
        <v>62.401605319780487</v>
      </c>
      <c r="O94" s="77">
        <f>IF(TrRoad_act!O10=0,"",O27/TrRoad_act!O10*1000)</f>
        <v>60.382409848390004</v>
      </c>
      <c r="P94" s="77">
        <f>IF(TrRoad_act!P10=0,"",P27/TrRoad_act!P10*1000)</f>
        <v>58.704287358730873</v>
      </c>
      <c r="Q94" s="77">
        <f>IF(TrRoad_act!Q10=0,"",Q27/TrRoad_act!Q10*1000)</f>
        <v>58.09209945013842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>
        <f>IF(TrRoad_act!O11=0,"",O29/TrRoad_act!O11*1000)</f>
        <v>18.082838177886245</v>
      </c>
      <c r="P95" s="77">
        <f>IF(TrRoad_act!P11=0,"",P29/TrRoad_act!P11*1000)</f>
        <v>22.685888653212004</v>
      </c>
      <c r="Q95" s="77">
        <f>IF(TrRoad_act!Q11=0,"",Q29/TrRoad_act!Q11*1000)</f>
        <v>27.934902936788156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>
        <f>IF(TrRoad_act!J12=0,"",J32/TrRoad_act!J12*1000)</f>
        <v>27.280413985151007</v>
      </c>
      <c r="K96" s="77">
        <f>IF(TrRoad_act!K12=0,"",K32/TrRoad_act!K12*1000)</f>
        <v>27.439917152506421</v>
      </c>
      <c r="L96" s="77">
        <f>IF(TrRoad_act!L12=0,"",L32/TrRoad_act!L12*1000)</f>
        <v>27.608677336294747</v>
      </c>
      <c r="M96" s="77">
        <f>IF(TrRoad_act!M12=0,"",M32/TrRoad_act!M12*1000)</f>
        <v>27.796271465375408</v>
      </c>
      <c r="N96" s="77">
        <f>IF(TrRoad_act!N12=0,"",N32/TrRoad_act!N12*1000)</f>
        <v>27.976965421825476</v>
      </c>
      <c r="O96" s="77">
        <f>IF(TrRoad_act!O12=0,"",O32/TrRoad_act!O12*1000)</f>
        <v>28.171865332016676</v>
      </c>
      <c r="P96" s="77">
        <f>IF(TrRoad_act!P12=0,"",P32/TrRoad_act!P12*1000)</f>
        <v>28.403428382423733</v>
      </c>
      <c r="Q96" s="77">
        <f>IF(TrRoad_act!Q12=0,"",Q32/TrRoad_act!Q12*1000)</f>
        <v>28.614511416939262</v>
      </c>
    </row>
    <row r="97" spans="1:17" ht="11.45" customHeight="1" x14ac:dyDescent="0.25">
      <c r="A97" s="19" t="s">
        <v>28</v>
      </c>
      <c r="B97" s="76">
        <f>IF(TrRoad_act!B13=0,"",B33/TrRoad_act!B13*1000)</f>
        <v>26.890166034426649</v>
      </c>
      <c r="C97" s="76">
        <f>IF(TrRoad_act!C13=0,"",C33/TrRoad_act!C13*1000)</f>
        <v>27.281775474323258</v>
      </c>
      <c r="D97" s="76">
        <f>IF(TrRoad_act!D13=0,"",D33/TrRoad_act!D13*1000)</f>
        <v>27.980973866878024</v>
      </c>
      <c r="E97" s="76">
        <f>IF(TrRoad_act!E13=0,"",E33/TrRoad_act!E13*1000)</f>
        <v>28.358803904545876</v>
      </c>
      <c r="F97" s="76">
        <f>IF(TrRoad_act!F13=0,"",F33/TrRoad_act!F13*1000)</f>
        <v>27.738647192444837</v>
      </c>
      <c r="G97" s="76">
        <f>IF(TrRoad_act!G13=0,"",G33/TrRoad_act!G13*1000)</f>
        <v>28.314125289250793</v>
      </c>
      <c r="H97" s="76">
        <f>IF(TrRoad_act!H13=0,"",H33/TrRoad_act!H13*1000)</f>
        <v>28.033290715602309</v>
      </c>
      <c r="I97" s="76">
        <f>IF(TrRoad_act!I13=0,"",I33/TrRoad_act!I13*1000)</f>
        <v>27.858917159492393</v>
      </c>
      <c r="J97" s="76">
        <f>IF(TrRoad_act!J13=0,"",J33/TrRoad_act!J13*1000)</f>
        <v>27.543128558623803</v>
      </c>
      <c r="K97" s="76">
        <f>IF(TrRoad_act!K13=0,"",K33/TrRoad_act!K13*1000)</f>
        <v>27.208264392095138</v>
      </c>
      <c r="L97" s="76">
        <f>IF(TrRoad_act!L13=0,"",L33/TrRoad_act!L13*1000)</f>
        <v>27.077105784563521</v>
      </c>
      <c r="M97" s="76">
        <f>IF(TrRoad_act!M13=0,"",M33/TrRoad_act!M13*1000)</f>
        <v>26.878165044842842</v>
      </c>
      <c r="N97" s="76">
        <f>IF(TrRoad_act!N13=0,"",N33/TrRoad_act!N13*1000)</f>
        <v>26.748082997199461</v>
      </c>
      <c r="O97" s="76">
        <f>IF(TrRoad_act!O13=0,"",O33/TrRoad_act!O13*1000)</f>
        <v>26.651459432292864</v>
      </c>
      <c r="P97" s="76">
        <f>IF(TrRoad_act!P13=0,"",P33/TrRoad_act!P13*1000)</f>
        <v>26.622145558070159</v>
      </c>
      <c r="Q97" s="76">
        <f>IF(TrRoad_act!Q13=0,"",Q33/TrRoad_act!Q13*1000)</f>
        <v>26.619962761376343</v>
      </c>
    </row>
    <row r="98" spans="1:17" ht="11.45" customHeight="1" x14ac:dyDescent="0.25">
      <c r="A98" s="62" t="s">
        <v>59</v>
      </c>
      <c r="B98" s="75">
        <f>IF(TrRoad_act!B14=0,"",B34/TrRoad_act!B14*1000)</f>
        <v>23.761433813916778</v>
      </c>
      <c r="C98" s="75">
        <f>IF(TrRoad_act!C14=0,"",C34/TrRoad_act!C14*1000)</f>
        <v>24.174947034721054</v>
      </c>
      <c r="D98" s="75">
        <f>IF(TrRoad_act!D14=0,"",D34/TrRoad_act!D14*1000)</f>
        <v>24.928209711715571</v>
      </c>
      <c r="E98" s="75">
        <f>IF(TrRoad_act!E14=0,"",E34/TrRoad_act!E14*1000)</f>
        <v>25.4306516421256</v>
      </c>
      <c r="F98" s="75">
        <f>IF(TrRoad_act!F14=0,"",F34/TrRoad_act!F14*1000)</f>
        <v>25.07793479687524</v>
      </c>
      <c r="G98" s="75">
        <f>IF(TrRoad_act!G14=0,"",G34/TrRoad_act!G14*1000)</f>
        <v>25.683553553811596</v>
      </c>
      <c r="H98" s="75">
        <f>IF(TrRoad_act!H14=0,"",H34/TrRoad_act!H14*1000)</f>
        <v>25.603212364312775</v>
      </c>
      <c r="I98" s="75">
        <f>IF(TrRoad_act!I14=0,"",I34/TrRoad_act!I14*1000)</f>
        <v>24.822951153344057</v>
      </c>
      <c r="J98" s="75">
        <f>IF(TrRoad_act!J14=0,"",J34/TrRoad_act!J14*1000)</f>
        <v>24.547174807609618</v>
      </c>
      <c r="K98" s="75">
        <f>IF(TrRoad_act!K14=0,"",K34/TrRoad_act!K14*1000)</f>
        <v>24.061443514779413</v>
      </c>
      <c r="L98" s="75">
        <f>IF(TrRoad_act!L14=0,"",L34/TrRoad_act!L14*1000)</f>
        <v>24.209931105301898</v>
      </c>
      <c r="M98" s="75">
        <f>IF(TrRoad_act!M14=0,"",M34/TrRoad_act!M14*1000)</f>
        <v>23.509817430168045</v>
      </c>
      <c r="N98" s="75">
        <f>IF(TrRoad_act!N14=0,"",N34/TrRoad_act!N14*1000)</f>
        <v>23.651840765150119</v>
      </c>
      <c r="O98" s="75">
        <f>IF(TrRoad_act!O14=0,"",O34/TrRoad_act!O14*1000)</f>
        <v>22.210272693132566</v>
      </c>
      <c r="P98" s="75">
        <f>IF(TrRoad_act!P14=0,"",P34/TrRoad_act!P14*1000)</f>
        <v>20.623117185723508</v>
      </c>
      <c r="Q98" s="75">
        <f>IF(TrRoad_act!Q14=0,"",Q34/TrRoad_act!Q14*1000)</f>
        <v>20.688410585756422</v>
      </c>
    </row>
    <row r="99" spans="1:17" ht="11.45" customHeight="1" x14ac:dyDescent="0.25">
      <c r="A99" s="62" t="s">
        <v>58</v>
      </c>
      <c r="B99" s="75">
        <f>IF(TrRoad_act!B15=0,"",B36/TrRoad_act!B15*1000)</f>
        <v>27.006901319483315</v>
      </c>
      <c r="C99" s="75">
        <f>IF(TrRoad_act!C15=0,"",C36/TrRoad_act!C15*1000)</f>
        <v>27.40257730501461</v>
      </c>
      <c r="D99" s="75">
        <f>IF(TrRoad_act!D15=0,"",D36/TrRoad_act!D15*1000)</f>
        <v>28.109708210920594</v>
      </c>
      <c r="E99" s="75">
        <f>IF(TrRoad_act!E15=0,"",E36/TrRoad_act!E15*1000)</f>
        <v>28.491894027742337</v>
      </c>
      <c r="F99" s="75">
        <f>IF(TrRoad_act!F15=0,"",F36/TrRoad_act!F15*1000)</f>
        <v>27.876561764426796</v>
      </c>
      <c r="G99" s="75">
        <f>IF(TrRoad_act!G15=0,"",G36/TrRoad_act!G15*1000)</f>
        <v>28.459852853349492</v>
      </c>
      <c r="H99" s="75">
        <f>IF(TrRoad_act!H15=0,"",H36/TrRoad_act!H15*1000)</f>
        <v>28.193534264128754</v>
      </c>
      <c r="I99" s="75">
        <f>IF(TrRoad_act!I15=0,"",I36/TrRoad_act!I15*1000)</f>
        <v>28.037497945083654</v>
      </c>
      <c r="J99" s="75">
        <f>IF(TrRoad_act!J15=0,"",J36/TrRoad_act!J15*1000)</f>
        <v>27.749054526568788</v>
      </c>
      <c r="K99" s="75">
        <f>IF(TrRoad_act!K15=0,"",K36/TrRoad_act!K15*1000)</f>
        <v>27.532705184432519</v>
      </c>
      <c r="L99" s="75">
        <f>IF(TrRoad_act!L15=0,"",L36/TrRoad_act!L15*1000)</f>
        <v>27.443590222873567</v>
      </c>
      <c r="M99" s="75">
        <f>IF(TrRoad_act!M15=0,"",M36/TrRoad_act!M15*1000)</f>
        <v>27.24709202550784</v>
      </c>
      <c r="N99" s="75">
        <f>IF(TrRoad_act!N15=0,"",N36/TrRoad_act!N15*1000)</f>
        <v>27.125419928264563</v>
      </c>
      <c r="O99" s="75">
        <f>IF(TrRoad_act!O15=0,"",O36/TrRoad_act!O15*1000)</f>
        <v>27.081424977046147</v>
      </c>
      <c r="P99" s="75">
        <f>IF(TrRoad_act!P15=0,"",P36/TrRoad_act!P15*1000)</f>
        <v>27.048271776371099</v>
      </c>
      <c r="Q99" s="75">
        <f>IF(TrRoad_act!Q15=0,"",Q36/TrRoad_act!Q15*1000)</f>
        <v>27.031685441082988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>
        <f>IF(TrRoad_act!C16=0,"",C38/TrRoad_act!C16*1000)</f>
        <v>21.466457518134845</v>
      </c>
      <c r="D100" s="75">
        <f>IF(TrRoad_act!D16=0,"",D38/TrRoad_act!D16*1000)</f>
        <v>22.148013758395923</v>
      </c>
      <c r="E100" s="75">
        <f>IF(TrRoad_act!E16=0,"",E38/TrRoad_act!E16*1000)</f>
        <v>22.594800730553455</v>
      </c>
      <c r="F100" s="75">
        <f>IF(TrRoad_act!F16=0,"",F38/TrRoad_act!F16*1000)</f>
        <v>22.281319767044469</v>
      </c>
      <c r="G100" s="75">
        <f>IF(TrRoad_act!G16=0,"",G38/TrRoad_act!G16*1000)</f>
        <v>22.870802791937333</v>
      </c>
      <c r="H100" s="75">
        <f>IF(TrRoad_act!H16=0,"",H38/TrRoad_act!H16*1000)</f>
        <v>22.842528946862828</v>
      </c>
      <c r="I100" s="75">
        <f>IF(TrRoad_act!I16=0,"",I38/TrRoad_act!I16*1000)</f>
        <v>22.882442968110567</v>
      </c>
      <c r="J100" s="75">
        <f>IF(TrRoad_act!J16=0,"",J38/TrRoad_act!J16*1000)</f>
        <v>22.866507806192661</v>
      </c>
      <c r="K100" s="75">
        <f>IF(TrRoad_act!K16=0,"",K38/TrRoad_act!K16*1000)</f>
        <v>22.753479344961736</v>
      </c>
      <c r="L100" s="75">
        <f>IF(TrRoad_act!L16=0,"",L38/TrRoad_act!L16*1000)</f>
        <v>22.842014940231707</v>
      </c>
      <c r="M100" s="75">
        <f>IF(TrRoad_act!M16=0,"",M38/TrRoad_act!M16*1000)</f>
        <v>22.839169087720446</v>
      </c>
      <c r="N100" s="75">
        <f>IF(TrRoad_act!N16=0,"",N38/TrRoad_act!N16*1000)</f>
        <v>22.974875629704883</v>
      </c>
      <c r="O100" s="75">
        <f>IF(TrRoad_act!O16=0,"",O38/TrRoad_act!O16*1000)</f>
        <v>23.004063011862403</v>
      </c>
      <c r="P100" s="75">
        <f>IF(TrRoad_act!P16=0,"",P38/TrRoad_act!P16*1000)</f>
        <v>23.076826833315216</v>
      </c>
      <c r="Q100" s="75">
        <f>IF(TrRoad_act!Q16=0,"",Q38/TrRoad_act!Q16*1000)</f>
        <v>23.105176115003957</v>
      </c>
    </row>
    <row r="101" spans="1:17" ht="11.45" customHeight="1" x14ac:dyDescent="0.25">
      <c r="A101" s="62" t="s">
        <v>56</v>
      </c>
      <c r="B101" s="75" t="str">
        <f>IF(TrRoad_act!B17=0,"",B39/TrRoad_act!B17*1000)</f>
        <v/>
      </c>
      <c r="C101" s="75" t="str">
        <f>IF(TrRoad_act!C17=0,"",C39/TrRoad_act!C17*1000)</f>
        <v/>
      </c>
      <c r="D101" s="75" t="str">
        <f>IF(TrRoad_act!D17=0,"",D39/TrRoad_act!D17*1000)</f>
        <v/>
      </c>
      <c r="E101" s="75" t="str">
        <f>IF(TrRoad_act!E17=0,"",E39/TrRoad_act!E17*1000)</f>
        <v/>
      </c>
      <c r="F101" s="75">
        <f>IF(TrRoad_act!F17=0,"",F39/TrRoad_act!F17*1000)</f>
        <v>22.187831407741303</v>
      </c>
      <c r="G101" s="75">
        <f>IF(TrRoad_act!G17=0,"",G39/TrRoad_act!G17*1000)</f>
        <v>27.760811816440551</v>
      </c>
      <c r="H101" s="75">
        <f>IF(TrRoad_act!H17=0,"",H39/TrRoad_act!H17*1000)</f>
        <v>22.330316702870764</v>
      </c>
      <c r="I101" s="75">
        <f>IF(TrRoad_act!I17=0,"",I39/TrRoad_act!I17*1000)</f>
        <v>22.767249208866101</v>
      </c>
      <c r="J101" s="75">
        <f>IF(TrRoad_act!J17=0,"",J39/TrRoad_act!J17*1000)</f>
        <v>21.491041071806059</v>
      </c>
      <c r="K101" s="75">
        <f>IF(TrRoad_act!K17=0,"",K39/TrRoad_act!K17*1000)</f>
        <v>22.602907070946372</v>
      </c>
      <c r="L101" s="75">
        <f>IF(TrRoad_act!L17=0,"",L39/TrRoad_act!L17*1000)</f>
        <v>22.663054456337008</v>
      </c>
      <c r="M101" s="75">
        <f>IF(TrRoad_act!M17=0,"",M39/TrRoad_act!M17*1000)</f>
        <v>22.693950301410712</v>
      </c>
      <c r="N101" s="75">
        <f>IF(TrRoad_act!N17=0,"",N39/TrRoad_act!N17*1000)</f>
        <v>22.810566003220881</v>
      </c>
      <c r="O101" s="75">
        <f>IF(TrRoad_act!O17=0,"",O39/TrRoad_act!O17*1000)</f>
        <v>22.767283957934492</v>
      </c>
      <c r="P101" s="75">
        <f>IF(TrRoad_act!P17=0,"",P39/TrRoad_act!P17*1000)</f>
        <v>22.81226733806993</v>
      </c>
      <c r="Q101" s="75">
        <f>IF(TrRoad_act!Q17=0,"",Q39/TrRoad_act!Q17*1000)</f>
        <v>22.855436540407336</v>
      </c>
    </row>
    <row r="102" spans="1:17" ht="11.45" customHeight="1" x14ac:dyDescent="0.25">
      <c r="A102" s="62" t="s">
        <v>55</v>
      </c>
      <c r="B102" s="75">
        <f>IF(TrRoad_act!B18=0,"",B41/TrRoad_act!B18*1000)</f>
        <v>15.859530244558668</v>
      </c>
      <c r="C102" s="75">
        <f>IF(TrRoad_act!C18=0,"",C41/TrRoad_act!C18*1000)</f>
        <v>15.879493437431222</v>
      </c>
      <c r="D102" s="75">
        <f>IF(TrRoad_act!D18=0,"",D41/TrRoad_act!D18*1000)</f>
        <v>16.181938065015256</v>
      </c>
      <c r="E102" s="75">
        <f>IF(TrRoad_act!E18=0,"",E41/TrRoad_act!E18*1000)</f>
        <v>16.252949014306843</v>
      </c>
      <c r="F102" s="75">
        <f>IF(TrRoad_act!F18=0,"",F41/TrRoad_act!F18*1000)</f>
        <v>16.009687161338757</v>
      </c>
      <c r="G102" s="75">
        <f>IF(TrRoad_act!G18=0,"",G41/TrRoad_act!G18*1000)</f>
        <v>16.237657664902155</v>
      </c>
      <c r="H102" s="75">
        <f>IF(TrRoad_act!H18=0,"",H41/TrRoad_act!H18*1000)</f>
        <v>16.204929545088788</v>
      </c>
      <c r="I102" s="75">
        <f>IF(TrRoad_act!I18=0,"",I41/TrRoad_act!I18*1000)</f>
        <v>16.247505259489305</v>
      </c>
      <c r="J102" s="75">
        <f>IF(TrRoad_act!J18=0,"",J41/TrRoad_act!J18*1000)</f>
        <v>16.259535740842615</v>
      </c>
      <c r="K102" s="75">
        <f>IF(TrRoad_act!K18=0,"",K41/TrRoad_act!K18*1000)</f>
        <v>16.12323860352209</v>
      </c>
      <c r="L102" s="75">
        <f>IF(TrRoad_act!L18=0,"",L41/TrRoad_act!L18*1000)</f>
        <v>16.052549839389211</v>
      </c>
      <c r="M102" s="75">
        <f>IF(TrRoad_act!M18=0,"",M41/TrRoad_act!M18*1000)</f>
        <v>15.957333188395342</v>
      </c>
      <c r="N102" s="75">
        <f>IF(TrRoad_act!N18=0,"",N41/TrRoad_act!N18*1000)</f>
        <v>15.767276895839625</v>
      </c>
      <c r="O102" s="75">
        <f>IF(TrRoad_act!O18=0,"",O41/TrRoad_act!O18*1000)</f>
        <v>15.564880047923674</v>
      </c>
      <c r="P102" s="75">
        <f>IF(TrRoad_act!P18=0,"",P41/TrRoad_act!P18*1000)</f>
        <v>15.517742247383744</v>
      </c>
      <c r="Q102" s="75">
        <f>IF(TrRoad_act!Q18=0,"",Q41/TrRoad_act!Q18*1000)</f>
        <v>15.340418636245769</v>
      </c>
    </row>
    <row r="103" spans="1:17" ht="11.45" customHeight="1" x14ac:dyDescent="0.25">
      <c r="A103" s="25" t="s">
        <v>36</v>
      </c>
      <c r="B103" s="79">
        <f>IF(TrRoad_act!B19=0,"",B42/TrRoad_act!B19*1000)</f>
        <v>78.677325821095948</v>
      </c>
      <c r="C103" s="79">
        <f>IF(TrRoad_act!C19=0,"",C42/TrRoad_act!C19*1000)</f>
        <v>86.943158587643097</v>
      </c>
      <c r="D103" s="79">
        <f>IF(TrRoad_act!D19=0,"",D42/TrRoad_act!D19*1000)</f>
        <v>94.134174656682291</v>
      </c>
      <c r="E103" s="79">
        <f>IF(TrRoad_act!E19=0,"",E42/TrRoad_act!E19*1000)</f>
        <v>101.26841215425968</v>
      </c>
      <c r="F103" s="79">
        <f>IF(TrRoad_act!F19=0,"",F42/TrRoad_act!F19*1000)</f>
        <v>96.491520490120578</v>
      </c>
      <c r="G103" s="79">
        <f>IF(TrRoad_act!G19=0,"",G42/TrRoad_act!G19*1000)</f>
        <v>98.128161551249008</v>
      </c>
      <c r="H103" s="79">
        <f>IF(TrRoad_act!H19=0,"",H42/TrRoad_act!H19*1000)</f>
        <v>82.953715254845619</v>
      </c>
      <c r="I103" s="79">
        <f>IF(TrRoad_act!I19=0,"",I42/TrRoad_act!I19*1000)</f>
        <v>77.246610298977473</v>
      </c>
      <c r="J103" s="79">
        <f>IF(TrRoad_act!J19=0,"",J42/TrRoad_act!J19*1000)</f>
        <v>66.196269890719861</v>
      </c>
      <c r="K103" s="79">
        <f>IF(TrRoad_act!K19=0,"",K42/TrRoad_act!K19*1000)</f>
        <v>74.180016106796629</v>
      </c>
      <c r="L103" s="79">
        <f>IF(TrRoad_act!L19=0,"",L42/TrRoad_act!L19*1000)</f>
        <v>77.599933471068795</v>
      </c>
      <c r="M103" s="79">
        <f>IF(TrRoad_act!M19=0,"",M42/TrRoad_act!M19*1000)</f>
        <v>71.100478241583232</v>
      </c>
      <c r="N103" s="79">
        <f>IF(TrRoad_act!N19=0,"",N42/TrRoad_act!N19*1000)</f>
        <v>74.065566312571917</v>
      </c>
      <c r="O103" s="79">
        <f>IF(TrRoad_act!O19=0,"",O42/TrRoad_act!O19*1000)</f>
        <v>82.093129837168107</v>
      </c>
      <c r="P103" s="79">
        <f>IF(TrRoad_act!P19=0,"",P42/TrRoad_act!P19*1000)</f>
        <v>78.025305454431489</v>
      </c>
      <c r="Q103" s="79">
        <f>IF(TrRoad_act!Q19=0,"",Q42/TrRoad_act!Q19*1000)</f>
        <v>77.530351464858683</v>
      </c>
    </row>
    <row r="104" spans="1:17" ht="11.45" customHeight="1" x14ac:dyDescent="0.25">
      <c r="A104" s="23" t="s">
        <v>27</v>
      </c>
      <c r="B104" s="78">
        <f>IF(TrRoad_act!B20=0,"",B43/TrRoad_act!B20*1000)</f>
        <v>1365.1633451107139</v>
      </c>
      <c r="C104" s="78">
        <f>IF(TrRoad_act!C20=0,"",C43/TrRoad_act!C20*1000)</f>
        <v>1329.9086954674133</v>
      </c>
      <c r="D104" s="78">
        <f>IF(TrRoad_act!D20=0,"",D43/TrRoad_act!D20*1000)</f>
        <v>1309.8728284571228</v>
      </c>
      <c r="E104" s="78">
        <f>IF(TrRoad_act!E20=0,"",E43/TrRoad_act!E20*1000)</f>
        <v>1289.7544271131048</v>
      </c>
      <c r="F104" s="78">
        <f>IF(TrRoad_act!F20=0,"",F43/TrRoad_act!F20*1000)</f>
        <v>1268.7589369407315</v>
      </c>
      <c r="G104" s="78">
        <f>IF(TrRoad_act!G20=0,"",G43/TrRoad_act!G20*1000)</f>
        <v>1258.1227760439754</v>
      </c>
      <c r="H104" s="78">
        <f>IF(TrRoad_act!H20=0,"",H43/TrRoad_act!H20*1000)</f>
        <v>1253.6347765926596</v>
      </c>
      <c r="I104" s="78">
        <f>IF(TrRoad_act!I20=0,"",I43/TrRoad_act!I20*1000)</f>
        <v>1247.4826183726543</v>
      </c>
      <c r="J104" s="78">
        <f>IF(TrRoad_act!J20=0,"",J43/TrRoad_act!J20*1000)</f>
        <v>1229.1231025756258</v>
      </c>
      <c r="K104" s="78">
        <f>IF(TrRoad_act!K20=0,"",K43/TrRoad_act!K20*1000)</f>
        <v>1213.4416757732502</v>
      </c>
      <c r="L104" s="78">
        <f>IF(TrRoad_act!L20=0,"",L43/TrRoad_act!L20*1000)</f>
        <v>1206.3888014143329</v>
      </c>
      <c r="M104" s="78">
        <f>IF(TrRoad_act!M20=0,"",M43/TrRoad_act!M20*1000)</f>
        <v>1189.0107199435477</v>
      </c>
      <c r="N104" s="78">
        <f>IF(TrRoad_act!N20=0,"",N43/TrRoad_act!N20*1000)</f>
        <v>1171.932711444005</v>
      </c>
      <c r="O104" s="78">
        <f>IF(TrRoad_act!O20=0,"",O43/TrRoad_act!O20*1000)</f>
        <v>1161.3079009167416</v>
      </c>
      <c r="P104" s="78">
        <f>IF(TrRoad_act!P20=0,"",P43/TrRoad_act!P20*1000)</f>
        <v>1156.9314984099938</v>
      </c>
      <c r="Q104" s="78">
        <f>IF(TrRoad_act!Q20=0,"",Q43/TrRoad_act!Q20*1000)</f>
        <v>1153.0058533875276</v>
      </c>
    </row>
    <row r="105" spans="1:17" ht="11.45" customHeight="1" x14ac:dyDescent="0.25">
      <c r="A105" s="62" t="s">
        <v>59</v>
      </c>
      <c r="B105" s="77">
        <f>IF(TrRoad_act!B21=0,"",B44/TrRoad_act!B21*1000)</f>
        <v>1933.3592572035991</v>
      </c>
      <c r="C105" s="77">
        <f>IF(TrRoad_act!C21=0,"",C44/TrRoad_act!C21*1000)</f>
        <v>1934.2653995088037</v>
      </c>
      <c r="D105" s="77">
        <f>IF(TrRoad_act!D21=0,"",D44/TrRoad_act!D21*1000)</f>
        <v>1946.8394039699197</v>
      </c>
      <c r="E105" s="77">
        <f>IF(TrRoad_act!E21=0,"",E44/TrRoad_act!E21*1000)</f>
        <v>1937.2772436189086</v>
      </c>
      <c r="F105" s="77">
        <f>IF(TrRoad_act!F21=0,"",F44/TrRoad_act!F21*1000)</f>
        <v>1924.2971868411776</v>
      </c>
      <c r="G105" s="77">
        <f>IF(TrRoad_act!G21=0,"",G44/TrRoad_act!G21*1000)</f>
        <v>1918.5457472545231</v>
      </c>
      <c r="H105" s="77">
        <f>IF(TrRoad_act!H21=0,"",H44/TrRoad_act!H21*1000)</f>
        <v>1912.618201133811</v>
      </c>
      <c r="I105" s="77">
        <f>IF(TrRoad_act!I21=0,"",I44/TrRoad_act!I21*1000)</f>
        <v>1894.8480506490446</v>
      </c>
      <c r="J105" s="77">
        <f>IF(TrRoad_act!J21=0,"",J44/TrRoad_act!J21*1000)</f>
        <v>1852.5386156757042</v>
      </c>
      <c r="K105" s="77">
        <f>IF(TrRoad_act!K21=0,"",K44/TrRoad_act!K21*1000)</f>
        <v>1808.5745903027696</v>
      </c>
      <c r="L105" s="77">
        <f>IF(TrRoad_act!L21=0,"",L44/TrRoad_act!L21*1000)</f>
        <v>1769.5757848870619</v>
      </c>
      <c r="M105" s="77">
        <f>IF(TrRoad_act!M21=0,"",M44/TrRoad_act!M21*1000)</f>
        <v>1746.6362394811865</v>
      </c>
      <c r="N105" s="77">
        <f>IF(TrRoad_act!N21=0,"",N44/TrRoad_act!N21*1000)</f>
        <v>1707.4031620909691</v>
      </c>
      <c r="O105" s="77">
        <f>IF(TrRoad_act!O21=0,"",O44/TrRoad_act!O21*1000)</f>
        <v>1640.383651879526</v>
      </c>
      <c r="P105" s="77">
        <f>IF(TrRoad_act!P21=0,"",P44/TrRoad_act!P21*1000)</f>
        <v>1595.5491023085999</v>
      </c>
      <c r="Q105" s="77">
        <f>IF(TrRoad_act!Q21=0,"",Q44/TrRoad_act!Q21*1000)</f>
        <v>1558.7078024614143</v>
      </c>
    </row>
    <row r="106" spans="1:17" ht="11.45" customHeight="1" x14ac:dyDescent="0.25">
      <c r="A106" s="62" t="s">
        <v>58</v>
      </c>
      <c r="B106" s="77">
        <f>IF(TrRoad_act!B22=0,"",B46/TrRoad_act!B22*1000)</f>
        <v>1296.2368978349311</v>
      </c>
      <c r="C106" s="77">
        <f>IF(TrRoad_act!C22=0,"",C46/TrRoad_act!C22*1000)</f>
        <v>1266.3148934799985</v>
      </c>
      <c r="D106" s="77">
        <f>IF(TrRoad_act!D22=0,"",D46/TrRoad_act!D22*1000)</f>
        <v>1265.9665899912859</v>
      </c>
      <c r="E106" s="77">
        <f>IF(TrRoad_act!E22=0,"",E46/TrRoad_act!E22*1000)</f>
        <v>1251.8695136138119</v>
      </c>
      <c r="F106" s="77">
        <f>IF(TrRoad_act!F22=0,"",F46/TrRoad_act!F22*1000)</f>
        <v>1235.9375381958262</v>
      </c>
      <c r="G106" s="77">
        <f>IF(TrRoad_act!G22=0,"",G46/TrRoad_act!G22*1000)</f>
        <v>1228.7428560219446</v>
      </c>
      <c r="H106" s="77">
        <f>IF(TrRoad_act!H22=0,"",H46/TrRoad_act!H22*1000)</f>
        <v>1227.0921253041477</v>
      </c>
      <c r="I106" s="77">
        <f>IF(TrRoad_act!I22=0,"",I46/TrRoad_act!I22*1000)</f>
        <v>1223.1766296615183</v>
      </c>
      <c r="J106" s="77">
        <f>IF(TrRoad_act!J22=0,"",J46/TrRoad_act!J22*1000)</f>
        <v>1206.6287783246282</v>
      </c>
      <c r="K106" s="77">
        <f>IF(TrRoad_act!K22=0,"",K46/TrRoad_act!K22*1000)</f>
        <v>1192.1350744740143</v>
      </c>
      <c r="L106" s="77">
        <f>IF(TrRoad_act!L22=0,"",L46/TrRoad_act!L22*1000)</f>
        <v>1186.650572930864</v>
      </c>
      <c r="M106" s="77">
        <f>IF(TrRoad_act!M22=0,"",M46/TrRoad_act!M22*1000)</f>
        <v>1169.3341872174228</v>
      </c>
      <c r="N106" s="77">
        <f>IF(TrRoad_act!N22=0,"",N46/TrRoad_act!N22*1000)</f>
        <v>1152.8610106947574</v>
      </c>
      <c r="O106" s="77">
        <f>IF(TrRoad_act!O22=0,"",O46/TrRoad_act!O22*1000)</f>
        <v>1144.3466880645867</v>
      </c>
      <c r="P106" s="77">
        <f>IF(TrRoad_act!P22=0,"",P46/TrRoad_act!P22*1000)</f>
        <v>1141.0491659404734</v>
      </c>
      <c r="Q106" s="77">
        <f>IF(TrRoad_act!Q22=0,"",Q46/TrRoad_act!Q22*1000)</f>
        <v>1138.1312206864559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>
        <f>IF(TrRoad_act!E23=0,"",E48/TrRoad_act!E23*1000)</f>
        <v>3488.1119758930731</v>
      </c>
      <c r="F107" s="77">
        <f>IF(TrRoad_act!F23=0,"",F48/TrRoad_act!F23*1000)</f>
        <v>3460.8164097877129</v>
      </c>
      <c r="G107" s="77">
        <f>IF(TrRoad_act!G23=0,"",G48/TrRoad_act!G23*1000)</f>
        <v>3504.016854535048</v>
      </c>
      <c r="H107" s="77">
        <f>IF(TrRoad_act!H23=0,"",H48/TrRoad_act!H23*1000)</f>
        <v>3526.7683469136009</v>
      </c>
      <c r="I107" s="77">
        <f>IF(TrRoad_act!I23=0,"",I48/TrRoad_act!I23*1000)</f>
        <v>3539.3495820224757</v>
      </c>
      <c r="J107" s="77">
        <f>IF(TrRoad_act!J23=0,"",J48/TrRoad_act!J23*1000)</f>
        <v>3515.7580738112965</v>
      </c>
      <c r="K107" s="77">
        <f>IF(TrRoad_act!K23=0,"",K48/TrRoad_act!K23*1000)</f>
        <v>3496.4761273198446</v>
      </c>
      <c r="L107" s="77">
        <f>IF(TrRoad_act!L23=0,"",L48/TrRoad_act!L23*1000)</f>
        <v>3485.7076987867431</v>
      </c>
      <c r="M107" s="77">
        <f>IF(TrRoad_act!M23=0,"",M48/TrRoad_act!M23*1000)</f>
        <v>3481.1616937418057</v>
      </c>
      <c r="N107" s="77">
        <f>IF(TrRoad_act!N23=0,"",N48/TrRoad_act!N23*1000)</f>
        <v>3434.7592624045315</v>
      </c>
      <c r="O107" s="77">
        <f>IF(TrRoad_act!O23=0,"",O48/TrRoad_act!O23*1000)</f>
        <v>3405.3885221128817</v>
      </c>
      <c r="P107" s="77">
        <f>IF(TrRoad_act!P23=0,"",P48/TrRoad_act!P23*1000)</f>
        <v>3342.6170544032466</v>
      </c>
      <c r="Q107" s="77">
        <f>IF(TrRoad_act!Q23=0,"",Q48/TrRoad_act!Q23*1000)</f>
        <v>3323.3633506193551</v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>
        <f>IF(TrRoad_act!H24=0,"",H49/TrRoad_act!H24*1000)</f>
        <v>1790.0928855904801</v>
      </c>
      <c r="I108" s="77">
        <f>IF(TrRoad_act!I24=0,"",I49/TrRoad_act!I24*1000)</f>
        <v>1793.1535335212118</v>
      </c>
      <c r="J108" s="77">
        <f>IF(TrRoad_act!J24=0,"",J49/TrRoad_act!J24*1000)</f>
        <v>1751.192688592939</v>
      </c>
      <c r="K108" s="77">
        <f>IF(TrRoad_act!K24=0,"",K49/TrRoad_act!K24*1000)</f>
        <v>1730.9449953526575</v>
      </c>
      <c r="L108" s="77">
        <f>IF(TrRoad_act!L24=0,"",L49/TrRoad_act!L24*1000)</f>
        <v>1706.3573491933632</v>
      </c>
      <c r="M108" s="77">
        <f>IF(TrRoad_act!M24=0,"",M49/TrRoad_act!M24*1000)</f>
        <v>1680.1226923589841</v>
      </c>
      <c r="N108" s="77">
        <f>IF(TrRoad_act!N24=0,"",N49/TrRoad_act!N24*1000)</f>
        <v>1648.2425915037243</v>
      </c>
      <c r="O108" s="77">
        <f>IF(TrRoad_act!O24=0,"",O49/TrRoad_act!O24*1000)</f>
        <v>1631.5994545388296</v>
      </c>
      <c r="P108" s="77">
        <f>IF(TrRoad_act!P24=0,"",P49/TrRoad_act!P24*1000)</f>
        <v>1599.4048959673778</v>
      </c>
      <c r="Q108" s="77">
        <f>IF(TrRoad_act!Q24=0,"",Q49/TrRoad_act!Q24*1000)</f>
        <v>1566.614529005619</v>
      </c>
    </row>
    <row r="109" spans="1:17" ht="11.45" customHeight="1" x14ac:dyDescent="0.25">
      <c r="A109" s="62" t="s">
        <v>55</v>
      </c>
      <c r="B109" s="77">
        <f>IF(TrRoad_act!B25=0,"",B51/TrRoad_act!B25*1000)</f>
        <v>864.24961271753421</v>
      </c>
      <c r="C109" s="77">
        <f>IF(TrRoad_act!C25=0,"",C51/TrRoad_act!C25*1000)</f>
        <v>845.55328381550157</v>
      </c>
      <c r="D109" s="77">
        <f>IF(TrRoad_act!D25=0,"",D51/TrRoad_act!D25*1000)</f>
        <v>845.13970350183422</v>
      </c>
      <c r="E109" s="77">
        <f>IF(TrRoad_act!E25=0,"",E51/TrRoad_act!E25*1000)</f>
        <v>846.45932580994167</v>
      </c>
      <c r="F109" s="77">
        <f>IF(TrRoad_act!F25=0,"",F51/TrRoad_act!F25*1000)</f>
        <v>846.71019929065676</v>
      </c>
      <c r="G109" s="77">
        <f>IF(TrRoad_act!G25=0,"",G51/TrRoad_act!G25*1000)</f>
        <v>846.73558929778187</v>
      </c>
      <c r="H109" s="77">
        <f>IF(TrRoad_act!H25=0,"",H51/TrRoad_act!H25*1000)</f>
        <v>849.97168842869587</v>
      </c>
      <c r="I109" s="77">
        <f>IF(TrRoad_act!I25=0,"",I51/TrRoad_act!I25*1000)</f>
        <v>836.60031572510502</v>
      </c>
      <c r="J109" s="77">
        <f>IF(TrRoad_act!J25=0,"",J51/TrRoad_act!J25*1000)</f>
        <v>833.34010885328837</v>
      </c>
      <c r="K109" s="77">
        <f>IF(TrRoad_act!K25=0,"",K51/TrRoad_act!K25*1000)</f>
        <v>819.22004238134775</v>
      </c>
      <c r="L109" s="77">
        <f>IF(TrRoad_act!L25=0,"",L51/TrRoad_act!L25*1000)</f>
        <v>808.95496906006588</v>
      </c>
      <c r="M109" s="77">
        <f>IF(TrRoad_act!M25=0,"",M51/TrRoad_act!M25*1000)</f>
        <v>791.48974548929766</v>
      </c>
      <c r="N109" s="77">
        <f>IF(TrRoad_act!N25=0,"",N51/TrRoad_act!N25*1000)</f>
        <v>792.82949537818286</v>
      </c>
      <c r="O109" s="77">
        <f>IF(TrRoad_act!O25=0,"",O51/TrRoad_act!O25*1000)</f>
        <v>796.2465639641423</v>
      </c>
      <c r="P109" s="77">
        <f>IF(TrRoad_act!P25=0,"",P51/TrRoad_act!P25*1000)</f>
        <v>799.59988172205158</v>
      </c>
      <c r="Q109" s="77">
        <f>IF(TrRoad_act!Q25=0,"",Q51/TrRoad_act!Q25*1000)</f>
        <v>803.74442417291721</v>
      </c>
    </row>
    <row r="110" spans="1:17" ht="11.45" customHeight="1" x14ac:dyDescent="0.25">
      <c r="A110" s="19" t="s">
        <v>24</v>
      </c>
      <c r="B110" s="76">
        <f>IF(TrRoad_act!B26=0,"",B52/TrRoad_act!B26*1000)</f>
        <v>64.909696559487799</v>
      </c>
      <c r="C110" s="76">
        <f>IF(TrRoad_act!C26=0,"",C52/TrRoad_act!C26*1000)</f>
        <v>73.577789828299018</v>
      </c>
      <c r="D110" s="76">
        <f>IF(TrRoad_act!D26=0,"",D52/TrRoad_act!D26*1000)</f>
        <v>81.377736081156712</v>
      </c>
      <c r="E110" s="76">
        <f>IF(TrRoad_act!E26=0,"",E52/TrRoad_act!E26*1000)</f>
        <v>88.76917708648169</v>
      </c>
      <c r="F110" s="76">
        <f>IF(TrRoad_act!F26=0,"",F52/TrRoad_act!F26*1000)</f>
        <v>84.582457342118573</v>
      </c>
      <c r="G110" s="76">
        <f>IF(TrRoad_act!G26=0,"",G52/TrRoad_act!G26*1000)</f>
        <v>86.111306724485118</v>
      </c>
      <c r="H110" s="76">
        <f>IF(TrRoad_act!H26=0,"",H52/TrRoad_act!H26*1000)</f>
        <v>71.304138389692483</v>
      </c>
      <c r="I110" s="76">
        <f>IF(TrRoad_act!I26=0,"",I52/TrRoad_act!I26*1000)</f>
        <v>66.08677303794866</v>
      </c>
      <c r="J110" s="76">
        <f>IF(TrRoad_act!J26=0,"",J52/TrRoad_act!J26*1000)</f>
        <v>55.759436851939775</v>
      </c>
      <c r="K110" s="76">
        <f>IF(TrRoad_act!K26=0,"",K52/TrRoad_act!K26*1000)</f>
        <v>62.354920731503242</v>
      </c>
      <c r="L110" s="76">
        <f>IF(TrRoad_act!L26=0,"",L52/TrRoad_act!L26*1000)</f>
        <v>66.352144086771858</v>
      </c>
      <c r="M110" s="76">
        <f>IF(TrRoad_act!M26=0,"",M52/TrRoad_act!M26*1000)</f>
        <v>60.0081986924855</v>
      </c>
      <c r="N110" s="76">
        <f>IF(TrRoad_act!N26=0,"",N52/TrRoad_act!N26*1000)</f>
        <v>62.749754758626402</v>
      </c>
      <c r="O110" s="76">
        <f>IF(TrRoad_act!O26=0,"",O52/TrRoad_act!O26*1000)</f>
        <v>70.943764695705866</v>
      </c>
      <c r="P110" s="76">
        <f>IF(TrRoad_act!P26=0,"",P52/TrRoad_act!P26*1000)</f>
        <v>66.7218324104456</v>
      </c>
      <c r="Q110" s="76">
        <f>IF(TrRoad_act!Q26=0,"",Q52/TrRoad_act!Q26*1000)</f>
        <v>66.427644264410404</v>
      </c>
    </row>
    <row r="111" spans="1:17" ht="11.45" customHeight="1" x14ac:dyDescent="0.25">
      <c r="A111" s="17" t="s">
        <v>23</v>
      </c>
      <c r="B111" s="75">
        <f>IF(TrRoad_act!B27=0,"",B53/TrRoad_act!B27*1000)</f>
        <v>59.044657961825187</v>
      </c>
      <c r="C111" s="75">
        <f>IF(TrRoad_act!C27=0,"",C53/TrRoad_act!C27*1000)</f>
        <v>61.147236468902548</v>
      </c>
      <c r="D111" s="75">
        <f>IF(TrRoad_act!D27=0,"",D53/TrRoad_act!D27*1000)</f>
        <v>62.262588657282535</v>
      </c>
      <c r="E111" s="75">
        <f>IF(TrRoad_act!E27=0,"",E53/TrRoad_act!E27*1000)</f>
        <v>63.936008026660069</v>
      </c>
      <c r="F111" s="75">
        <f>IF(TrRoad_act!F27=0,"",F53/TrRoad_act!F27*1000)</f>
        <v>63.436052505341372</v>
      </c>
      <c r="G111" s="75">
        <f>IF(TrRoad_act!G27=0,"",G53/TrRoad_act!G27*1000)</f>
        <v>62.76739927995709</v>
      </c>
      <c r="H111" s="75">
        <f>IF(TrRoad_act!H27=0,"",H53/TrRoad_act!H27*1000)</f>
        <v>59.276993124542393</v>
      </c>
      <c r="I111" s="75">
        <f>IF(TrRoad_act!I27=0,"",I53/TrRoad_act!I27*1000)</f>
        <v>57.766504544998348</v>
      </c>
      <c r="J111" s="75">
        <f>IF(TrRoad_act!J27=0,"",J53/TrRoad_act!J27*1000)</f>
        <v>55.378402145482539</v>
      </c>
      <c r="K111" s="75">
        <f>IF(TrRoad_act!K27=0,"",K53/TrRoad_act!K27*1000)</f>
        <v>57.527846053852642</v>
      </c>
      <c r="L111" s="75">
        <f>IF(TrRoad_act!L27=0,"",L53/TrRoad_act!L27*1000)</f>
        <v>56.910648947969584</v>
      </c>
      <c r="M111" s="75">
        <f>IF(TrRoad_act!M27=0,"",M53/TrRoad_act!M27*1000)</f>
        <v>54.811119682437557</v>
      </c>
      <c r="N111" s="75">
        <f>IF(TrRoad_act!N27=0,"",N53/TrRoad_act!N27*1000)</f>
        <v>55.486661969262514</v>
      </c>
      <c r="O111" s="75">
        <f>IF(TrRoad_act!O27=0,"",O53/TrRoad_act!O27*1000)</f>
        <v>58.342995627298237</v>
      </c>
      <c r="P111" s="75">
        <f>IF(TrRoad_act!P27=0,"",P53/TrRoad_act!P27*1000)</f>
        <v>56.119258652618257</v>
      </c>
      <c r="Q111" s="75">
        <f>IF(TrRoad_act!Q27=0,"",Q53/TrRoad_act!Q27*1000)</f>
        <v>56.45426501420927</v>
      </c>
    </row>
    <row r="112" spans="1:17" ht="11.45" customHeight="1" x14ac:dyDescent="0.25">
      <c r="A112" s="15" t="s">
        <v>22</v>
      </c>
      <c r="B112" s="74">
        <f>IF(TrRoad_act!B28=0,"",B55/TrRoad_act!B28*1000)</f>
        <v>69.875122064242177</v>
      </c>
      <c r="C112" s="74">
        <f>IF(TrRoad_act!C28=0,"",C55/TrRoad_act!C28*1000)</f>
        <v>83.521551608991686</v>
      </c>
      <c r="D112" s="74">
        <f>IF(TrRoad_act!D28=0,"",D55/TrRoad_act!D28*1000)</f>
        <v>96.099283388098897</v>
      </c>
      <c r="E112" s="74">
        <f>IF(TrRoad_act!E28=0,"",E55/TrRoad_act!E28*1000)</f>
        <v>108.15675174241814</v>
      </c>
      <c r="F112" s="74">
        <f>IF(TrRoad_act!F28=0,"",F55/TrRoad_act!F28*1000)</f>
        <v>98.18205631150434</v>
      </c>
      <c r="G112" s="74">
        <f>IF(TrRoad_act!G28=0,"",G55/TrRoad_act!G28*1000)</f>
        <v>100.8150898647657</v>
      </c>
      <c r="H112" s="74">
        <f>IF(TrRoad_act!H28=0,"",H55/TrRoad_act!H28*1000)</f>
        <v>79.571137441178038</v>
      </c>
      <c r="I112" s="74">
        <f>IF(TrRoad_act!I28=0,"",I55/TrRoad_act!I28*1000)</f>
        <v>71.240359691199146</v>
      </c>
      <c r="J112" s="74">
        <f>IF(TrRoad_act!J28=0,"",J55/TrRoad_act!J28*1000)</f>
        <v>55.968854788933676</v>
      </c>
      <c r="K112" s="74">
        <f>IF(TrRoad_act!K28=0,"",K55/TrRoad_act!K28*1000)</f>
        <v>65.283336339747208</v>
      </c>
      <c r="L112" s="74">
        <f>IF(TrRoad_act!L28=0,"",L55/TrRoad_act!L28*1000)</f>
        <v>71.837865464201357</v>
      </c>
      <c r="M112" s="74">
        <f>IF(TrRoad_act!M28=0,"",M55/TrRoad_act!M28*1000)</f>
        <v>63.065841506634733</v>
      </c>
      <c r="N112" s="74">
        <f>IF(TrRoad_act!N28=0,"",N55/TrRoad_act!N28*1000)</f>
        <v>67.039812887843098</v>
      </c>
      <c r="O112" s="74">
        <f>IF(TrRoad_act!O28=0,"",O55/TrRoad_act!O28*1000)</f>
        <v>77.998396336631231</v>
      </c>
      <c r="P112" s="74">
        <f>IF(TrRoad_act!P28=0,"",P55/TrRoad_act!P28*1000)</f>
        <v>73.167473959303877</v>
      </c>
      <c r="Q112" s="74">
        <f>IF(TrRoad_act!Q28=0,"",Q55/TrRoad_act!Q28*1000)</f>
        <v>72.587751292830532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59.662324558126087</v>
      </c>
      <c r="C116" s="78">
        <f>IF(C19=0,"",1000000*C19/TrRoad_act!C86)</f>
        <v>60.280448035729165</v>
      </c>
      <c r="D116" s="78">
        <f>IF(D19=0,"",1000000*D19/TrRoad_act!D86)</f>
        <v>61.376300487919245</v>
      </c>
      <c r="E116" s="78">
        <f>IF(E19=0,"",1000000*E19/TrRoad_act!E86)</f>
        <v>62.21986483602204</v>
      </c>
      <c r="F116" s="78">
        <f>IF(F19=0,"",1000000*F19/TrRoad_act!F86)</f>
        <v>63.226557912907268</v>
      </c>
      <c r="G116" s="78">
        <f>IF(G19=0,"",1000000*G19/TrRoad_act!G86)</f>
        <v>63.34904441819328</v>
      </c>
      <c r="H116" s="78">
        <f>IF(H19=0,"",1000000*H19/TrRoad_act!H86)</f>
        <v>63.554200783970593</v>
      </c>
      <c r="I116" s="78">
        <f>IF(I19=0,"",1000000*I19/TrRoad_act!I86)</f>
        <v>64.071607403996254</v>
      </c>
      <c r="J116" s="78">
        <f>IF(J19=0,"",1000000*J19/TrRoad_act!J86)</f>
        <v>65.016455592362291</v>
      </c>
      <c r="K116" s="78">
        <f>IF(K19=0,"",1000000*K19/TrRoad_act!K86)</f>
        <v>65.620238416764167</v>
      </c>
      <c r="L116" s="78">
        <f>IF(L19=0,"",1000000*L19/TrRoad_act!L86)</f>
        <v>66.03353210291553</v>
      </c>
      <c r="M116" s="78">
        <f>IF(M19=0,"",1000000*M19/TrRoad_act!M86)</f>
        <v>66.744831694716382</v>
      </c>
      <c r="N116" s="78">
        <f>IF(N19=0,"",1000000*N19/TrRoad_act!N86)</f>
        <v>67.74302750953224</v>
      </c>
      <c r="O116" s="78">
        <f>IF(O19=0,"",1000000*O19/TrRoad_act!O86)</f>
        <v>66.742697820604462</v>
      </c>
      <c r="P116" s="78">
        <f>IF(P19=0,"",1000000*P19/TrRoad_act!P86)</f>
        <v>68.22123735151898</v>
      </c>
      <c r="Q116" s="78">
        <f>IF(Q19=0,"",1000000*Q19/TrRoad_act!Q86)</f>
        <v>69.272053172810402</v>
      </c>
    </row>
    <row r="117" spans="1:17" ht="11.45" customHeight="1" x14ac:dyDescent="0.25">
      <c r="A117" s="19" t="s">
        <v>29</v>
      </c>
      <c r="B117" s="76">
        <f>IF(B21=0,"",1000000*B21/TrRoad_act!B87)</f>
        <v>839.28983980064095</v>
      </c>
      <c r="C117" s="76">
        <f>IF(C21=0,"",1000000*C21/TrRoad_act!C87)</f>
        <v>854.0093282226153</v>
      </c>
      <c r="D117" s="76">
        <f>IF(D21=0,"",1000000*D21/TrRoad_act!D87)</f>
        <v>988.85476216982204</v>
      </c>
      <c r="E117" s="76">
        <f>IF(E21=0,"",1000000*E21/TrRoad_act!E87)</f>
        <v>1021.6181330173001</v>
      </c>
      <c r="F117" s="76">
        <f>IF(F21=0,"",1000000*F21/TrRoad_act!F87)</f>
        <v>1023.0528132380074</v>
      </c>
      <c r="G117" s="76">
        <f>IF(G21=0,"",1000000*G21/TrRoad_act!G87)</f>
        <v>1039.726930765526</v>
      </c>
      <c r="H117" s="76">
        <f>IF(H21=0,"",1000000*H21/TrRoad_act!H87)</f>
        <v>1037.3584866619697</v>
      </c>
      <c r="I117" s="76">
        <f>IF(I21=0,"",1000000*I21/TrRoad_act!I87)</f>
        <v>1048.3318518404037</v>
      </c>
      <c r="J117" s="76">
        <f>IF(J21=0,"",1000000*J21/TrRoad_act!J87)</f>
        <v>1016.8525929143913</v>
      </c>
      <c r="K117" s="76">
        <f>IF(K21=0,"",1000000*K21/TrRoad_act!K87)</f>
        <v>987.5264133054169</v>
      </c>
      <c r="L117" s="76">
        <f>IF(L21=0,"",1000000*L21/TrRoad_act!L87)</f>
        <v>950.66972362758406</v>
      </c>
      <c r="M117" s="76">
        <f>IF(M21=0,"",1000000*M21/TrRoad_act!M87)</f>
        <v>917.18772373352488</v>
      </c>
      <c r="N117" s="76">
        <f>IF(N21=0,"",1000000*N21/TrRoad_act!N87)</f>
        <v>891.01112151345717</v>
      </c>
      <c r="O117" s="76">
        <f>IF(O21=0,"",1000000*O21/TrRoad_act!O87)</f>
        <v>873.41356778652016</v>
      </c>
      <c r="P117" s="76">
        <f>IF(P21=0,"",1000000*P21/TrRoad_act!P87)</f>
        <v>878.66830892743542</v>
      </c>
      <c r="Q117" s="76">
        <f>IF(Q21=0,"",1000000*Q21/TrRoad_act!Q87)</f>
        <v>885.18612469395168</v>
      </c>
    </row>
    <row r="118" spans="1:17" ht="11.45" customHeight="1" x14ac:dyDescent="0.25">
      <c r="A118" s="62" t="s">
        <v>59</v>
      </c>
      <c r="B118" s="77">
        <f>IF(B22=0,"",1000000*B22/TrRoad_act!B88)</f>
        <v>738.33791986453036</v>
      </c>
      <c r="C118" s="77">
        <f>IF(C22=0,"",1000000*C22/TrRoad_act!C88)</f>
        <v>762.32341125337064</v>
      </c>
      <c r="D118" s="77">
        <f>IF(D22=0,"",1000000*D22/TrRoad_act!D88)</f>
        <v>943.77995664785362</v>
      </c>
      <c r="E118" s="77">
        <f>IF(E22=0,"",1000000*E22/TrRoad_act!E88)</f>
        <v>1003.5520344812981</v>
      </c>
      <c r="F118" s="77">
        <f>IF(F22=0,"",1000000*F22/TrRoad_act!F88)</f>
        <v>1025.2988891110303</v>
      </c>
      <c r="G118" s="77">
        <f>IF(G22=0,"",1000000*G22/TrRoad_act!G88)</f>
        <v>1010.970085084379</v>
      </c>
      <c r="H118" s="77">
        <f>IF(H22=0,"",1000000*H22/TrRoad_act!H88)</f>
        <v>1015.7963140348375</v>
      </c>
      <c r="I118" s="77">
        <f>IF(I22=0,"",1000000*I22/TrRoad_act!I88)</f>
        <v>994.68396596203331</v>
      </c>
      <c r="J118" s="77">
        <f>IF(J22=0,"",1000000*J22/TrRoad_act!J88)</f>
        <v>901.2188808773775</v>
      </c>
      <c r="K118" s="77">
        <f>IF(K22=0,"",1000000*K22/TrRoad_act!K88)</f>
        <v>879.34076565684632</v>
      </c>
      <c r="L118" s="77">
        <f>IF(L22=0,"",1000000*L22/TrRoad_act!L88)</f>
        <v>859.96807654380461</v>
      </c>
      <c r="M118" s="77">
        <f>IF(M22=0,"",1000000*M22/TrRoad_act!M88)</f>
        <v>822.88637754240278</v>
      </c>
      <c r="N118" s="77">
        <f>IF(N22=0,"",1000000*N22/TrRoad_act!N88)</f>
        <v>803.48419593523158</v>
      </c>
      <c r="O118" s="77">
        <f>IF(O22=0,"",1000000*O22/TrRoad_act!O88)</f>
        <v>773.11679778503105</v>
      </c>
      <c r="P118" s="77">
        <f>IF(P22=0,"",1000000*P22/TrRoad_act!P88)</f>
        <v>751.12220330353898</v>
      </c>
      <c r="Q118" s="77">
        <f>IF(Q22=0,"",1000000*Q22/TrRoad_act!Q88)</f>
        <v>752.05671141541586</v>
      </c>
    </row>
    <row r="119" spans="1:17" ht="11.45" customHeight="1" x14ac:dyDescent="0.25">
      <c r="A119" s="62" t="s">
        <v>58</v>
      </c>
      <c r="B119" s="77">
        <f>IF(B24=0,"",1000000*B24/TrRoad_act!B89)</f>
        <v>1013.6192176891888</v>
      </c>
      <c r="C119" s="77">
        <f>IF(C24=0,"",1000000*C24/TrRoad_act!C89)</f>
        <v>996.23224433601149</v>
      </c>
      <c r="D119" s="77">
        <f>IF(D24=0,"",1000000*D24/TrRoad_act!D89)</f>
        <v>1048.4548009291657</v>
      </c>
      <c r="E119" s="77">
        <f>IF(E24=0,"",1000000*E24/TrRoad_act!E89)</f>
        <v>1045.167613838325</v>
      </c>
      <c r="F119" s="77">
        <f>IF(F24=0,"",1000000*F24/TrRoad_act!F89)</f>
        <v>1022.792392366288</v>
      </c>
      <c r="G119" s="77">
        <f>IF(G24=0,"",1000000*G24/TrRoad_act!G89)</f>
        <v>1069.5694160432472</v>
      </c>
      <c r="H119" s="77">
        <f>IF(H24=0,"",1000000*H24/TrRoad_act!H89)</f>
        <v>1059.004533615941</v>
      </c>
      <c r="I119" s="77">
        <f>IF(I24=0,"",1000000*I24/TrRoad_act!I89)</f>
        <v>1096.9603207860212</v>
      </c>
      <c r="J119" s="77">
        <f>IF(J24=0,"",1000000*J24/TrRoad_act!J89)</f>
        <v>1116.6040758267391</v>
      </c>
      <c r="K119" s="77">
        <f>IF(K24=0,"",1000000*K24/TrRoad_act!K89)</f>
        <v>1078.9385364090388</v>
      </c>
      <c r="L119" s="77">
        <f>IF(L24=0,"",1000000*L24/TrRoad_act!L89)</f>
        <v>1026.0248391912558</v>
      </c>
      <c r="M119" s="77">
        <f>IF(M24=0,"",1000000*M24/TrRoad_act!M89)</f>
        <v>993.95796335186503</v>
      </c>
      <c r="N119" s="77">
        <f>IF(N24=0,"",1000000*N24/TrRoad_act!N89)</f>
        <v>960.72597688453391</v>
      </c>
      <c r="O119" s="77">
        <f>IF(O24=0,"",1000000*O24/TrRoad_act!O89)</f>
        <v>951.8019124440126</v>
      </c>
      <c r="P119" s="77">
        <f>IF(P24=0,"",1000000*P24/TrRoad_act!P89)</f>
        <v>977.32481314439178</v>
      </c>
      <c r="Q119" s="77">
        <f>IF(Q24=0,"",1000000*Q24/TrRoad_act!Q89)</f>
        <v>987.3707239303717</v>
      </c>
    </row>
    <row r="120" spans="1:17" ht="11.45" customHeight="1" x14ac:dyDescent="0.25">
      <c r="A120" s="62" t="s">
        <v>57</v>
      </c>
      <c r="B120" s="77">
        <f>IF(B26=0,"",1000000*B26/TrRoad_act!B90)</f>
        <v>890.82230137262343</v>
      </c>
      <c r="C120" s="77">
        <f>IF(C26=0,"",1000000*C26/TrRoad_act!C90)</f>
        <v>880.19851193850559</v>
      </c>
      <c r="D120" s="77">
        <f>IF(D26=0,"",1000000*D26/TrRoad_act!D90)</f>
        <v>882.74659430248551</v>
      </c>
      <c r="E120" s="77">
        <f>IF(E26=0,"",1000000*E26/TrRoad_act!E90)</f>
        <v>856.27019662213843</v>
      </c>
      <c r="F120" s="77">
        <f>IF(F26=0,"",1000000*F26/TrRoad_act!F90)</f>
        <v>861.58393669743748</v>
      </c>
      <c r="G120" s="77">
        <f>IF(G26=0,"",1000000*G26/TrRoad_act!G90)</f>
        <v>838.89094025152076</v>
      </c>
      <c r="H120" s="77">
        <f>IF(H26=0,"",1000000*H26/TrRoad_act!H90)</f>
        <v>838.22223430424401</v>
      </c>
      <c r="I120" s="77">
        <f>IF(I26=0,"",1000000*I26/TrRoad_act!I90)</f>
        <v>818.41461190110545</v>
      </c>
      <c r="J120" s="77">
        <f>IF(J26=0,"",1000000*J26/TrRoad_act!J90)</f>
        <v>821.19870003781762</v>
      </c>
      <c r="K120" s="77">
        <f>IF(K26=0,"",1000000*K26/TrRoad_act!K90)</f>
        <v>810.90690014587994</v>
      </c>
      <c r="L120" s="77">
        <f>IF(L26=0,"",1000000*L26/TrRoad_act!L90)</f>
        <v>786.34403193126423</v>
      </c>
      <c r="M120" s="77">
        <f>IF(M26=0,"",1000000*M26/TrRoad_act!M90)</f>
        <v>774.24979122599041</v>
      </c>
      <c r="N120" s="77">
        <f>IF(N26=0,"",1000000*N26/TrRoad_act!N90)</f>
        <v>770.22869557029787</v>
      </c>
      <c r="O120" s="77">
        <f>IF(O26=0,"",1000000*O26/TrRoad_act!O90)</f>
        <v>763.91971714069336</v>
      </c>
      <c r="P120" s="77">
        <f>IF(P26=0,"",1000000*P26/TrRoad_act!P90)</f>
        <v>738.7002258304384</v>
      </c>
      <c r="Q120" s="77">
        <f>IF(Q26=0,"",1000000*Q26/TrRoad_act!Q90)</f>
        <v>715.18910195874992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>
        <f>IF(H27=0,"",1000000*H27/TrRoad_act!H91)</f>
        <v>1093.702180783835</v>
      </c>
      <c r="I121" s="77">
        <f>IF(I27=0,"",1000000*I27/TrRoad_act!I91)</f>
        <v>1087.1532956610865</v>
      </c>
      <c r="J121" s="77">
        <f>IF(J27=0,"",1000000*J27/TrRoad_act!J91)</f>
        <v>1065.7477100025715</v>
      </c>
      <c r="K121" s="77">
        <f>IF(K27=0,"",1000000*K27/TrRoad_act!K91)</f>
        <v>1024.7781122793522</v>
      </c>
      <c r="L121" s="77">
        <f>IF(L27=0,"",1000000*L27/TrRoad_act!L91)</f>
        <v>1056.1619504929579</v>
      </c>
      <c r="M121" s="77">
        <f>IF(M27=0,"",1000000*M27/TrRoad_act!M91)</f>
        <v>1065.8297046854925</v>
      </c>
      <c r="N121" s="77">
        <f>IF(N27=0,"",1000000*N27/TrRoad_act!N91)</f>
        <v>1046.4368680090411</v>
      </c>
      <c r="O121" s="77">
        <f>IF(O27=0,"",1000000*O27/TrRoad_act!O91)</f>
        <v>999.25899739982356</v>
      </c>
      <c r="P121" s="77">
        <f>IF(P27=0,"",1000000*P27/TrRoad_act!P91)</f>
        <v>973.90691085294395</v>
      </c>
      <c r="Q121" s="77">
        <f>IF(Q27=0,"",1000000*Q27/TrRoad_act!Q91)</f>
        <v>965.75099671728378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>
        <f>IF(O29=0,"",1000000*O29/TrRoad_act!O92)</f>
        <v>244.99874647110599</v>
      </c>
      <c r="P122" s="77">
        <f>IF(P29=0,"",1000000*P29/TrRoad_act!P92)</f>
        <v>305.10847148367571</v>
      </c>
      <c r="Q122" s="77">
        <f>IF(Q29=0,"",1000000*Q29/TrRoad_act!Q92)</f>
        <v>380.78761043160398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>
        <f>IF(J32=0,"",1000000*J32/TrRoad_act!J93)</f>
        <v>431.55313396079208</v>
      </c>
      <c r="K123" s="77">
        <f>IF(K32=0,"",1000000*K32/TrRoad_act!K93)</f>
        <v>432.92473968778972</v>
      </c>
      <c r="L123" s="77">
        <f>IF(L32=0,"",1000000*L32/TrRoad_act!L93)</f>
        <v>434.509759440474</v>
      </c>
      <c r="M123" s="77">
        <f>IF(M32=0,"",1000000*M32/TrRoad_act!M93)</f>
        <v>436.99939276790616</v>
      </c>
      <c r="N123" s="77">
        <f>IF(N32=0,"",1000000*N32/TrRoad_act!N93)</f>
        <v>438.75110716731416</v>
      </c>
      <c r="O123" s="77">
        <f>IF(O32=0,"",1000000*O32/TrRoad_act!O93)</f>
        <v>441.20375343002087</v>
      </c>
      <c r="P123" s="77">
        <f>IF(P32=0,"",1000000*P32/TrRoad_act!P93)</f>
        <v>444.03469925447536</v>
      </c>
      <c r="Q123" s="77">
        <f>IF(Q32=0,"",1000000*Q32/TrRoad_act!Q93)</f>
        <v>446.94759927120481</v>
      </c>
    </row>
    <row r="124" spans="1:17" ht="11.45" customHeight="1" x14ac:dyDescent="0.25">
      <c r="A124" s="19" t="s">
        <v>28</v>
      </c>
      <c r="B124" s="76">
        <f>IF(B33=0,"",1000000*B33/TrRoad_act!B94)</f>
        <v>25859.621051334419</v>
      </c>
      <c r="C124" s="76">
        <f>IF(C33=0,"",1000000*C33/TrRoad_act!C94)</f>
        <v>26156.552810801473</v>
      </c>
      <c r="D124" s="76">
        <f>IF(D33=0,"",1000000*D33/TrRoad_act!D94)</f>
        <v>29258.041615447302</v>
      </c>
      <c r="E124" s="76">
        <f>IF(E33=0,"",1000000*E33/TrRoad_act!E94)</f>
        <v>30037.122213502262</v>
      </c>
      <c r="F124" s="76">
        <f>IF(F33=0,"",1000000*F33/TrRoad_act!F94)</f>
        <v>29184.245979034291</v>
      </c>
      <c r="G124" s="76">
        <f>IF(G33=0,"",1000000*G33/TrRoad_act!G94)</f>
        <v>29350.794577261728</v>
      </c>
      <c r="H124" s="76">
        <f>IF(H33=0,"",1000000*H33/TrRoad_act!H94)</f>
        <v>28784.750651458249</v>
      </c>
      <c r="I124" s="76">
        <f>IF(I33=0,"",1000000*I33/TrRoad_act!I94)</f>
        <v>30257.567424120953</v>
      </c>
      <c r="J124" s="76">
        <f>IF(J33=0,"",1000000*J33/TrRoad_act!J94)</f>
        <v>29008.99437859422</v>
      </c>
      <c r="K124" s="76">
        <f>IF(K33=0,"",1000000*K33/TrRoad_act!K94)</f>
        <v>25512.309237469042</v>
      </c>
      <c r="L124" s="76">
        <f>IF(L33=0,"",1000000*L33/TrRoad_act!L94)</f>
        <v>27193.548308809874</v>
      </c>
      <c r="M124" s="76">
        <f>IF(M33=0,"",1000000*M33/TrRoad_act!M94)</f>
        <v>26991.432890541189</v>
      </c>
      <c r="N124" s="76">
        <f>IF(N33=0,"",1000000*N33/TrRoad_act!N94)</f>
        <v>26935.596653374796</v>
      </c>
      <c r="O124" s="76">
        <f>IF(O33=0,"",1000000*O33/TrRoad_act!O94)</f>
        <v>26543.046395254918</v>
      </c>
      <c r="P124" s="76">
        <f>IF(P33=0,"",1000000*P33/TrRoad_act!P94)</f>
        <v>26954.158964597762</v>
      </c>
      <c r="Q124" s="76">
        <f>IF(Q33=0,"",1000000*Q33/TrRoad_act!Q94)</f>
        <v>27213.142705814986</v>
      </c>
    </row>
    <row r="125" spans="1:17" ht="11.45" customHeight="1" x14ac:dyDescent="0.25">
      <c r="A125" s="62" t="s">
        <v>59</v>
      </c>
      <c r="B125" s="75">
        <f>IF(B34=0,"",1000000*B34/TrRoad_act!B95)</f>
        <v>9845.1488972593543</v>
      </c>
      <c r="C125" s="75">
        <f>IF(C34=0,"",1000000*C34/TrRoad_act!C95)</f>
        <v>9996.7642131544999</v>
      </c>
      <c r="D125" s="75">
        <f>IF(D34=0,"",1000000*D34/TrRoad_act!D95)</f>
        <v>11308.712395470706</v>
      </c>
      <c r="E125" s="75">
        <f>IF(E34=0,"",1000000*E34/TrRoad_act!E95)</f>
        <v>11704.505670699671</v>
      </c>
      <c r="F125" s="75">
        <f>IF(F34=0,"",1000000*F34/TrRoad_act!F95)</f>
        <v>11452.76542166965</v>
      </c>
      <c r="G125" s="75">
        <f>IF(G34=0,"",1000000*G34/TrRoad_act!G95)</f>
        <v>11562.817123148328</v>
      </c>
      <c r="H125" s="75">
        <f>IF(H34=0,"",1000000*H34/TrRoad_act!H95)</f>
        <v>11410.834171160406</v>
      </c>
      <c r="I125" s="75">
        <f>IF(I34=0,"",1000000*I34/TrRoad_act!I95)</f>
        <v>11735.372187586987</v>
      </c>
      <c r="J125" s="75">
        <f>IF(J34=0,"",1000000*J34/TrRoad_act!J95)</f>
        <v>11235.366384787709</v>
      </c>
      <c r="K125" s="75">
        <f>IF(K34=0,"",1000000*K34/TrRoad_act!K95)</f>
        <v>9745.7765480380513</v>
      </c>
      <c r="L125" s="75">
        <f>IF(L34=0,"",1000000*L34/TrRoad_act!L95)</f>
        <v>10540.789522638292</v>
      </c>
      <c r="M125" s="75">
        <f>IF(M34=0,"",1000000*M34/TrRoad_act!M95)</f>
        <v>10234.494782277923</v>
      </c>
      <c r="N125" s="75">
        <f>IF(N34=0,"",1000000*N34/TrRoad_act!N95)</f>
        <v>10328.24803000403</v>
      </c>
      <c r="O125" s="75">
        <f>IF(O34=0,"",1000000*O34/TrRoad_act!O95)</f>
        <v>9586.340412526677</v>
      </c>
      <c r="P125" s="75">
        <f>IF(P34=0,"",1000000*P34/TrRoad_act!P95)</f>
        <v>7547.6451309808172</v>
      </c>
      <c r="Q125" s="75">
        <f>IF(Q34=0,"",1000000*Q34/TrRoad_act!Q95)</f>
        <v>6119.0872909847021</v>
      </c>
    </row>
    <row r="126" spans="1:17" ht="11.45" customHeight="1" x14ac:dyDescent="0.25">
      <c r="A126" s="62" t="s">
        <v>58</v>
      </c>
      <c r="B126" s="75">
        <f>IF(B36=0,"",1000000*B36/TrRoad_act!B96)</f>
        <v>26028.04588135126</v>
      </c>
      <c r="C126" s="75">
        <f>IF(C36=0,"",1000000*C36/TrRoad_act!C96)</f>
        <v>26359.59779507462</v>
      </c>
      <c r="D126" s="75">
        <f>IF(D36=0,"",1000000*D36/TrRoad_act!D96)</f>
        <v>29584.097678000715</v>
      </c>
      <c r="E126" s="75">
        <f>IF(E36=0,"",1000000*E36/TrRoad_act!E96)</f>
        <v>30416.732901422722</v>
      </c>
      <c r="F126" s="75">
        <f>IF(F36=0,"",1000000*F36/TrRoad_act!F96)</f>
        <v>29587.291760259548</v>
      </c>
      <c r="G126" s="75">
        <f>IF(G36=0,"",1000000*G36/TrRoad_act!G96)</f>
        <v>29843.563734046864</v>
      </c>
      <c r="H126" s="75">
        <f>IF(H36=0,"",1000000*H36/TrRoad_act!H96)</f>
        <v>29346.146913484921</v>
      </c>
      <c r="I126" s="75">
        <f>IF(I36=0,"",1000000*I36/TrRoad_act!I96)</f>
        <v>30952.574199407063</v>
      </c>
      <c r="J126" s="75">
        <f>IF(J36=0,"",1000000*J36/TrRoad_act!J96)</f>
        <v>29820.192435198162</v>
      </c>
      <c r="K126" s="75">
        <f>IF(K36=0,"",1000000*K36/TrRoad_act!K96)</f>
        <v>26346.507030354231</v>
      </c>
      <c r="L126" s="75">
        <f>IF(L36=0,"",1000000*L36/TrRoad_act!L96)</f>
        <v>28291.080925701728</v>
      </c>
      <c r="M126" s="75">
        <f>IF(M36=0,"",1000000*M36/TrRoad_act!M96)</f>
        <v>28116.422433535361</v>
      </c>
      <c r="N126" s="75">
        <f>IF(N36=0,"",1000000*N36/TrRoad_act!N96)</f>
        <v>28054.752727555369</v>
      </c>
      <c r="O126" s="75">
        <f>IF(O36=0,"",1000000*O36/TrRoad_act!O96)</f>
        <v>27699.876558454969</v>
      </c>
      <c r="P126" s="75">
        <f>IF(P36=0,"",1000000*P36/TrRoad_act!P96)</f>
        <v>28163.921756859556</v>
      </c>
      <c r="Q126" s="75">
        <f>IF(Q36=0,"",1000000*Q36/TrRoad_act!Q96)</f>
        <v>28233.864908142583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>
        <f>IF(C38=0,"",1000000*C38/TrRoad_act!C97)</f>
        <v>9149.6066732107902</v>
      </c>
      <c r="D127" s="75">
        <f>IF(D38=0,"",1000000*D38/TrRoad_act!D97)</f>
        <v>10252.285831528106</v>
      </c>
      <c r="E127" s="75">
        <f>IF(E38=0,"",1000000*E38/TrRoad_act!E97)</f>
        <v>10717.627510142906</v>
      </c>
      <c r="F127" s="75">
        <f>IF(F38=0,"",1000000*F38/TrRoad_act!F97)</f>
        <v>10592.051577109285</v>
      </c>
      <c r="G127" s="75">
        <f>IF(G38=0,"",1000000*G38/TrRoad_act!G97)</f>
        <v>10824.648145245405</v>
      </c>
      <c r="H127" s="75">
        <f>IF(H38=0,"",1000000*H38/TrRoad_act!H97)</f>
        <v>10809.939936790886</v>
      </c>
      <c r="I127" s="75">
        <f>IF(I38=0,"",1000000*I38/TrRoad_act!I97)</f>
        <v>11602.909547908883</v>
      </c>
      <c r="J127" s="75">
        <f>IF(J38=0,"",1000000*J38/TrRoad_act!J97)</f>
        <v>11338.029274175271</v>
      </c>
      <c r="K127" s="75">
        <f>IF(K38=0,"",1000000*K38/TrRoad_act!K97)</f>
        <v>10083.734518973884</v>
      </c>
      <c r="L127" s="75">
        <f>IF(L38=0,"",1000000*L38/TrRoad_act!L97)</f>
        <v>10991.491689123715</v>
      </c>
      <c r="M127" s="75">
        <f>IF(M38=0,"",1000000*M38/TrRoad_act!M97)</f>
        <v>11098.771387193525</v>
      </c>
      <c r="N127" s="75">
        <f>IF(N38=0,"",1000000*N38/TrRoad_act!N97)</f>
        <v>11312.478053436969</v>
      </c>
      <c r="O127" s="75">
        <f>IF(O38=0,"",1000000*O38/TrRoad_act!O97)</f>
        <v>11307.836867234275</v>
      </c>
      <c r="P127" s="75">
        <f>IF(P38=0,"",1000000*P38/TrRoad_act!P97)</f>
        <v>11659.233307707145</v>
      </c>
      <c r="Q127" s="75">
        <f>IF(Q38=0,"",1000000*Q38/TrRoad_act!Q97)</f>
        <v>11911.45960641557</v>
      </c>
    </row>
    <row r="128" spans="1:17" ht="11.45" customHeight="1" x14ac:dyDescent="0.25">
      <c r="A128" s="62" t="s">
        <v>56</v>
      </c>
      <c r="B128" s="75" t="str">
        <f>IF(B39=0,"",1000000*B39/TrRoad_act!B98)</f>
        <v/>
      </c>
      <c r="C128" s="75" t="str">
        <f>IF(C39=0,"",1000000*C39/TrRoad_act!C98)</f>
        <v/>
      </c>
      <c r="D128" s="75" t="str">
        <f>IF(D39=0,"",1000000*D39/TrRoad_act!D98)</f>
        <v/>
      </c>
      <c r="E128" s="75" t="str">
        <f>IF(E39=0,"",1000000*E39/TrRoad_act!E98)</f>
        <v/>
      </c>
      <c r="F128" s="75">
        <f>IF(F39=0,"",1000000*F39/TrRoad_act!F98)</f>
        <v>23091.538461539603</v>
      </c>
      <c r="G128" s="75">
        <f>IF(G39=0,"",1000000*G39/TrRoad_act!G98)</f>
        <v>23884.540073546155</v>
      </c>
      <c r="H128" s="75">
        <f>IF(H39=0,"",1000000*H39/TrRoad_act!H98)</f>
        <v>15214.2834231455</v>
      </c>
      <c r="I128" s="75">
        <f>IF(I39=0,"",1000000*I39/TrRoad_act!I98)</f>
        <v>21939.490281904804</v>
      </c>
      <c r="J128" s="75">
        <f>IF(J39=0,"",1000000*J39/TrRoad_act!J98)</f>
        <v>17057.288960787759</v>
      </c>
      <c r="K128" s="75">
        <f>IF(K39=0,"",1000000*K39/TrRoad_act!K98)</f>
        <v>21165.407780572419</v>
      </c>
      <c r="L128" s="75">
        <f>IF(L39=0,"",1000000*L39/TrRoad_act!L98)</f>
        <v>21305.148554351916</v>
      </c>
      <c r="M128" s="75">
        <f>IF(M39=0,"",1000000*M39/TrRoad_act!M98)</f>
        <v>21620.468298620679</v>
      </c>
      <c r="N128" s="75">
        <f>IF(N39=0,"",1000000*N39/TrRoad_act!N98)</f>
        <v>22251.502951152386</v>
      </c>
      <c r="O128" s="75">
        <f>IF(O39=0,"",1000000*O39/TrRoad_act!O98)</f>
        <v>21842.371623406576</v>
      </c>
      <c r="P128" s="75">
        <f>IF(P39=0,"",1000000*P39/TrRoad_act!P98)</f>
        <v>21377.792538004382</v>
      </c>
      <c r="Q128" s="75">
        <f>IF(Q39=0,"",1000000*Q39/TrRoad_act!Q98)</f>
        <v>22722.539746992574</v>
      </c>
    </row>
    <row r="129" spans="1:17" ht="11.45" customHeight="1" x14ac:dyDescent="0.25">
      <c r="A129" s="62" t="s">
        <v>55</v>
      </c>
      <c r="B129" s="75">
        <f>IF(B41=0,"",1000000*B41/TrRoad_act!B99)</f>
        <v>13441.323438990443</v>
      </c>
      <c r="C129" s="75">
        <f>IF(C41=0,"",1000000*C41/TrRoad_act!C99)</f>
        <v>13148.089846161736</v>
      </c>
      <c r="D129" s="75">
        <f>IF(D41=0,"",1000000*D41/TrRoad_act!D99)</f>
        <v>13066.214138711381</v>
      </c>
      <c r="E129" s="75">
        <f>IF(E41=0,"",1000000*E41/TrRoad_act!E99)</f>
        <v>12899.716310987522</v>
      </c>
      <c r="F129" s="75">
        <f>IF(F41=0,"",1000000*F41/TrRoad_act!F99)</f>
        <v>12910.712254887865</v>
      </c>
      <c r="G129" s="75">
        <f>IF(G41=0,"",1000000*G41/TrRoad_act!G99)</f>
        <v>12767.046333373575</v>
      </c>
      <c r="H129" s="75">
        <f>IF(H41=0,"",1000000*H41/TrRoad_act!H99)</f>
        <v>12777.809844646594</v>
      </c>
      <c r="I129" s="75">
        <f>IF(I41=0,"",1000000*I41/TrRoad_act!I99)</f>
        <v>12836.12451898236</v>
      </c>
      <c r="J129" s="75">
        <f>IF(J41=0,"",1000000*J41/TrRoad_act!J99)</f>
        <v>12889.191041174889</v>
      </c>
      <c r="K129" s="75">
        <f>IF(K41=0,"",1000000*K41/TrRoad_act!K99)</f>
        <v>12914.910365063333</v>
      </c>
      <c r="L129" s="75">
        <f>IF(L41=0,"",1000000*L41/TrRoad_act!L99)</f>
        <v>12857.743977821458</v>
      </c>
      <c r="M129" s="75">
        <f>IF(M41=0,"",1000000*M41/TrRoad_act!M99)</f>
        <v>12795.030191143047</v>
      </c>
      <c r="N129" s="75">
        <f>IF(N41=0,"",1000000*N41/TrRoad_act!N99)</f>
        <v>12602.129638456596</v>
      </c>
      <c r="O129" s="75">
        <f>IF(O41=0,"",1000000*O41/TrRoad_act!O99)</f>
        <v>12457.404751702728</v>
      </c>
      <c r="P129" s="75">
        <f>IF(P41=0,"",1000000*P41/TrRoad_act!P99)</f>
        <v>12414.65365824222</v>
      </c>
      <c r="Q129" s="75">
        <f>IF(Q41=0,"",1000000*Q41/TrRoad_act!Q99)</f>
        <v>12270.529905217689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1554.8095611334184</v>
      </c>
      <c r="C131" s="78">
        <f>IF(C43=0,"",1000000*C43/TrRoad_act!C101)</f>
        <v>1537.3303356505385</v>
      </c>
      <c r="D131" s="78">
        <f>IF(D43=0,"",1000000*D43/TrRoad_act!D101)</f>
        <v>1588.9666320731369</v>
      </c>
      <c r="E131" s="78">
        <f>IF(E43=0,"",1000000*E43/TrRoad_act!E101)</f>
        <v>1558.2859086121439</v>
      </c>
      <c r="F131" s="78">
        <f>IF(F43=0,"",1000000*F43/TrRoad_act!F101)</f>
        <v>1528.3795059407466</v>
      </c>
      <c r="G131" s="78">
        <f>IF(G43=0,"",1000000*G43/TrRoad_act!G101)</f>
        <v>1540.6167203530285</v>
      </c>
      <c r="H131" s="78">
        <f>IF(H43=0,"",1000000*H43/TrRoad_act!H101)</f>
        <v>1569.6073232394697</v>
      </c>
      <c r="I131" s="78">
        <f>IF(I43=0,"",1000000*I43/TrRoad_act!I101)</f>
        <v>1578.3547068813646</v>
      </c>
      <c r="J131" s="78">
        <f>IF(J43=0,"",1000000*J43/TrRoad_act!J101)</f>
        <v>1510.1269296976632</v>
      </c>
      <c r="K131" s="78">
        <f>IF(K43=0,"",1000000*K43/TrRoad_act!K101)</f>
        <v>1456.0933085095789</v>
      </c>
      <c r="L131" s="78">
        <f>IF(L43=0,"",1000000*L43/TrRoad_act!L101)</f>
        <v>1426.6748771873049</v>
      </c>
      <c r="M131" s="78">
        <f>IF(M43=0,"",1000000*M43/TrRoad_act!M101)</f>
        <v>1395.2154988006737</v>
      </c>
      <c r="N131" s="78">
        <f>IF(N43=0,"",1000000*N43/TrRoad_act!N101)</f>
        <v>1346.9871174068708</v>
      </c>
      <c r="O131" s="78">
        <f>IF(O43=0,"",1000000*O43/TrRoad_act!O101)</f>
        <v>1303.6198324261293</v>
      </c>
      <c r="P131" s="78">
        <f>IF(P43=0,"",1000000*P43/TrRoad_act!P101)</f>
        <v>1290.5582527816878</v>
      </c>
      <c r="Q131" s="78">
        <f>IF(Q43=0,"",1000000*Q43/TrRoad_act!Q101)</f>
        <v>1286.4914552140297</v>
      </c>
    </row>
    <row r="132" spans="1:17" ht="11.45" customHeight="1" x14ac:dyDescent="0.25">
      <c r="A132" s="62" t="s">
        <v>59</v>
      </c>
      <c r="B132" s="77">
        <f>IF(B44=0,"",1000000*B44/TrRoad_act!B102)</f>
        <v>1757.1308178094314</v>
      </c>
      <c r="C132" s="77">
        <f>IF(C44=0,"",1000000*C44/TrRoad_act!C102)</f>
        <v>1758.1660196638882</v>
      </c>
      <c r="D132" s="77">
        <f>IF(D44=0,"",1000000*D44/TrRoad_act!D102)</f>
        <v>1814.8302463970349</v>
      </c>
      <c r="E132" s="77">
        <f>IF(E44=0,"",1000000*E44/TrRoad_act!E102)</f>
        <v>1773.2181383124496</v>
      </c>
      <c r="F132" s="77">
        <f>IF(F44=0,"",1000000*F44/TrRoad_act!F102)</f>
        <v>1731.5011781973087</v>
      </c>
      <c r="G132" s="77">
        <f>IF(G44=0,"",1000000*G44/TrRoad_act!G102)</f>
        <v>1731.6927900381716</v>
      </c>
      <c r="H132" s="77">
        <f>IF(H44=0,"",1000000*H44/TrRoad_act!H102)</f>
        <v>1745.712960941695</v>
      </c>
      <c r="I132" s="77">
        <f>IF(I44=0,"",1000000*I44/TrRoad_act!I102)</f>
        <v>1729.9082669182117</v>
      </c>
      <c r="J132" s="77">
        <f>IF(J44=0,"",1000000*J44/TrRoad_act!J102)</f>
        <v>1623.7356269932159</v>
      </c>
      <c r="K132" s="77">
        <f>IF(K44=0,"",1000000*K44/TrRoad_act!K102)</f>
        <v>1529.3172529501353</v>
      </c>
      <c r="L132" s="77">
        <f>IF(L44=0,"",1000000*L44/TrRoad_act!L102)</f>
        <v>1456.869617965586</v>
      </c>
      <c r="M132" s="77">
        <f>IF(M44=0,"",1000000*M44/TrRoad_act!M102)</f>
        <v>1444.4156515153954</v>
      </c>
      <c r="N132" s="77">
        <f>IF(N44=0,"",1000000*N44/TrRoad_act!N102)</f>
        <v>1397.3321531402698</v>
      </c>
      <c r="O132" s="77">
        <f>IF(O44=0,"",1000000*O44/TrRoad_act!O102)</f>
        <v>1295.6280236370949</v>
      </c>
      <c r="P132" s="77">
        <f>IF(P44=0,"",1000000*P44/TrRoad_act!P102)</f>
        <v>1267.9625796739899</v>
      </c>
      <c r="Q132" s="77">
        <f>IF(Q44=0,"",1000000*Q44/TrRoad_act!Q102)</f>
        <v>1252.869505659253</v>
      </c>
    </row>
    <row r="133" spans="1:17" ht="11.45" customHeight="1" x14ac:dyDescent="0.25">
      <c r="A133" s="62" t="s">
        <v>58</v>
      </c>
      <c r="B133" s="77">
        <f>IF(B46=0,"",1000000*B46/TrRoad_act!B103)</f>
        <v>1523.1720364445937</v>
      </c>
      <c r="C133" s="77">
        <f>IF(C46=0,"",1000000*C46/TrRoad_act!C103)</f>
        <v>1507.0250247327726</v>
      </c>
      <c r="D133" s="77">
        <f>IF(D46=0,"",1000000*D46/TrRoad_act!D103)</f>
        <v>1568.3877390349053</v>
      </c>
      <c r="E133" s="77">
        <f>IF(E46=0,"",1000000*E46/TrRoad_act!E103)</f>
        <v>1541.4444178683716</v>
      </c>
      <c r="F133" s="77">
        <f>IF(F46=0,"",1000000*F46/TrRoad_act!F103)</f>
        <v>1514.5479405759677</v>
      </c>
      <c r="G133" s="77">
        <f>IF(G46=0,"",1000000*G46/TrRoad_act!G103)</f>
        <v>1528.6647465028502</v>
      </c>
      <c r="H133" s="77">
        <f>IF(H46=0,"",1000000*H46/TrRoad_act!H103)</f>
        <v>1559.6263778594935</v>
      </c>
      <c r="I133" s="77">
        <f>IF(I46=0,"",1000000*I46/TrRoad_act!I103)</f>
        <v>1570.3703026158703</v>
      </c>
      <c r="J133" s="77">
        <f>IF(J46=0,"",1000000*J46/TrRoad_act!J103)</f>
        <v>1504.6612246969005</v>
      </c>
      <c r="K133" s="77">
        <f>IF(K46=0,"",1000000*K46/TrRoad_act!K103)</f>
        <v>1452.8103728954627</v>
      </c>
      <c r="L133" s="77">
        <f>IF(L46=0,"",1000000*L46/TrRoad_act!L103)</f>
        <v>1425.7541526636442</v>
      </c>
      <c r="M133" s="77">
        <f>IF(M46=0,"",1000000*M46/TrRoad_act!M103)</f>
        <v>1393.5637540863222</v>
      </c>
      <c r="N133" s="77">
        <f>IF(N46=0,"",1000000*N46/TrRoad_act!N103)</f>
        <v>1346.0785206003798</v>
      </c>
      <c r="O133" s="77">
        <f>IF(O46=0,"",1000000*O46/TrRoad_act!O103)</f>
        <v>1306.0255198149011</v>
      </c>
      <c r="P133" s="77">
        <f>IF(P46=0,"",1000000*P46/TrRoad_act!P103)</f>
        <v>1294.1355530960975</v>
      </c>
      <c r="Q133" s="77">
        <f>IF(Q46=0,"",1000000*Q46/TrRoad_act!Q103)</f>
        <v>1291.1724966450931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>
        <f>IF(E48=0,"",1000000*E48/TrRoad_act!E104)</f>
        <v>3199.5224330427554</v>
      </c>
      <c r="F134" s="77">
        <f>IF(F48=0,"",1000000*F48/TrRoad_act!F104)</f>
        <v>3133.064211645587</v>
      </c>
      <c r="G134" s="77">
        <f>IF(G48=0,"",1000000*G48/TrRoad_act!G104)</f>
        <v>3194.6309782160229</v>
      </c>
      <c r="H134" s="77">
        <f>IF(H48=0,"",1000000*H48/TrRoad_act!H104)</f>
        <v>3264.322389478667</v>
      </c>
      <c r="I134" s="77">
        <f>IF(I48=0,"",1000000*I48/TrRoad_act!I104)</f>
        <v>3289.7238028889842</v>
      </c>
      <c r="J134" s="77">
        <f>IF(J48=0,"",1000000*J48/TrRoad_act!J104)</f>
        <v>3149.70630754172</v>
      </c>
      <c r="K134" s="77">
        <f>IF(K48=0,"",1000000*K48/TrRoad_act!K104)</f>
        <v>3033.9644825503001</v>
      </c>
      <c r="L134" s="77">
        <f>IF(L48=0,"",1000000*L48/TrRoad_act!L104)</f>
        <v>2956.4938641677959</v>
      </c>
      <c r="M134" s="77">
        <f>IF(M48=0,"",1000000*M48/TrRoad_act!M104)</f>
        <v>2906.9683071827408</v>
      </c>
      <c r="N134" s="77">
        <f>IF(N48=0,"",1000000*N48/TrRoad_act!N104)</f>
        <v>2782.134628092781</v>
      </c>
      <c r="O134" s="77">
        <f>IF(O48=0,"",1000000*O48/TrRoad_act!O104)</f>
        <v>2670.3660688960586</v>
      </c>
      <c r="P134" s="77">
        <f>IF(P48=0,"",1000000*P48/TrRoad_act!P104)</f>
        <v>2584.9015408006258</v>
      </c>
      <c r="Q134" s="77">
        <f>IF(Q48=0,"",1000000*Q48/TrRoad_act!Q104)</f>
        <v>2588.9335427338619</v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>
        <f>IF(H49=0,"",1000000*H49/TrRoad_act!H105)</f>
        <v>1156.2994935806598</v>
      </c>
      <c r="I135" s="77">
        <f>IF(I49=0,"",1000000*I49/TrRoad_act!I105)</f>
        <v>1181.9008805567671</v>
      </c>
      <c r="J135" s="77">
        <f>IF(J49=0,"",1000000*J49/TrRoad_act!J105)</f>
        <v>1130.4765521324678</v>
      </c>
      <c r="K135" s="77">
        <f>IF(K49=0,"",1000000*K49/TrRoad_act!K105)</f>
        <v>1099.7366074383169</v>
      </c>
      <c r="L135" s="77">
        <f>IF(L49=0,"",1000000*L49/TrRoad_act!L105)</f>
        <v>1076.7885688738561</v>
      </c>
      <c r="M135" s="77">
        <f>IF(M49=0,"",1000000*M49/TrRoad_act!M105)</f>
        <v>1060.6704623762585</v>
      </c>
      <c r="N135" s="77">
        <f>IF(N49=0,"",1000000*N49/TrRoad_act!N105)</f>
        <v>1025.5935721657122</v>
      </c>
      <c r="O135" s="77">
        <f>IF(O49=0,"",1000000*O49/TrRoad_act!O105)</f>
        <v>998.70896273495589</v>
      </c>
      <c r="P135" s="77">
        <f>IF(P49=0,"",1000000*P49/TrRoad_act!P105)</f>
        <v>981.03840249162999</v>
      </c>
      <c r="Q135" s="77">
        <f>IF(Q49=0,"",1000000*Q49/TrRoad_act!Q105)</f>
        <v>968.00016700247647</v>
      </c>
    </row>
    <row r="136" spans="1:17" ht="11.45" customHeight="1" x14ac:dyDescent="0.25">
      <c r="A136" s="62" t="s">
        <v>55</v>
      </c>
      <c r="B136" s="77">
        <f>IF(B51=0,"",1000000*B51/TrRoad_act!B106)</f>
        <v>588.67148777817374</v>
      </c>
      <c r="C136" s="77">
        <f>IF(C51=0,"",1000000*C51/TrRoad_act!C106)</f>
        <v>576.26680505025695</v>
      </c>
      <c r="D136" s="77">
        <f>IF(D51=0,"",1000000*D51/TrRoad_act!D106)</f>
        <v>577.004839926469</v>
      </c>
      <c r="E136" s="77">
        <f>IF(E51=0,"",1000000*E51/TrRoad_act!E106)</f>
        <v>578.08087376344304</v>
      </c>
      <c r="F136" s="77">
        <f>IF(F51=0,"",1000000*F51/TrRoad_act!F106)</f>
        <v>578.39468480075402</v>
      </c>
      <c r="G136" s="77">
        <f>IF(G51=0,"",1000000*G51/TrRoad_act!G106)</f>
        <v>578.82573792761787</v>
      </c>
      <c r="H136" s="77">
        <f>IF(H51=0,"",1000000*H51/TrRoad_act!H106)</f>
        <v>581.67655689284084</v>
      </c>
      <c r="I136" s="77">
        <f>IF(I51=0,"",1000000*I51/TrRoad_act!I106)</f>
        <v>572.8572437461969</v>
      </c>
      <c r="J136" s="77">
        <f>IF(J51=0,"",1000000*J51/TrRoad_act!J106)</f>
        <v>571.40920451149861</v>
      </c>
      <c r="K136" s="77">
        <f>IF(K51=0,"",1000000*K51/TrRoad_act!K106)</f>
        <v>562.36906527343899</v>
      </c>
      <c r="L136" s="77">
        <f>IF(L51=0,"",1000000*L51/TrRoad_act!L106)</f>
        <v>555.71448360867464</v>
      </c>
      <c r="M136" s="77">
        <f>IF(M51=0,"",1000000*M51/TrRoad_act!M106)</f>
        <v>543.91422192814036</v>
      </c>
      <c r="N136" s="77">
        <f>IF(N51=0,"",1000000*N51/TrRoad_act!N106)</f>
        <v>545.41929792286021</v>
      </c>
      <c r="O136" s="77">
        <f>IF(O51=0,"",1000000*O51/TrRoad_act!O106)</f>
        <v>548.40829572973519</v>
      </c>
      <c r="P136" s="77">
        <f>IF(P51=0,"",1000000*P51/TrRoad_act!P106)</f>
        <v>550.87426300948277</v>
      </c>
      <c r="Q136" s="77">
        <f>IF(Q51=0,"",1000000*Q51/TrRoad_act!Q106)</f>
        <v>553.74818137346074</v>
      </c>
    </row>
    <row r="137" spans="1:17" ht="11.45" customHeight="1" x14ac:dyDescent="0.25">
      <c r="A137" s="19" t="s">
        <v>24</v>
      </c>
      <c r="B137" s="76">
        <f>IF(B52=0,"",1000000*B52/TrRoad_act!B107)</f>
        <v>20599.652658399515</v>
      </c>
      <c r="C137" s="76">
        <f>IF(C52=0,"",1000000*C52/TrRoad_act!C107)</f>
        <v>24833.381273215327</v>
      </c>
      <c r="D137" s="76">
        <f>IF(D52=0,"",1000000*D52/TrRoad_act!D107)</f>
        <v>29004.668597105898</v>
      </c>
      <c r="E137" s="76">
        <f>IF(E52=0,"",1000000*E52/TrRoad_act!E107)</f>
        <v>32539.253887069084</v>
      </c>
      <c r="F137" s="76">
        <f>IF(F52=0,"",1000000*F52/TrRoad_act!F107)</f>
        <v>32274.831922264981</v>
      </c>
      <c r="G137" s="76">
        <f>IF(G52=0,"",1000000*G52/TrRoad_act!G107)</f>
        <v>33800.288874769925</v>
      </c>
      <c r="H137" s="76">
        <f>IF(H52=0,"",1000000*H52/TrRoad_act!H107)</f>
        <v>30890.549655592869</v>
      </c>
      <c r="I137" s="76">
        <f>IF(I52=0,"",1000000*I52/TrRoad_act!I107)</f>
        <v>30103.396210071201</v>
      </c>
      <c r="J137" s="76">
        <f>IF(J52=0,"",1000000*J52/TrRoad_act!J107)</f>
        <v>26040.22350508919</v>
      </c>
      <c r="K137" s="76">
        <f>IF(K52=0,"",1000000*K52/TrRoad_act!K107)</f>
        <v>26042.992250241659</v>
      </c>
      <c r="L137" s="76">
        <f>IF(L52=0,"",1000000*L52/TrRoad_act!L107)</f>
        <v>29267.953159604076</v>
      </c>
      <c r="M137" s="76">
        <f>IF(M52=0,"",1000000*M52/TrRoad_act!M107)</f>
        <v>27124.802306644069</v>
      </c>
      <c r="N137" s="76">
        <f>IF(N52=0,"",1000000*N52/TrRoad_act!N107)</f>
        <v>27717.420584261483</v>
      </c>
      <c r="O137" s="76">
        <f>IF(O52=0,"",1000000*O52/TrRoad_act!O107)</f>
        <v>33428.815919125795</v>
      </c>
      <c r="P137" s="76">
        <f>IF(P52=0,"",1000000*P52/TrRoad_act!P107)</f>
        <v>32131.781366037194</v>
      </c>
      <c r="Q137" s="76">
        <f>IF(Q52=0,"",1000000*Q52/TrRoad_act!Q107)</f>
        <v>32947.619146312187</v>
      </c>
    </row>
    <row r="138" spans="1:17" ht="11.45" customHeight="1" x14ac:dyDescent="0.25">
      <c r="A138" s="17" t="s">
        <v>23</v>
      </c>
      <c r="B138" s="75">
        <f>IF(B53=0,"",1000000*B53/TrRoad_act!B108)</f>
        <v>10051.58732379323</v>
      </c>
      <c r="C138" s="75">
        <f>IF(C53=0,"",1000000*C53/TrRoad_act!C108)</f>
        <v>10899.520280868384</v>
      </c>
      <c r="D138" s="75">
        <f>IF(D53=0,"",1000000*D53/TrRoad_act!D108)</f>
        <v>11617.297952866176</v>
      </c>
      <c r="E138" s="75">
        <f>IF(E53=0,"",1000000*E53/TrRoad_act!E108)</f>
        <v>12429.644331303265</v>
      </c>
      <c r="F138" s="75">
        <f>IF(F53=0,"",1000000*F53/TrRoad_act!F108)</f>
        <v>11809.690210386969</v>
      </c>
      <c r="G138" s="75">
        <f>IF(G53=0,"",1000000*G53/TrRoad_act!G108)</f>
        <v>11975.837570735239</v>
      </c>
      <c r="H138" s="75">
        <f>IF(H53=0,"",1000000*H53/TrRoad_act!H108)</f>
        <v>13354.899340496544</v>
      </c>
      <c r="I138" s="75">
        <f>IF(I53=0,"",1000000*I53/TrRoad_act!I108)</f>
        <v>13190.685050278858</v>
      </c>
      <c r="J138" s="75">
        <f>IF(J53=0,"",1000000*J53/TrRoad_act!J108)</f>
        <v>12348.184513140457</v>
      </c>
      <c r="K138" s="75">
        <f>IF(K53=0,"",1000000*K53/TrRoad_act!K108)</f>
        <v>11699.476477870961</v>
      </c>
      <c r="L138" s="75">
        <f>IF(L53=0,"",1000000*L53/TrRoad_act!L108)</f>
        <v>12034.267013101045</v>
      </c>
      <c r="M138" s="75">
        <f>IF(M53=0,"",1000000*M53/TrRoad_act!M108)</f>
        <v>12057.979838342862</v>
      </c>
      <c r="N138" s="75">
        <f>IF(N53=0,"",1000000*N53/TrRoad_act!N108)</f>
        <v>11879.541016075464</v>
      </c>
      <c r="O138" s="75">
        <f>IF(O53=0,"",1000000*O53/TrRoad_act!O108)</f>
        <v>13227.264102007472</v>
      </c>
      <c r="P138" s="75">
        <f>IF(P53=0,"",1000000*P53/TrRoad_act!P108)</f>
        <v>13648.976599289463</v>
      </c>
      <c r="Q138" s="75">
        <f>IF(Q53=0,"",1000000*Q53/TrRoad_act!Q108)</f>
        <v>14435.240320902225</v>
      </c>
    </row>
    <row r="139" spans="1:17" ht="11.45" customHeight="1" x14ac:dyDescent="0.25">
      <c r="A139" s="15" t="s">
        <v>22</v>
      </c>
      <c r="B139" s="74">
        <f>IF(B55=0,"",1000000*B55/TrRoad_act!B109)</f>
        <v>82638.783220037891</v>
      </c>
      <c r="C139" s="74">
        <f>IF(C55=0,"",1000000*C55/TrRoad_act!C109)</f>
        <v>98816.128512550291</v>
      </c>
      <c r="D139" s="74">
        <f>IF(D55=0,"",1000000*D55/TrRoad_act!D109)</f>
        <v>114558.08760931811</v>
      </c>
      <c r="E139" s="74">
        <f>IF(E55=0,"",1000000*E55/TrRoad_act!E109)</f>
        <v>128445.63689919669</v>
      </c>
      <c r="F139" s="74">
        <f>IF(F55=0,"",1000000*F55/TrRoad_act!F109)</f>
        <v>115292.74795068533</v>
      </c>
      <c r="G139" s="74">
        <f>IF(G55=0,"",1000000*G55/TrRoad_act!G109)</f>
        <v>118457.61696783954</v>
      </c>
      <c r="H139" s="74">
        <f>IF(H55=0,"",1000000*H55/TrRoad_act!H109)</f>
        <v>94279.900251467654</v>
      </c>
      <c r="I139" s="74">
        <f>IF(I55=0,"",1000000*I55/TrRoad_act!I109)</f>
        <v>84553.847139681966</v>
      </c>
      <c r="J139" s="74">
        <f>IF(J55=0,"",1000000*J55/TrRoad_act!J109)</f>
        <v>65590.448726644332</v>
      </c>
      <c r="K139" s="74">
        <f>IF(K55=0,"",1000000*K55/TrRoad_act!K109)</f>
        <v>75576.945520748617</v>
      </c>
      <c r="L139" s="74">
        <f>IF(L55=0,"",1000000*L55/TrRoad_act!L109)</f>
        <v>85870.364383632448</v>
      </c>
      <c r="M139" s="74">
        <f>IF(M55=0,"",1000000*M55/TrRoad_act!M109)</f>
        <v>75122.088143676956</v>
      </c>
      <c r="N139" s="74">
        <f>IF(N55=0,"",1000000*N55/TrRoad_act!N109)</f>
        <v>79595.290786266298</v>
      </c>
      <c r="O139" s="74">
        <f>IF(O55=0,"",1000000*O55/TrRoad_act!O109)</f>
        <v>92749.679418037311</v>
      </c>
      <c r="P139" s="74">
        <f>IF(P55=0,"",1000000*P55/TrRoad_act!P109)</f>
        <v>87176.593171219836</v>
      </c>
      <c r="Q139" s="74">
        <f>IF(Q55=0,"",1000000*Q55/TrRoad_act!Q109)</f>
        <v>85812.7682696189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0.63537056494647448</v>
      </c>
      <c r="C142" s="56">
        <f t="shared" si="12"/>
        <v>0.61085699650650871</v>
      </c>
      <c r="D142" s="56">
        <f t="shared" si="12"/>
        <v>0.60542551546612255</v>
      </c>
      <c r="E142" s="56">
        <f t="shared" si="12"/>
        <v>0.59427782570718057</v>
      </c>
      <c r="F142" s="56">
        <f t="shared" si="12"/>
        <v>0.59443419045339008</v>
      </c>
      <c r="G142" s="56">
        <f t="shared" si="12"/>
        <v>0.5908082011568303</v>
      </c>
      <c r="H142" s="56">
        <f t="shared" si="12"/>
        <v>0.61138379126382236</v>
      </c>
      <c r="I142" s="56">
        <f t="shared" si="12"/>
        <v>0.61374203998734667</v>
      </c>
      <c r="J142" s="56">
        <f t="shared" si="12"/>
        <v>0.62998199038860081</v>
      </c>
      <c r="K142" s="56">
        <f t="shared" si="12"/>
        <v>0.63216333157414417</v>
      </c>
      <c r="L142" s="56">
        <f t="shared" si="12"/>
        <v>0.60471394432670755</v>
      </c>
      <c r="M142" s="56">
        <f t="shared" si="12"/>
        <v>0.61355211628956663</v>
      </c>
      <c r="N142" s="56">
        <f t="shared" si="12"/>
        <v>0.60731710304509368</v>
      </c>
      <c r="O142" s="56">
        <f t="shared" si="12"/>
        <v>0.5771460815245284</v>
      </c>
      <c r="P142" s="56">
        <f t="shared" si="12"/>
        <v>0.59171109177903491</v>
      </c>
      <c r="Q142" s="56">
        <f t="shared" si="12"/>
        <v>0.58797045754433463</v>
      </c>
    </row>
    <row r="143" spans="1:17" ht="11.45" customHeight="1" x14ac:dyDescent="0.25">
      <c r="A143" s="55" t="s">
        <v>30</v>
      </c>
      <c r="B143" s="54">
        <f t="shared" ref="B143:Q143" si="13">IF(B19=0,0,B19/B$17)</f>
        <v>5.7291857939315398E-3</v>
      </c>
      <c r="C143" s="54">
        <f t="shared" si="13"/>
        <v>5.5538518245820704E-3</v>
      </c>
      <c r="D143" s="54">
        <f t="shared" si="13"/>
        <v>5.2206476509424398E-3</v>
      </c>
      <c r="E143" s="54">
        <f t="shared" si="13"/>
        <v>5.0348615883634004E-3</v>
      </c>
      <c r="F143" s="54">
        <f t="shared" si="13"/>
        <v>5.0931665070529288E-3</v>
      </c>
      <c r="G143" s="54">
        <f t="shared" si="13"/>
        <v>5.0682941745061006E-3</v>
      </c>
      <c r="H143" s="54">
        <f t="shared" si="13"/>
        <v>5.3678402264465243E-3</v>
      </c>
      <c r="I143" s="54">
        <f t="shared" si="13"/>
        <v>5.4959832567224682E-3</v>
      </c>
      <c r="J143" s="54">
        <f t="shared" si="13"/>
        <v>6.0562616853036336E-3</v>
      </c>
      <c r="K143" s="54">
        <f t="shared" si="13"/>
        <v>6.4185472938035034E-3</v>
      </c>
      <c r="L143" s="54">
        <f t="shared" si="13"/>
        <v>6.4025734493092625E-3</v>
      </c>
      <c r="M143" s="54">
        <f t="shared" si="13"/>
        <v>6.8336591153875265E-3</v>
      </c>
      <c r="N143" s="54">
        <f t="shared" si="13"/>
        <v>7.1286078453796095E-3</v>
      </c>
      <c r="O143" s="54">
        <f t="shared" si="13"/>
        <v>6.8441972301371522E-3</v>
      </c>
      <c r="P143" s="54">
        <f t="shared" si="13"/>
        <v>7.1515945457211365E-3</v>
      </c>
      <c r="Q143" s="54">
        <f t="shared" si="13"/>
        <v>7.1882987649398121E-3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0.58612041229214284</v>
      </c>
      <c r="C144" s="50">
        <f t="shared" si="14"/>
        <v>0.56437478066707392</v>
      </c>
      <c r="D144" s="50">
        <f t="shared" si="14"/>
        <v>0.5618962602789056</v>
      </c>
      <c r="E144" s="50">
        <f t="shared" si="14"/>
        <v>0.55225107755272773</v>
      </c>
      <c r="F144" s="50">
        <f t="shared" si="14"/>
        <v>0.55316867923407109</v>
      </c>
      <c r="G144" s="50">
        <f t="shared" si="14"/>
        <v>0.55088547855775227</v>
      </c>
      <c r="H144" s="50">
        <f t="shared" si="14"/>
        <v>0.57092593149735993</v>
      </c>
      <c r="I144" s="50">
        <f t="shared" si="14"/>
        <v>0.57194884467681051</v>
      </c>
      <c r="J144" s="50">
        <f t="shared" si="14"/>
        <v>0.5871640029955677</v>
      </c>
      <c r="K144" s="50">
        <f t="shared" si="14"/>
        <v>0.59142277495584428</v>
      </c>
      <c r="L144" s="50">
        <f t="shared" si="14"/>
        <v>0.56241565082833544</v>
      </c>
      <c r="M144" s="50">
        <f t="shared" si="14"/>
        <v>0.57005890889981004</v>
      </c>
      <c r="N144" s="50">
        <f t="shared" si="14"/>
        <v>0.5637538564617588</v>
      </c>
      <c r="O144" s="50">
        <f t="shared" si="14"/>
        <v>0.53546217442049648</v>
      </c>
      <c r="P144" s="50">
        <f t="shared" si="14"/>
        <v>0.54866711334223894</v>
      </c>
      <c r="Q144" s="50">
        <f t="shared" si="14"/>
        <v>0.54522881928040223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0.32549670390955998</v>
      </c>
      <c r="C145" s="52">
        <f t="shared" si="15"/>
        <v>0.30512930192598092</v>
      </c>
      <c r="D145" s="52">
        <f t="shared" si="15"/>
        <v>0.29989717526778725</v>
      </c>
      <c r="E145" s="52">
        <f t="shared" si="15"/>
        <v>0.28800770817439092</v>
      </c>
      <c r="F145" s="52">
        <f t="shared" si="15"/>
        <v>0.27982155131565023</v>
      </c>
      <c r="G145" s="52">
        <f t="shared" si="15"/>
        <v>0.25986439445265774</v>
      </c>
      <c r="H145" s="52">
        <f t="shared" si="15"/>
        <v>0.26210713680184566</v>
      </c>
      <c r="I145" s="52">
        <f t="shared" si="15"/>
        <v>0.24932064813831087</v>
      </c>
      <c r="J145" s="52">
        <f t="shared" si="15"/>
        <v>0.2366800991185144</v>
      </c>
      <c r="K145" s="52">
        <f t="shared" si="15"/>
        <v>0.23741932688803935</v>
      </c>
      <c r="L145" s="52">
        <f t="shared" si="15"/>
        <v>0.22732839979377351</v>
      </c>
      <c r="M145" s="52">
        <f t="shared" si="15"/>
        <v>0.22616807452499529</v>
      </c>
      <c r="N145" s="52">
        <f t="shared" si="15"/>
        <v>0.22199207419336645</v>
      </c>
      <c r="O145" s="52">
        <f t="shared" si="15"/>
        <v>0.20494226217785669</v>
      </c>
      <c r="P145" s="52">
        <f t="shared" si="15"/>
        <v>0.20150076427464608</v>
      </c>
      <c r="Q145" s="52">
        <f t="shared" si="15"/>
        <v>0.19792767193216587</v>
      </c>
    </row>
    <row r="146" spans="1:17" ht="11.45" customHeight="1" x14ac:dyDescent="0.25">
      <c r="A146" s="53" t="s">
        <v>58</v>
      </c>
      <c r="B146" s="52">
        <f t="shared" ref="B146:Q146" si="16">IF(B24=0,0,B24/B$17)</f>
        <v>0.257827206706293</v>
      </c>
      <c r="C146" s="52">
        <f t="shared" si="16"/>
        <v>0.25648742706707123</v>
      </c>
      <c r="D146" s="52">
        <f t="shared" si="16"/>
        <v>0.25877710363486078</v>
      </c>
      <c r="E146" s="52">
        <f t="shared" si="16"/>
        <v>0.26067662335133018</v>
      </c>
      <c r="F146" s="52">
        <f t="shared" si="16"/>
        <v>0.27044368293959531</v>
      </c>
      <c r="G146" s="52">
        <f t="shared" si="16"/>
        <v>0.28829724341259205</v>
      </c>
      <c r="H146" s="52">
        <f t="shared" si="16"/>
        <v>0.3059089203555142</v>
      </c>
      <c r="I146" s="52">
        <f t="shared" si="16"/>
        <v>0.3199702056117677</v>
      </c>
      <c r="J146" s="52">
        <f t="shared" si="16"/>
        <v>0.34748298647084042</v>
      </c>
      <c r="K146" s="52">
        <f t="shared" si="16"/>
        <v>0.35128021927218878</v>
      </c>
      <c r="L146" s="52">
        <f t="shared" si="16"/>
        <v>0.33263938031781853</v>
      </c>
      <c r="M146" s="52">
        <f t="shared" si="16"/>
        <v>0.34128357206515669</v>
      </c>
      <c r="N146" s="52">
        <f t="shared" si="16"/>
        <v>0.33892994508343111</v>
      </c>
      <c r="O146" s="52">
        <f t="shared" si="16"/>
        <v>0.32782823782951381</v>
      </c>
      <c r="P146" s="52">
        <f t="shared" si="16"/>
        <v>0.34456012117432122</v>
      </c>
      <c r="Q146" s="52">
        <f t="shared" si="16"/>
        <v>0.34503610493536846</v>
      </c>
    </row>
    <row r="147" spans="1:17" ht="11.45" customHeight="1" x14ac:dyDescent="0.25">
      <c r="A147" s="53" t="s">
        <v>57</v>
      </c>
      <c r="B147" s="52">
        <f t="shared" ref="B147:Q147" si="17">IF(B26=0,0,B26/B$17)</f>
        <v>2.7965016762897784E-3</v>
      </c>
      <c r="C147" s="52">
        <f t="shared" si="17"/>
        <v>2.7580516740217721E-3</v>
      </c>
      <c r="D147" s="52">
        <f t="shared" si="17"/>
        <v>3.2219813762576089E-3</v>
      </c>
      <c r="E147" s="52">
        <f t="shared" si="17"/>
        <v>3.5667460270066113E-3</v>
      </c>
      <c r="F147" s="52">
        <f t="shared" si="17"/>
        <v>2.903444978825677E-3</v>
      </c>
      <c r="G147" s="52">
        <f t="shared" si="17"/>
        <v>2.7238406925024937E-3</v>
      </c>
      <c r="H147" s="52">
        <f t="shared" si="17"/>
        <v>2.9021443711710086E-3</v>
      </c>
      <c r="I147" s="52">
        <f t="shared" si="17"/>
        <v>2.6283763817942151E-3</v>
      </c>
      <c r="J147" s="52">
        <f t="shared" si="17"/>
        <v>2.857184376708892E-3</v>
      </c>
      <c r="K147" s="52">
        <f t="shared" si="17"/>
        <v>2.5491989117486708E-3</v>
      </c>
      <c r="L147" s="52">
        <f t="shared" si="17"/>
        <v>2.2242897961359397E-3</v>
      </c>
      <c r="M147" s="52">
        <f t="shared" si="17"/>
        <v>2.2535073065223957E-3</v>
      </c>
      <c r="N147" s="52">
        <f t="shared" si="17"/>
        <v>2.4046666880567016E-3</v>
      </c>
      <c r="O147" s="52">
        <f t="shared" si="17"/>
        <v>2.1690713933804292E-3</v>
      </c>
      <c r="P147" s="52">
        <f t="shared" si="17"/>
        <v>1.9030645983417424E-3</v>
      </c>
      <c r="Q147" s="52">
        <f t="shared" si="17"/>
        <v>1.3609761089218902E-3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7.7299688289817532E-6</v>
      </c>
      <c r="I148" s="52">
        <f t="shared" si="18"/>
        <v>2.9614544937795519E-5</v>
      </c>
      <c r="J148" s="52">
        <f t="shared" si="18"/>
        <v>1.4361672009029596E-4</v>
      </c>
      <c r="K148" s="52">
        <f t="shared" si="18"/>
        <v>1.7159174130449442E-4</v>
      </c>
      <c r="L148" s="52">
        <f t="shared" si="18"/>
        <v>2.1484067887385345E-4</v>
      </c>
      <c r="M148" s="52">
        <f t="shared" si="18"/>
        <v>2.9357156365738239E-4</v>
      </c>
      <c r="N148" s="52">
        <f t="shared" si="18"/>
        <v>3.4390161839673239E-4</v>
      </c>
      <c r="O148" s="52">
        <f t="shared" si="18"/>
        <v>3.8950743379570935E-4</v>
      </c>
      <c r="P148" s="52">
        <f t="shared" si="18"/>
        <v>4.7369422033714033E-4</v>
      </c>
      <c r="Q148" s="52">
        <f t="shared" si="18"/>
        <v>5.3233007234243274E-4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1.2459283433305723E-5</v>
      </c>
      <c r="P149" s="52">
        <f t="shared" si="19"/>
        <v>2.950151744166375E-5</v>
      </c>
      <c r="Q149" s="52">
        <f t="shared" si="19"/>
        <v>7.9975831308994413E-5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1.1630941368663606E-7</v>
      </c>
      <c r="K150" s="52">
        <f t="shared" si="20"/>
        <v>2.4381425630515808E-6</v>
      </c>
      <c r="L150" s="52">
        <f t="shared" si="20"/>
        <v>8.7402417335195754E-6</v>
      </c>
      <c r="M150" s="52">
        <f t="shared" si="20"/>
        <v>6.0183439478287518E-5</v>
      </c>
      <c r="N150" s="52">
        <f t="shared" si="20"/>
        <v>8.3268878507769328E-5</v>
      </c>
      <c r="O150" s="52">
        <f t="shared" si="20"/>
        <v>1.2063630251654936E-4</v>
      </c>
      <c r="P150" s="52">
        <f t="shared" si="20"/>
        <v>1.9996755715116435E-4</v>
      </c>
      <c r="Q150" s="52">
        <f t="shared" si="20"/>
        <v>2.917604002945801E-4</v>
      </c>
    </row>
    <row r="151" spans="1:17" ht="11.45" customHeight="1" x14ac:dyDescent="0.25">
      <c r="A151" s="51" t="s">
        <v>28</v>
      </c>
      <c r="B151" s="50">
        <f t="shared" ref="B151:Q151" si="21">IF(B33=0,0,B33/B$17)</f>
        <v>4.3520966860400218E-2</v>
      </c>
      <c r="C151" s="50">
        <f t="shared" si="21"/>
        <v>4.0928364014852808E-2</v>
      </c>
      <c r="D151" s="50">
        <f t="shared" si="21"/>
        <v>3.8308607536274401E-2</v>
      </c>
      <c r="E151" s="50">
        <f t="shared" si="21"/>
        <v>3.6991886566089489E-2</v>
      </c>
      <c r="F151" s="50">
        <f t="shared" si="21"/>
        <v>3.6172344712266005E-2</v>
      </c>
      <c r="G151" s="50">
        <f t="shared" si="21"/>
        <v>3.4854428424572002E-2</v>
      </c>
      <c r="H151" s="50">
        <f t="shared" si="21"/>
        <v>3.5090019540016018E-2</v>
      </c>
      <c r="I151" s="50">
        <f t="shared" si="21"/>
        <v>3.6297212053813623E-2</v>
      </c>
      <c r="J151" s="50">
        <f t="shared" si="21"/>
        <v>3.676172570772962E-2</v>
      </c>
      <c r="K151" s="50">
        <f t="shared" si="21"/>
        <v>3.432200932449643E-2</v>
      </c>
      <c r="L151" s="50">
        <f t="shared" si="21"/>
        <v>3.5895720049062815E-2</v>
      </c>
      <c r="M151" s="50">
        <f t="shared" si="21"/>
        <v>3.6659548274369083E-2</v>
      </c>
      <c r="N151" s="50">
        <f t="shared" si="21"/>
        <v>3.6434638737955279E-2</v>
      </c>
      <c r="O151" s="50">
        <f t="shared" si="21"/>
        <v>3.4839709873894731E-2</v>
      </c>
      <c r="P151" s="50">
        <f t="shared" si="21"/>
        <v>3.5892383891074894E-2</v>
      </c>
      <c r="Q151" s="50">
        <f t="shared" si="21"/>
        <v>3.5553339498992517E-2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2.17179043347419E-5</v>
      </c>
      <c r="C152" s="52">
        <f t="shared" si="22"/>
        <v>2.2116094676917388E-5</v>
      </c>
      <c r="D152" s="52">
        <f t="shared" si="22"/>
        <v>1.7728959215478701E-5</v>
      </c>
      <c r="E152" s="52">
        <f t="shared" si="22"/>
        <v>1.5606923845080747E-5</v>
      </c>
      <c r="F152" s="52">
        <f t="shared" si="22"/>
        <v>1.3563640231090579E-5</v>
      </c>
      <c r="G152" s="52">
        <f t="shared" si="22"/>
        <v>1.0316293841523922E-5</v>
      </c>
      <c r="H152" s="52">
        <f t="shared" si="22"/>
        <v>8.9609395811262583E-6</v>
      </c>
      <c r="I152" s="52">
        <f t="shared" si="22"/>
        <v>9.0474571334066E-6</v>
      </c>
      <c r="J152" s="52">
        <f t="shared" si="22"/>
        <v>7.5702084745370146E-6</v>
      </c>
      <c r="K152" s="52">
        <f t="shared" si="22"/>
        <v>5.3547509410453914E-6</v>
      </c>
      <c r="L152" s="52">
        <f t="shared" si="22"/>
        <v>5.6166853395986111E-6</v>
      </c>
      <c r="M152" s="52">
        <f t="shared" si="22"/>
        <v>4.2284756513188606E-6</v>
      </c>
      <c r="N152" s="52">
        <f t="shared" si="22"/>
        <v>4.2767090483184978E-6</v>
      </c>
      <c r="O152" s="52">
        <f t="shared" si="22"/>
        <v>2.5325108591277711E-6</v>
      </c>
      <c r="P152" s="52">
        <f t="shared" si="22"/>
        <v>3.011538400412258E-6</v>
      </c>
      <c r="Q152" s="52">
        <f t="shared" si="22"/>
        <v>2.3814255466430931E-6</v>
      </c>
    </row>
    <row r="153" spans="1:17" ht="11.45" customHeight="1" x14ac:dyDescent="0.25">
      <c r="A153" s="53" t="s">
        <v>58</v>
      </c>
      <c r="B153" s="52">
        <f t="shared" ref="B153:Q153" si="23">IF(B36=0,0,B36/B$17)</f>
        <v>4.3234671829442822E-2</v>
      </c>
      <c r="C153" s="52">
        <f t="shared" si="23"/>
        <v>4.0646256087625642E-2</v>
      </c>
      <c r="D153" s="52">
        <f t="shared" si="23"/>
        <v>3.8010313834356553E-2</v>
      </c>
      <c r="E153" s="52">
        <f t="shared" si="23"/>
        <v>3.6684733643703858E-2</v>
      </c>
      <c r="F153" s="52">
        <f t="shared" si="23"/>
        <v>3.5807564895878552E-2</v>
      </c>
      <c r="G153" s="52">
        <f t="shared" si="23"/>
        <v>3.4439209922005283E-2</v>
      </c>
      <c r="H153" s="52">
        <f t="shared" si="23"/>
        <v>3.4629792968430009E-2</v>
      </c>
      <c r="I153" s="52">
        <f t="shared" si="23"/>
        <v>3.5635528078437083E-2</v>
      </c>
      <c r="J153" s="52">
        <f t="shared" si="23"/>
        <v>3.5965331943756944E-2</v>
      </c>
      <c r="K153" s="52">
        <f t="shared" si="23"/>
        <v>3.2849458563653726E-2</v>
      </c>
      <c r="L153" s="52">
        <f t="shared" si="23"/>
        <v>3.4024210212039413E-2</v>
      </c>
      <c r="M153" s="52">
        <f t="shared" si="23"/>
        <v>3.4644449722371073E-2</v>
      </c>
      <c r="N153" s="52">
        <f t="shared" si="23"/>
        <v>3.4304645743222457E-2</v>
      </c>
      <c r="O153" s="52">
        <f t="shared" si="23"/>
        <v>3.2501691935832244E-2</v>
      </c>
      <c r="P153" s="52">
        <f t="shared" si="23"/>
        <v>3.3409114961598561E-2</v>
      </c>
      <c r="Q153" s="52">
        <f t="shared" si="23"/>
        <v>3.3209554754635856E-2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2.3133607535584974E-5</v>
      </c>
      <c r="D154" s="52">
        <f t="shared" si="24"/>
        <v>7.0135732914118113E-5</v>
      </c>
      <c r="E154" s="52">
        <f t="shared" si="24"/>
        <v>9.7178861473186606E-5</v>
      </c>
      <c r="F154" s="52">
        <f t="shared" si="24"/>
        <v>1.2823048978672071E-4</v>
      </c>
      <c r="G154" s="52">
        <f t="shared" si="24"/>
        <v>1.8349635269281203E-4</v>
      </c>
      <c r="H154" s="52">
        <f t="shared" si="24"/>
        <v>2.3344906015593649E-4</v>
      </c>
      <c r="I154" s="52">
        <f t="shared" si="24"/>
        <v>3.0563225351657158E-4</v>
      </c>
      <c r="J154" s="52">
        <f t="shared" si="24"/>
        <v>3.697460438803978E-4</v>
      </c>
      <c r="K154" s="52">
        <f t="shared" si="24"/>
        <v>4.4185006288892289E-4</v>
      </c>
      <c r="L154" s="52">
        <f t="shared" si="24"/>
        <v>5.285800884599212E-4</v>
      </c>
      <c r="M154" s="52">
        <f t="shared" si="24"/>
        <v>5.9459421255327993E-4</v>
      </c>
      <c r="N154" s="52">
        <f t="shared" si="24"/>
        <v>6.0739210546946172E-4</v>
      </c>
      <c r="O154" s="52">
        <f t="shared" si="24"/>
        <v>5.6609226169217382E-4</v>
      </c>
      <c r="P154" s="52">
        <f t="shared" si="24"/>
        <v>5.5514789497903097E-4</v>
      </c>
      <c r="Q154" s="52">
        <f t="shared" si="24"/>
        <v>4.6511525382451403E-4</v>
      </c>
    </row>
    <row r="155" spans="1:17" ht="11.45" customHeight="1" x14ac:dyDescent="0.25">
      <c r="A155" s="53" t="s">
        <v>56</v>
      </c>
      <c r="B155" s="52">
        <f t="shared" ref="B155:Q155" si="25">IF(B39=0,0,B39/B$17)</f>
        <v>0</v>
      </c>
      <c r="C155" s="52">
        <f t="shared" si="25"/>
        <v>0</v>
      </c>
      <c r="D155" s="52">
        <f t="shared" si="25"/>
        <v>0</v>
      </c>
      <c r="E155" s="52">
        <f t="shared" si="25"/>
        <v>0</v>
      </c>
      <c r="F155" s="52">
        <f t="shared" si="25"/>
        <v>3.9502047575022286E-5</v>
      </c>
      <c r="G155" s="52">
        <f t="shared" si="25"/>
        <v>4.566360016225854E-5</v>
      </c>
      <c r="H155" s="52">
        <f t="shared" si="25"/>
        <v>3.3852077656478741E-5</v>
      </c>
      <c r="I155" s="52">
        <f t="shared" si="25"/>
        <v>1.8042010171769561E-4</v>
      </c>
      <c r="J155" s="52">
        <f t="shared" si="25"/>
        <v>2.4365002931372288E-4</v>
      </c>
      <c r="K155" s="52">
        <f t="shared" si="25"/>
        <v>8.3730168041335547E-4</v>
      </c>
      <c r="L155" s="52">
        <f t="shared" si="25"/>
        <v>1.143764398775293E-3</v>
      </c>
      <c r="M155" s="52">
        <f t="shared" si="25"/>
        <v>1.2118690000916591E-3</v>
      </c>
      <c r="N155" s="52">
        <f t="shared" si="25"/>
        <v>1.299156616534869E-3</v>
      </c>
      <c r="O155" s="52">
        <f t="shared" si="25"/>
        <v>1.540669633281265E-3</v>
      </c>
      <c r="P155" s="52">
        <f t="shared" si="25"/>
        <v>1.7088069748126529E-3</v>
      </c>
      <c r="Q155" s="52">
        <f t="shared" si="25"/>
        <v>1.6566176808436547E-3</v>
      </c>
    </row>
    <row r="156" spans="1:17" ht="11.45" customHeight="1" x14ac:dyDescent="0.25">
      <c r="A156" s="53" t="s">
        <v>55</v>
      </c>
      <c r="B156" s="52">
        <f t="shared" ref="B156:Q156" si="26">IF(B41=0,0,B41/B$17)</f>
        <v>2.6457712662264634E-4</v>
      </c>
      <c r="C156" s="52">
        <f t="shared" si="26"/>
        <v>2.3685822501465738E-4</v>
      </c>
      <c r="D156" s="52">
        <f t="shared" si="26"/>
        <v>2.1042900978825361E-4</v>
      </c>
      <c r="E156" s="52">
        <f t="shared" si="26"/>
        <v>1.9436713706736457E-4</v>
      </c>
      <c r="F156" s="52">
        <f t="shared" si="26"/>
        <v>1.8348363879462233E-4</v>
      </c>
      <c r="G156" s="52">
        <f t="shared" si="26"/>
        <v>1.7574225587012654E-4</v>
      </c>
      <c r="H156" s="52">
        <f t="shared" si="26"/>
        <v>1.8396449419246663E-4</v>
      </c>
      <c r="I156" s="52">
        <f t="shared" si="26"/>
        <v>1.665841630088742E-4</v>
      </c>
      <c r="J156" s="52">
        <f t="shared" si="26"/>
        <v>1.7542748230402116E-4</v>
      </c>
      <c r="K156" s="52">
        <f t="shared" si="26"/>
        <v>1.8804426659938008E-4</v>
      </c>
      <c r="L156" s="52">
        <f t="shared" si="26"/>
        <v>1.9354866444858836E-4</v>
      </c>
      <c r="M156" s="52">
        <f t="shared" si="26"/>
        <v>2.0440686370174849E-4</v>
      </c>
      <c r="N156" s="52">
        <f t="shared" si="26"/>
        <v>2.1916756368017419E-4</v>
      </c>
      <c r="O156" s="52">
        <f t="shared" si="26"/>
        <v>2.2872353222991431E-4</v>
      </c>
      <c r="P156" s="52">
        <f t="shared" si="26"/>
        <v>2.1630252128423795E-4</v>
      </c>
      <c r="Q156" s="52">
        <f t="shared" si="26"/>
        <v>2.1967038414185281E-4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0.36462943505352541</v>
      </c>
      <c r="C157" s="56">
        <f t="shared" si="27"/>
        <v>0.38914300349349135</v>
      </c>
      <c r="D157" s="56">
        <f t="shared" si="27"/>
        <v>0.39457448453387756</v>
      </c>
      <c r="E157" s="56">
        <f t="shared" si="27"/>
        <v>0.40572217429281937</v>
      </c>
      <c r="F157" s="56">
        <f t="shared" si="27"/>
        <v>0.40556580954660987</v>
      </c>
      <c r="G157" s="56">
        <f t="shared" si="27"/>
        <v>0.4091917988431697</v>
      </c>
      <c r="H157" s="56">
        <f t="shared" si="27"/>
        <v>0.38861620873617758</v>
      </c>
      <c r="I157" s="56">
        <f t="shared" si="27"/>
        <v>0.38625796001265339</v>
      </c>
      <c r="J157" s="56">
        <f t="shared" si="27"/>
        <v>0.37001800961139913</v>
      </c>
      <c r="K157" s="56">
        <f t="shared" si="27"/>
        <v>0.36783666842585583</v>
      </c>
      <c r="L157" s="56">
        <f t="shared" si="27"/>
        <v>0.3952860556732925</v>
      </c>
      <c r="M157" s="56">
        <f t="shared" si="27"/>
        <v>0.38644788371043337</v>
      </c>
      <c r="N157" s="56">
        <f t="shared" si="27"/>
        <v>0.39268289695490632</v>
      </c>
      <c r="O157" s="56">
        <f t="shared" si="27"/>
        <v>0.4228539184754716</v>
      </c>
      <c r="P157" s="56">
        <f t="shared" si="27"/>
        <v>0.40828890822096509</v>
      </c>
      <c r="Q157" s="56">
        <f t="shared" si="27"/>
        <v>0.41202954245566548</v>
      </c>
    </row>
    <row r="158" spans="1:17" ht="11.45" customHeight="1" x14ac:dyDescent="0.25">
      <c r="A158" s="55" t="s">
        <v>27</v>
      </c>
      <c r="B158" s="54">
        <f t="shared" ref="B158:Q158" si="28">IF(B43=0,0,B43/B$17)</f>
        <v>6.6991211963400507E-2</v>
      </c>
      <c r="C158" s="54">
        <f t="shared" si="28"/>
        <v>6.3324612457455978E-2</v>
      </c>
      <c r="D158" s="54">
        <f t="shared" si="28"/>
        <v>5.7012072445742079E-2</v>
      </c>
      <c r="E158" s="54">
        <f t="shared" si="28"/>
        <v>5.3778357410523579E-2</v>
      </c>
      <c r="F158" s="54">
        <f t="shared" si="28"/>
        <v>5.3630576726614067E-2</v>
      </c>
      <c r="G158" s="54">
        <f t="shared" si="28"/>
        <v>5.3791695819422496E-2</v>
      </c>
      <c r="H158" s="54">
        <f t="shared" si="28"/>
        <v>5.7866512312458387E-2</v>
      </c>
      <c r="I158" s="54">
        <f t="shared" si="28"/>
        <v>5.8924368513573473E-2</v>
      </c>
      <c r="J158" s="54">
        <f t="shared" si="28"/>
        <v>6.111120209796235E-2</v>
      </c>
      <c r="K158" s="54">
        <f t="shared" si="28"/>
        <v>6.1813537647064695E-2</v>
      </c>
      <c r="L158" s="54">
        <f t="shared" si="28"/>
        <v>6.0629753402991288E-2</v>
      </c>
      <c r="M158" s="54">
        <f t="shared" si="28"/>
        <v>6.3493618174794861E-2</v>
      </c>
      <c r="N158" s="54">
        <f t="shared" si="28"/>
        <v>6.3388552366727538E-2</v>
      </c>
      <c r="O158" s="54">
        <f t="shared" si="28"/>
        <v>6.1165919234413182E-2</v>
      </c>
      <c r="P158" s="54">
        <f t="shared" si="28"/>
        <v>6.2768481786981786E-2</v>
      </c>
      <c r="Q158" s="54">
        <f t="shared" si="28"/>
        <v>6.2611774280577057E-2</v>
      </c>
    </row>
    <row r="159" spans="1:17" ht="11.45" customHeight="1" x14ac:dyDescent="0.25">
      <c r="A159" s="53" t="s">
        <v>59</v>
      </c>
      <c r="B159" s="52">
        <f t="shared" ref="B159:Q159" si="29">IF(B44=0,0,B44/B$17)</f>
        <v>1.0267603033920636E-2</v>
      </c>
      <c r="C159" s="52">
        <f t="shared" si="29"/>
        <v>8.7730722339954305E-3</v>
      </c>
      <c r="D159" s="52">
        <f t="shared" si="29"/>
        <v>5.4676139648446951E-3</v>
      </c>
      <c r="E159" s="52">
        <f t="shared" si="29"/>
        <v>4.4623881105268787E-3</v>
      </c>
      <c r="F159" s="52">
        <f t="shared" si="29"/>
        <v>3.8668169332070094E-3</v>
      </c>
      <c r="G159" s="52">
        <f t="shared" si="29"/>
        <v>3.4356576510985136E-3</v>
      </c>
      <c r="H159" s="52">
        <f t="shared" si="29"/>
        <v>3.3502759181005376E-3</v>
      </c>
      <c r="I159" s="52">
        <f t="shared" si="29"/>
        <v>3.1623855836294969E-3</v>
      </c>
      <c r="J159" s="52">
        <f t="shared" si="29"/>
        <v>3.0987782984438993E-3</v>
      </c>
      <c r="K159" s="52">
        <f t="shared" si="29"/>
        <v>3.0602743041331713E-3</v>
      </c>
      <c r="L159" s="52">
        <f t="shared" si="29"/>
        <v>2.880254163490989E-3</v>
      </c>
      <c r="M159" s="52">
        <f t="shared" si="29"/>
        <v>3.0387712296181019E-3</v>
      </c>
      <c r="N159" s="52">
        <f t="shared" si="29"/>
        <v>3.0425015789209212E-3</v>
      </c>
      <c r="O159" s="52">
        <f t="shared" si="29"/>
        <v>2.8186581406941464E-3</v>
      </c>
      <c r="P159" s="52">
        <f t="shared" si="29"/>
        <v>2.8837541003101466E-3</v>
      </c>
      <c r="Q159" s="52">
        <f t="shared" si="29"/>
        <v>2.8665509055625449E-3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5.672111166071768E-2</v>
      </c>
      <c r="C160" s="52">
        <f t="shared" si="30"/>
        <v>5.454853512643057E-2</v>
      </c>
      <c r="D160" s="52">
        <f t="shared" si="30"/>
        <v>5.1542073665041349E-2</v>
      </c>
      <c r="E160" s="52">
        <f t="shared" si="30"/>
        <v>4.9310824608418416E-2</v>
      </c>
      <c r="F160" s="52">
        <f t="shared" si="30"/>
        <v>4.9753947578767679E-2</v>
      </c>
      <c r="G160" s="52">
        <f t="shared" si="30"/>
        <v>5.032087909274234E-2</v>
      </c>
      <c r="H160" s="52">
        <f t="shared" si="30"/>
        <v>5.4470491132332773E-2</v>
      </c>
      <c r="I160" s="52">
        <f t="shared" si="30"/>
        <v>5.5706112399746731E-2</v>
      </c>
      <c r="J160" s="52">
        <f t="shared" si="30"/>
        <v>5.7920347054928413E-2</v>
      </c>
      <c r="K160" s="52">
        <f t="shared" si="30"/>
        <v>5.8643266453961465E-2</v>
      </c>
      <c r="L160" s="52">
        <f t="shared" si="30"/>
        <v>5.7627350670221511E-2</v>
      </c>
      <c r="M160" s="52">
        <f t="shared" si="30"/>
        <v>6.0313740700873898E-2</v>
      </c>
      <c r="N160" s="52">
        <f t="shared" si="30"/>
        <v>6.0161095616887345E-2</v>
      </c>
      <c r="O160" s="52">
        <f t="shared" si="30"/>
        <v>5.8134412018075336E-2</v>
      </c>
      <c r="P160" s="52">
        <f t="shared" si="30"/>
        <v>5.9636873958709702E-2</v>
      </c>
      <c r="Q160" s="52">
        <f t="shared" si="30"/>
        <v>5.9472520309507095E-2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2.9863962691470528E-6</v>
      </c>
      <c r="F161" s="52">
        <f t="shared" si="31"/>
        <v>7.8333274903772045E-6</v>
      </c>
      <c r="G161" s="52">
        <f t="shared" si="31"/>
        <v>3.338847304265784E-5</v>
      </c>
      <c r="H161" s="52">
        <f t="shared" si="31"/>
        <v>3.3325183633967201E-5</v>
      </c>
      <c r="I161" s="52">
        <f t="shared" si="31"/>
        <v>3.2548320085845748E-5</v>
      </c>
      <c r="J161" s="52">
        <f t="shared" si="31"/>
        <v>3.2257763119489434E-5</v>
      </c>
      <c r="K161" s="52">
        <f t="shared" si="31"/>
        <v>3.0839338007307758E-5</v>
      </c>
      <c r="L161" s="52">
        <f t="shared" si="31"/>
        <v>2.7962905322586853E-5</v>
      </c>
      <c r="M161" s="52">
        <f t="shared" si="31"/>
        <v>2.6823242144246823E-5</v>
      </c>
      <c r="N161" s="52">
        <f t="shared" si="31"/>
        <v>2.8032562157746652E-5</v>
      </c>
      <c r="O161" s="52">
        <f t="shared" si="31"/>
        <v>2.8570924507206975E-5</v>
      </c>
      <c r="P161" s="52">
        <f t="shared" si="31"/>
        <v>3.2316739456856438E-5</v>
      </c>
      <c r="Q161" s="52">
        <f t="shared" si="31"/>
        <v>3.2913652752237883E-5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1.0745177373263465E-5</v>
      </c>
      <c r="I162" s="52">
        <f t="shared" si="32"/>
        <v>2.126118702583195E-5</v>
      </c>
      <c r="J162" s="52">
        <f t="shared" si="32"/>
        <v>5.7431942431815428E-5</v>
      </c>
      <c r="K162" s="52">
        <f t="shared" si="32"/>
        <v>7.5681414864234487E-5</v>
      </c>
      <c r="L162" s="52">
        <f t="shared" si="32"/>
        <v>8.9077700656575362E-5</v>
      </c>
      <c r="M162" s="52">
        <f t="shared" si="32"/>
        <v>1.0634278371656427E-4</v>
      </c>
      <c r="N162" s="52">
        <f t="shared" si="32"/>
        <v>1.2726142266063285E-4</v>
      </c>
      <c r="O162" s="52">
        <f t="shared" si="32"/>
        <v>1.3943840568479479E-4</v>
      </c>
      <c r="P162" s="52">
        <f t="shared" si="32"/>
        <v>1.5553134988786734E-4</v>
      </c>
      <c r="Q162" s="52">
        <f t="shared" si="32"/>
        <v>1.6299685677336815E-4</v>
      </c>
    </row>
    <row r="163" spans="1:17" ht="11.45" customHeight="1" x14ac:dyDescent="0.25">
      <c r="A163" s="53" t="s">
        <v>55</v>
      </c>
      <c r="B163" s="52">
        <f t="shared" ref="B163:Q163" si="33">IF(B51=0,0,B51/B$17)</f>
        <v>2.4972687621967011E-6</v>
      </c>
      <c r="C163" s="52">
        <f t="shared" si="33"/>
        <v>3.0050970299771473E-6</v>
      </c>
      <c r="D163" s="52">
        <f t="shared" si="33"/>
        <v>2.3848158560259679E-6</v>
      </c>
      <c r="E163" s="52">
        <f t="shared" si="33"/>
        <v>2.1582953091291488E-6</v>
      </c>
      <c r="F163" s="52">
        <f t="shared" si="33"/>
        <v>1.978887149004281E-6</v>
      </c>
      <c r="G163" s="52">
        <f t="shared" si="33"/>
        <v>1.7706025389787946E-6</v>
      </c>
      <c r="H163" s="52">
        <f t="shared" si="33"/>
        <v>1.6749010178334923E-6</v>
      </c>
      <c r="I163" s="52">
        <f t="shared" si="33"/>
        <v>2.0610230855658456E-6</v>
      </c>
      <c r="J163" s="52">
        <f t="shared" si="33"/>
        <v>2.3870390387379814E-6</v>
      </c>
      <c r="K163" s="52">
        <f t="shared" si="33"/>
        <v>3.4761360985192447E-6</v>
      </c>
      <c r="L163" s="52">
        <f t="shared" si="33"/>
        <v>5.1079632996297902E-6</v>
      </c>
      <c r="M163" s="52">
        <f t="shared" si="33"/>
        <v>7.9402184420490411E-6</v>
      </c>
      <c r="N163" s="52">
        <f t="shared" si="33"/>
        <v>2.9661186100892003E-5</v>
      </c>
      <c r="O163" s="52">
        <f t="shared" si="33"/>
        <v>4.4839745451697809E-5</v>
      </c>
      <c r="P163" s="52">
        <f t="shared" si="33"/>
        <v>6.0005638617207089E-5</v>
      </c>
      <c r="Q163" s="52">
        <f t="shared" si="33"/>
        <v>7.6792555981804655E-5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0.29763822309012494</v>
      </c>
      <c r="C164" s="50">
        <f t="shared" si="34"/>
        <v>0.32581839103603533</v>
      </c>
      <c r="D164" s="50">
        <f t="shared" si="34"/>
        <v>0.33756241208813548</v>
      </c>
      <c r="E164" s="50">
        <f t="shared" si="34"/>
        <v>0.35194381688229581</v>
      </c>
      <c r="F164" s="50">
        <f t="shared" si="34"/>
        <v>0.35193523281999584</v>
      </c>
      <c r="G164" s="50">
        <f t="shared" si="34"/>
        <v>0.35540010302374719</v>
      </c>
      <c r="H164" s="50">
        <f t="shared" si="34"/>
        <v>0.33074969642371921</v>
      </c>
      <c r="I164" s="50">
        <f t="shared" si="34"/>
        <v>0.32733359149907992</v>
      </c>
      <c r="J164" s="50">
        <f t="shared" si="34"/>
        <v>0.3089068075134368</v>
      </c>
      <c r="K164" s="50">
        <f t="shared" si="34"/>
        <v>0.30602313077879112</v>
      </c>
      <c r="L164" s="50">
        <f t="shared" si="34"/>
        <v>0.33465630227030119</v>
      </c>
      <c r="M164" s="50">
        <f t="shared" si="34"/>
        <v>0.32295426553563855</v>
      </c>
      <c r="N164" s="50">
        <f t="shared" si="34"/>
        <v>0.3292943445881788</v>
      </c>
      <c r="O164" s="50">
        <f t="shared" si="34"/>
        <v>0.36168799924105838</v>
      </c>
      <c r="P164" s="50">
        <f t="shared" si="34"/>
        <v>0.34552042643398334</v>
      </c>
      <c r="Q164" s="50">
        <f t="shared" si="34"/>
        <v>0.34941776817508841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0.12412782304159159</v>
      </c>
      <c r="C165" s="48">
        <f t="shared" si="35"/>
        <v>0.1203390701291646</v>
      </c>
      <c r="D165" s="48">
        <f t="shared" si="35"/>
        <v>0.11236761850668095</v>
      </c>
      <c r="E165" s="48">
        <f t="shared" si="35"/>
        <v>0.11113583154781734</v>
      </c>
      <c r="F165" s="48">
        <f t="shared" si="35"/>
        <v>0.10330939957669438</v>
      </c>
      <c r="G165" s="48">
        <f t="shared" si="35"/>
        <v>0.10011341865156516</v>
      </c>
      <c r="H165" s="48">
        <f t="shared" si="35"/>
        <v>0.11200773801462181</v>
      </c>
      <c r="I165" s="48">
        <f t="shared" si="35"/>
        <v>0.1094384232535435</v>
      </c>
      <c r="J165" s="48">
        <f t="shared" si="35"/>
        <v>0.10881238429519549</v>
      </c>
      <c r="K165" s="48">
        <f t="shared" si="35"/>
        <v>0.10660684500442513</v>
      </c>
      <c r="L165" s="48">
        <f t="shared" si="35"/>
        <v>0.10548543506102383</v>
      </c>
      <c r="M165" s="48">
        <f t="shared" si="35"/>
        <v>0.10926559042808782</v>
      </c>
      <c r="N165" s="48">
        <f t="shared" si="35"/>
        <v>0.1081243645916381</v>
      </c>
      <c r="O165" s="48">
        <f t="shared" si="35"/>
        <v>0.10675814825857532</v>
      </c>
      <c r="P165" s="48">
        <f t="shared" si="35"/>
        <v>0.10987652501634142</v>
      </c>
      <c r="Q165" s="48">
        <f t="shared" si="35"/>
        <v>0.11338430063112226</v>
      </c>
    </row>
    <row r="166" spans="1:17" ht="11.45" customHeight="1" x14ac:dyDescent="0.25">
      <c r="A166" s="47" t="s">
        <v>22</v>
      </c>
      <c r="B166" s="46">
        <f t="shared" ref="B166:Q166" si="36">IF(B55=0,0,B55/B$17)</f>
        <v>0.17351040004853333</v>
      </c>
      <c r="C166" s="46">
        <f t="shared" si="36"/>
        <v>0.20547932090687074</v>
      </c>
      <c r="D166" s="46">
        <f t="shared" si="36"/>
        <v>0.22519479358145456</v>
      </c>
      <c r="E166" s="46">
        <f t="shared" si="36"/>
        <v>0.2408079853344785</v>
      </c>
      <c r="F166" s="46">
        <f t="shared" si="36"/>
        <v>0.24862583324330145</v>
      </c>
      <c r="G166" s="46">
        <f t="shared" si="36"/>
        <v>0.25528668437218205</v>
      </c>
      <c r="H166" s="46">
        <f t="shared" si="36"/>
        <v>0.21874195840909741</v>
      </c>
      <c r="I166" s="46">
        <f t="shared" si="36"/>
        <v>0.2178951682455364</v>
      </c>
      <c r="J166" s="46">
        <f t="shared" si="36"/>
        <v>0.20009442321824131</v>
      </c>
      <c r="K166" s="46">
        <f t="shared" si="36"/>
        <v>0.19941628577436601</v>
      </c>
      <c r="L166" s="46">
        <f t="shared" si="36"/>
        <v>0.22917086720927735</v>
      </c>
      <c r="M166" s="46">
        <f t="shared" si="36"/>
        <v>0.21368867510755074</v>
      </c>
      <c r="N166" s="46">
        <f t="shared" si="36"/>
        <v>0.22116997999654067</v>
      </c>
      <c r="O166" s="46">
        <f t="shared" si="36"/>
        <v>0.25492985098248305</v>
      </c>
      <c r="P166" s="46">
        <f t="shared" si="36"/>
        <v>0.23564390141764191</v>
      </c>
      <c r="Q166" s="46">
        <f t="shared" si="36"/>
        <v>0.23603346754396617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17817.259005456588</v>
      </c>
      <c r="C4" s="104">
        <f t="shared" ref="C4:Q4" si="0">C5+C9+C10+C15</f>
        <v>19159.889019015205</v>
      </c>
      <c r="D4" s="104">
        <f t="shared" si="0"/>
        <v>21258.203069231567</v>
      </c>
      <c r="E4" s="104">
        <f t="shared" si="0"/>
        <v>22743.109633538741</v>
      </c>
      <c r="F4" s="104">
        <f t="shared" si="0"/>
        <v>23063.314188483542</v>
      </c>
      <c r="G4" s="104">
        <f t="shared" si="0"/>
        <v>23751.00995136832</v>
      </c>
      <c r="H4" s="104">
        <f t="shared" si="0"/>
        <v>22490.80513000362</v>
      </c>
      <c r="I4" s="104">
        <f t="shared" si="0"/>
        <v>22735.860111757334</v>
      </c>
      <c r="J4" s="104">
        <f t="shared" si="0"/>
        <v>21429.891945067502</v>
      </c>
      <c r="K4" s="104">
        <f t="shared" si="0"/>
        <v>20645.491636519637</v>
      </c>
      <c r="L4" s="104">
        <f t="shared" si="0"/>
        <v>21399.044901241286</v>
      </c>
      <c r="M4" s="104">
        <f t="shared" si="0"/>
        <v>20638.626140125416</v>
      </c>
      <c r="N4" s="104">
        <f t="shared" si="0"/>
        <v>20619.06257519927</v>
      </c>
      <c r="O4" s="104">
        <f t="shared" si="0"/>
        <v>21618.136302849289</v>
      </c>
      <c r="P4" s="104">
        <f t="shared" si="0"/>
        <v>21170.759598980141</v>
      </c>
      <c r="Q4" s="104">
        <f t="shared" si="0"/>
        <v>21574.103897984427</v>
      </c>
    </row>
    <row r="5" spans="1:17" ht="11.45" customHeight="1" x14ac:dyDescent="0.25">
      <c r="A5" s="95" t="s">
        <v>91</v>
      </c>
      <c r="B5" s="75">
        <f>SUM(B6:B8)</f>
        <v>17817.259005456588</v>
      </c>
      <c r="C5" s="75">
        <f t="shared" ref="C5:Q5" si="1">SUM(C6:C8)</f>
        <v>19159.889019015205</v>
      </c>
      <c r="D5" s="75">
        <f t="shared" si="1"/>
        <v>21258.203069231567</v>
      </c>
      <c r="E5" s="75">
        <f t="shared" si="1"/>
        <v>22743.109633538741</v>
      </c>
      <c r="F5" s="75">
        <f t="shared" si="1"/>
        <v>23062.609103772531</v>
      </c>
      <c r="G5" s="75">
        <f t="shared" si="1"/>
        <v>23750.168453115442</v>
      </c>
      <c r="H5" s="75">
        <f t="shared" si="1"/>
        <v>22489.866081842581</v>
      </c>
      <c r="I5" s="75">
        <f t="shared" si="1"/>
        <v>22731.632116701698</v>
      </c>
      <c r="J5" s="75">
        <f t="shared" si="1"/>
        <v>21422.140898739555</v>
      </c>
      <c r="K5" s="75">
        <f t="shared" si="1"/>
        <v>20626.945999049847</v>
      </c>
      <c r="L5" s="75">
        <f t="shared" si="1"/>
        <v>21373.5756615891</v>
      </c>
      <c r="M5" s="75">
        <f t="shared" si="1"/>
        <v>20611.361752505658</v>
      </c>
      <c r="N5" s="75">
        <f t="shared" si="1"/>
        <v>20589.105325169032</v>
      </c>
      <c r="O5" s="75">
        <f t="shared" si="1"/>
        <v>21581.671339415643</v>
      </c>
      <c r="P5" s="75">
        <f t="shared" si="1"/>
        <v>21131.377396807926</v>
      </c>
      <c r="Q5" s="75">
        <f t="shared" si="1"/>
        <v>21533.483730551383</v>
      </c>
    </row>
    <row r="6" spans="1:17" ht="11.45" customHeight="1" x14ac:dyDescent="0.25">
      <c r="A6" s="17" t="s">
        <v>90</v>
      </c>
      <c r="B6" s="75">
        <v>43.538592380724978</v>
      </c>
      <c r="C6" s="75">
        <v>46.496529799380006</v>
      </c>
      <c r="D6" s="75">
        <v>61.025234076900013</v>
      </c>
      <c r="E6" s="75">
        <v>72.65202821157601</v>
      </c>
      <c r="F6" s="75">
        <v>61.022724299640004</v>
      </c>
      <c r="G6" s="75">
        <v>60.954259283795118</v>
      </c>
      <c r="H6" s="75">
        <v>63.964315341900004</v>
      </c>
      <c r="I6" s="75">
        <v>60.993822233088011</v>
      </c>
      <c r="J6" s="75">
        <v>63.895521026268014</v>
      </c>
      <c r="K6" s="75">
        <v>58.120206526512007</v>
      </c>
      <c r="L6" s="75">
        <v>55.149234547332576</v>
      </c>
      <c r="M6" s="75">
        <v>55.149539143970522</v>
      </c>
      <c r="N6" s="75">
        <v>58.188400227988097</v>
      </c>
      <c r="O6" s="75">
        <v>55.276359588975396</v>
      </c>
      <c r="P6" s="75">
        <v>49.470641328911967</v>
      </c>
      <c r="Q6" s="75">
        <v>37.858467629609265</v>
      </c>
    </row>
    <row r="7" spans="1:17" ht="11.45" customHeight="1" x14ac:dyDescent="0.25">
      <c r="A7" s="17" t="s">
        <v>89</v>
      </c>
      <c r="B7" s="75">
        <v>5839.4672455902146</v>
      </c>
      <c r="C7" s="75">
        <v>5865.9170344679524</v>
      </c>
      <c r="D7" s="75">
        <v>6323.3021068620483</v>
      </c>
      <c r="E7" s="75">
        <v>6473.933068239252</v>
      </c>
      <c r="F7" s="75">
        <v>6367.6895411855885</v>
      </c>
      <c r="G7" s="75">
        <v>6109.4403317892557</v>
      </c>
      <c r="H7" s="75">
        <v>6003.908601856705</v>
      </c>
      <c r="I7" s="75">
        <v>5788.6988538317401</v>
      </c>
      <c r="J7" s="75">
        <v>5135.9953465442159</v>
      </c>
      <c r="K7" s="75">
        <v>4990.4447702903635</v>
      </c>
      <c r="L7" s="75">
        <v>4924.8141497620636</v>
      </c>
      <c r="M7" s="75">
        <v>4746.9948474310786</v>
      </c>
      <c r="N7" s="75">
        <v>4655.6986820785596</v>
      </c>
      <c r="O7" s="75">
        <v>4519.9594331643002</v>
      </c>
      <c r="P7" s="75">
        <v>4432.3127449132871</v>
      </c>
      <c r="Q7" s="75">
        <v>4478.5451358356277</v>
      </c>
    </row>
    <row r="8" spans="1:17" ht="11.45" customHeight="1" x14ac:dyDescent="0.25">
      <c r="A8" s="17" t="s">
        <v>88</v>
      </c>
      <c r="B8" s="75">
        <v>11934.253167485649</v>
      </c>
      <c r="C8" s="75">
        <v>13247.475454747873</v>
      </c>
      <c r="D8" s="75">
        <v>14873.875728292618</v>
      </c>
      <c r="E8" s="75">
        <v>16196.524537087911</v>
      </c>
      <c r="F8" s="75">
        <v>16633.896838287303</v>
      </c>
      <c r="G8" s="75">
        <v>17579.773862042392</v>
      </c>
      <c r="H8" s="75">
        <v>16421.993164643976</v>
      </c>
      <c r="I8" s="75">
        <v>16881.93944063687</v>
      </c>
      <c r="J8" s="75">
        <v>16222.250031169069</v>
      </c>
      <c r="K8" s="75">
        <v>15578.38102223297</v>
      </c>
      <c r="L8" s="75">
        <v>16393.612277279703</v>
      </c>
      <c r="M8" s="75">
        <v>15809.217365930608</v>
      </c>
      <c r="N8" s="75">
        <v>15875.218242862484</v>
      </c>
      <c r="O8" s="75">
        <v>17006.435546662367</v>
      </c>
      <c r="P8" s="75">
        <v>16649.594010565725</v>
      </c>
      <c r="Q8" s="75">
        <v>17017.080127086145</v>
      </c>
    </row>
    <row r="9" spans="1:17" ht="11.45" customHeight="1" x14ac:dyDescent="0.25">
      <c r="A9" s="95" t="s">
        <v>25</v>
      </c>
      <c r="B9" s="75">
        <v>0</v>
      </c>
      <c r="C9" s="75">
        <v>0</v>
      </c>
      <c r="D9" s="75">
        <v>0</v>
      </c>
      <c r="E9" s="75">
        <v>0</v>
      </c>
      <c r="F9" s="75">
        <v>0.70508471101203496</v>
      </c>
      <c r="G9" s="75">
        <v>0.84149825287705238</v>
      </c>
      <c r="H9" s="75">
        <v>0.93904816104006461</v>
      </c>
      <c r="I9" s="75">
        <v>4.2279950556360131</v>
      </c>
      <c r="J9" s="75">
        <v>7.7510463279480355</v>
      </c>
      <c r="K9" s="75">
        <v>18.545637469787962</v>
      </c>
      <c r="L9" s="75">
        <v>25.469239652187493</v>
      </c>
      <c r="M9" s="75">
        <v>27.264387619756977</v>
      </c>
      <c r="N9" s="75">
        <v>29.957250030237699</v>
      </c>
      <c r="O9" s="75">
        <v>36.46496343364538</v>
      </c>
      <c r="P9" s="75">
        <v>39.382202172216687</v>
      </c>
      <c r="Q9" s="75">
        <v>40.620167433045566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17817.259005456588</v>
      </c>
      <c r="C17" s="71">
        <f t="shared" si="3"/>
        <v>19159.889019015209</v>
      </c>
      <c r="D17" s="71">
        <f t="shared" si="3"/>
        <v>21258.203069231567</v>
      </c>
      <c r="E17" s="71">
        <f t="shared" si="3"/>
        <v>22743.109633538741</v>
      </c>
      <c r="F17" s="71">
        <f t="shared" si="3"/>
        <v>23063.31418848355</v>
      </c>
      <c r="G17" s="71">
        <f t="shared" si="3"/>
        <v>23751.009951368324</v>
      </c>
      <c r="H17" s="71">
        <f t="shared" si="3"/>
        <v>22490.805130003624</v>
      </c>
      <c r="I17" s="71">
        <f t="shared" si="3"/>
        <v>22735.860111757334</v>
      </c>
      <c r="J17" s="71">
        <f t="shared" si="3"/>
        <v>21429.891945067502</v>
      </c>
      <c r="K17" s="71">
        <f t="shared" si="3"/>
        <v>20645.491636519633</v>
      </c>
      <c r="L17" s="71">
        <f t="shared" si="3"/>
        <v>21399.044901241286</v>
      </c>
      <c r="M17" s="71">
        <f t="shared" si="3"/>
        <v>20638.626140125412</v>
      </c>
      <c r="N17" s="71">
        <f t="shared" si="3"/>
        <v>20619.06257519927</v>
      </c>
      <c r="O17" s="71">
        <f t="shared" si="3"/>
        <v>21618.136302849289</v>
      </c>
      <c r="P17" s="71">
        <f t="shared" si="3"/>
        <v>21170.759598980138</v>
      </c>
      <c r="Q17" s="71">
        <f t="shared" si="3"/>
        <v>21574.103897984423</v>
      </c>
    </row>
    <row r="18" spans="1:17" ht="11.45" customHeight="1" x14ac:dyDescent="0.25">
      <c r="A18" s="25" t="s">
        <v>39</v>
      </c>
      <c r="B18" s="24">
        <f t="shared" ref="B18:Q18" si="4">SUM(B19,B20,B27)</f>
        <v>11189.335707736613</v>
      </c>
      <c r="C18" s="24">
        <f t="shared" si="4"/>
        <v>11561.320994160693</v>
      </c>
      <c r="D18" s="24">
        <f t="shared" si="4"/>
        <v>12708.986103599516</v>
      </c>
      <c r="E18" s="24">
        <f t="shared" si="4"/>
        <v>13343.371429337336</v>
      </c>
      <c r="F18" s="24">
        <f t="shared" si="4"/>
        <v>13539.734939618547</v>
      </c>
      <c r="G18" s="24">
        <f t="shared" si="4"/>
        <v>13880.893046607347</v>
      </c>
      <c r="H18" s="24">
        <f t="shared" si="4"/>
        <v>13699.161999201206</v>
      </c>
      <c r="I18" s="24">
        <f t="shared" si="4"/>
        <v>13909.36579503521</v>
      </c>
      <c r="J18" s="24">
        <f t="shared" si="4"/>
        <v>13431.457807410798</v>
      </c>
      <c r="K18" s="24">
        <f t="shared" si="4"/>
        <v>12994.167069501571</v>
      </c>
      <c r="L18" s="24">
        <f t="shared" si="4"/>
        <v>12862.420390616768</v>
      </c>
      <c r="M18" s="24">
        <f t="shared" si="4"/>
        <v>12592.565224704909</v>
      </c>
      <c r="N18" s="24">
        <f t="shared" si="4"/>
        <v>12447.099329248642</v>
      </c>
      <c r="O18" s="24">
        <f t="shared" si="4"/>
        <v>12402.083352955764</v>
      </c>
      <c r="P18" s="24">
        <f t="shared" si="4"/>
        <v>12490.272796913463</v>
      </c>
      <c r="Q18" s="24">
        <f t="shared" si="4"/>
        <v>12665.886172845703</v>
      </c>
    </row>
    <row r="19" spans="1:17" ht="11.45" customHeight="1" x14ac:dyDescent="0.25">
      <c r="A19" s="23" t="s">
        <v>30</v>
      </c>
      <c r="B19" s="102">
        <v>97.961647812691595</v>
      </c>
      <c r="C19" s="102">
        <v>101.97384214748101</v>
      </c>
      <c r="D19" s="102">
        <v>106.28266521628903</v>
      </c>
      <c r="E19" s="102">
        <v>109.55665183393151</v>
      </c>
      <c r="F19" s="102">
        <v>112.30004691420001</v>
      </c>
      <c r="G19" s="102">
        <v>115.37594138945771</v>
      </c>
      <c r="H19" s="102">
        <v>118.99538705447057</v>
      </c>
      <c r="I19" s="102">
        <v>123.31807693679283</v>
      </c>
      <c r="J19" s="102">
        <v>126.52371071072911</v>
      </c>
      <c r="K19" s="102">
        <v>129.73248801774685</v>
      </c>
      <c r="L19" s="102">
        <v>133.25967742939218</v>
      </c>
      <c r="M19" s="102">
        <v>137.42880067712608</v>
      </c>
      <c r="N19" s="102">
        <v>142.95134255284671</v>
      </c>
      <c r="O19" s="102">
        <v>144.14360066653114</v>
      </c>
      <c r="P19" s="102">
        <v>149.83143244577013</v>
      </c>
      <c r="Q19" s="102">
        <v>154.74695567339859</v>
      </c>
    </row>
    <row r="20" spans="1:17" ht="11.45" customHeight="1" x14ac:dyDescent="0.25">
      <c r="A20" s="19" t="s">
        <v>29</v>
      </c>
      <c r="B20" s="18">
        <f t="shared" ref="B20" si="5">SUM(B21:B26)</f>
        <v>10303.763134127088</v>
      </c>
      <c r="C20" s="18">
        <f t="shared" ref="C20:Q20" si="6">SUM(C21:C26)</f>
        <v>10663.779720836937</v>
      </c>
      <c r="D20" s="18">
        <f t="shared" si="6"/>
        <v>11776.771595308619</v>
      </c>
      <c r="E20" s="18">
        <f t="shared" si="6"/>
        <v>12381.060832637553</v>
      </c>
      <c r="F20" s="18">
        <f t="shared" si="6"/>
        <v>12582.515274428421</v>
      </c>
      <c r="G20" s="18">
        <f t="shared" si="6"/>
        <v>12929.520095230508</v>
      </c>
      <c r="H20" s="18">
        <f t="shared" si="6"/>
        <v>12791.06823061369</v>
      </c>
      <c r="I20" s="18">
        <f t="shared" si="6"/>
        <v>12961.803116154049</v>
      </c>
      <c r="J20" s="18">
        <f t="shared" si="6"/>
        <v>12515.64605406203</v>
      </c>
      <c r="K20" s="18">
        <f t="shared" si="6"/>
        <v>12158.089148245088</v>
      </c>
      <c r="L20" s="18">
        <f t="shared" si="6"/>
        <v>11963.497794599394</v>
      </c>
      <c r="M20" s="18">
        <f t="shared" si="6"/>
        <v>11701.720741665107</v>
      </c>
      <c r="N20" s="18">
        <f t="shared" si="6"/>
        <v>11556.407694238378</v>
      </c>
      <c r="O20" s="18">
        <f t="shared" si="6"/>
        <v>11510.918319044556</v>
      </c>
      <c r="P20" s="18">
        <f t="shared" si="6"/>
        <v>11590.275741005822</v>
      </c>
      <c r="Q20" s="18">
        <f t="shared" si="6"/>
        <v>11755.04767283088</v>
      </c>
    </row>
    <row r="21" spans="1:17" ht="11.45" customHeight="1" x14ac:dyDescent="0.25">
      <c r="A21" s="62" t="s">
        <v>59</v>
      </c>
      <c r="B21" s="101">
        <v>5565.5715523058652</v>
      </c>
      <c r="C21" s="101">
        <v>5602.4554222802808</v>
      </c>
      <c r="D21" s="101">
        <v>6105.3480735370194</v>
      </c>
      <c r="E21" s="101">
        <v>6266.9369666240937</v>
      </c>
      <c r="F21" s="101">
        <v>6169.83035933272</v>
      </c>
      <c r="G21" s="101">
        <v>5915.619360531392</v>
      </c>
      <c r="H21" s="101">
        <v>5810.4449606768503</v>
      </c>
      <c r="I21" s="101">
        <v>5594.2206212954352</v>
      </c>
      <c r="J21" s="101">
        <v>4944.5757049311296</v>
      </c>
      <c r="K21" s="101">
        <v>4798.7494008838294</v>
      </c>
      <c r="L21" s="101">
        <v>4731.489527906373</v>
      </c>
      <c r="M21" s="101">
        <v>4548.3695789619969</v>
      </c>
      <c r="N21" s="101">
        <v>4451.6497092207492</v>
      </c>
      <c r="O21" s="101">
        <v>4316.2279820022841</v>
      </c>
      <c r="P21" s="101">
        <v>4221.5967302356821</v>
      </c>
      <c r="Q21" s="101">
        <v>4260.9114724633046</v>
      </c>
    </row>
    <row r="22" spans="1:17" ht="11.45" customHeight="1" x14ac:dyDescent="0.25">
      <c r="A22" s="62" t="s">
        <v>58</v>
      </c>
      <c r="B22" s="101">
        <v>4694.6529894404994</v>
      </c>
      <c r="C22" s="101">
        <v>5015.2145220164994</v>
      </c>
      <c r="D22" s="101">
        <v>5611.6983779941338</v>
      </c>
      <c r="E22" s="101">
        <v>6043.4563988032869</v>
      </c>
      <c r="F22" s="101">
        <v>6354.3938771854855</v>
      </c>
      <c r="G22" s="101">
        <v>6957.4419830105071</v>
      </c>
      <c r="H22" s="101">
        <v>6921.9050472417539</v>
      </c>
      <c r="I22" s="101">
        <v>7313.0004840941128</v>
      </c>
      <c r="J22" s="101">
        <v>7512.5527835760677</v>
      </c>
      <c r="K22" s="101">
        <v>7307.3766867636405</v>
      </c>
      <c r="L22" s="101">
        <v>7184.1166292037606</v>
      </c>
      <c r="M22" s="101">
        <v>7105.1562854717849</v>
      </c>
      <c r="N22" s="101">
        <v>7052.9123488320165</v>
      </c>
      <c r="O22" s="101">
        <v>7144.2731978132197</v>
      </c>
      <c r="P22" s="101">
        <v>7322.4938824263609</v>
      </c>
      <c r="Q22" s="101">
        <v>7456.1008078747363</v>
      </c>
    </row>
    <row r="23" spans="1:17" ht="11.45" customHeight="1" x14ac:dyDescent="0.25">
      <c r="A23" s="62" t="s">
        <v>57</v>
      </c>
      <c r="B23" s="101">
        <v>43.538592380724978</v>
      </c>
      <c r="C23" s="101">
        <v>46.10977654015695</v>
      </c>
      <c r="D23" s="101">
        <v>59.725143777464758</v>
      </c>
      <c r="E23" s="101">
        <v>70.667467210173427</v>
      </c>
      <c r="F23" s="101">
        <v>58.29103791021322</v>
      </c>
      <c r="G23" s="101">
        <v>56.458751688607592</v>
      </c>
      <c r="H23" s="101">
        <v>58.579503067355432</v>
      </c>
      <c r="I23" s="101">
        <v>54.040668762878731</v>
      </c>
      <c r="J23" s="101">
        <v>56.014342875464969</v>
      </c>
      <c r="K23" s="101">
        <v>49.028935519564492</v>
      </c>
      <c r="L23" s="101">
        <v>44.111922195773928</v>
      </c>
      <c r="M23" s="101">
        <v>43.228918922923221</v>
      </c>
      <c r="N23" s="101">
        <v>46.0261522726761</v>
      </c>
      <c r="O23" s="101">
        <v>43.382736967775507</v>
      </c>
      <c r="P23" s="101">
        <v>37.801534280854675</v>
      </c>
      <c r="Q23" s="101">
        <v>27.71615435930952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0.13871962772858154</v>
      </c>
      <c r="I24" s="101">
        <v>0.54134200162214408</v>
      </c>
      <c r="J24" s="101">
        <v>2.5032226793659484</v>
      </c>
      <c r="K24" s="101">
        <v>2.934125078054906</v>
      </c>
      <c r="L24" s="101">
        <v>3.7797152934848874</v>
      </c>
      <c r="M24" s="101">
        <v>4.965958308403378</v>
      </c>
      <c r="N24" s="101">
        <v>5.8194839129370903</v>
      </c>
      <c r="O24" s="101">
        <v>6.8628083416578347</v>
      </c>
      <c r="P24" s="101">
        <v>7.978982838678716</v>
      </c>
      <c r="Q24" s="101">
        <v>9.1938120381872572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0.17159391962114579</v>
      </c>
      <c r="P25" s="101">
        <v>0.40461122424724538</v>
      </c>
      <c r="Q25" s="101">
        <v>1.1254260953424269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787.61092579683213</v>
      </c>
      <c r="C27" s="18">
        <f t="shared" ref="C27:Q27" si="8">SUM(C28:C32)</f>
        <v>795.567431176274</v>
      </c>
      <c r="D27" s="18">
        <f t="shared" si="8"/>
        <v>825.93184307460717</v>
      </c>
      <c r="E27" s="18">
        <f t="shared" si="8"/>
        <v>852.75394486585185</v>
      </c>
      <c r="F27" s="18">
        <f t="shared" si="8"/>
        <v>844.91961827592547</v>
      </c>
      <c r="G27" s="18">
        <f t="shared" si="8"/>
        <v>835.99700998738012</v>
      </c>
      <c r="H27" s="18">
        <f t="shared" si="8"/>
        <v>789.09838153304531</v>
      </c>
      <c r="I27" s="18">
        <f t="shared" si="8"/>
        <v>824.24460194436676</v>
      </c>
      <c r="J27" s="18">
        <f t="shared" si="8"/>
        <v>789.28804263803875</v>
      </c>
      <c r="K27" s="18">
        <f t="shared" si="8"/>
        <v>706.34543323873481</v>
      </c>
      <c r="L27" s="18">
        <f t="shared" si="8"/>
        <v>765.66291858798024</v>
      </c>
      <c r="M27" s="18">
        <f t="shared" si="8"/>
        <v>753.41568236267585</v>
      </c>
      <c r="N27" s="18">
        <f t="shared" si="8"/>
        <v>747.7402924574161</v>
      </c>
      <c r="O27" s="18">
        <f t="shared" si="8"/>
        <v>747.02143324467545</v>
      </c>
      <c r="P27" s="18">
        <f t="shared" si="8"/>
        <v>750.16562346187129</v>
      </c>
      <c r="Q27" s="18">
        <f t="shared" si="8"/>
        <v>756.09154434142556</v>
      </c>
    </row>
    <row r="28" spans="1:17" ht="11.45" customHeight="1" x14ac:dyDescent="0.25">
      <c r="A28" s="62" t="s">
        <v>59</v>
      </c>
      <c r="B28" s="16">
        <v>0.37134800165203663</v>
      </c>
      <c r="C28" s="16">
        <v>0.40607189725887727</v>
      </c>
      <c r="D28" s="16">
        <v>0.36092859792823051</v>
      </c>
      <c r="E28" s="16">
        <v>0.3396006606906517</v>
      </c>
      <c r="F28" s="16">
        <v>0.29906688347406379</v>
      </c>
      <c r="G28" s="16">
        <v>0.23484274444903869</v>
      </c>
      <c r="H28" s="16">
        <v>0.19864795315149222</v>
      </c>
      <c r="I28" s="16">
        <v>0.20300553381327574</v>
      </c>
      <c r="J28" s="16">
        <v>0.15815215999937604</v>
      </c>
      <c r="K28" s="16">
        <v>0.10823090186900115</v>
      </c>
      <c r="L28" s="16">
        <v>0.11690263024753837</v>
      </c>
      <c r="M28" s="16">
        <v>8.5037068375955482E-2</v>
      </c>
      <c r="N28" s="16">
        <v>8.5761668116066864E-2</v>
      </c>
      <c r="O28" s="16">
        <v>5.3336457394061967E-2</v>
      </c>
      <c r="P28" s="16">
        <v>6.3094056788941255E-2</v>
      </c>
      <c r="Q28" s="16">
        <v>5.1266421382384401E-2</v>
      </c>
    </row>
    <row r="29" spans="1:17" ht="11.45" customHeight="1" x14ac:dyDescent="0.25">
      <c r="A29" s="62" t="s">
        <v>58</v>
      </c>
      <c r="B29" s="16">
        <v>787.23957779518014</v>
      </c>
      <c r="C29" s="16">
        <v>794.77460601979203</v>
      </c>
      <c r="D29" s="16">
        <v>824.27082417724364</v>
      </c>
      <c r="E29" s="16">
        <v>850.48895227798721</v>
      </c>
      <c r="F29" s="16">
        <v>841.34104615826266</v>
      </c>
      <c r="G29" s="16">
        <v>831.11722518331271</v>
      </c>
      <c r="H29" s="16">
        <v>783.58008800311802</v>
      </c>
      <c r="I29" s="16">
        <v>814.45964480089037</v>
      </c>
      <c r="J29" s="16">
        <v>777.6343256375452</v>
      </c>
      <c r="K29" s="16">
        <v>683.42166512719746</v>
      </c>
      <c r="L29" s="16">
        <v>734.94089077833735</v>
      </c>
      <c r="M29" s="16">
        <v>721.42500362090868</v>
      </c>
      <c r="N29" s="16">
        <v>714.04458031593072</v>
      </c>
      <c r="O29" s="16">
        <v>708.500547594267</v>
      </c>
      <c r="P29" s="16">
        <v>710.29192222617633</v>
      </c>
      <c r="Q29" s="16">
        <v>717.95699293727762</v>
      </c>
    </row>
    <row r="30" spans="1:17" ht="11.45" customHeight="1" x14ac:dyDescent="0.25">
      <c r="A30" s="62" t="s">
        <v>57</v>
      </c>
      <c r="B30" s="16">
        <v>0</v>
      </c>
      <c r="C30" s="16">
        <v>0.3867532592230517</v>
      </c>
      <c r="D30" s="16">
        <v>1.3000902994352557</v>
      </c>
      <c r="E30" s="16">
        <v>1.925391927173981</v>
      </c>
      <c r="F30" s="16">
        <v>2.5744205231766255</v>
      </c>
      <c r="G30" s="16">
        <v>3.8034438067413334</v>
      </c>
      <c r="H30" s="16">
        <v>4.7121466703456791</v>
      </c>
      <c r="I30" s="16">
        <v>6.2839445255806456</v>
      </c>
      <c r="J30" s="16">
        <v>7.2487732494952999</v>
      </c>
      <c r="K30" s="16">
        <v>8.4981356860207011</v>
      </c>
      <c r="L30" s="16">
        <v>10.482754440039844</v>
      </c>
      <c r="M30" s="16">
        <v>11.406071297000103</v>
      </c>
      <c r="N30" s="16">
        <v>11.625695018111214</v>
      </c>
      <c r="O30" s="16">
        <v>11.322186887638981</v>
      </c>
      <c r="P30" s="16">
        <v>11.027183313314776</v>
      </c>
      <c r="Q30" s="16">
        <v>9.4720297331902064</v>
      </c>
    </row>
    <row r="31" spans="1:17" ht="11.45" customHeight="1" x14ac:dyDescent="0.25">
      <c r="A31" s="62" t="s">
        <v>56</v>
      </c>
      <c r="B31" s="16">
        <v>0</v>
      </c>
      <c r="C31" s="16">
        <v>0</v>
      </c>
      <c r="D31" s="16">
        <v>0</v>
      </c>
      <c r="E31" s="16">
        <v>0</v>
      </c>
      <c r="F31" s="16">
        <v>0.70508471101203496</v>
      </c>
      <c r="G31" s="16">
        <v>0.84149825287705238</v>
      </c>
      <c r="H31" s="16">
        <v>0.60749890643017601</v>
      </c>
      <c r="I31" s="16">
        <v>3.2980070840824673</v>
      </c>
      <c r="J31" s="16">
        <v>4.2467915909987441</v>
      </c>
      <c r="K31" s="16">
        <v>14.317401523647757</v>
      </c>
      <c r="L31" s="16">
        <v>20.122370739355606</v>
      </c>
      <c r="M31" s="16">
        <v>20.499570376391027</v>
      </c>
      <c r="N31" s="16">
        <v>21.98425545525809</v>
      </c>
      <c r="O31" s="16">
        <v>27.145362305375475</v>
      </c>
      <c r="P31" s="16">
        <v>28.783423865591178</v>
      </c>
      <c r="Q31" s="16">
        <v>28.611255249575336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6627.9232977199763</v>
      </c>
      <c r="C33" s="24">
        <f t="shared" ref="C33:Q33" si="10">C34+C40</f>
        <v>7598.568024854515</v>
      </c>
      <c r="D33" s="24">
        <f t="shared" si="10"/>
        <v>8549.216965632053</v>
      </c>
      <c r="E33" s="24">
        <f t="shared" si="10"/>
        <v>9399.7382042014033</v>
      </c>
      <c r="F33" s="24">
        <f t="shared" si="10"/>
        <v>9523.5792488650022</v>
      </c>
      <c r="G33" s="24">
        <f t="shared" si="10"/>
        <v>9870.1169047609746</v>
      </c>
      <c r="H33" s="24">
        <f t="shared" si="10"/>
        <v>8791.6431308024166</v>
      </c>
      <c r="I33" s="24">
        <f t="shared" si="10"/>
        <v>8826.4943167221245</v>
      </c>
      <c r="J33" s="24">
        <f t="shared" si="10"/>
        <v>7998.4341376567045</v>
      </c>
      <c r="K33" s="24">
        <f t="shared" si="10"/>
        <v>7651.3245670180622</v>
      </c>
      <c r="L33" s="24">
        <f t="shared" si="10"/>
        <v>8536.6245106245206</v>
      </c>
      <c r="M33" s="24">
        <f t="shared" si="10"/>
        <v>8046.060915420504</v>
      </c>
      <c r="N33" s="24">
        <f t="shared" si="10"/>
        <v>8171.9632459506265</v>
      </c>
      <c r="O33" s="24">
        <f t="shared" si="10"/>
        <v>9216.0529498935248</v>
      </c>
      <c r="P33" s="24">
        <f t="shared" si="10"/>
        <v>8680.4868020666745</v>
      </c>
      <c r="Q33" s="24">
        <f t="shared" si="10"/>
        <v>8908.217725138722</v>
      </c>
    </row>
    <row r="34" spans="1:17" ht="11.45" customHeight="1" x14ac:dyDescent="0.25">
      <c r="A34" s="23" t="s">
        <v>27</v>
      </c>
      <c r="B34" s="102">
        <f t="shared" ref="B34" si="11">SUM(B35:B39)</f>
        <v>1208.3704442712169</v>
      </c>
      <c r="C34" s="102">
        <f t="shared" ref="C34:Q34" si="12">SUM(C35:C39)</f>
        <v>1227.6938461499478</v>
      </c>
      <c r="D34" s="102">
        <f t="shared" si="12"/>
        <v>1229.0235877060552</v>
      </c>
      <c r="E34" s="102">
        <f t="shared" si="12"/>
        <v>1240.3678517247627</v>
      </c>
      <c r="F34" s="102">
        <f t="shared" si="12"/>
        <v>1254.4451197578908</v>
      </c>
      <c r="G34" s="102">
        <f t="shared" si="12"/>
        <v>1293.2898485100486</v>
      </c>
      <c r="H34" s="102">
        <f t="shared" si="12"/>
        <v>1307.6574059390939</v>
      </c>
      <c r="I34" s="102">
        <f t="shared" si="12"/>
        <v>1345.1971517478473</v>
      </c>
      <c r="J34" s="102">
        <f t="shared" si="12"/>
        <v>1318.7754691130431</v>
      </c>
      <c r="K34" s="102">
        <f t="shared" si="12"/>
        <v>1283.9107834577808</v>
      </c>
      <c r="L34" s="102">
        <f t="shared" si="12"/>
        <v>1306.9612750082949</v>
      </c>
      <c r="M34" s="102">
        <f t="shared" si="12"/>
        <v>1319.4885380066744</v>
      </c>
      <c r="N34" s="102">
        <f t="shared" si="12"/>
        <v>1316.0753610457268</v>
      </c>
      <c r="O34" s="102">
        <f t="shared" si="12"/>
        <v>1329.7524437107184</v>
      </c>
      <c r="P34" s="102">
        <f t="shared" si="12"/>
        <v>1331.6640009730679</v>
      </c>
      <c r="Q34" s="102">
        <f t="shared" si="12"/>
        <v>1351.0318973735964</v>
      </c>
    </row>
    <row r="35" spans="1:17" ht="11.45" customHeight="1" x14ac:dyDescent="0.25">
      <c r="A35" s="62" t="s">
        <v>59</v>
      </c>
      <c r="B35" s="101">
        <v>175.56269747000562</v>
      </c>
      <c r="C35" s="101">
        <v>161.08169814293154</v>
      </c>
      <c r="D35" s="101">
        <v>111.31043951081281</v>
      </c>
      <c r="E35" s="101">
        <v>97.099849120536064</v>
      </c>
      <c r="F35" s="101">
        <v>85.260068055194537</v>
      </c>
      <c r="G35" s="101">
        <v>78.210187123957155</v>
      </c>
      <c r="H35" s="101">
        <v>74.269606172231491</v>
      </c>
      <c r="I35" s="101">
        <v>70.957150065699281</v>
      </c>
      <c r="J35" s="101">
        <v>64.737778742357094</v>
      </c>
      <c r="K35" s="101">
        <v>61.854650486918956</v>
      </c>
      <c r="L35" s="101">
        <v>59.948041796050205</v>
      </c>
      <c r="M35" s="101">
        <v>61.111430723580817</v>
      </c>
      <c r="N35" s="101">
        <v>61.011868636847538</v>
      </c>
      <c r="O35" s="101">
        <v>59.36292011846983</v>
      </c>
      <c r="P35" s="101">
        <v>60.416876950798049</v>
      </c>
      <c r="Q35" s="101">
        <v>61.710015182200337</v>
      </c>
    </row>
    <row r="36" spans="1:17" ht="11.45" customHeight="1" x14ac:dyDescent="0.25">
      <c r="A36" s="62" t="s">
        <v>58</v>
      </c>
      <c r="B36" s="101">
        <v>1032.8077468012114</v>
      </c>
      <c r="C36" s="101">
        <v>1066.6121480070162</v>
      </c>
      <c r="D36" s="101">
        <v>1117.7131481952424</v>
      </c>
      <c r="E36" s="101">
        <v>1143.2088335299982</v>
      </c>
      <c r="F36" s="101">
        <v>1169.0277858364461</v>
      </c>
      <c r="G36" s="101">
        <v>1214.3875975976453</v>
      </c>
      <c r="H36" s="101">
        <v>1232.522304535782</v>
      </c>
      <c r="I36" s="101">
        <v>1273.1821467675879</v>
      </c>
      <c r="J36" s="101">
        <v>1252.4042534117948</v>
      </c>
      <c r="K36" s="101">
        <v>1220.1688867818498</v>
      </c>
      <c r="L36" s="101">
        <v>1244.8915216813791</v>
      </c>
      <c r="M36" s="101">
        <v>1256.063699424084</v>
      </c>
      <c r="N36" s="101">
        <v>1252.3734288096359</v>
      </c>
      <c r="O36" s="101">
        <v>1267.3612950720753</v>
      </c>
      <c r="P36" s="101">
        <v>1267.9854048195807</v>
      </c>
      <c r="Q36" s="101">
        <v>1285.8364985090036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5.9169074228604283E-2</v>
      </c>
      <c r="F37" s="101">
        <v>0.15726586625015845</v>
      </c>
      <c r="G37" s="101">
        <v>0.69206378844619654</v>
      </c>
      <c r="H37" s="101">
        <v>0.67266560419889365</v>
      </c>
      <c r="I37" s="101">
        <v>0.66920894462863711</v>
      </c>
      <c r="J37" s="101">
        <v>0.63240490130774218</v>
      </c>
      <c r="K37" s="101">
        <v>0.59313532092681942</v>
      </c>
      <c r="L37" s="101">
        <v>0.55455791151880884</v>
      </c>
      <c r="M37" s="101">
        <v>0.51454892404719144</v>
      </c>
      <c r="N37" s="101">
        <v>0.53655293720078412</v>
      </c>
      <c r="O37" s="101">
        <v>0.57143573356091015</v>
      </c>
      <c r="P37" s="101">
        <v>0.64192373474252118</v>
      </c>
      <c r="Q37" s="101">
        <v>0.67028353710953603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0.192829626881307</v>
      </c>
      <c r="I38" s="101">
        <v>0.38864596993140194</v>
      </c>
      <c r="J38" s="101">
        <v>1.0010320575833425</v>
      </c>
      <c r="K38" s="101">
        <v>1.2941108680853011</v>
      </c>
      <c r="L38" s="101">
        <v>1.5671536193470033</v>
      </c>
      <c r="M38" s="101">
        <v>1.7988589349625719</v>
      </c>
      <c r="N38" s="101">
        <v>2.153510662042518</v>
      </c>
      <c r="O38" s="101">
        <v>2.4567927866120742</v>
      </c>
      <c r="P38" s="101">
        <v>2.6197954679467896</v>
      </c>
      <c r="Q38" s="101">
        <v>2.8151001452829698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5419.5528534487594</v>
      </c>
      <c r="C40" s="18">
        <f t="shared" ref="C40:Q40" si="14">SUM(C41:C42)</f>
        <v>6370.8741787045674</v>
      </c>
      <c r="D40" s="18">
        <f t="shared" si="14"/>
        <v>7320.193377925998</v>
      </c>
      <c r="E40" s="18">
        <f t="shared" si="14"/>
        <v>8159.3703524766397</v>
      </c>
      <c r="F40" s="18">
        <f t="shared" si="14"/>
        <v>8269.1341291071112</v>
      </c>
      <c r="G40" s="18">
        <f t="shared" si="14"/>
        <v>8576.827056250926</v>
      </c>
      <c r="H40" s="18">
        <f t="shared" si="14"/>
        <v>7483.9857248633234</v>
      </c>
      <c r="I40" s="18">
        <f t="shared" si="14"/>
        <v>7481.2971649742776</v>
      </c>
      <c r="J40" s="18">
        <f t="shared" si="14"/>
        <v>6679.6586685436614</v>
      </c>
      <c r="K40" s="18">
        <f t="shared" si="14"/>
        <v>6367.4137835602814</v>
      </c>
      <c r="L40" s="18">
        <f t="shared" si="14"/>
        <v>7229.6632356162263</v>
      </c>
      <c r="M40" s="18">
        <f t="shared" si="14"/>
        <v>6726.5723774138296</v>
      </c>
      <c r="N40" s="18">
        <f t="shared" si="14"/>
        <v>6855.8878849048997</v>
      </c>
      <c r="O40" s="18">
        <f t="shared" si="14"/>
        <v>7886.3005061828062</v>
      </c>
      <c r="P40" s="18">
        <f t="shared" si="14"/>
        <v>7348.8228010936064</v>
      </c>
      <c r="Q40" s="18">
        <f t="shared" si="14"/>
        <v>7557.1858277651263</v>
      </c>
    </row>
    <row r="41" spans="1:17" ht="11.45" customHeight="1" x14ac:dyDescent="0.25">
      <c r="A41" s="17" t="s">
        <v>23</v>
      </c>
      <c r="B41" s="16">
        <v>2260.1844970487591</v>
      </c>
      <c r="C41" s="16">
        <v>2353.0441978347994</v>
      </c>
      <c r="D41" s="16">
        <v>2436.7425620574045</v>
      </c>
      <c r="E41" s="16">
        <v>2576.543088786153</v>
      </c>
      <c r="F41" s="16">
        <v>2427.3764097218</v>
      </c>
      <c r="G41" s="16">
        <v>2416.0248420838138</v>
      </c>
      <c r="H41" s="16">
        <v>2534.4371330934528</v>
      </c>
      <c r="I41" s="16">
        <v>2501.2445617830563</v>
      </c>
      <c r="J41" s="16">
        <v>2352.9089302141424</v>
      </c>
      <c r="K41" s="16">
        <v>2218.1653150713269</v>
      </c>
      <c r="L41" s="16">
        <v>2278.8280590565332</v>
      </c>
      <c r="M41" s="16">
        <v>2275.8111002385317</v>
      </c>
      <c r="N41" s="16">
        <v>2251.1425824634803</v>
      </c>
      <c r="O41" s="16">
        <v>2327.7710082097938</v>
      </c>
      <c r="P41" s="16">
        <v>2336.9475451237886</v>
      </c>
      <c r="Q41" s="16">
        <v>2452.2686247346574</v>
      </c>
    </row>
    <row r="42" spans="1:17" ht="11.45" customHeight="1" x14ac:dyDescent="0.25">
      <c r="A42" s="15" t="s">
        <v>22</v>
      </c>
      <c r="B42" s="14">
        <v>3159.3683564000003</v>
      </c>
      <c r="C42" s="14">
        <v>4017.8299808697675</v>
      </c>
      <c r="D42" s="14">
        <v>4883.4508158685931</v>
      </c>
      <c r="E42" s="14">
        <v>5582.8272636904867</v>
      </c>
      <c r="F42" s="14">
        <v>5841.7577193853103</v>
      </c>
      <c r="G42" s="14">
        <v>6160.8022141671117</v>
      </c>
      <c r="H42" s="14">
        <v>4949.5485917698707</v>
      </c>
      <c r="I42" s="14">
        <v>4980.0526031912214</v>
      </c>
      <c r="J42" s="14">
        <v>4326.7497383295186</v>
      </c>
      <c r="K42" s="14">
        <v>4149.248468488955</v>
      </c>
      <c r="L42" s="14">
        <v>4950.8351765596935</v>
      </c>
      <c r="M42" s="14">
        <v>4450.7612771752974</v>
      </c>
      <c r="N42" s="14">
        <v>4604.745302441419</v>
      </c>
      <c r="O42" s="14">
        <v>5558.5294979730124</v>
      </c>
      <c r="P42" s="14">
        <v>5011.8752559698178</v>
      </c>
      <c r="Q42" s="14">
        <v>5104.917203030469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3.0233830084232816</v>
      </c>
      <c r="C47" s="100">
        <f>IF(C4=0,0,C4/TrRoad_ene!C4)</f>
        <v>3.0277076984154698</v>
      </c>
      <c r="D47" s="100">
        <f>IF(D4=0,0,D4/TrRoad_ene!D4)</f>
        <v>3.0297301442455553</v>
      </c>
      <c r="E47" s="100">
        <f>IF(E4=0,0,E4/TrRoad_ene!E4)</f>
        <v>3.0325926616407313</v>
      </c>
      <c r="F47" s="100">
        <f>IF(F4=0,0,F4/TrRoad_ene!F4)</f>
        <v>3.034905007865413</v>
      </c>
      <c r="G47" s="100">
        <f>IF(G4=0,0,G4/TrRoad_ene!G4)</f>
        <v>3.0272207280790555</v>
      </c>
      <c r="H47" s="100">
        <f>IF(H4=0,0,H4/TrRoad_ene!H4)</f>
        <v>2.9436753246637215</v>
      </c>
      <c r="I47" s="100">
        <f>IF(I4=0,0,I4/TrRoad_ene!I4)</f>
        <v>2.9213917897697517</v>
      </c>
      <c r="J47" s="100">
        <f>IF(J4=0,0,J4/TrRoad_ene!J4)</f>
        <v>2.8878230411891952</v>
      </c>
      <c r="K47" s="100">
        <f>IF(K4=0,0,K4/TrRoad_ene!K4)</f>
        <v>2.8358814001141264</v>
      </c>
      <c r="L47" s="100">
        <f>IF(L4=0,0,L4/TrRoad_ene!L4)</f>
        <v>2.8506332832109136</v>
      </c>
      <c r="M47" s="100">
        <f>IF(M4=0,0,M4/TrRoad_ene!M4)</f>
        <v>2.8423460713569724</v>
      </c>
      <c r="N47" s="100">
        <f>IF(N4=0,0,N4/TrRoad_ene!N4)</f>
        <v>2.8459725607875956</v>
      </c>
      <c r="O47" s="100">
        <f>IF(O4=0,0,O4/TrRoad_ene!O4)</f>
        <v>2.8555299825118623</v>
      </c>
      <c r="P47" s="100">
        <f>IF(P4=0,0,P4/TrRoad_ene!P4)</f>
        <v>2.8157371997844991</v>
      </c>
      <c r="Q47" s="100">
        <f>IF(Q4=0,0,Q4/TrRoad_ene!Q4)</f>
        <v>2.7987355916236476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2.9014524000000002</v>
      </c>
      <c r="F48" s="20">
        <f>IF(F7=0,0,(F7+F12)/(TrRoad_ene!F7+TrRoad_ene!F12))</f>
        <v>2.9014524000000002</v>
      </c>
      <c r="G48" s="20">
        <f>IF(G7=0,0,(G7+G12)/(TrRoad_ene!G7+TrRoad_ene!G12))</f>
        <v>2.9014524000000002</v>
      </c>
      <c r="H48" s="20">
        <f>IF(H7=0,0,(H7+H12)/(TrRoad_ene!H7+TrRoad_ene!H12))</f>
        <v>2.9014524000000002</v>
      </c>
      <c r="I48" s="20">
        <f>IF(I7=0,0,(I7+I12)/(TrRoad_ene!I7+TrRoad_ene!I12))</f>
        <v>2.8831003477958648</v>
      </c>
      <c r="J48" s="20">
        <f>IF(J7=0,0,(J7+J12)/(TrRoad_ene!J7+TrRoad_ene!J12))</f>
        <v>2.8152559441854699</v>
      </c>
      <c r="K48" s="20">
        <f>IF(K7=0,0,(K7+K12)/(TrRoad_ene!K7+TrRoad_ene!K12))</f>
        <v>2.7763539758868521</v>
      </c>
      <c r="L48" s="20">
        <f>IF(L7=0,0,(L7+L12)/(TrRoad_ene!L7+TrRoad_ene!L12))</f>
        <v>2.7726250959775918</v>
      </c>
      <c r="M48" s="20">
        <f>IF(M7=0,0,(M7+M12)/(TrRoad_ene!M7+TrRoad_ene!M12))</f>
        <v>2.7696227377764946</v>
      </c>
      <c r="N48" s="20">
        <f>IF(N7=0,0,(N7+N12)/(TrRoad_ene!N7+TrRoad_ene!N12))</f>
        <v>2.7678675630473286</v>
      </c>
      <c r="O48" s="20">
        <f>IF(O7=0,0,(O7+O12)/(TrRoad_ene!O7+TrRoad_ene!O12))</f>
        <v>2.7818987798704748</v>
      </c>
      <c r="P48" s="20">
        <f>IF(P7=0,0,(P7+P12)/(TrRoad_ene!P7+TrRoad_ene!P12))</f>
        <v>2.7864786828216168</v>
      </c>
      <c r="Q48" s="20">
        <f>IF(Q7=0,0,(Q7+Q12)/(TrRoad_ene!Q7+TrRoad_ene!Q12))</f>
        <v>2.7927052376975459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3.0897762289303192</v>
      </c>
      <c r="C49" s="20">
        <f>IF(C8=0,0,(C8+C13+C14)/(TrRoad_ene!C8+TrRoad_ene!C13+TrRoad_ene!C14))</f>
        <v>3.089899750742386</v>
      </c>
      <c r="D49" s="20">
        <f>IF(D8=0,0,(D8+D13+D14)/(TrRoad_ene!D8+TrRoad_ene!D13+TrRoad_ene!D14))</f>
        <v>3.0906218388689117</v>
      </c>
      <c r="E49" s="20">
        <f>IF(E8=0,0,(E8+E13+E14)/(TrRoad_ene!E8+TrRoad_ene!E13+TrRoad_ene!E14))</f>
        <v>3.0913454654523509</v>
      </c>
      <c r="F49" s="20">
        <f>IF(F8=0,0,(F8+F13+F14)/(TrRoad_ene!F8+TrRoad_ene!F13+TrRoad_ene!F14))</f>
        <v>3.0918660913835563</v>
      </c>
      <c r="G49" s="20">
        <f>IF(G8=0,0,(G8+G13+G14)/(TrRoad_ene!G8+TrRoad_ene!G13+TrRoad_ene!G14))</f>
        <v>3.0758921978178204</v>
      </c>
      <c r="H49" s="20">
        <f>IF(H8=0,0,(H8+H13+H14)/(TrRoad_ene!H8+TrRoad_ene!H13+TrRoad_ene!H14))</f>
        <v>2.9615454425819112</v>
      </c>
      <c r="I49" s="20">
        <f>IF(I8=0,0,(I8+I13+I14)/(TrRoad_ene!I8+TrRoad_ene!I13+TrRoad_ene!I14))</f>
        <v>2.9367348316665836</v>
      </c>
      <c r="J49" s="20">
        <f>IF(J8=0,0,(J8+J13+J14)/(TrRoad_ene!J8+TrRoad_ene!J13+TrRoad_ene!J14))</f>
        <v>2.9136738586254296</v>
      </c>
      <c r="K49" s="20">
        <f>IF(K8=0,0,(K8+K13+K14)/(TrRoad_ene!K8+TrRoad_ene!K13+TrRoad_ene!K14))</f>
        <v>2.8577326541348125</v>
      </c>
      <c r="L49" s="20">
        <f>IF(L8=0,0,(L8+L13+L14)/(TrRoad_ene!L8+TrRoad_ene!L13+TrRoad_ene!L14))</f>
        <v>2.8774648889171002</v>
      </c>
      <c r="M49" s="20">
        <f>IF(M8=0,0,(M8+M13+M14)/(TrRoad_ene!M8+TrRoad_ene!M13+TrRoad_ene!M14))</f>
        <v>2.8678247862654285</v>
      </c>
      <c r="N49" s="20">
        <f>IF(N8=0,0,(N8+N13+N14)/(TrRoad_ene!N8+TrRoad_ene!N13+TrRoad_ene!N14))</f>
        <v>2.8729854496006197</v>
      </c>
      <c r="O49" s="20">
        <f>IF(O8=0,0,(O8+O13+O14)/(TrRoad_ene!O8+TrRoad_ene!O13+TrRoad_ene!O14))</f>
        <v>2.8794023530133748</v>
      </c>
      <c r="P49" s="20">
        <f>IF(P8=0,0,(P8+P13+P14)/(TrRoad_ene!P8+TrRoad_ene!P13+TrRoad_ene!P14))</f>
        <v>2.8276612830490886</v>
      </c>
      <c r="Q49" s="20">
        <f>IF(Q8=0,0,(Q8+Q13+Q14)/(TrRoad_ene!Q8+TrRoad_ene!Q13+TrRoad_ene!Q14))</f>
        <v>2.8045578439815877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0</v>
      </c>
      <c r="C51" s="20">
        <f>IF(C9=0,0,(C9+C11)/(TrRoad_ene!C9+TrRoad_ene!C11))</f>
        <v>0</v>
      </c>
      <c r="D51" s="20">
        <f>IF(D9=0,0,(D9+D11)/(TrRoad_ene!D9+TrRoad_ene!D11))</f>
        <v>0</v>
      </c>
      <c r="E51" s="20">
        <f>IF(E9=0,0,(E9+E11)/(TrRoad_ene!E9+TrRoad_ene!E11))</f>
        <v>0</v>
      </c>
      <c r="F51" s="20">
        <f>IF(F9=0,0,(F9+F11)/(TrRoad_ene!F9+TrRoad_ene!F11))</f>
        <v>2.3487948000000003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2.3487948000000007</v>
      </c>
      <c r="J51" s="20">
        <f>IF(J9=0,0,(J9+J11)/(TrRoad_ene!J9+TrRoad_ene!J11))</f>
        <v>2.3487948000000003</v>
      </c>
      <c r="K51" s="20">
        <f>IF(K9=0,0,(K9+K11)/(TrRoad_ene!K9+TrRoad_ene!K11))</f>
        <v>2.3487948000000003</v>
      </c>
      <c r="L51" s="20">
        <f>IF(L9=0,0,(L9+L11)/(TrRoad_ene!L9+TrRoad_ene!L11))</f>
        <v>2.3436326159943781</v>
      </c>
      <c r="M51" s="20">
        <f>IF(M9=0,0,(M9+M11)/(TrRoad_ene!M9+TrRoad_ene!M11))</f>
        <v>2.329620898428959</v>
      </c>
      <c r="N51" s="20">
        <f>IF(N9=0,0,(N9+N11)/(TrRoad_ene!N9+TrRoad_ene!N11))</f>
        <v>2.3356730209597756</v>
      </c>
      <c r="O51" s="20">
        <f>IF(O9=0,0,(O9+O11)/(TrRoad_ene!O9+TrRoad_ene!O11))</f>
        <v>2.3273119185164326</v>
      </c>
      <c r="P51" s="20">
        <f>IF(P9=0,0,(P9+P11)/(TrRoad_ene!P9+TrRoad_ene!P11))</f>
        <v>2.240294553512137</v>
      </c>
      <c r="Q51" s="20">
        <f>IF(Q9=0,0,(Q9+Q11)/(TrRoad_ene!Q9+TrRoad_ene!Q11))</f>
        <v>2.2404936867374738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285.04220353525795</v>
      </c>
      <c r="C54" s="68">
        <f>IF(TrRoad_act!C30=0,"",C17/TrRoad_act!C30*1000
)</f>
        <v>300.41508485965227</v>
      </c>
      <c r="D54" s="68">
        <f>IF(TrRoad_act!D30=0,"",D17/TrRoad_act!D30*1000
)</f>
        <v>326.06938820357232</v>
      </c>
      <c r="E54" s="68">
        <f>IF(TrRoad_act!E30=0,"",E17/TrRoad_act!E30*1000
)</f>
        <v>342.51766417046309</v>
      </c>
      <c r="F54" s="68">
        <f>IF(TrRoad_act!F30=0,"",F17/TrRoad_act!F30*1000
)</f>
        <v>341.68942587524486</v>
      </c>
      <c r="G54" s="68">
        <f>IF(TrRoad_act!G30=0,"",G17/TrRoad_act!G30*1000
)</f>
        <v>344.61075852908419</v>
      </c>
      <c r="H54" s="68">
        <f>IF(TrRoad_act!H30=0,"",H17/TrRoad_act!H30*1000
)</f>
        <v>321.25711363605922</v>
      </c>
      <c r="I54" s="68">
        <f>IF(TrRoad_act!I30=0,"",I17/TrRoad_act!I30*1000
)</f>
        <v>317.09360114393684</v>
      </c>
      <c r="J54" s="68">
        <f>IF(TrRoad_act!J30=0,"",J17/TrRoad_act!J30*1000
)</f>
        <v>292.86045736616092</v>
      </c>
      <c r="K54" s="68">
        <f>IF(TrRoad_act!K30=0,"",K17/TrRoad_act!K30*1000
)</f>
        <v>284.88215135385082</v>
      </c>
      <c r="L54" s="68">
        <f>IF(TrRoad_act!L30=0,"",L17/TrRoad_act!L30*1000
)</f>
        <v>290.96516009344344</v>
      </c>
      <c r="M54" s="68">
        <f>IF(TrRoad_act!M30=0,"",M17/TrRoad_act!M30*1000
)</f>
        <v>275.78344359279333</v>
      </c>
      <c r="N54" s="68">
        <f>IF(TrRoad_act!N30=0,"",N17/TrRoad_act!N30*1000
)</f>
        <v>275.70374120221987</v>
      </c>
      <c r="O54" s="68">
        <f>IF(TrRoad_act!O30=0,"",O17/TrRoad_act!O30*1000
)</f>
        <v>285.59692929651595</v>
      </c>
      <c r="P54" s="68">
        <f>IF(TrRoad_act!P30=0,"",P17/TrRoad_act!P30*1000
)</f>
        <v>272.85667475362385</v>
      </c>
      <c r="Q54" s="68">
        <f>IF(TrRoad_act!Q30=0,"",Q17/TrRoad_act!Q30*1000
)</f>
        <v>270.9843270761794</v>
      </c>
    </row>
    <row r="55" spans="1:17" ht="11.45" customHeight="1" x14ac:dyDescent="0.25">
      <c r="A55" s="25" t="s">
        <v>39</v>
      </c>
      <c r="B55" s="79">
        <f>IF(TrRoad_act!B31=0,"",B18/TrRoad_act!B31*1000
)</f>
        <v>201.37122362726475</v>
      </c>
      <c r="C55" s="79">
        <f>IF(TrRoad_act!C31=0,"",C18/TrRoad_act!C31*1000
)</f>
        <v>204.30282301900348</v>
      </c>
      <c r="D55" s="79">
        <f>IF(TrRoad_act!D31=0,"",D18/TrRoad_act!D31*1000
)</f>
        <v>219.52165993221536</v>
      </c>
      <c r="E55" s="79">
        <f>IF(TrRoad_act!E31=0,"",E18/TrRoad_act!E31*1000
)</f>
        <v>226.36795633327048</v>
      </c>
      <c r="F55" s="79">
        <f>IF(TrRoad_act!F31=0,"",F18/TrRoad_act!F31*1000
)</f>
        <v>226.37712199327157</v>
      </c>
      <c r="G55" s="79">
        <f>IF(TrRoad_act!G31=0,"",G18/TrRoad_act!G31*1000
)</f>
        <v>227.62577723310378</v>
      </c>
      <c r="H55" s="79">
        <f>IF(TrRoad_act!H31=0,"",H18/TrRoad_act!H31*1000
)</f>
        <v>222.8578632838115</v>
      </c>
      <c r="I55" s="79">
        <f>IF(TrRoad_act!I31=0,"",I18/TrRoad_act!I31*1000
)</f>
        <v>221.82128514592728</v>
      </c>
      <c r="J55" s="79">
        <f>IF(TrRoad_act!J31=0,"",J18/TrRoad_act!J31*1000
)</f>
        <v>209.89381443667048</v>
      </c>
      <c r="K55" s="79">
        <f>IF(TrRoad_act!K31=0,"",K18/TrRoad_act!K31*1000
)</f>
        <v>204.00787053786124</v>
      </c>
      <c r="L55" s="79">
        <f>IF(TrRoad_act!L31=0,"",L18/TrRoad_act!L31*1000
)</f>
        <v>198.98607963850088</v>
      </c>
      <c r="M55" s="79">
        <f>IF(TrRoad_act!M31=0,"",M18/TrRoad_act!M31*1000
)</f>
        <v>191.71166265719609</v>
      </c>
      <c r="N55" s="79">
        <f>IF(TrRoad_act!N31=0,"",N18/TrRoad_act!N31*1000
)</f>
        <v>189.49181112121934</v>
      </c>
      <c r="O55" s="79">
        <f>IF(TrRoad_act!O31=0,"",O18/TrRoad_act!O31*1000
)</f>
        <v>186.57616464078632</v>
      </c>
      <c r="P55" s="79">
        <f>IF(TrRoad_act!P31=0,"",P18/TrRoad_act!P31*1000
)</f>
        <v>183.11079231897736</v>
      </c>
      <c r="Q55" s="79">
        <f>IF(TrRoad_act!Q31=0,"",Q18/TrRoad_act!Q31*1000
)</f>
        <v>181.2153981928719</v>
      </c>
    </row>
    <row r="56" spans="1:17" ht="11.45" customHeight="1" x14ac:dyDescent="0.25">
      <c r="A56" s="23" t="s">
        <v>30</v>
      </c>
      <c r="B56" s="78">
        <f>IF(TrRoad_act!B32=0,"",B19/TrRoad_act!B32*1000
)</f>
        <v>109.34439983557495</v>
      </c>
      <c r="C56" s="78">
        <f>IF(TrRoad_act!C32=0,"",C19/TrRoad_act!C32*1000
)</f>
        <v>110.36727328046</v>
      </c>
      <c r="D56" s="78">
        <f>IF(TrRoad_act!D32=0,"",D19/TrRoad_act!D32*1000
)</f>
        <v>111.2441545073153</v>
      </c>
      <c r="E56" s="78">
        <f>IF(TrRoad_act!E32=0,"",E19/TrRoad_act!E32*1000
)</f>
        <v>111.40032724991765</v>
      </c>
      <c r="F56" s="78">
        <f>IF(TrRoad_act!F32=0,"",F19/TrRoad_act!F32*1000
)</f>
        <v>108.1471946400231</v>
      </c>
      <c r="G56" s="78">
        <f>IF(TrRoad_act!G32=0,"",G19/TrRoad_act!G32*1000
)</f>
        <v>107.90866198041311</v>
      </c>
      <c r="H56" s="78">
        <f>IF(TrRoad_act!H32=0,"",H19/TrRoad_act!H32*1000
)</f>
        <v>107.74663804280203</v>
      </c>
      <c r="I56" s="78">
        <f>IF(TrRoad_act!I32=0,"",I19/TrRoad_act!I32*1000
)</f>
        <v>107.30028969162679</v>
      </c>
      <c r="J56" s="78">
        <f>IF(TrRoad_act!J32=0,"",J19/TrRoad_act!J32*1000
)</f>
        <v>105.64066420974642</v>
      </c>
      <c r="K56" s="78">
        <f>IF(TrRoad_act!K32=0,"",K19/TrRoad_act!K32*1000
)</f>
        <v>104.33353279430196</v>
      </c>
      <c r="L56" s="78">
        <f>IF(TrRoad_act!L32=0,"",L19/TrRoad_act!L32*1000
)</f>
        <v>103.72017234541734</v>
      </c>
      <c r="M56" s="78">
        <f>IF(TrRoad_act!M32=0,"",M19/TrRoad_act!M32*1000
)</f>
        <v>103.49177712296378</v>
      </c>
      <c r="N56" s="78">
        <f>IF(TrRoad_act!N32=0,"",N19/TrRoad_act!N32*1000
)</f>
        <v>102.56672159287005</v>
      </c>
      <c r="O56" s="78">
        <f>IF(TrRoad_act!O32=0,"",O19/TrRoad_act!O32*1000
)</f>
        <v>101.2984206629358</v>
      </c>
      <c r="P56" s="78">
        <f>IF(TrRoad_act!P32=0,"",P19/TrRoad_act!P32*1000
)</f>
        <v>102.44463984094338</v>
      </c>
      <c r="Q56" s="78">
        <f>IF(TrRoad_act!Q32=0,"",Q19/TrRoad_act!Q32*1000
)</f>
        <v>102.16274485044885</v>
      </c>
    </row>
    <row r="57" spans="1:17" ht="11.45" customHeight="1" x14ac:dyDescent="0.25">
      <c r="A57" s="19" t="s">
        <v>29</v>
      </c>
      <c r="B57" s="76">
        <f>IF(TrRoad_act!B33=0,"",B20/TrRoad_act!B33*1000
)</f>
        <v>190.03686069413195</v>
      </c>
      <c r="C57" s="76">
        <f>IF(TrRoad_act!C33=0,"",C20/TrRoad_act!C33*1000
)</f>
        <v>193.16275543773472</v>
      </c>
      <c r="D57" s="76">
        <f>IF(TrRoad_act!D33=0,"",D20/TrRoad_act!D33*1000
)</f>
        <v>208.58759941917339</v>
      </c>
      <c r="E57" s="76">
        <f>IF(TrRoad_act!E33=0,"",E20/TrRoad_act!E33*1000
)</f>
        <v>215.45377108324979</v>
      </c>
      <c r="F57" s="76">
        <f>IF(TrRoad_act!F33=0,"",F20/TrRoad_act!F33*1000
)</f>
        <v>215.91200288065627</v>
      </c>
      <c r="G57" s="76">
        <f>IF(TrRoad_act!G33=0,"",G20/TrRoad_act!G33*1000
)</f>
        <v>217.61007296402499</v>
      </c>
      <c r="H57" s="76">
        <f>IF(TrRoad_act!H33=0,"",H20/TrRoad_act!H33*1000
)</f>
        <v>213.62596416951183</v>
      </c>
      <c r="I57" s="76">
        <f>IF(TrRoad_act!I33=0,"",I20/TrRoad_act!I33*1000
)</f>
        <v>212.3632465455477</v>
      </c>
      <c r="J57" s="76">
        <f>IF(TrRoad_act!J33=0,"",J20/TrRoad_act!J33*1000
)</f>
        <v>200.93512376678973</v>
      </c>
      <c r="K57" s="76">
        <f>IF(TrRoad_act!K33=0,"",K20/TrRoad_act!K33*1000
)</f>
        <v>196.15199568018792</v>
      </c>
      <c r="L57" s="76">
        <f>IF(TrRoad_act!L33=0,"",L20/TrRoad_act!L33*1000
)</f>
        <v>190.36212001717524</v>
      </c>
      <c r="M57" s="76">
        <f>IF(TrRoad_act!M33=0,"",M20/TrRoad_act!M33*1000
)</f>
        <v>183.26605286785028</v>
      </c>
      <c r="N57" s="76">
        <f>IF(TrRoad_act!N33=0,"",N20/TrRoad_act!N33*1000
)</f>
        <v>181.17183272827344</v>
      </c>
      <c r="O57" s="76">
        <f>IF(TrRoad_act!O33=0,"",O20/TrRoad_act!O33*1000
)</f>
        <v>178.34771651086976</v>
      </c>
      <c r="P57" s="76">
        <f>IF(TrRoad_act!P33=0,"",P20/TrRoad_act!P33*1000
)</f>
        <v>175.00303101369221</v>
      </c>
      <c r="Q57" s="76">
        <f>IF(TrRoad_act!Q33=0,"",Q20/TrRoad_act!Q33*1000
)</f>
        <v>173.24822023758259</v>
      </c>
    </row>
    <row r="58" spans="1:17" ht="11.45" customHeight="1" x14ac:dyDescent="0.25">
      <c r="A58" s="62" t="s">
        <v>59</v>
      </c>
      <c r="B58" s="77">
        <f>IF(TrRoad_act!B34=0,"",B21/TrRoad_act!B34*1000
)</f>
        <v>185.93289438509473</v>
      </c>
      <c r="C58" s="77">
        <f>IF(TrRoad_act!C34=0,"",C21/TrRoad_act!C34*1000
)</f>
        <v>188.96477684331106</v>
      </c>
      <c r="D58" s="77">
        <f>IF(TrRoad_act!D34=0,"",D21/TrRoad_act!D34*1000
)</f>
        <v>213.32500844860766</v>
      </c>
      <c r="E58" s="77">
        <f>IF(TrRoad_act!E34=0,"",E21/TrRoad_act!E34*1000
)</f>
        <v>225.02164600320464</v>
      </c>
      <c r="F58" s="77">
        <f>IF(TrRoad_act!F34=0,"",F21/TrRoad_act!F34*1000
)</f>
        <v>226.97714036065415</v>
      </c>
      <c r="G58" s="77">
        <f>IF(TrRoad_act!G34=0,"",G21/TrRoad_act!G34*1000
)</f>
        <v>232.52733674147262</v>
      </c>
      <c r="H58" s="77">
        <f>IF(TrRoad_act!H34=0,"",H21/TrRoad_act!H34*1000
)</f>
        <v>234.92070111966348</v>
      </c>
      <c r="I58" s="77">
        <f>IF(TrRoad_act!I34=0,"",I21/TrRoad_act!I34*1000
)</f>
        <v>235.82781111973222</v>
      </c>
      <c r="J58" s="77">
        <f>IF(TrRoad_act!J34=0,"",J21/TrRoad_act!J34*1000
)</f>
        <v>216.30504865870529</v>
      </c>
      <c r="K58" s="77">
        <f>IF(TrRoad_act!K34=0,"",K21/TrRoad_act!K34*1000
)</f>
        <v>210.1394859929743</v>
      </c>
      <c r="L58" s="77">
        <f>IF(TrRoad_act!L34=0,"",L21/TrRoad_act!L34*1000
)</f>
        <v>197.74550116132275</v>
      </c>
      <c r="M58" s="77">
        <f>IF(TrRoad_act!M34=0,"",M21/TrRoad_act!M34*1000
)</f>
        <v>186.94462877625776</v>
      </c>
      <c r="N58" s="77">
        <f>IF(TrRoad_act!N34=0,"",N21/TrRoad_act!N34*1000
)</f>
        <v>183.77745594376333</v>
      </c>
      <c r="O58" s="77">
        <f>IF(TrRoad_act!O34=0,"",O21/TrRoad_act!O34*1000
)</f>
        <v>179.13770386212116</v>
      </c>
      <c r="P58" s="77">
        <f>IF(TrRoad_act!P34=0,"",P21/TrRoad_act!P34*1000
)</f>
        <v>178.50175088024511</v>
      </c>
      <c r="Q58" s="77">
        <f>IF(TrRoad_act!Q34=0,"",Q21/TrRoad_act!Q34*1000
)</f>
        <v>178.71724870078492</v>
      </c>
    </row>
    <row r="59" spans="1:17" ht="11.45" customHeight="1" x14ac:dyDescent="0.25">
      <c r="A59" s="62" t="s">
        <v>58</v>
      </c>
      <c r="B59" s="77">
        <f>IF(TrRoad_act!B35=0,"",B22/TrRoad_act!B35*1000
)</f>
        <v>194.97615225078468</v>
      </c>
      <c r="C59" s="77">
        <f>IF(TrRoad_act!C35=0,"",C22/TrRoad_act!C35*1000
)</f>
        <v>197.92871903926755</v>
      </c>
      <c r="D59" s="77">
        <f>IF(TrRoad_act!D35=0,"",D22/TrRoad_act!D35*1000
)</f>
        <v>203.76248943194062</v>
      </c>
      <c r="E59" s="77">
        <f>IF(TrRoad_act!E35=0,"",E22/TrRoad_act!E35*1000
)</f>
        <v>206.58610266726097</v>
      </c>
      <c r="F59" s="77">
        <f>IF(TrRoad_act!F35=0,"",F22/TrRoad_act!F35*1000
)</f>
        <v>206.33032930902161</v>
      </c>
      <c r="G59" s="77">
        <f>IF(TrRoad_act!G35=0,"",G22/TrRoad_act!G35*1000
)</f>
        <v>206.54972551830508</v>
      </c>
      <c r="H59" s="77">
        <f>IF(TrRoad_act!H35=0,"",H22/TrRoad_act!H35*1000
)</f>
        <v>198.65852797523934</v>
      </c>
      <c r="I59" s="77">
        <f>IF(TrRoad_act!I35=0,"",I22/TrRoad_act!I35*1000
)</f>
        <v>197.47841494902752</v>
      </c>
      <c r="J59" s="77">
        <f>IF(TrRoad_act!J35=0,"",J22/TrRoad_act!J35*1000
)</f>
        <v>192.02662364819375</v>
      </c>
      <c r="K59" s="77">
        <f>IF(TrRoad_act!K35=0,"",K22/TrRoad_act!K35*1000
)</f>
        <v>187.98093227611542</v>
      </c>
      <c r="L59" s="77">
        <f>IF(TrRoad_act!L35=0,"",L22/TrRoad_act!L35*1000
)</f>
        <v>185.81474264414564</v>
      </c>
      <c r="M59" s="77">
        <f>IF(TrRoad_act!M35=0,"",M22/TrRoad_act!M35*1000
)</f>
        <v>181.02122300340682</v>
      </c>
      <c r="N59" s="77">
        <f>IF(TrRoad_act!N35=0,"",N22/TrRoad_act!N35*1000
)</f>
        <v>179.58233748888628</v>
      </c>
      <c r="O59" s="77">
        <f>IF(TrRoad_act!O35=0,"",O22/TrRoad_act!O35*1000
)</f>
        <v>177.93702102190159</v>
      </c>
      <c r="P59" s="77">
        <f>IF(TrRoad_act!P35=0,"",P22/TrRoad_act!P35*1000
)</f>
        <v>173.23220208745764</v>
      </c>
      <c r="Q59" s="77">
        <f>IF(TrRoad_act!Q35=0,"",Q22/TrRoad_act!Q35*1000
)</f>
        <v>170.60518125402575</v>
      </c>
    </row>
    <row r="60" spans="1:17" ht="11.45" customHeight="1" x14ac:dyDescent="0.25">
      <c r="A60" s="62" t="s">
        <v>57</v>
      </c>
      <c r="B60" s="77">
        <f>IF(TrRoad_act!B36=0,"",B23/TrRoad_act!B36*1000
)</f>
        <v>208.82003811910411</v>
      </c>
      <c r="C60" s="77">
        <f>IF(TrRoad_act!C36=0,"",C23/TrRoad_act!C36*1000
)</f>
        <v>210.01491695621939</v>
      </c>
      <c r="D60" s="77">
        <f>IF(TrRoad_act!D36=0,"",D23/TrRoad_act!D36*1000
)</f>
        <v>199.56922026061869</v>
      </c>
      <c r="E60" s="77">
        <f>IF(TrRoad_act!E36=0,"",E23/TrRoad_act!E36*1000
)</f>
        <v>195.89742610721069</v>
      </c>
      <c r="F60" s="77">
        <f>IF(TrRoad_act!F36=0,"",F23/TrRoad_act!F36*1000
)</f>
        <v>196.70829052361785</v>
      </c>
      <c r="G60" s="77">
        <f>IF(TrRoad_act!G36=0,"",G23/TrRoad_act!G36*1000
)</f>
        <v>193.77308646699933</v>
      </c>
      <c r="H60" s="77">
        <f>IF(TrRoad_act!H36=0,"",H23/TrRoad_act!H36*1000
)</f>
        <v>196.40976141572651</v>
      </c>
      <c r="I60" s="77">
        <f>IF(TrRoad_act!I36=0,"",I23/TrRoad_act!I36*1000
)</f>
        <v>193.66546290559018</v>
      </c>
      <c r="J60" s="77">
        <f>IF(TrRoad_act!J36=0,"",J23/TrRoad_act!J36*1000
)</f>
        <v>193.79156512856511</v>
      </c>
      <c r="K60" s="77">
        <f>IF(TrRoad_act!K36=0,"",K23/TrRoad_act!K36*1000
)</f>
        <v>192.80102324575941</v>
      </c>
      <c r="L60" s="77">
        <f>IF(TrRoad_act!L36=0,"",L23/TrRoad_act!L36*1000
)</f>
        <v>191.61954400205002</v>
      </c>
      <c r="M60" s="77">
        <f>IF(TrRoad_act!M36=0,"",M23/TrRoad_act!M36*1000
)</f>
        <v>192.12040558069253</v>
      </c>
      <c r="N60" s="77">
        <f>IF(TrRoad_act!N36=0,"",N23/TrRoad_act!N36*1000
)</f>
        <v>196.72598866205402</v>
      </c>
      <c r="O60" s="77">
        <f>IF(TrRoad_act!O36=0,"",O23/TrRoad_act!O36*1000
)</f>
        <v>199.15432791776288</v>
      </c>
      <c r="P60" s="77">
        <f>IF(TrRoad_act!P36=0,"",P23/TrRoad_act!P36*1000
)</f>
        <v>193.50030756746699</v>
      </c>
      <c r="Q60" s="77">
        <f>IF(TrRoad_act!Q36=0,"",Q23/TrRoad_act!Q36*1000
)</f>
        <v>188.50933183667593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>
        <f>IF(TrRoad_act!H37=0,"",H24/TrRoad_act!H37*1000
)</f>
        <v>158.84502229024744</v>
      </c>
      <c r="I61" s="77">
        <f>IF(TrRoad_act!I37=0,"",I24/TrRoad_act!I37*1000
)</f>
        <v>157.89247508882085</v>
      </c>
      <c r="J61" s="77">
        <f>IF(TrRoad_act!J37=0,"",J24/TrRoad_act!J37*1000
)</f>
        <v>154.51259592188529</v>
      </c>
      <c r="K61" s="77">
        <f>IF(TrRoad_act!K37=0,"",K24/TrRoad_act!K37*1000
)</f>
        <v>153.60459388001323</v>
      </c>
      <c r="L61" s="77">
        <f>IF(TrRoad_act!L37=0,"",L24/TrRoad_act!L37*1000
)</f>
        <v>160.3095549158632</v>
      </c>
      <c r="M61" s="77">
        <f>IF(TrRoad_act!M37=0,"",M24/TrRoad_act!M37*1000
)</f>
        <v>162.45497951462005</v>
      </c>
      <c r="N61" s="77">
        <f>IF(TrRoad_act!N37=0,"",N24/TrRoad_act!N37*1000
)</f>
        <v>164.35463128311642</v>
      </c>
      <c r="O61" s="77">
        <f>IF(TrRoad_act!O37=0,"",O24/TrRoad_act!O37*1000
)</f>
        <v>158.05590290558371</v>
      </c>
      <c r="P61" s="77">
        <f>IF(TrRoad_act!P37=0,"",P24/TrRoad_act!P37*1000
)</f>
        <v>147.53437813121292</v>
      </c>
      <c r="Q61" s="77">
        <f>IF(TrRoad_act!Q37=0,"",Q24/TrRoad_act!Q37*1000
)</f>
        <v>145.78045100829493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>
        <f>IF(TrRoad_act!O38=0,"",O25/TrRoad_act!O38*1000
)</f>
        <v>36.998965693494803</v>
      </c>
      <c r="P62" s="77">
        <f>IF(TrRoad_act!P38=0,"",P25/TrRoad_act!P38*1000
)</f>
        <v>46.421944975208369</v>
      </c>
      <c r="Q62" s="77">
        <f>IF(TrRoad_act!Q38=0,"",Q25/TrRoad_act!Q38*1000
)</f>
        <v>57.117998706349695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>
        <f>IF(TrRoad_act!J39=0,"",J26/TrRoad_act!J39*1000
)</f>
        <v>0</v>
      </c>
      <c r="K63" s="77">
        <f>IF(TrRoad_act!K39=0,"",K26/TrRoad_act!K39*1000
)</f>
        <v>0</v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1750.246501770738</v>
      </c>
      <c r="C64" s="76">
        <f>IF(TrRoad_act!C40=0,"",C27/TrRoad_act!C40*1000
)</f>
        <v>1733.2623772903573</v>
      </c>
      <c r="D64" s="76">
        <f>IF(TrRoad_act!D40=0,"",D27/TrRoad_act!D40*1000
)</f>
        <v>1724.2835972330004</v>
      </c>
      <c r="E64" s="76">
        <f>IF(TrRoad_act!E40=0,"",E27/TrRoad_act!E40*1000
)</f>
        <v>1715.8027059675085</v>
      </c>
      <c r="F64" s="76">
        <f>IF(TrRoad_act!F40=0,"",F27/TrRoad_act!F40*1000
)</f>
        <v>1703.4669723304951</v>
      </c>
      <c r="G64" s="76">
        <f>IF(TrRoad_act!G40=0,"",G27/TrRoad_act!G40*1000
)</f>
        <v>1685.4778427164922</v>
      </c>
      <c r="H64" s="76">
        <f>IF(TrRoad_act!H40=0,"",H27/TrRoad_act!H40*1000
)</f>
        <v>1610.4048602715216</v>
      </c>
      <c r="I64" s="76">
        <f>IF(TrRoad_act!I40=0,"",I27/TrRoad_act!I40*1000
)</f>
        <v>1585.0857729699364</v>
      </c>
      <c r="J64" s="76">
        <f>IF(TrRoad_act!J40=0,"",J27/TrRoad_act!J40*1000
)</f>
        <v>1556.7811491874531</v>
      </c>
      <c r="K64" s="76">
        <f>IF(TrRoad_act!K40=0,"",K27/TrRoad_act!K40*1000
)</f>
        <v>1509.2851137579805</v>
      </c>
      <c r="L64" s="76">
        <f>IF(TrRoad_act!L40=0,"",L27/TrRoad_act!L40*1000
)</f>
        <v>1504.2493488958353</v>
      </c>
      <c r="M64" s="76">
        <f>IF(TrRoad_act!M40=0,"",M27/TrRoad_act!M40*1000
)</f>
        <v>1488.9637991357231</v>
      </c>
      <c r="N64" s="76">
        <f>IF(TrRoad_act!N40=0,"",N27/TrRoad_act!N40*1000
)</f>
        <v>1477.7476135522056</v>
      </c>
      <c r="O64" s="76">
        <f>IF(TrRoad_act!O40=0,"",O27/TrRoad_act!O40*1000
)</f>
        <v>1473.4150557094188</v>
      </c>
      <c r="P64" s="76">
        <f>IF(TrRoad_act!P40=0,"",P27/TrRoad_act!P40*1000
)</f>
        <v>1442.6261989651371</v>
      </c>
      <c r="Q64" s="76">
        <f>IF(TrRoad_act!Q40=0,"",Q27/TrRoad_act!Q40*1000
)</f>
        <v>1430.6793966161015</v>
      </c>
    </row>
    <row r="65" spans="1:17" ht="11.45" customHeight="1" x14ac:dyDescent="0.25">
      <c r="A65" s="62" t="s">
        <v>59</v>
      </c>
      <c r="B65" s="75">
        <f>IF(TrRoad_act!B41=0,"",B28/TrRoad_act!B41*1000
)</f>
        <v>562.02418983734947</v>
      </c>
      <c r="C65" s="75">
        <f>IF(TrRoad_act!C41=0,"",C28/TrRoad_act!C41*1000
)</f>
        <v>557.9891405751905</v>
      </c>
      <c r="D65" s="75">
        <f>IF(TrRoad_act!D41=0,"",D28/TrRoad_act!D41*1000
)</f>
        <v>557.89673796905731</v>
      </c>
      <c r="E65" s="75">
        <f>IF(TrRoad_act!E41=0,"",E28/TrRoad_act!E41*1000
)</f>
        <v>558.59563599574619</v>
      </c>
      <c r="F65" s="75">
        <f>IF(TrRoad_act!F41=0,"",F28/TrRoad_act!F41*1000
)</f>
        <v>559.13952311844992</v>
      </c>
      <c r="G65" s="75">
        <f>IF(TrRoad_act!G41=0,"",G28/TrRoad_act!G41*1000
)</f>
        <v>558.09527629137756</v>
      </c>
      <c r="H65" s="75">
        <f>IF(TrRoad_act!H41=0,"",H28/TrRoad_act!H41*1000
)</f>
        <v>557.65436382663927</v>
      </c>
      <c r="I65" s="75">
        <f>IF(TrRoad_act!I41=0,"",I28/TrRoad_act!I41*1000
)</f>
        <v>536.74387888851572</v>
      </c>
      <c r="J65" s="75">
        <f>IF(TrRoad_act!J41=0,"",J28/TrRoad_act!J41*1000
)</f>
        <v>519.24236256698953</v>
      </c>
      <c r="K65" s="75">
        <f>IF(TrRoad_act!K41=0,"",K28/TrRoad_act!K41*1000
)</f>
        <v>504.18084832861132</v>
      </c>
      <c r="L65" s="75">
        <f>IF(TrRoad_act!L41=0,"",L28/TrRoad_act!L41*1000
)</f>
        <v>504.76244972401173</v>
      </c>
      <c r="M65" s="75">
        <f>IF(TrRoad_act!M41=0,"",M28/TrRoad_act!M41*1000
)</f>
        <v>490.15939357632413</v>
      </c>
      <c r="N65" s="75">
        <f>IF(TrRoad_act!N41=0,"",N28/TrRoad_act!N41*1000
)</f>
        <v>491.07339002071734</v>
      </c>
      <c r="O65" s="75">
        <f>IF(TrRoad_act!O41=0,"",O28/TrRoad_act!O41*1000
)</f>
        <v>463.87286396290153</v>
      </c>
      <c r="P65" s="75">
        <f>IF(TrRoad_act!P41=0,"",P28/TrRoad_act!P41*1000
)</f>
        <v>430.86073258418708</v>
      </c>
      <c r="Q65" s="75">
        <f>IF(TrRoad_act!Q41=0,"",Q28/TrRoad_act!Q41*1000
)</f>
        <v>432.90307570057905</v>
      </c>
    </row>
    <row r="66" spans="1:17" ht="11.45" customHeight="1" x14ac:dyDescent="0.25">
      <c r="A66" s="62" t="s">
        <v>58</v>
      </c>
      <c r="B66" s="75">
        <f>IF(TrRoad_act!B42=0,"",B29/TrRoad_act!B42*1000
)</f>
        <v>1770.2510527394832</v>
      </c>
      <c r="C66" s="75">
        <f>IF(TrRoad_act!C42=0,"",C29/TrRoad_act!C42*1000
)</f>
        <v>1752.9846620076353</v>
      </c>
      <c r="D66" s="75">
        <f>IF(TrRoad_act!D42=0,"",D29/TrRoad_act!D42*1000
)</f>
        <v>1743.7496682489909</v>
      </c>
      <c r="E66" s="75">
        <f>IF(TrRoad_act!E42=0,"",E29/TrRoad_act!E42*1000
)</f>
        <v>1734.9781483176455</v>
      </c>
      <c r="F66" s="75">
        <f>IF(TrRoad_act!F42=0,"",F29/TrRoad_act!F42*1000
)</f>
        <v>1723.1957802653792</v>
      </c>
      <c r="G66" s="75">
        <f>IF(TrRoad_act!G42=0,"",G29/TrRoad_act!G42*1000
)</f>
        <v>1705.4608768195453</v>
      </c>
      <c r="H66" s="75">
        <f>IF(TrRoad_act!H42=0,"",H29/TrRoad_act!H42*1000
)</f>
        <v>1630.387571360093</v>
      </c>
      <c r="I66" s="75">
        <f>IF(TrRoad_act!I42=0,"",I29/TrRoad_act!I42*1000
)</f>
        <v>1606.2968397938416</v>
      </c>
      <c r="J66" s="75">
        <f>IF(TrRoad_act!J42=0,"",J29/TrRoad_act!J42*1000
)</f>
        <v>1580.0645338374172</v>
      </c>
      <c r="K66" s="75">
        <f>IF(TrRoad_act!K42=0,"",K29/TrRoad_act!K42*1000
)</f>
        <v>1544.3938061261565</v>
      </c>
      <c r="L66" s="75">
        <f>IF(TrRoad_act!L42=0,"",L29/TrRoad_act!L42*1000
)</f>
        <v>1544.3636570642614</v>
      </c>
      <c r="M66" s="75">
        <f>IF(TrRoad_act!M42=0,"",M29/TrRoad_act!M42*1000
)</f>
        <v>1529.7001592624595</v>
      </c>
      <c r="N66" s="75">
        <f>IF(TrRoad_act!N42=0,"",N29/TrRoad_act!N42*1000
)</f>
        <v>1520.2408950517524</v>
      </c>
      <c r="O66" s="75">
        <f>IF(TrRoad_act!O42=0,"",O29/TrRoad_act!O42*1000
)</f>
        <v>1522.3409425699585</v>
      </c>
      <c r="P66" s="75">
        <f>IF(TrRoad_act!P42=0,"",P29/TrRoad_act!P42*1000
)</f>
        <v>1491.2230582727454</v>
      </c>
      <c r="Q66" s="75">
        <f>IF(TrRoad_act!Q42=0,"",Q29/TrRoad_act!Q42*1000
)</f>
        <v>1477.097957008875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>
        <f>IF(TrRoad_act!C43=0,"",C30/TrRoad_act!C43*1000
)</f>
        <v>1174.1248268795796</v>
      </c>
      <c r="D67" s="75">
        <f>IF(TrRoad_act!D43=0,"",D30/TrRoad_act!D43*1000
)</f>
        <v>1174.4331215507348</v>
      </c>
      <c r="E67" s="75">
        <f>IF(TrRoad_act!E43=0,"",E30/TrRoad_act!E43*1000
)</f>
        <v>1175.8318990755963</v>
      </c>
      <c r="F67" s="75">
        <f>IF(TrRoad_act!F43=0,"",F30/TrRoad_act!F43*1000
)</f>
        <v>1176.8665644794357</v>
      </c>
      <c r="G67" s="75">
        <f>IF(TrRoad_act!G43=0,"",G30/TrRoad_act!G43*1000
)</f>
        <v>1177.1477700158309</v>
      </c>
      <c r="H67" s="75">
        <f>IF(TrRoad_act!H43=0,"",H30/TrRoad_act!H43*1000
)</f>
        <v>1178.3619013032396</v>
      </c>
      <c r="I67" s="75">
        <f>IF(TrRoad_act!I43=0,"",I30/TrRoad_act!I43*1000
)</f>
        <v>1179.3310309076612</v>
      </c>
      <c r="J67" s="75">
        <f>IF(TrRoad_act!J43=0,"",J30/TrRoad_act!J43*1000
)</f>
        <v>1180.5818649830699</v>
      </c>
      <c r="K67" s="75">
        <f>IF(TrRoad_act!K43=0,"",K30/TrRoad_act!K43*1000
)</f>
        <v>1179.8999868357355</v>
      </c>
      <c r="L67" s="75">
        <f>IF(TrRoad_act!L43=0,"",L30/TrRoad_act!L43*1000
)</f>
        <v>1180.1665823671688</v>
      </c>
      <c r="M67" s="75">
        <f>IF(TrRoad_act!M43=0,"",M30/TrRoad_act!M43*1000
)</f>
        <v>1181.2024378958363</v>
      </c>
      <c r="N67" s="75">
        <f>IF(TrRoad_act!N43=0,"",N30/TrRoad_act!N43*1000
)</f>
        <v>1184.0403548363106</v>
      </c>
      <c r="O67" s="75">
        <f>IF(TrRoad_act!O43=0,"",O30/TrRoad_act!O43*1000
)</f>
        <v>1186.4620296520281</v>
      </c>
      <c r="P67" s="75">
        <f>IF(TrRoad_act!P43=0,"",P30/TrRoad_act!P43*1000
)</f>
        <v>1188.6751186765443</v>
      </c>
      <c r="Q67" s="75">
        <f>IF(TrRoad_act!Q43=0,"",Q30/TrRoad_act!Q43*1000
)</f>
        <v>1189.3030935852503</v>
      </c>
    </row>
    <row r="68" spans="1:17" ht="11.45" customHeight="1" x14ac:dyDescent="0.25">
      <c r="A68" s="62" t="s">
        <v>56</v>
      </c>
      <c r="B68" s="75" t="str">
        <f>IF(TrRoad_act!B44=0,"",B31/TrRoad_act!B44*1000
)</f>
        <v/>
      </c>
      <c r="C68" s="75" t="str">
        <f>IF(TrRoad_act!C44=0,"",C31/TrRoad_act!C44*1000
)</f>
        <v/>
      </c>
      <c r="D68" s="75" t="str">
        <f>IF(TrRoad_act!D44=0,"",D31/TrRoad_act!D44*1000
)</f>
        <v/>
      </c>
      <c r="E68" s="75" t="str">
        <f>IF(TrRoad_act!E44=0,"",E31/TrRoad_act!E44*1000
)</f>
        <v/>
      </c>
      <c r="F68" s="75">
        <f>IF(TrRoad_act!F44=0,"",F31/TrRoad_act!F44*1000
)</f>
        <v>1041.9207144512168</v>
      </c>
      <c r="G68" s="75">
        <f>IF(TrRoad_act!G44=0,"",G31/TrRoad_act!G44*1000
)</f>
        <v>1270.3261530112868</v>
      </c>
      <c r="H68" s="75">
        <f>IF(TrRoad_act!H44=0,"",H31/TrRoad_act!H44*1000
)</f>
        <v>1024.1484053566223</v>
      </c>
      <c r="I68" s="75">
        <f>IF(TrRoad_act!I44=0,"",I31/TrRoad_act!I44*1000
)</f>
        <v>1043.2235940504772</v>
      </c>
      <c r="J68" s="75">
        <f>IF(TrRoad_act!J44=0,"",J31/TrRoad_act!J44*1000
)</f>
        <v>986.4775815774625</v>
      </c>
      <c r="K68" s="75">
        <f>IF(TrRoad_act!K44=0,"",K31/TrRoad_act!K44*1000
)</f>
        <v>1042.0658930966272</v>
      </c>
      <c r="L68" s="75">
        <f>IF(TrRoad_act!L44=0,"",L31/TrRoad_act!L44*1000
)</f>
        <v>1038.7362852640244</v>
      </c>
      <c r="M68" s="75">
        <f>IF(TrRoad_act!M44=0,"",M31/TrRoad_act!M44*1000
)</f>
        <v>1034.9701234186959</v>
      </c>
      <c r="N68" s="75">
        <f>IF(TrRoad_act!N44=0,"",N31/TrRoad_act!N44*1000
)</f>
        <v>1039.3213924657894</v>
      </c>
      <c r="O68" s="75">
        <f>IF(TrRoad_act!O44=0,"",O31/TrRoad_act!O44*1000
)</f>
        <v>1034.4357911119916</v>
      </c>
      <c r="P68" s="75">
        <f>IF(TrRoad_act!P44=0,"",P31/TrRoad_act!P44*1000
)</f>
        <v>996.43524766343012</v>
      </c>
      <c r="Q68" s="75">
        <f>IF(TrRoad_act!Q44=0,"",Q31/TrRoad_act!Q44*1000
)</f>
        <v>997.71140302577362</v>
      </c>
    </row>
    <row r="69" spans="1:17" ht="11.45" customHeight="1" x14ac:dyDescent="0.25">
      <c r="A69" s="62" t="s">
        <v>55</v>
      </c>
      <c r="B69" s="75">
        <f>IF(TrRoad_act!B45=0,"",B32/TrRoad_act!B45*1000
)</f>
        <v>0</v>
      </c>
      <c r="C69" s="75">
        <f>IF(TrRoad_act!C45=0,"",C32/TrRoad_act!C45*1000
)</f>
        <v>0</v>
      </c>
      <c r="D69" s="75">
        <f>IF(TrRoad_act!D45=0,"",D32/TrRoad_act!D45*1000
)</f>
        <v>0</v>
      </c>
      <c r="E69" s="75">
        <f>IF(TrRoad_act!E45=0,"",E32/TrRoad_act!E45*1000
)</f>
        <v>0</v>
      </c>
      <c r="F69" s="75">
        <f>IF(TrRoad_act!F45=0,"",F32/TrRoad_act!F45*1000
)</f>
        <v>0</v>
      </c>
      <c r="G69" s="75">
        <f>IF(TrRoad_act!G45=0,"",G32/TrRoad_act!G45*1000
)</f>
        <v>0</v>
      </c>
      <c r="H69" s="75">
        <f>IF(TrRoad_act!H45=0,"",H32/TrRoad_act!H45*1000
)</f>
        <v>0</v>
      </c>
      <c r="I69" s="75">
        <f>IF(TrRoad_act!I45=0,"",I32/TrRoad_act!I45*1000
)</f>
        <v>0</v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954.79436308477113</v>
      </c>
      <c r="C70" s="79">
        <f>IF(TrRoad_act!C46=0,"",C33/TrRoad_act!C46*1000
)</f>
        <v>1056.9843265071747</v>
      </c>
      <c r="D70" s="79">
        <f>IF(TrRoad_act!D46=0,"",D33/TrRoad_act!D46*1000
)</f>
        <v>1170.9108035199692</v>
      </c>
      <c r="E70" s="79">
        <f>IF(TrRoad_act!E46=0,"",E33/TrRoad_act!E46*1000
)</f>
        <v>1260.9787219621494</v>
      </c>
      <c r="F70" s="79">
        <f>IF(TrRoad_act!F46=0,"",F33/TrRoad_act!F46*1000
)</f>
        <v>1238.8621511042932</v>
      </c>
      <c r="G70" s="79">
        <f>IF(TrRoad_act!G46=0,"",G33/TrRoad_act!G46*1000
)</f>
        <v>1243.0773493046715</v>
      </c>
      <c r="H70" s="79">
        <f>IF(TrRoad_act!H46=0,"",H33/TrRoad_act!H46*1000
)</f>
        <v>1029.6667843342593</v>
      </c>
      <c r="I70" s="79">
        <f>IF(TrRoad_act!I46=0,"",I33/TrRoad_act!I46*1000
)</f>
        <v>981.2116544614878</v>
      </c>
      <c r="J70" s="79">
        <f>IF(TrRoad_act!J46=0,"",J33/TrRoad_act!J46*1000
)</f>
        <v>871.02984215763286</v>
      </c>
      <c r="K70" s="79">
        <f>IF(TrRoad_act!K46=0,"",K33/TrRoad_act!K46*1000
)</f>
        <v>871.86153594874941</v>
      </c>
      <c r="L70" s="79">
        <f>IF(TrRoad_act!L46=0,"",L33/TrRoad_act!L46*1000
)</f>
        <v>958.6066915574454</v>
      </c>
      <c r="M70" s="79">
        <f>IF(TrRoad_act!M46=0,"",M33/TrRoad_act!M46*1000
)</f>
        <v>879.21357137990105</v>
      </c>
      <c r="N70" s="79">
        <f>IF(TrRoad_act!N46=0,"",N33/TrRoad_act!N46*1000
)</f>
        <v>897.98981908275391</v>
      </c>
      <c r="O70" s="79">
        <f>IF(TrRoad_act!O46=0,"",O33/TrRoad_act!O46*1000
)</f>
        <v>999.28919654144715</v>
      </c>
      <c r="P70" s="79">
        <f>IF(TrRoad_act!P46=0,"",P33/TrRoad_act!P46*1000
)</f>
        <v>925.64762040950086</v>
      </c>
      <c r="Q70" s="79">
        <f>IF(TrRoad_act!Q46=0,"",Q33/TrRoad_act!Q46*1000
)</f>
        <v>916.50694381113317</v>
      </c>
    </row>
    <row r="71" spans="1:17" ht="11.45" customHeight="1" x14ac:dyDescent="0.25">
      <c r="A71" s="23" t="s">
        <v>27</v>
      </c>
      <c r="B71" s="78">
        <f>IF(TrRoad_act!B47=0,"",B34/TrRoad_act!B47*1000
)</f>
        <v>280.10513488839507</v>
      </c>
      <c r="C71" s="78">
        <f>IF(TrRoad_act!C47=0,"",C34/TrRoad_act!C47*1000
)</f>
        <v>273.34282799329367</v>
      </c>
      <c r="D71" s="78">
        <f>IF(TrRoad_act!D47=0,"",D34/TrRoad_act!D47*1000
)</f>
        <v>269.64430628698915</v>
      </c>
      <c r="E71" s="78">
        <f>IF(TrRoad_act!E47=0,"",E34/TrRoad_act!E47*1000
)</f>
        <v>266.90568748199217</v>
      </c>
      <c r="F71" s="78">
        <f>IF(TrRoad_act!F47=0,"",F34/TrRoad_act!F47*1000
)</f>
        <v>263.68312876470156</v>
      </c>
      <c r="G71" s="78">
        <f>IF(TrRoad_act!G47=0,"",G34/TrRoad_act!G47*1000
)</f>
        <v>259.75671905285088</v>
      </c>
      <c r="H71" s="78">
        <f>IF(TrRoad_act!H47=0,"",H34/TrRoad_act!H47*1000
)</f>
        <v>248.76638422608619</v>
      </c>
      <c r="I71" s="78">
        <f>IF(TrRoad_act!I47=0,"",I34/TrRoad_act!I47*1000
)</f>
        <v>245.08133869376294</v>
      </c>
      <c r="J71" s="78">
        <f>IF(TrRoad_act!J47=0,"",J34/TrRoad_act!J47*1000
)</f>
        <v>241.24777552741281</v>
      </c>
      <c r="K71" s="78">
        <f>IF(TrRoad_act!K47=0,"",K34/TrRoad_act!K47*1000
)</f>
        <v>235.05940537807334</v>
      </c>
      <c r="L71" s="78">
        <f>IF(TrRoad_act!L47=0,"",L34/TrRoad_act!L47*1000
)</f>
        <v>236.11193148388111</v>
      </c>
      <c r="M71" s="78">
        <f>IF(TrRoad_act!M47=0,"",M34/TrRoad_act!M47*1000
)</f>
        <v>232.35403209818199</v>
      </c>
      <c r="N71" s="78">
        <f>IF(TrRoad_act!N47=0,"",N34/TrRoad_act!N47*1000
)</f>
        <v>230.40115521318026</v>
      </c>
      <c r="O71" s="78">
        <f>IF(TrRoad_act!O47=0,"",O34/TrRoad_act!O47*1000
)</f>
        <v>230.1051710539615</v>
      </c>
      <c r="P71" s="78">
        <f>IF(TrRoad_act!P47=0,"",P34/TrRoad_act!P47*1000
)</f>
        <v>225.50554320581659</v>
      </c>
      <c r="Q71" s="78">
        <f>IF(TrRoad_act!Q47=0,"",Q34/TrRoad_act!Q47*1000
)</f>
        <v>222.85010814534914</v>
      </c>
    </row>
    <row r="72" spans="1:17" ht="11.45" customHeight="1" x14ac:dyDescent="0.25">
      <c r="A72" s="62" t="s">
        <v>59</v>
      </c>
      <c r="B72" s="77">
        <f>IF(TrRoad_act!B48=0,"",B35/TrRoad_act!B48*1000
)</f>
        <v>301.55486068586788</v>
      </c>
      <c r="C72" s="77">
        <f>IF(TrRoad_act!C48=0,"",C35/TrRoad_act!C48*1000
)</f>
        <v>301.68711554735512</v>
      </c>
      <c r="D72" s="77">
        <f>IF(TrRoad_act!D48=0,"",D35/TrRoad_act!D48*1000
)</f>
        <v>301.73821153136396</v>
      </c>
      <c r="E72" s="77">
        <f>IF(TrRoad_act!E48=0,"",E35/TrRoad_act!E48*1000
)</f>
        <v>301.63090304851573</v>
      </c>
      <c r="F72" s="77">
        <f>IF(TrRoad_act!F48=0,"",F35/TrRoad_act!F48*1000
)</f>
        <v>300.89234407822323</v>
      </c>
      <c r="G72" s="77">
        <f>IF(TrRoad_act!G48=0,"",G35/TrRoad_act!G48*1000
)</f>
        <v>299.76031831541161</v>
      </c>
      <c r="H72" s="77">
        <f>IF(TrRoad_act!H48=0,"",H35/TrRoad_act!H48*1000
)</f>
        <v>298.00174055210704</v>
      </c>
      <c r="I72" s="77">
        <f>IF(TrRoad_act!I48=0,"",I35/TrRoad_act!I48*1000
)</f>
        <v>293.34803321918088</v>
      </c>
      <c r="J72" s="77">
        <f>IF(TrRoad_act!J48=0,"",J35/TrRoad_act!J48*1000
)</f>
        <v>282.91719608651505</v>
      </c>
      <c r="K72" s="77">
        <f>IF(TrRoad_act!K48=0,"",K35/TrRoad_act!K48*1000
)</f>
        <v>274.84141432453191</v>
      </c>
      <c r="L72" s="77">
        <f>IF(TrRoad_act!L48=0,"",L35/TrRoad_act!L48*1000
)</f>
        <v>270.35452374413836</v>
      </c>
      <c r="M72" s="77">
        <f>IF(TrRoad_act!M48=0,"",M35/TrRoad_act!M48*1000
)</f>
        <v>266.26363531342474</v>
      </c>
      <c r="N72" s="77">
        <f>IF(TrRoad_act!N48=0,"",N35/TrRoad_act!N48*1000
)</f>
        <v>260.7964641609824</v>
      </c>
      <c r="O72" s="77">
        <f>IF(TrRoad_act!O48=0,"",O35/TrRoad_act!O48*1000
)</f>
        <v>254.07634633135211</v>
      </c>
      <c r="P72" s="77">
        <f>IF(TrRoad_act!P48=0,"",P35/TrRoad_act!P48*1000
)</f>
        <v>247.15991513401207</v>
      </c>
      <c r="Q72" s="77">
        <f>IF(TrRoad_act!Q48=0,"",Q35/TrRoad_act!Q48*1000
)</f>
        <v>241.30467212067327</v>
      </c>
    </row>
    <row r="73" spans="1:17" ht="11.45" customHeight="1" x14ac:dyDescent="0.25">
      <c r="A73" s="62" t="s">
        <v>58</v>
      </c>
      <c r="B73" s="77">
        <f>IF(TrRoad_act!B49=0,"",B36/TrRoad_act!B49*1000
)</f>
        <v>276.78151677160287</v>
      </c>
      <c r="C73" s="77">
        <f>IF(TrRoad_act!C49=0,"",C36/TrRoad_act!C49*1000
)</f>
        <v>269.54621578223447</v>
      </c>
      <c r="D73" s="77">
        <f>IF(TrRoad_act!D49=0,"",D36/TrRoad_act!D49*1000
)</f>
        <v>266.84074053207036</v>
      </c>
      <c r="E73" s="77">
        <f>IF(TrRoad_act!E49=0,"",E36/TrRoad_act!E49*1000
)</f>
        <v>264.33594612520056</v>
      </c>
      <c r="F73" s="77">
        <f>IF(TrRoad_act!F49=0,"",F36/TrRoad_act!F49*1000
)</f>
        <v>261.32887335386221</v>
      </c>
      <c r="G73" s="77">
        <f>IF(TrRoad_act!G49=0,"",G36/TrRoad_act!G49*1000
)</f>
        <v>257.49045075780873</v>
      </c>
      <c r="H73" s="77">
        <f>IF(TrRoad_act!H49=0,"",H36/TrRoad_act!H49*1000
)</f>
        <v>246.26434720689721</v>
      </c>
      <c r="I73" s="77">
        <f>IF(TrRoad_act!I49=0,"",I36/TrRoad_act!I49*1000
)</f>
        <v>242.81129049775754</v>
      </c>
      <c r="J73" s="77">
        <f>IF(TrRoad_act!J49=0,"",J36/TrRoad_act!J49*1000
)</f>
        <v>239.39397347898492</v>
      </c>
      <c r="K73" s="77">
        <f>IF(TrRoad_act!K49=0,"",K36/TrRoad_act!K49*1000
)</f>
        <v>233.32487959139041</v>
      </c>
      <c r="L73" s="77">
        <f>IF(TrRoad_act!L49=0,"",L36/TrRoad_act!L49*1000
)</f>
        <v>234.68430393038273</v>
      </c>
      <c r="M73" s="77">
        <f>IF(TrRoad_act!M49=0,"",M36/TrRoad_act!M49*1000
)</f>
        <v>230.95373558121503</v>
      </c>
      <c r="N73" s="77">
        <f>IF(TrRoad_act!N49=0,"",N36/TrRoad_act!N49*1000
)</f>
        <v>229.28482553966253</v>
      </c>
      <c r="O73" s="77">
        <f>IF(TrRoad_act!O49=0,"",O36/TrRoad_act!O49*1000
)</f>
        <v>229.3963783010818</v>
      </c>
      <c r="P73" s="77">
        <f>IF(TrRoad_act!P49=0,"",P36/TrRoad_act!P49*1000
)</f>
        <v>224.97403073879147</v>
      </c>
      <c r="Q73" s="77">
        <f>IF(TrRoad_act!Q49=0,"",Q36/TrRoad_act!Q49*1000
)</f>
        <v>222.55363258536605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>
        <f>IF(TrRoad_act!E50=0,"",E37/TrRoad_act!E50*1000
)</f>
        <v>490.3881855284651</v>
      </c>
      <c r="F74" s="77">
        <f>IF(TrRoad_act!F50=0,"",F37/TrRoad_act!F50*1000
)</f>
        <v>488.15095508703138</v>
      </c>
      <c r="G74" s="77">
        <f>IF(TrRoad_act!G50=0,"",G37/TrRoad_act!G50*1000
)</f>
        <v>493.37350571515793</v>
      </c>
      <c r="H74" s="77">
        <f>IF(TrRoad_act!H50=0,"",H37/TrRoad_act!H50*1000
)</f>
        <v>494.70485503312068</v>
      </c>
      <c r="I74" s="77">
        <f>IF(TrRoad_act!I50=0,"",I37/TrRoad_act!I50*1000
)</f>
        <v>495.94981365851629</v>
      </c>
      <c r="J74" s="77">
        <f>IF(TrRoad_act!J50=0,"",J37/TrRoad_act!J50*1000
)</f>
        <v>497.19812140798496</v>
      </c>
      <c r="K74" s="77">
        <f>IF(TrRoad_act!K50=0,"",K37/TrRoad_act!K50*1000
)</f>
        <v>498.43536836857811</v>
      </c>
      <c r="L74" s="77">
        <f>IF(TrRoad_act!L50=0,"",L37/TrRoad_act!L50*1000
)</f>
        <v>499.73840594489189</v>
      </c>
      <c r="M74" s="77">
        <f>IF(TrRoad_act!M50=0,"",M37/TrRoad_act!M50*1000
)</f>
        <v>501.0354286855918</v>
      </c>
      <c r="N74" s="77">
        <f>IF(TrRoad_act!N50=0,"",N37/TrRoad_act!N50*1000
)</f>
        <v>498.13735379820361</v>
      </c>
      <c r="O74" s="77">
        <f>IF(TrRoad_act!O50=0,"",O37/TrRoad_act!O50*1000
)</f>
        <v>497.8963015147404</v>
      </c>
      <c r="P74" s="77">
        <f>IF(TrRoad_act!P50=0,"",P37/TrRoad_act!P50*1000
)</f>
        <v>490.42267866639787</v>
      </c>
      <c r="Q74" s="77">
        <f>IF(TrRoad_act!Q50=0,"",Q37/TrRoad_act!Q50*1000
)</f>
        <v>486.70445646338209</v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>
        <f>IF(TrRoad_act!H51=0,"",H38/TrRoad_act!H51*1000
)</f>
        <v>230.5027937414302</v>
      </c>
      <c r="I75" s="77">
        <f>IF(TrRoad_act!I51=0,"",I38/TrRoad_act!I51*1000
)</f>
        <v>229.7343312601293</v>
      </c>
      <c r="J75" s="77">
        <f>IF(TrRoad_act!J51=0,"",J38/TrRoad_act!J51*1000
)</f>
        <v>225.52845702537849</v>
      </c>
      <c r="K75" s="77">
        <f>IF(TrRoad_act!K51=0,"",K38/TrRoad_act!K51*1000
)</f>
        <v>223.8108996622625</v>
      </c>
      <c r="L75" s="77">
        <f>IF(TrRoad_act!L51=0,"",L38/TrRoad_act!L51*1000
)</f>
        <v>220.52033868103632</v>
      </c>
      <c r="M75" s="77">
        <f>IF(TrRoad_act!M51=0,"",M38/TrRoad_act!M51*1000
)</f>
        <v>215.8095326925899</v>
      </c>
      <c r="N75" s="77">
        <f>IF(TrRoad_act!N51=0,"",N38/TrRoad_act!N51*1000
)</f>
        <v>213.03397924710467</v>
      </c>
      <c r="O75" s="77">
        <f>IF(TrRoad_act!O51=0,"",O38/TrRoad_act!O51*1000
)</f>
        <v>210.99202412711077</v>
      </c>
      <c r="P75" s="77">
        <f>IF(TrRoad_act!P51=0,"",P38/TrRoad_act!P51*1000
)</f>
        <v>198.99212502521894</v>
      </c>
      <c r="Q75" s="77">
        <f>IF(TrRoad_act!Q51=0,"",Q38/TrRoad_act!Q51*1000
)</f>
        <v>194.57265108932077</v>
      </c>
    </row>
    <row r="76" spans="1:17" ht="11.45" customHeight="1" x14ac:dyDescent="0.25">
      <c r="A76" s="62" t="s">
        <v>55</v>
      </c>
      <c r="B76" s="77">
        <f>IF(TrRoad_act!B52=0,"",B39/TrRoad_act!B52*1000
)</f>
        <v>0</v>
      </c>
      <c r="C76" s="77">
        <f>IF(TrRoad_act!C52=0,"",C39/TrRoad_act!C52*1000
)</f>
        <v>0</v>
      </c>
      <c r="D76" s="77">
        <f>IF(TrRoad_act!D52=0,"",D39/TrRoad_act!D52*1000
)</f>
        <v>0</v>
      </c>
      <c r="E76" s="77">
        <f>IF(TrRoad_act!E52=0,"",E39/TrRoad_act!E52*1000
)</f>
        <v>0</v>
      </c>
      <c r="F76" s="77">
        <f>IF(TrRoad_act!F52=0,"",F39/TrRoad_act!F52*1000
)</f>
        <v>0</v>
      </c>
      <c r="G76" s="77">
        <f>IF(TrRoad_act!G52=0,"",G39/TrRoad_act!G52*1000
)</f>
        <v>0</v>
      </c>
      <c r="H76" s="77">
        <f>IF(TrRoad_act!H52=0,"",H39/TrRoad_act!H52*1000
)</f>
        <v>0</v>
      </c>
      <c r="I76" s="77">
        <f>IF(TrRoad_act!I52=0,"",I39/TrRoad_act!I52*1000
)</f>
        <v>0</v>
      </c>
      <c r="J76" s="77">
        <f>IF(TrRoad_act!J52=0,"",J39/TrRoad_act!J52*1000
)</f>
        <v>0</v>
      </c>
      <c r="K76" s="77">
        <f>IF(TrRoad_act!K52=0,"",K39/TrRoad_act!K52*1000
)</f>
        <v>0</v>
      </c>
      <c r="L76" s="77">
        <f>IF(TrRoad_act!L52=0,"",L39/TrRoad_act!L52*1000
)</f>
        <v>0</v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2062.4390423084883</v>
      </c>
      <c r="C77" s="76">
        <f>IF(TrRoad_act!C53=0,"",C40/TrRoad_act!C53*1000
)</f>
        <v>2361.7647383143608</v>
      </c>
      <c r="D77" s="76">
        <f>IF(TrRoad_act!D53=0,"",D40/TrRoad_act!D53*1000
)</f>
        <v>2668.2968405857496</v>
      </c>
      <c r="E77" s="76">
        <f>IF(TrRoad_act!E53=0,"",E40/TrRoad_act!E53*1000
)</f>
        <v>2906.6846842652631</v>
      </c>
      <c r="F77" s="76">
        <f>IF(TrRoad_act!F53=0,"",F40/TrRoad_act!F53*1000
)</f>
        <v>2822.2650407399001</v>
      </c>
      <c r="G77" s="76">
        <f>IF(TrRoad_act!G53=0,"",G40/TrRoad_act!G53*1000
)</f>
        <v>2896.3866900625299</v>
      </c>
      <c r="H77" s="76">
        <f>IF(TrRoad_act!H53=0,"",H40/TrRoad_act!H53*1000
)</f>
        <v>2280.4722527371969</v>
      </c>
      <c r="I77" s="76">
        <f>IF(TrRoad_act!I53=0,"",I40/TrRoad_act!I53*1000
)</f>
        <v>2133.4133002504964</v>
      </c>
      <c r="J77" s="76">
        <f>IF(TrRoad_act!J53=0,"",J40/TrRoad_act!J53*1000
)</f>
        <v>1797.4164750499683</v>
      </c>
      <c r="K77" s="76">
        <f>IF(TrRoad_act!K53=0,"",K40/TrRoad_act!K53*1000
)</f>
        <v>1921.4962690852453</v>
      </c>
      <c r="L77" s="76">
        <f>IF(TrRoad_act!L53=0,"",L40/TrRoad_act!L53*1000
)</f>
        <v>2145.3670172921038</v>
      </c>
      <c r="M77" s="76">
        <f>IF(TrRoad_act!M53=0,"",M40/TrRoad_act!M53*1000
)</f>
        <v>1937.017204874719</v>
      </c>
      <c r="N77" s="76">
        <f>IF(TrRoad_act!N53=0,"",N40/TrRoad_act!N53*1000
)</f>
        <v>2023.471582507324</v>
      </c>
      <c r="O77" s="76">
        <f>IF(TrRoad_act!O53=0,"",O40/TrRoad_act!O53*1000
)</f>
        <v>2290.0537390000945</v>
      </c>
      <c r="P77" s="76">
        <f>IF(TrRoad_act!P53=0,"",P40/TrRoad_act!P53*1000
)</f>
        <v>2116.2880190447563</v>
      </c>
      <c r="Q77" s="76">
        <f>IF(TrRoad_act!Q53=0,"",Q40/TrRoad_act!Q53*1000
)</f>
        <v>2066.3657597878673</v>
      </c>
    </row>
    <row r="78" spans="1:17" ht="11.45" customHeight="1" x14ac:dyDescent="0.25">
      <c r="A78" s="17" t="s">
        <v>23</v>
      </c>
      <c r="B78" s="75">
        <f>IF(TrRoad_act!B54=0,"",B41/TrRoad_act!B54*1000
)</f>
        <v>1434.1272189395679</v>
      </c>
      <c r="C78" s="75">
        <f>IF(TrRoad_act!C54=0,"",C41/TrRoad_act!C54*1000
)</f>
        <v>1490.2116515736539</v>
      </c>
      <c r="D78" s="75">
        <f>IF(TrRoad_act!D54=0,"",D41/TrRoad_act!D54*1000
)</f>
        <v>1551.0773787761964</v>
      </c>
      <c r="E78" s="75">
        <f>IF(TrRoad_act!E54=0,"",E41/TrRoad_act!E54*1000
)</f>
        <v>1598.3517920509632</v>
      </c>
      <c r="F78" s="75">
        <f>IF(TrRoad_act!F54=0,"",F41/TrRoad_act!F54*1000
)</f>
        <v>1579.2949965659075</v>
      </c>
      <c r="G78" s="75">
        <f>IF(TrRoad_act!G54=0,"",G41/TrRoad_act!G54*1000
)</f>
        <v>1585.3181378502716</v>
      </c>
      <c r="H78" s="75">
        <f>IF(TrRoad_act!H54=0,"",H41/TrRoad_act!H54*1000
)</f>
        <v>1427.8519059681425</v>
      </c>
      <c r="I78" s="75">
        <f>IF(TrRoad_act!I54=0,"",I41/TrRoad_act!I54*1000
)</f>
        <v>1388.0380476043597</v>
      </c>
      <c r="J78" s="75">
        <f>IF(TrRoad_act!J54=0,"",J41/TrRoad_act!J54*1000
)</f>
        <v>1313.0072155212849</v>
      </c>
      <c r="K78" s="75">
        <f>IF(TrRoad_act!K54=0,"",K41/TrRoad_act!K54*1000
)</f>
        <v>1319.551050012687</v>
      </c>
      <c r="L78" s="75">
        <f>IF(TrRoad_act!L54=0,"",L41/TrRoad_act!L54*1000
)</f>
        <v>1367.0234307477704</v>
      </c>
      <c r="M78" s="75">
        <f>IF(TrRoad_act!M54=0,"",M41/TrRoad_act!M54*1000
)</f>
        <v>1325.4578335693254</v>
      </c>
      <c r="N78" s="75">
        <f>IF(TrRoad_act!N54=0,"",N41/TrRoad_act!N54*1000
)</f>
        <v>1342.3628995011809</v>
      </c>
      <c r="O78" s="75">
        <f>IF(TrRoad_act!O54=0,"",O41/TrRoad_act!O54*1000
)</f>
        <v>1389.7140347521158</v>
      </c>
      <c r="P78" s="75">
        <f>IF(TrRoad_act!P54=0,"",P41/TrRoad_act!P54*1000
)</f>
        <v>1339.2249542256668</v>
      </c>
      <c r="Q78" s="75">
        <f>IF(TrRoad_act!Q54=0,"",Q41/TrRoad_act!Q54*1000
)</f>
        <v>1321.9776952747479</v>
      </c>
    </row>
    <row r="79" spans="1:17" ht="11.45" customHeight="1" x14ac:dyDescent="0.25">
      <c r="A79" s="15" t="s">
        <v>22</v>
      </c>
      <c r="B79" s="74">
        <f>IF(TrRoad_act!B55=0,"",B42/TrRoad_act!B55*1000
)</f>
        <v>3003.9452703646916</v>
      </c>
      <c r="C79" s="74">
        <f>IF(TrRoad_act!C55=0,"",C42/TrRoad_act!C55*1000
)</f>
        <v>3592.1403630618447</v>
      </c>
      <c r="D79" s="74">
        <f>IF(TrRoad_act!D55=0,"",D42/TrRoad_act!D55*1000
)</f>
        <v>4165.3614986401944</v>
      </c>
      <c r="E79" s="74">
        <f>IF(TrRoad_act!E55=0,"",E42/TrRoad_act!E55*1000
)</f>
        <v>4671.409849240833</v>
      </c>
      <c r="F79" s="74">
        <f>IF(TrRoad_act!F55=0,"",F42/TrRoad_act!F55*1000
)</f>
        <v>4193.7616231900583</v>
      </c>
      <c r="G79" s="74">
        <f>IF(TrRoad_act!G55=0,"",G42/TrRoad_act!G55*1000
)</f>
        <v>4286.6218800408169</v>
      </c>
      <c r="H79" s="74">
        <f>IF(TrRoad_act!H55=0,"",H42/TrRoad_act!H55*1000
)</f>
        <v>3284.8730460801316</v>
      </c>
      <c r="I79" s="74">
        <f>IF(TrRoad_act!I55=0,"",I42/TrRoad_act!I55*1000
)</f>
        <v>2921.3204090353729</v>
      </c>
      <c r="J79" s="74">
        <f>IF(TrRoad_act!J55=0,"",J42/TrRoad_act!J55*1000
)</f>
        <v>2248.5319539596226</v>
      </c>
      <c r="K79" s="74">
        <f>IF(TrRoad_act!K55=0,"",K42/TrRoad_act!K55*1000
)</f>
        <v>2541.2188269164212</v>
      </c>
      <c r="L79" s="74">
        <f>IF(TrRoad_act!L55=0,"",L42/TrRoad_act!L55*1000
)</f>
        <v>2907.3037030257947</v>
      </c>
      <c r="M79" s="74">
        <f>IF(TrRoad_act!M55=0,"",M42/TrRoad_act!M55*1000
)</f>
        <v>2535.1151501729219</v>
      </c>
      <c r="N79" s="74">
        <f>IF(TrRoad_act!N55=0,"",N42/TrRoad_act!N55*1000
)</f>
        <v>2690.9750724576134</v>
      </c>
      <c r="O79" s="74">
        <f>IF(TrRoad_act!O55=0,"",O42/TrRoad_act!O55*1000
)</f>
        <v>3142.6874255532798</v>
      </c>
      <c r="P79" s="74">
        <f>IF(TrRoad_act!P55=0,"",P42/TrRoad_act!P55*1000
)</f>
        <v>2901.220206818211</v>
      </c>
      <c r="Q79" s="74">
        <f>IF(TrRoad_act!Q55=0,"",Q42/TrRoad_act!Q55*1000
)</f>
        <v>2832.5475392465191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144.86336421728635</v>
      </c>
      <c r="C82" s="79">
        <f>IF(TrRoad_act!C4=0,"",C18/TrRoad_act!C4*1000)</f>
        <v>148.8619984509138</v>
      </c>
      <c r="D82" s="79">
        <f>IF(TrRoad_act!D4=0,"",D18/TrRoad_act!D4*1000)</f>
        <v>161.54904094381934</v>
      </c>
      <c r="E82" s="79">
        <f>IF(TrRoad_act!E4=0,"",E18/TrRoad_act!E4*1000)</f>
        <v>167.08518611301412</v>
      </c>
      <c r="F82" s="79">
        <f>IF(TrRoad_act!F4=0,"",F18/TrRoad_act!F4*1000)</f>
        <v>167.74203861269942</v>
      </c>
      <c r="G82" s="79">
        <f>IF(TrRoad_act!G4=0,"",G18/TrRoad_act!G4*1000)</f>
        <v>170.42367955477076</v>
      </c>
      <c r="H82" s="79">
        <f>IF(TrRoad_act!H4=0,"",H18/TrRoad_act!H4*1000)</f>
        <v>167.61104915522631</v>
      </c>
      <c r="I82" s="79">
        <f>IF(TrRoad_act!I4=0,"",I18/TrRoad_act!I4*1000)</f>
        <v>166.59526573006062</v>
      </c>
      <c r="J82" s="79">
        <f>IF(TrRoad_act!J4=0,"",J18/TrRoad_act!J4*1000)</f>
        <v>158.81810675172082</v>
      </c>
      <c r="K82" s="79">
        <f>IF(TrRoad_act!K4=0,"",K18/TrRoad_act!K4*1000)</f>
        <v>155.99615840001712</v>
      </c>
      <c r="L82" s="79">
        <f>IF(TrRoad_act!L4=0,"",L18/TrRoad_act!L4*1000)</f>
        <v>151.49473499312973</v>
      </c>
      <c r="M82" s="79">
        <f>IF(TrRoad_act!M4=0,"",M18/TrRoad_act!M4*1000)</f>
        <v>146.61637458488221</v>
      </c>
      <c r="N82" s="79">
        <f>IF(TrRoad_act!N4=0,"",N18/TrRoad_act!N4*1000)</f>
        <v>145.36074712665896</v>
      </c>
      <c r="O82" s="79">
        <f>IF(TrRoad_act!O4=0,"",O18/TrRoad_act!O4*1000)</f>
        <v>143.58789169195794</v>
      </c>
      <c r="P82" s="79">
        <f>IF(TrRoad_act!P4=0,"",P18/TrRoad_act!P4*1000)</f>
        <v>141.26666043169649</v>
      </c>
      <c r="Q82" s="79">
        <f>IF(TrRoad_act!Q4=0,"",Q18/TrRoad_act!Q4*1000)</f>
        <v>140.12801171846891</v>
      </c>
    </row>
    <row r="83" spans="1:17" ht="11.45" customHeight="1" x14ac:dyDescent="0.25">
      <c r="A83" s="23" t="s">
        <v>30</v>
      </c>
      <c r="B83" s="78">
        <f>IF(TrRoad_act!B5=0,"",B19/TrRoad_act!B5*1000)</f>
        <v>94.6747984176899</v>
      </c>
      <c r="C83" s="78">
        <f>IF(TrRoad_act!C5=0,"",C19/TrRoad_act!C5*1000)</f>
        <v>95.562276472169742</v>
      </c>
      <c r="D83" s="78">
        <f>IF(TrRoad_act!D5=0,"",D19/TrRoad_act!D5*1000)</f>
        <v>96.338270263969136</v>
      </c>
      <c r="E83" s="78">
        <f>IF(TrRoad_act!E5=0,"",E19/TrRoad_act!E5*1000)</f>
        <v>96.433018098149972</v>
      </c>
      <c r="F83" s="78">
        <f>IF(TrRoad_act!F5=0,"",F19/TrRoad_act!F5*1000)</f>
        <v>93.604428234478632</v>
      </c>
      <c r="G83" s="78">
        <f>IF(TrRoad_act!G5=0,"",G19/TrRoad_act!G5*1000)</f>
        <v>93.482622533238612</v>
      </c>
      <c r="H83" s="78">
        <f>IF(TrRoad_act!H5=0,"",H19/TrRoad_act!H5*1000)</f>
        <v>93.316229087967244</v>
      </c>
      <c r="I83" s="78">
        <f>IF(TrRoad_act!I5=0,"",I19/TrRoad_act!I5*1000)</f>
        <v>92.780740362720422</v>
      </c>
      <c r="J83" s="78">
        <f>IF(TrRoad_act!J5=0,"",J19/TrRoad_act!J5*1000)</f>
        <v>91.297642612196711</v>
      </c>
      <c r="K83" s="78">
        <f>IF(TrRoad_act!K5=0,"",K19/TrRoad_act!K5*1000)</f>
        <v>90.124732735198606</v>
      </c>
      <c r="L83" s="78">
        <f>IF(TrRoad_act!L5=0,"",L19/TrRoad_act!L5*1000)</f>
        <v>89.74909176186874</v>
      </c>
      <c r="M83" s="78">
        <f>IF(TrRoad_act!M5=0,"",M19/TrRoad_act!M5*1000)</f>
        <v>89.629977375008863</v>
      </c>
      <c r="N83" s="78">
        <f>IF(TrRoad_act!N5=0,"",N19/TrRoad_act!N5*1000)</f>
        <v>88.992766884575829</v>
      </c>
      <c r="O83" s="78">
        <f>IF(TrRoad_act!O5=0,"",O19/TrRoad_act!O5*1000)</f>
        <v>87.935994613075408</v>
      </c>
      <c r="P83" s="78">
        <f>IF(TrRoad_act!P5=0,"",P19/TrRoad_act!P5*1000)</f>
        <v>88.898653290359789</v>
      </c>
      <c r="Q83" s="78">
        <f>IF(TrRoad_act!Q5=0,"",Q19/TrRoad_act!Q5*1000)</f>
        <v>88.652126403329703</v>
      </c>
    </row>
    <row r="84" spans="1:17" ht="11.45" customHeight="1" x14ac:dyDescent="0.25">
      <c r="A84" s="19" t="s">
        <v>29</v>
      </c>
      <c r="B84" s="76">
        <f>IF(TrRoad_act!B6=0,"",B20/TrRoad_act!B6*1000)</f>
        <v>154.55335594478743</v>
      </c>
      <c r="C84" s="76">
        <f>IF(TrRoad_act!C6=0,"",C20/TrRoad_act!C6*1000)</f>
        <v>158.9142185389386</v>
      </c>
      <c r="D84" s="76">
        <f>IF(TrRoad_act!D6=0,"",D20/TrRoad_act!D6*1000)</f>
        <v>173.28975272673071</v>
      </c>
      <c r="E84" s="76">
        <f>IF(TrRoad_act!E6=0,"",E20/TrRoad_act!E6*1000)</f>
        <v>179.58922604310285</v>
      </c>
      <c r="F84" s="76">
        <f>IF(TrRoad_act!F6=0,"",F20/TrRoad_act!F6*1000)</f>
        <v>180.76248813970264</v>
      </c>
      <c r="G84" s="76">
        <f>IF(TrRoad_act!G6=0,"",G20/TrRoad_act!G6*1000)</f>
        <v>183.24928915955192</v>
      </c>
      <c r="H84" s="76">
        <f>IF(TrRoad_act!H6=0,"",H20/TrRoad_act!H6*1000)</f>
        <v>180.4278028946961</v>
      </c>
      <c r="I84" s="76">
        <f>IF(TrRoad_act!I6=0,"",I20/TrRoad_act!I6*1000)</f>
        <v>179.96755364472529</v>
      </c>
      <c r="J84" s="76">
        <f>IF(TrRoad_act!J6=0,"",J20/TrRoad_act!J6*1000)</f>
        <v>170.7897825365651</v>
      </c>
      <c r="K84" s="76">
        <f>IF(TrRoad_act!K6=0,"",K20/TrRoad_act!K6*1000)</f>
        <v>167.29396832810582</v>
      </c>
      <c r="L84" s="76">
        <f>IF(TrRoad_act!L6=0,"",L20/TrRoad_act!L6*1000)</f>
        <v>162.84179011800393</v>
      </c>
      <c r="M84" s="76">
        <f>IF(TrRoad_act!M6=0,"",M20/TrRoad_act!M6*1000)</f>
        <v>157.17345289741047</v>
      </c>
      <c r="N84" s="76">
        <f>IF(TrRoad_act!N6=0,"",N20/TrRoad_act!N6*1000)</f>
        <v>155.84334889875635</v>
      </c>
      <c r="O84" s="76">
        <f>IF(TrRoad_act!O6=0,"",O20/TrRoad_act!O6*1000)</f>
        <v>153.81319827150421</v>
      </c>
      <c r="P84" s="76">
        <f>IF(TrRoad_act!P6=0,"",P20/TrRoad_act!P6*1000)</f>
        <v>151.32093559555349</v>
      </c>
      <c r="Q84" s="76">
        <f>IF(TrRoad_act!Q6=0,"",Q20/TrRoad_act!Q6*1000)</f>
        <v>150.03826148838982</v>
      </c>
    </row>
    <row r="85" spans="1:17" ht="11.45" customHeight="1" x14ac:dyDescent="0.25">
      <c r="A85" s="62" t="s">
        <v>59</v>
      </c>
      <c r="B85" s="77">
        <f>IF(TrRoad_act!B7=0,"",B21/TrRoad_act!B7*1000)</f>
        <v>154.52201636000305</v>
      </c>
      <c r="C85" s="77">
        <f>IF(TrRoad_act!C7=0,"",C21/TrRoad_act!C7*1000)</f>
        <v>158.97416997730869</v>
      </c>
      <c r="D85" s="77">
        <f>IF(TrRoad_act!D7=0,"",D21/TrRoad_act!D7*1000)</f>
        <v>181.48219184287322</v>
      </c>
      <c r="E85" s="77">
        <f>IF(TrRoad_act!E7=0,"",E21/TrRoad_act!E7*1000)</f>
        <v>192.26629796789985</v>
      </c>
      <c r="F85" s="77">
        <f>IF(TrRoad_act!F7=0,"",F21/TrRoad_act!F7*1000)</f>
        <v>194.97380807054932</v>
      </c>
      <c r="G85" s="77">
        <f>IF(TrRoad_act!G7=0,"",G21/TrRoad_act!G7*1000)</f>
        <v>201.28246990039435</v>
      </c>
      <c r="H85" s="77">
        <f>IF(TrRoad_act!H7=0,"",H21/TrRoad_act!H7*1000)</f>
        <v>204.10480189532603</v>
      </c>
      <c r="I85" s="77">
        <f>IF(TrRoad_act!I7=0,"",I21/TrRoad_act!I7*1000)</f>
        <v>205.83111887302229</v>
      </c>
      <c r="J85" s="77">
        <f>IF(TrRoad_act!J7=0,"",J21/TrRoad_act!J7*1000)</f>
        <v>189.54840518664156</v>
      </c>
      <c r="K85" s="77">
        <f>IF(TrRoad_act!K7=0,"",K21/TrRoad_act!K7*1000)</f>
        <v>184.76625991024738</v>
      </c>
      <c r="L85" s="77">
        <f>IF(TrRoad_act!L7=0,"",L21/TrRoad_act!L7*1000)</f>
        <v>174.28867437400385</v>
      </c>
      <c r="M85" s="77">
        <f>IF(TrRoad_act!M7=0,"",M21/TrRoad_act!M7*1000)</f>
        <v>165.18524495990442</v>
      </c>
      <c r="N85" s="77">
        <f>IF(TrRoad_act!N7=0,"",N21/TrRoad_act!N7*1000)</f>
        <v>162.88036408398131</v>
      </c>
      <c r="O85" s="77">
        <f>IF(TrRoad_act!O7=0,"",O21/TrRoad_act!O7*1000)</f>
        <v>159.22830809319203</v>
      </c>
      <c r="P85" s="77">
        <f>IF(TrRoad_act!P7=0,"",P21/TrRoad_act!P7*1000)</f>
        <v>159.19573533422962</v>
      </c>
      <c r="Q85" s="77">
        <f>IF(TrRoad_act!Q7=0,"",Q21/TrRoad_act!Q7*1000)</f>
        <v>159.67876410038721</v>
      </c>
    </row>
    <row r="86" spans="1:17" ht="11.45" customHeight="1" x14ac:dyDescent="0.25">
      <c r="A86" s="62" t="s">
        <v>58</v>
      </c>
      <c r="B86" s="77">
        <f>IF(TrRoad_act!B8=0,"",B22/TrRoad_act!B8*1000)</f>
        <v>154.42256765808631</v>
      </c>
      <c r="C86" s="77">
        <f>IF(TrRoad_act!C8=0,"",C22/TrRoad_act!C8*1000)</f>
        <v>158.6900358834815</v>
      </c>
      <c r="D86" s="77">
        <f>IF(TrRoad_act!D8=0,"",D22/TrRoad_act!D8*1000)</f>
        <v>165.20059962459015</v>
      </c>
      <c r="E86" s="77">
        <f>IF(TrRoad_act!E8=0,"",E22/TrRoad_act!E8*1000)</f>
        <v>168.21902315922716</v>
      </c>
      <c r="F86" s="77">
        <f>IF(TrRoad_act!F8=0,"",F22/TrRoad_act!F8*1000)</f>
        <v>168.90883340036643</v>
      </c>
      <c r="G86" s="77">
        <f>IF(TrRoad_act!G8=0,"",G22/TrRoad_act!G8*1000)</f>
        <v>170.39297862024279</v>
      </c>
      <c r="H86" s="77">
        <f>IF(TrRoad_act!H8=0,"",H22/TrRoad_act!H8*1000)</f>
        <v>164.48802430054607</v>
      </c>
      <c r="I86" s="77">
        <f>IF(TrRoad_act!I8=0,"",I22/TrRoad_act!I8*1000)</f>
        <v>164.25960897962111</v>
      </c>
      <c r="J86" s="77">
        <f>IF(TrRoad_act!J8=0,"",J22/TrRoad_act!J8*1000)</f>
        <v>160.36517465002868</v>
      </c>
      <c r="K86" s="77">
        <f>IF(TrRoad_act!K8=0,"",K22/TrRoad_act!K8*1000)</f>
        <v>157.51573296022215</v>
      </c>
      <c r="L86" s="77">
        <f>IF(TrRoad_act!L8=0,"",L22/TrRoad_act!L8*1000)</f>
        <v>156.07662317605491</v>
      </c>
      <c r="M86" s="77">
        <f>IF(TrRoad_act!M8=0,"",M22/TrRoad_act!M8*1000)</f>
        <v>152.43436708359292</v>
      </c>
      <c r="N86" s="77">
        <f>IF(TrRoad_act!N8=0,"",N22/TrRoad_act!N8*1000)</f>
        <v>151.68242158202872</v>
      </c>
      <c r="O86" s="77">
        <f>IF(TrRoad_act!O8=0,"",O22/TrRoad_act!O8*1000)</f>
        <v>150.72827530281694</v>
      </c>
      <c r="P86" s="77">
        <f>IF(TrRoad_act!P8=0,"",P22/TrRoad_act!P8*1000)</f>
        <v>147.23555989146746</v>
      </c>
      <c r="Q86" s="77">
        <f>IF(TrRoad_act!Q8=0,"",Q22/TrRoad_act!Q8*1000)</f>
        <v>145.26736073490423</v>
      </c>
    </row>
    <row r="87" spans="1:17" ht="11.45" customHeight="1" x14ac:dyDescent="0.25">
      <c r="A87" s="62" t="s">
        <v>57</v>
      </c>
      <c r="B87" s="77">
        <f>IF(TrRoad_act!B9=0,"",B23/TrRoad_act!B9*1000)</f>
        <v>175.08181037372506</v>
      </c>
      <c r="C87" s="77">
        <f>IF(TrRoad_act!C9=0,"",C23/TrRoad_act!C9*1000)</f>
        <v>178.12208632888698</v>
      </c>
      <c r="D87" s="77">
        <f>IF(TrRoad_act!D9=0,"",D23/TrRoad_act!D9*1000)</f>
        <v>170.92524940955693</v>
      </c>
      <c r="E87" s="77">
        <f>IF(TrRoad_act!E9=0,"",E23/TrRoad_act!E9*1000)</f>
        <v>168.33839202475829</v>
      </c>
      <c r="F87" s="77">
        <f>IF(TrRoad_act!F9=0,"",F23/TrRoad_act!F9*1000)</f>
        <v>169.77840704076277</v>
      </c>
      <c r="G87" s="77">
        <f>IF(TrRoad_act!G9=0,"",G23/TrRoad_act!G9*1000)</f>
        <v>168.22286558872312</v>
      </c>
      <c r="H87" s="77">
        <f>IF(TrRoad_act!H9=0,"",H23/TrRoad_act!H9*1000)</f>
        <v>171.01758079335823</v>
      </c>
      <c r="I87" s="77">
        <f>IF(TrRoad_act!I9=0,"",I23/TrRoad_act!I9*1000)</f>
        <v>169.19802957997814</v>
      </c>
      <c r="J87" s="77">
        <f>IF(TrRoad_act!J9=0,"",J23/TrRoad_act!J9*1000)</f>
        <v>169.81230725286008</v>
      </c>
      <c r="K87" s="77">
        <f>IF(TrRoad_act!K9=0,"",K23/TrRoad_act!K9*1000)</f>
        <v>169.52164273001756</v>
      </c>
      <c r="L87" s="77">
        <f>IF(TrRoad_act!L9=0,"",L23/TrRoad_act!L9*1000)</f>
        <v>168.98704169377169</v>
      </c>
      <c r="M87" s="77">
        <f>IF(TrRoad_act!M9=0,"",M23/TrRoad_act!M9*1000)</f>
        <v>169.86305414372453</v>
      </c>
      <c r="N87" s="77">
        <f>IF(TrRoad_act!N9=0,"",N23/TrRoad_act!N9*1000)</f>
        <v>174.4566773519588</v>
      </c>
      <c r="O87" s="77">
        <f>IF(TrRoad_act!O9=0,"",O23/TrRoad_act!O9*1000)</f>
        <v>177.06962351398008</v>
      </c>
      <c r="P87" s="77">
        <f>IF(TrRoad_act!P9=0,"",P23/TrRoad_act!P9*1000)</f>
        <v>172.48978170729333</v>
      </c>
      <c r="Q87" s="77">
        <f>IF(TrRoad_act!Q9=0,"",Q23/TrRoad_act!Q9*1000)</f>
        <v>168.30397035427347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>
        <f>IF(TrRoad_act!H10=0,"",H24/TrRoad_act!H10*1000)</f>
        <v>138.30927361927979</v>
      </c>
      <c r="I88" s="77">
        <f>IF(TrRoad_act!I10=0,"",I24/TrRoad_act!I10*1000)</f>
        <v>137.94455278563319</v>
      </c>
      <c r="J88" s="77">
        <f>IF(TrRoad_act!J10=0,"",J24/TrRoad_act!J10*1000)</f>
        <v>135.39361424588995</v>
      </c>
      <c r="K88" s="77">
        <f>IF(TrRoad_act!K10=0,"",K24/TrRoad_act!K10*1000)</f>
        <v>135.05790917004262</v>
      </c>
      <c r="L88" s="77">
        <f>IF(TrRoad_act!L10=0,"",L24/TrRoad_act!L10*1000)</f>
        <v>141.37512737316155</v>
      </c>
      <c r="M88" s="77">
        <f>IF(TrRoad_act!M10=0,"",M24/TrRoad_act!M10*1000)</f>
        <v>143.63439894790005</v>
      </c>
      <c r="N88" s="77">
        <f>IF(TrRoad_act!N10=0,"",N24/TrRoad_act!N10*1000)</f>
        <v>145.7497460099913</v>
      </c>
      <c r="O88" s="77">
        <f>IF(TrRoad_act!O10=0,"",O24/TrRoad_act!O10*1000)</f>
        <v>140.52870210890208</v>
      </c>
      <c r="P88" s="77">
        <f>IF(TrRoad_act!P10=0,"",P24/TrRoad_act!P10*1000)</f>
        <v>131.51489523757618</v>
      </c>
      <c r="Q88" s="77">
        <f>IF(TrRoad_act!Q10=0,"",Q24/TrRoad_act!Q10*1000)</f>
        <v>130.15498206736061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>
        <f>IF(TrRoad_act!O11=0,"",O25/TrRoad_act!O11*1000)</f>
        <v>32.896061030916023</v>
      </c>
      <c r="P89" s="77">
        <f>IF(TrRoad_act!P11=0,"",P25/TrRoad_act!P11*1000)</f>
        <v>41.381387222910732</v>
      </c>
      <c r="Q89" s="77">
        <f>IF(TrRoad_act!Q11=0,"",Q25/TrRoad_act!Q11*1000)</f>
        <v>50.995809423895018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>
        <f>IF(TrRoad_act!J12=0,"",J26/TrRoad_act!J12*1000)</f>
        <v>0</v>
      </c>
      <c r="K90" s="77">
        <f>IF(TrRoad_act!K12=0,"",K26/TrRoad_act!K12*1000)</f>
        <v>0</v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82.576972331511612</v>
      </c>
      <c r="C91" s="76">
        <f>IF(TrRoad_act!C13=0,"",C27/TrRoad_act!C13*1000)</f>
        <v>83.800420270148024</v>
      </c>
      <c r="D91" s="76">
        <f>IF(TrRoad_act!D13=0,"",D27/TrRoad_act!D13*1000)</f>
        <v>85.978144129533334</v>
      </c>
      <c r="E91" s="76">
        <f>IF(TrRoad_act!E13=0,"",E27/TrRoad_act!E13*1000)</f>
        <v>87.170472666486432</v>
      </c>
      <c r="F91" s="76">
        <f>IF(TrRoad_act!F13=0,"",F27/TrRoad_act!F13*1000)</f>
        <v>85.260406114938391</v>
      </c>
      <c r="G91" s="76">
        <f>IF(TrRoad_act!G13=0,"",G27/TrRoad_act!G13*1000)</f>
        <v>86.5589371804694</v>
      </c>
      <c r="H91" s="76">
        <f>IF(TrRoad_act!H13=0,"",H27/TrRoad_act!H13*1000)</f>
        <v>82.509988797951351</v>
      </c>
      <c r="I91" s="76">
        <f>IF(TrRoad_act!I13=0,"",I27/TrRoad_act!I13*1000)</f>
        <v>81.287822639849395</v>
      </c>
      <c r="J91" s="76">
        <f>IF(TrRoad_act!J13=0,"",J27/TrRoad_act!J13*1000)</f>
        <v>79.689939728986232</v>
      </c>
      <c r="K91" s="76">
        <f>IF(TrRoad_act!K13=0,"",K27/TrRoad_act!K13*1000)</f>
        <v>76.914480437946509</v>
      </c>
      <c r="L91" s="76">
        <f>IF(TrRoad_act!L13=0,"",L27/TrRoad_act!L13*1000)</f>
        <v>76.938576748276702</v>
      </c>
      <c r="M91" s="76">
        <f>IF(TrRoad_act!M13=0,"",M27/TrRoad_act!M13*1000)</f>
        <v>76.075240414897692</v>
      </c>
      <c r="N91" s="76">
        <f>IF(TrRoad_act!N13=0,"",N27/TrRoad_act!N13*1000)</f>
        <v>75.768862935612077</v>
      </c>
      <c r="O91" s="76">
        <f>IF(TrRoad_act!O13=0,"",O27/TrRoad_act!O13*1000)</f>
        <v>75.482800139787912</v>
      </c>
      <c r="P91" s="76">
        <f>IF(TrRoad_act!P13=0,"",P27/TrRoad_act!P13*1000)</f>
        <v>74.003725912408441</v>
      </c>
      <c r="Q91" s="76">
        <f>IF(TrRoad_act!Q13=0,"",Q27/TrRoad_act!Q13*1000)</f>
        <v>73.439638383838599</v>
      </c>
    </row>
    <row r="92" spans="1:17" ht="11.45" customHeight="1" x14ac:dyDescent="0.25">
      <c r="A92" s="62" t="s">
        <v>59</v>
      </c>
      <c r="B92" s="75">
        <f>IF(TrRoad_act!B14=0,"",B28/TrRoad_act!B14*1000)</f>
        <v>68.942669166829987</v>
      </c>
      <c r="C92" s="75">
        <f>IF(TrRoad_act!C14=0,"",C28/TrRoad_act!C14*1000)</f>
        <v>70.142458093764276</v>
      </c>
      <c r="D92" s="75">
        <f>IF(TrRoad_act!D14=0,"",D28/TrRoad_act!D14*1000)</f>
        <v>72.328013895760463</v>
      </c>
      <c r="E92" s="75">
        <f>IF(TrRoad_act!E14=0,"",E28/TrRoad_act!E14*1000)</f>
        <v>73.78582524060927</v>
      </c>
      <c r="F92" s="75">
        <f>IF(TrRoad_act!F14=0,"",F28/TrRoad_act!F14*1000)</f>
        <v>72.762434103437172</v>
      </c>
      <c r="G92" s="75">
        <f>IF(TrRoad_act!G14=0,"",G28/TrRoad_act!G14*1000)</f>
        <v>74.519608099235171</v>
      </c>
      <c r="H92" s="75">
        <f>IF(TrRoad_act!H14=0,"",H28/TrRoad_act!H14*1000)</f>
        <v>74.286501962144982</v>
      </c>
      <c r="I92" s="75">
        <f>IF(TrRoad_act!I14=0,"",I28/TrRoad_act!I14*1000)</f>
        <v>71.567059103526006</v>
      </c>
      <c r="J92" s="75">
        <f>IF(TrRoad_act!J14=0,"",J28/TrRoad_act!J14*1000)</f>
        <v>69.10657979008279</v>
      </c>
      <c r="K92" s="75">
        <f>IF(TrRoad_act!K14=0,"",K28/TrRoad_act!K14*1000)</f>
        <v>66.803084367834742</v>
      </c>
      <c r="L92" s="75">
        <f>IF(TrRoad_act!L14=0,"",L28/TrRoad_act!L14*1000)</f>
        <v>67.125062554448576</v>
      </c>
      <c r="M92" s="75">
        <f>IF(TrRoad_act!M14=0,"",M28/TrRoad_act!M14*1000)</f>
        <v>65.113324915567574</v>
      </c>
      <c r="N92" s="75">
        <f>IF(TrRoad_act!N14=0,"",N28/TrRoad_act!N14*1000)</f>
        <v>65.465162860219507</v>
      </c>
      <c r="O92" s="75">
        <f>IF(TrRoad_act!O14=0,"",O28/TrRoad_act!O14*1000)</f>
        <v>61.786730505616006</v>
      </c>
      <c r="P92" s="75">
        <f>IF(TrRoad_act!P14=0,"",P28/TrRoad_act!P14*1000)</f>
        <v>57.465876411350692</v>
      </c>
      <c r="Q92" s="75">
        <f>IF(TrRoad_act!Q14=0,"",Q28/TrRoad_act!Q14*1000)</f>
        <v>57.776632602479324</v>
      </c>
    </row>
    <row r="93" spans="1:17" ht="11.45" customHeight="1" x14ac:dyDescent="0.25">
      <c r="A93" s="62" t="s">
        <v>58</v>
      </c>
      <c r="B93" s="75">
        <f>IF(TrRoad_act!B15=0,"",B29/TrRoad_act!B15*1000)</f>
        <v>83.445281714006413</v>
      </c>
      <c r="C93" s="75">
        <f>IF(TrRoad_act!C15=0,"",C29/TrRoad_act!C15*1000)</f>
        <v>84.671216784463624</v>
      </c>
      <c r="D93" s="75">
        <f>IF(TrRoad_act!D15=0,"",D29/TrRoad_act!D15*1000)</f>
        <v>86.876478080903951</v>
      </c>
      <c r="E93" s="75">
        <f>IF(TrRoad_act!E15=0,"",E29/TrRoad_act!E15*1000)</f>
        <v>88.078287404810197</v>
      </c>
      <c r="F93" s="75">
        <f>IF(TrRoad_act!F15=0,"",F29/TrRoad_act!F15*1000)</f>
        <v>86.190596063790565</v>
      </c>
      <c r="G93" s="75">
        <f>IF(TrRoad_act!G15=0,"",G29/TrRoad_act!G15*1000)</f>
        <v>87.539439342660941</v>
      </c>
      <c r="H93" s="75">
        <f>IF(TrRoad_act!H15=0,"",H29/TrRoad_act!H15*1000)</f>
        <v>83.49643291020746</v>
      </c>
      <c r="I93" s="75">
        <f>IF(TrRoad_act!I15=0,"",I29/TrRoad_act!I15*1000)</f>
        <v>82.33870690577433</v>
      </c>
      <c r="J93" s="75">
        <f>IF(TrRoad_act!J15=0,"",J29/TrRoad_act!J15*1000)</f>
        <v>80.851882441962829</v>
      </c>
      <c r="K93" s="75">
        <f>IF(TrRoad_act!K15=0,"",K29/TrRoad_act!K15*1000)</f>
        <v>78.681430248277451</v>
      </c>
      <c r="L93" s="75">
        <f>IF(TrRoad_act!L15=0,"",L29/TrRoad_act!L15*1000)</f>
        <v>78.968201304215683</v>
      </c>
      <c r="M93" s="75">
        <f>IF(TrRoad_act!M15=0,"",M29/TrRoad_act!M15*1000)</f>
        <v>78.140080048248663</v>
      </c>
      <c r="N93" s="75">
        <f>IF(TrRoad_act!N15=0,"",N29/TrRoad_act!N15*1000)</f>
        <v>77.931072025796738</v>
      </c>
      <c r="O93" s="75">
        <f>IF(TrRoad_act!O15=0,"",O29/TrRoad_act!O15*1000)</f>
        <v>77.978379712841374</v>
      </c>
      <c r="P93" s="75">
        <f>IF(TrRoad_act!P15=0,"",P29/TrRoad_act!P15*1000)</f>
        <v>76.483385609547909</v>
      </c>
      <c r="Q93" s="75">
        <f>IF(TrRoad_act!Q15=0,"",Q29/TrRoad_act!Q15*1000)</f>
        <v>75.811939410142955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>
        <f>IF(TrRoad_act!C16=0,"",C30/TrRoad_act!C16*1000)</f>
        <v>56.711607296600931</v>
      </c>
      <c r="D94" s="75">
        <f>IF(TrRoad_act!D16=0,"",D30/TrRoad_act!D16*1000)</f>
        <v>58.512190826304462</v>
      </c>
      <c r="E94" s="75">
        <f>IF(TrRoad_act!E16=0,"",E30/TrRoad_act!E16*1000)</f>
        <v>59.692544281867853</v>
      </c>
      <c r="F94" s="75">
        <f>IF(TrRoad_act!F16=0,"",F30/TrRoad_act!F16*1000)</f>
        <v>58.864368078017584</v>
      </c>
      <c r="G94" s="75">
        <f>IF(TrRoad_act!G16=0,"",G30/TrRoad_act!G16*1000)</f>
        <v>60.421706068577727</v>
      </c>
      <c r="H94" s="75">
        <f>IF(TrRoad_act!H16=0,"",H30/TrRoad_act!H16*1000)</f>
        <v>60.347010222871674</v>
      </c>
      <c r="I94" s="75">
        <f>IF(TrRoad_act!I16=0,"",I30/TrRoad_act!I16*1000)</f>
        <v>60.452457910116649</v>
      </c>
      <c r="J94" s="75">
        <f>IF(TrRoad_act!J16=0,"",J30/TrRoad_act!J16*1000)</f>
        <v>60.410359271152458</v>
      </c>
      <c r="K94" s="75">
        <f>IF(TrRoad_act!K16=0,"",K30/TrRoad_act!K16*1000)</f>
        <v>60.111752679857545</v>
      </c>
      <c r="L94" s="75">
        <f>IF(TrRoad_act!L16=0,"",L30/TrRoad_act!L16*1000)</f>
        <v>60.3456522837619</v>
      </c>
      <c r="M94" s="75">
        <f>IF(TrRoad_act!M16=0,"",M30/TrRoad_act!M16*1000)</f>
        <v>60.338133909111285</v>
      </c>
      <c r="N94" s="75">
        <f>IF(TrRoad_act!N16=0,"",N30/TrRoad_act!N16*1000)</f>
        <v>60.696653059748961</v>
      </c>
      <c r="O94" s="75">
        <f>IF(TrRoad_act!O16=0,"",O30/TrRoad_act!O16*1000)</f>
        <v>60.773762352399345</v>
      </c>
      <c r="P94" s="75">
        <f>IF(TrRoad_act!P16=0,"",P30/TrRoad_act!P16*1000)</f>
        <v>60.965994967591953</v>
      </c>
      <c r="Q94" s="75">
        <f>IF(TrRoad_act!Q16=0,"",Q30/TrRoad_act!Q16*1000)</f>
        <v>61.040890107086398</v>
      </c>
    </row>
    <row r="95" spans="1:17" ht="11.45" customHeight="1" x14ac:dyDescent="0.25">
      <c r="A95" s="62" t="s">
        <v>56</v>
      </c>
      <c r="B95" s="75" t="str">
        <f>IF(TrRoad_act!B17=0,"",B31/TrRoad_act!B17*1000)</f>
        <v/>
      </c>
      <c r="C95" s="75" t="str">
        <f>IF(TrRoad_act!C17=0,"",C31/TrRoad_act!C17*1000)</f>
        <v/>
      </c>
      <c r="D95" s="75" t="str">
        <f>IF(TrRoad_act!D17=0,"",D31/TrRoad_act!D17*1000)</f>
        <v/>
      </c>
      <c r="E95" s="75" t="str">
        <f>IF(TrRoad_act!E17=0,"",E31/TrRoad_act!E17*1000)</f>
        <v/>
      </c>
      <c r="F95" s="75">
        <f>IF(TrRoad_act!F17=0,"",F31/TrRoad_act!F17*1000)</f>
        <v>52.114663033779465</v>
      </c>
      <c r="G95" s="75">
        <f>IF(TrRoad_act!G17=0,"",G31/TrRoad_act!G17*1000)</f>
        <v>65.204450438234133</v>
      </c>
      <c r="H95" s="75">
        <f>IF(TrRoad_act!H17=0,"",H31/TrRoad_act!H17*1000)</f>
        <v>52.449331754055997</v>
      </c>
      <c r="I95" s="75">
        <f>IF(TrRoad_act!I17=0,"",I31/TrRoad_act!I17*1000)</f>
        <v>53.475596552088824</v>
      </c>
      <c r="J95" s="75">
        <f>IF(TrRoad_act!J17=0,"",J31/TrRoad_act!J17*1000)</f>
        <v>50.478045516044503</v>
      </c>
      <c r="K95" s="75">
        <f>IF(TrRoad_act!K17=0,"",K31/TrRoad_act!K17*1000)</f>
        <v>53.089590593122068</v>
      </c>
      <c r="L95" s="75">
        <f>IF(TrRoad_act!L17=0,"",L31/TrRoad_act!L17*1000)</f>
        <v>53.113873601928162</v>
      </c>
      <c r="M95" s="75">
        <f>IF(TrRoad_act!M17=0,"",M31/TrRoad_act!M17*1000)</f>
        <v>52.868300890074572</v>
      </c>
      <c r="N95" s="75">
        <f>IF(TrRoad_act!N17=0,"",N31/TrRoad_act!N17*1000)</f>
        <v>53.278023606545275</v>
      </c>
      <c r="O95" s="75">
        <f>IF(TrRoad_act!O17=0,"",O31/TrRoad_act!O17*1000)</f>
        <v>52.986571307548914</v>
      </c>
      <c r="P95" s="75">
        <f>IF(TrRoad_act!P17=0,"",P31/TrRoad_act!P17*1000)</f>
        <v>51.106198270740883</v>
      </c>
      <c r="Q95" s="75">
        <f>IF(TrRoad_act!Q17=0,"",Q31/TrRoad_act!Q17*1000)</f>
        <v>51.207461276411614</v>
      </c>
    </row>
    <row r="96" spans="1:17" ht="11.45" customHeight="1" x14ac:dyDescent="0.25">
      <c r="A96" s="62" t="s">
        <v>55</v>
      </c>
      <c r="B96" s="75">
        <f>IF(TrRoad_act!B18=0,"",B32/TrRoad_act!B18*1000)</f>
        <v>0</v>
      </c>
      <c r="C96" s="75">
        <f>IF(TrRoad_act!C18=0,"",C32/TrRoad_act!C18*1000)</f>
        <v>0</v>
      </c>
      <c r="D96" s="75">
        <f>IF(TrRoad_act!D18=0,"",D32/TrRoad_act!D18*1000)</f>
        <v>0</v>
      </c>
      <c r="E96" s="75">
        <f>IF(TrRoad_act!E18=0,"",E32/TrRoad_act!E18*1000)</f>
        <v>0</v>
      </c>
      <c r="F96" s="75">
        <f>IF(TrRoad_act!F18=0,"",F32/TrRoad_act!F18*1000)</f>
        <v>0</v>
      </c>
      <c r="G96" s="75">
        <f>IF(TrRoad_act!G18=0,"",G32/TrRoad_act!G18*1000)</f>
        <v>0</v>
      </c>
      <c r="H96" s="75">
        <f>IF(TrRoad_act!H18=0,"",H32/TrRoad_act!H18*1000)</f>
        <v>0</v>
      </c>
      <c r="I96" s="75">
        <f>IF(TrRoad_act!I18=0,"",I32/TrRoad_act!I18*1000)</f>
        <v>0</v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242.67643935682909</v>
      </c>
      <c r="C97" s="79">
        <f>IF(TrRoad_act!C19=0,"",C33/TrRoad_act!C19*1000)</f>
        <v>268.27419410783943</v>
      </c>
      <c r="D97" s="79">
        <f>IF(TrRoad_act!D19=0,"",D33/TrRoad_act!D19*1000)</f>
        <v>290.68462190216354</v>
      </c>
      <c r="E97" s="79">
        <f>IF(TrRoad_act!E19=0,"",E33/TrRoad_act!E19*1000)</f>
        <v>312.84214080517893</v>
      </c>
      <c r="F97" s="79">
        <f>IF(TrRoad_act!F19=0,"",F33/TrRoad_act!F19*1000)</f>
        <v>298.16138795074613</v>
      </c>
      <c r="G97" s="79">
        <f>IF(TrRoad_act!G19=0,"",G33/TrRoad_act!G19*1000)</f>
        <v>301.68314364612172</v>
      </c>
      <c r="H97" s="79">
        <f>IF(TrRoad_act!H19=0,"",H33/TrRoad_act!H19*1000)</f>
        <v>245.62348369267758</v>
      </c>
      <c r="I97" s="79">
        <f>IF(TrRoad_act!I19=0,"",I33/TrRoad_act!I19*1000)</f>
        <v>226.81336945359226</v>
      </c>
      <c r="J97" s="79">
        <f>IF(TrRoad_act!J19=0,"",J33/TrRoad_act!J19*1000)</f>
        <v>192.82628059112864</v>
      </c>
      <c r="K97" s="79">
        <f>IF(TrRoad_act!K19=0,"",K33/TrRoad_act!K19*1000)</f>
        <v>211.94899554670138</v>
      </c>
      <c r="L97" s="79">
        <f>IF(TrRoad_act!L19=0,"",L33/TrRoad_act!L19*1000)</f>
        <v>223.24564487841354</v>
      </c>
      <c r="M97" s="79">
        <f>IF(TrRoad_act!M19=0,"",M33/TrRoad_act!M19*1000)</f>
        <v>203.87363922817545</v>
      </c>
      <c r="N97" s="79">
        <f>IF(TrRoad_act!N19=0,"",N33/TrRoad_act!N19*1000)</f>
        <v>212.74656572074119</v>
      </c>
      <c r="O97" s="79">
        <f>IF(TrRoad_act!O19=0,"",O33/TrRoad_act!O19*1000)</f>
        <v>236.33600461451968</v>
      </c>
      <c r="P97" s="79">
        <f>IF(TrRoad_act!P19=0,"",P33/TrRoad_act!P19*1000)</f>
        <v>220.63156963569568</v>
      </c>
      <c r="Q97" s="79">
        <f>IF(TrRoad_act!Q19=0,"",Q33/TrRoad_act!Q19*1000)</f>
        <v>217.45195906628163</v>
      </c>
    </row>
    <row r="98" spans="1:17" ht="11.45" customHeight="1" x14ac:dyDescent="0.25">
      <c r="A98" s="23" t="s">
        <v>27</v>
      </c>
      <c r="B98" s="78">
        <f>IF(TrRoad_act!B20=0,"",B34/TrRoad_act!B20*1000)</f>
        <v>4178.4879394688041</v>
      </c>
      <c r="C98" s="78">
        <f>IF(TrRoad_act!C20=0,"",C34/TrRoad_act!C20*1000)</f>
        <v>4074.3686345473602</v>
      </c>
      <c r="D98" s="78">
        <f>IF(TrRoad_act!D20=0,"",D34/TrRoad_act!D20*1000)</f>
        <v>4024.3886890883427</v>
      </c>
      <c r="E98" s="78">
        <f>IF(TrRoad_act!E20=0,"",E34/TrRoad_act!E20*1000)</f>
        <v>3966.561849342866</v>
      </c>
      <c r="F98" s="78">
        <f>IF(TrRoad_act!F20=0,"",F34/TrRoad_act!F20*1000)</f>
        <v>3905.1857893788019</v>
      </c>
      <c r="G98" s="78">
        <f>IF(TrRoad_act!G20=0,"",G34/TrRoad_act!G20*1000)</f>
        <v>3855.3664530835053</v>
      </c>
      <c r="H98" s="78">
        <f>IF(TrRoad_act!H20=0,"",H34/TrRoad_act!H20*1000)</f>
        <v>3707.853837591083</v>
      </c>
      <c r="I98" s="78">
        <f>IF(TrRoad_act!I20=0,"",I34/TrRoad_act!I20*1000)</f>
        <v>3659.3497597348369</v>
      </c>
      <c r="J98" s="78">
        <f>IF(TrRoad_act!J20=0,"",J34/TrRoad_act!J20*1000)</f>
        <v>3574.3412335241942</v>
      </c>
      <c r="K98" s="78">
        <f>IF(TrRoad_act!K20=0,"",K34/TrRoad_act!K20*1000)</f>
        <v>3462.0472332270874</v>
      </c>
      <c r="L98" s="78">
        <f>IF(TrRoad_act!L20=0,"",L34/TrRoad_act!L20*1000)</f>
        <v>3464.2655614706346</v>
      </c>
      <c r="M98" s="78">
        <f>IF(TrRoad_act!M20=0,"",M34/TrRoad_act!M20*1000)</f>
        <v>3402.96503403011</v>
      </c>
      <c r="N98" s="78">
        <f>IF(TrRoad_act!N20=0,"",N34/TrRoad_act!N20*1000)</f>
        <v>3358.4152505846691</v>
      </c>
      <c r="O98" s="78">
        <f>IF(TrRoad_act!O20=0,"",O34/TrRoad_act!O20*1000)</f>
        <v>3334.8564531111633</v>
      </c>
      <c r="P98" s="78">
        <f>IF(TrRoad_act!P20=0,"",P34/TrRoad_act!P20*1000)</f>
        <v>3264.4976359274806</v>
      </c>
      <c r="Q98" s="78">
        <f>IF(TrRoad_act!Q20=0,"",Q34/TrRoad_act!Q20*1000)</f>
        <v>3227.5294124768534</v>
      </c>
    </row>
    <row r="99" spans="1:17" ht="11.45" customHeight="1" x14ac:dyDescent="0.25">
      <c r="A99" s="62" t="s">
        <v>59</v>
      </c>
      <c r="B99" s="77">
        <f>IF(TrRoad_act!B21=0,"",B35/TrRoad_act!B21*1000)</f>
        <v>5609.5498568756002</v>
      </c>
      <c r="C99" s="77">
        <f>IF(TrRoad_act!C21=0,"",C35/TrRoad_act!C21*1000)</f>
        <v>5612.1789856417781</v>
      </c>
      <c r="D99" s="77">
        <f>IF(TrRoad_act!D21=0,"",D35/TrRoad_act!D21*1000)</f>
        <v>5648.6618610630931</v>
      </c>
      <c r="E99" s="77">
        <f>IF(TrRoad_act!E21=0,"",E35/TrRoad_act!E21*1000)</f>
        <v>5620.9177079634665</v>
      </c>
      <c r="F99" s="77">
        <f>IF(TrRoad_act!F21=0,"",F35/TrRoad_act!F21*1000)</f>
        <v>5583.2566910735841</v>
      </c>
      <c r="G99" s="77">
        <f>IF(TrRoad_act!G21=0,"",G35/TrRoad_act!G21*1000)</f>
        <v>5566.5691628814293</v>
      </c>
      <c r="H99" s="77">
        <f>IF(TrRoad_act!H21=0,"",H35/TrRoad_act!H21*1000)</f>
        <v>5549.3706699633794</v>
      </c>
      <c r="I99" s="77">
        <f>IF(TrRoad_act!I21=0,"",I35/TrRoad_act!I21*1000)</f>
        <v>5463.0370738465772</v>
      </c>
      <c r="J99" s="77">
        <f>IF(TrRoad_act!J21=0,"",J35/TrRoad_act!J21*1000)</f>
        <v>5215.3703496141479</v>
      </c>
      <c r="K99" s="77">
        <f>IF(TrRoad_act!K21=0,"",K35/TrRoad_act!K21*1000)</f>
        <v>5021.24325447503</v>
      </c>
      <c r="L99" s="77">
        <f>IF(TrRoad_act!L21=0,"",L35/TrRoad_act!L21*1000)</f>
        <v>4906.3702304121134</v>
      </c>
      <c r="M99" s="77">
        <f>IF(TrRoad_act!M21=0,"",M35/TrRoad_act!M21*1000)</f>
        <v>4837.5234434915246</v>
      </c>
      <c r="N99" s="77">
        <f>IF(TrRoad_act!N21=0,"",N35/TrRoad_act!N21*1000)</f>
        <v>4725.8658293960325</v>
      </c>
      <c r="O99" s="77">
        <f>IF(TrRoad_act!O21=0,"",O35/TrRoad_act!O21*1000)</f>
        <v>4563.381279683128</v>
      </c>
      <c r="P99" s="77">
        <f>IF(TrRoad_act!P21=0,"",P35/TrRoad_act!P21*1000)</f>
        <v>4445.9635609780817</v>
      </c>
      <c r="Q99" s="77">
        <f>IF(TrRoad_act!Q21=0,"",Q35/TrRoad_act!Q21*1000)</f>
        <v>4353.0114439740237</v>
      </c>
    </row>
    <row r="100" spans="1:17" ht="11.45" customHeight="1" x14ac:dyDescent="0.25">
      <c r="A100" s="62" t="s">
        <v>58</v>
      </c>
      <c r="B100" s="77">
        <f>IF(TrRoad_act!B22=0,"",B36/TrRoad_act!B22*1000)</f>
        <v>4005.0819539927493</v>
      </c>
      <c r="C100" s="77">
        <f>IF(TrRoad_act!C22=0,"",C36/TrRoad_act!C22*1000)</f>
        <v>3912.7860737252199</v>
      </c>
      <c r="D100" s="77">
        <f>IF(TrRoad_act!D22=0,"",D36/TrRoad_act!D22*1000)</f>
        <v>3912.6239903054739</v>
      </c>
      <c r="E100" s="77">
        <f>IF(TrRoad_act!E22=0,"",E36/TrRoad_act!E22*1000)</f>
        <v>3869.9611442480968</v>
      </c>
      <c r="F100" s="77">
        <f>IF(TrRoad_act!F22=0,"",F36/TrRoad_act!F22*1000)</f>
        <v>3821.3533654157445</v>
      </c>
      <c r="G100" s="77">
        <f>IF(TrRoad_act!G22=0,"",G36/TrRoad_act!G22*1000)</f>
        <v>3779.480563962285</v>
      </c>
      <c r="H100" s="77">
        <f>IF(TrRoad_act!H22=0,"",H36/TrRoad_act!H22*1000)</f>
        <v>3634.0890913226494</v>
      </c>
      <c r="I100" s="77">
        <f>IF(TrRoad_act!I22=0,"",I36/TrRoad_act!I22*1000)</f>
        <v>3592.156750172298</v>
      </c>
      <c r="J100" s="77">
        <f>IF(TrRoad_act!J22=0,"",J36/TrRoad_act!J22*1000)</f>
        <v>3515.9092229103935</v>
      </c>
      <c r="K100" s="77">
        <f>IF(TrRoad_act!K22=0,"",K36/TrRoad_act!K22*1000)</f>
        <v>3407.1409060045034</v>
      </c>
      <c r="L100" s="77">
        <f>IF(TrRoad_act!L22=0,"",L36/TrRoad_act!L22*1000)</f>
        <v>3414.8581637348216</v>
      </c>
      <c r="M100" s="77">
        <f>IF(TrRoad_act!M22=0,"",M36/TrRoad_act!M22*1000)</f>
        <v>3353.7463855498809</v>
      </c>
      <c r="N100" s="77">
        <f>IF(TrRoad_act!N22=0,"",N36/TrRoad_act!N22*1000)</f>
        <v>3312.5073583572671</v>
      </c>
      <c r="O100" s="77">
        <f>IF(TrRoad_act!O22=0,"",O36/TrRoad_act!O22*1000)</f>
        <v>3295.2870091007931</v>
      </c>
      <c r="P100" s="77">
        <f>IF(TrRoad_act!P22=0,"",P36/TrRoad_act!P22*1000)</f>
        <v>3226.7061720390871</v>
      </c>
      <c r="Q100" s="77">
        <f>IF(TrRoad_act!Q22=0,"",Q36/TrRoad_act!Q22*1000)</f>
        <v>3192.2055439020514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>
        <f>IF(TrRoad_act!E23=0,"",E37/TrRoad_act!E23*1000)</f>
        <v>9215.1411762422158</v>
      </c>
      <c r="F101" s="77">
        <f>IF(TrRoad_act!F23=0,"",F37/TrRoad_act!F23*1000)</f>
        <v>9143.0298171789946</v>
      </c>
      <c r="G101" s="77">
        <f>IF(TrRoad_act!G23=0,"",G37/TrRoad_act!G23*1000)</f>
        <v>9257.1598107039918</v>
      </c>
      <c r="H101" s="77">
        <f>IF(TrRoad_act!H23=0,"",H37/TrRoad_act!H23*1000)</f>
        <v>9317.2663140753157</v>
      </c>
      <c r="I101" s="77">
        <f>IF(TrRoad_act!I23=0,"",I37/TrRoad_act!I23*1000)</f>
        <v>9350.5043117373843</v>
      </c>
      <c r="J101" s="77">
        <f>IF(TrRoad_act!J23=0,"",J37/TrRoad_act!J23*1000)</f>
        <v>9288.1785950663107</v>
      </c>
      <c r="K101" s="77">
        <f>IF(TrRoad_act!K23=0,"",K37/TrRoad_act!K23*1000)</f>
        <v>9237.2381836633831</v>
      </c>
      <c r="L101" s="77">
        <f>IF(TrRoad_act!L23=0,"",L37/TrRoad_act!L23*1000)</f>
        <v>9208.7893867598923</v>
      </c>
      <c r="M101" s="77">
        <f>IF(TrRoad_act!M23=0,"",M37/TrRoad_act!M23*1000)</f>
        <v>9196.7794287750203</v>
      </c>
      <c r="N101" s="77">
        <f>IF(TrRoad_act!N23=0,"",N37/TrRoad_act!N23*1000)</f>
        <v>9074.1902003760715</v>
      </c>
      <c r="O101" s="77">
        <f>IF(TrRoad_act!O23=0,"",O37/TrRoad_act!O23*1000)</f>
        <v>8996.5964992251793</v>
      </c>
      <c r="P101" s="77">
        <f>IF(TrRoad_act!P23=0,"",P37/TrRoad_act!P23*1000)</f>
        <v>8830.7623916099492</v>
      </c>
      <c r="Q101" s="77">
        <f>IF(TrRoad_act!Q23=0,"",Q37/TrRoad_act!Q23*1000)</f>
        <v>8779.8965937914363</v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>
        <f>IF(TrRoad_act!H24=0,"",H38/TrRoad_act!H24*1000)</f>
        <v>4204.5608611919151</v>
      </c>
      <c r="I102" s="77">
        <f>IF(TrRoad_act!I24=0,"",I38/TrRoad_act!I24*1000)</f>
        <v>4211.7496951362491</v>
      </c>
      <c r="J102" s="77">
        <f>IF(TrRoad_act!J24=0,"",J38/TrRoad_act!J24*1000)</f>
        <v>4113.1922807651144</v>
      </c>
      <c r="K102" s="77">
        <f>IF(TrRoad_act!K24=0,"",K38/TrRoad_act!K24*1000)</f>
        <v>4065.6346041703459</v>
      </c>
      <c r="L102" s="77">
        <f>IF(TrRoad_act!L24=0,"",L38/TrRoad_act!L24*1000)</f>
        <v>3999.0747381112747</v>
      </c>
      <c r="M102" s="77">
        <f>IF(TrRoad_act!M24=0,"",M38/TrRoad_act!M24*1000)</f>
        <v>3914.0489360442175</v>
      </c>
      <c r="N102" s="77">
        <f>IF(TrRoad_act!N24=0,"",N38/TrRoad_act!N24*1000)</f>
        <v>3849.7557529720725</v>
      </c>
      <c r="O102" s="77">
        <f>IF(TrRoad_act!O24=0,"",O38/TrRoad_act!O24*1000)</f>
        <v>3797.2408567931279</v>
      </c>
      <c r="P102" s="77">
        <f>IF(TrRoad_act!P24=0,"",P38/TrRoad_act!P24*1000)</f>
        <v>3583.138077296363</v>
      </c>
      <c r="Q102" s="77">
        <f>IF(TrRoad_act!Q24=0,"",Q38/TrRoad_act!Q24*1000)</f>
        <v>3509.9899617882907</v>
      </c>
    </row>
    <row r="103" spans="1:17" ht="11.45" customHeight="1" x14ac:dyDescent="0.25">
      <c r="A103" s="62" t="s">
        <v>55</v>
      </c>
      <c r="B103" s="77">
        <f>IF(TrRoad_act!B25=0,"",B39/TrRoad_act!B25*1000)</f>
        <v>0</v>
      </c>
      <c r="C103" s="77">
        <f>IF(TrRoad_act!C25=0,"",C39/TrRoad_act!C25*1000)</f>
        <v>0</v>
      </c>
      <c r="D103" s="77">
        <f>IF(TrRoad_act!D25=0,"",D39/TrRoad_act!D25*1000)</f>
        <v>0</v>
      </c>
      <c r="E103" s="77">
        <f>IF(TrRoad_act!E25=0,"",E39/TrRoad_act!E25*1000)</f>
        <v>0</v>
      </c>
      <c r="F103" s="77">
        <f>IF(TrRoad_act!F25=0,"",F39/TrRoad_act!F25*1000)</f>
        <v>0</v>
      </c>
      <c r="G103" s="77">
        <f>IF(TrRoad_act!G25=0,"",G39/TrRoad_act!G25*1000)</f>
        <v>0</v>
      </c>
      <c r="H103" s="77">
        <f>IF(TrRoad_act!H25=0,"",H39/TrRoad_act!H25*1000)</f>
        <v>0</v>
      </c>
      <c r="I103" s="77">
        <f>IF(TrRoad_act!I25=0,"",I39/TrRoad_act!I25*1000)</f>
        <v>0</v>
      </c>
      <c r="J103" s="77">
        <f>IF(TrRoad_act!J25=0,"",J39/TrRoad_act!J25*1000)</f>
        <v>0</v>
      </c>
      <c r="K103" s="77">
        <f>IF(TrRoad_act!K25=0,"",K39/TrRoad_act!K25*1000)</f>
        <v>0</v>
      </c>
      <c r="L103" s="77">
        <f>IF(TrRoad_act!L25=0,"",L39/TrRoad_act!L25*1000)</f>
        <v>0</v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200.55643745658546</v>
      </c>
      <c r="C104" s="76">
        <f>IF(TrRoad_act!C26=0,"",C40/TrRoad_act!C26*1000)</f>
        <v>227.34799445063683</v>
      </c>
      <c r="D104" s="76">
        <f>IF(TrRoad_act!D26=0,"",D40/TrRoad_act!D26*1000)</f>
        <v>251.50780833013354</v>
      </c>
      <c r="E104" s="76">
        <f>IF(TrRoad_act!E26=0,"",E40/TrRoad_act!E26*1000)</f>
        <v>274.4161930582319</v>
      </c>
      <c r="F104" s="76">
        <f>IF(TrRoad_act!F26=0,"",F40/TrRoad_act!F26*1000)</f>
        <v>261.51763178199258</v>
      </c>
      <c r="G104" s="76">
        <f>IF(TrRoad_act!G26=0,"",G40/TrRoad_act!G26*1000)</f>
        <v>264.86909649774105</v>
      </c>
      <c r="H104" s="76">
        <f>IF(TrRoad_act!H26=0,"",H40/TrRoad_act!H26*1000)</f>
        <v>211.17044608522369</v>
      </c>
      <c r="I104" s="76">
        <f>IF(TrRoad_act!I26=0,"",I40/TrRoad_act!I26*1000)</f>
        <v>194.07933354646417</v>
      </c>
      <c r="J104" s="76">
        <f>IF(TrRoad_act!J26=0,"",J40/TrRoad_act!J26*1000)</f>
        <v>162.4784495926645</v>
      </c>
      <c r="K104" s="76">
        <f>IF(TrRoad_act!K26=0,"",K40/TrRoad_act!K26*1000)</f>
        <v>178.21423293659507</v>
      </c>
      <c r="L104" s="76">
        <f>IF(TrRoad_act!L26=0,"",L40/TrRoad_act!L26*1000)</f>
        <v>190.95058027650677</v>
      </c>
      <c r="M104" s="76">
        <f>IF(TrRoad_act!M26=0,"",M40/TrRoad_act!M26*1000)</f>
        <v>172.13118376929037</v>
      </c>
      <c r="N104" s="76">
        <f>IF(TrRoad_act!N26=0,"",N40/TrRoad_act!N26*1000)</f>
        <v>180.32388670450524</v>
      </c>
      <c r="O104" s="76">
        <f>IF(TrRoad_act!O26=0,"",O40/TrRoad_act!O26*1000)</f>
        <v>204.32519749406262</v>
      </c>
      <c r="P104" s="76">
        <f>IF(TrRoad_act!P26=0,"",P40/TrRoad_act!P26*1000)</f>
        <v>188.74162567719466</v>
      </c>
      <c r="Q104" s="76">
        <f>IF(TrRoad_act!Q26=0,"",Q40/TrRoad_act!Q26*1000)</f>
        <v>186.37732412002546</v>
      </c>
    </row>
    <row r="105" spans="1:17" ht="11.45" customHeight="1" x14ac:dyDescent="0.25">
      <c r="A105" s="17" t="s">
        <v>23</v>
      </c>
      <c r="B105" s="75">
        <f>IF(TrRoad_act!B27=0,"",B41/TrRoad_act!B27*1000)</f>
        <v>182.43478061576877</v>
      </c>
      <c r="C105" s="75">
        <f>IF(TrRoad_act!C27=0,"",C41/TrRoad_act!C27*1000)</f>
        <v>188.9388307238477</v>
      </c>
      <c r="D105" s="75">
        <f>IF(TrRoad_act!D27=0,"",D41/TrRoad_act!D27*1000)</f>
        <v>192.4301162487092</v>
      </c>
      <c r="E105" s="75">
        <f>IF(TrRoad_act!E27=0,"",E41/TrRoad_act!E27*1000)</f>
        <v>197.64828849234067</v>
      </c>
      <c r="F105" s="75">
        <f>IF(TrRoad_act!F27=0,"",F41/TrRoad_act!F27*1000)</f>
        <v>196.13577971249191</v>
      </c>
      <c r="G105" s="75">
        <f>IF(TrRoad_act!G27=0,"",G41/TrRoad_act!G27*1000)</f>
        <v>193.06575372253587</v>
      </c>
      <c r="H105" s="75">
        <f>IF(TrRoad_act!H27=0,"",H41/TrRoad_act!H27*1000)</f>
        <v>175.55150883794781</v>
      </c>
      <c r="I105" s="75">
        <f>IF(TrRoad_act!I27=0,"",I41/TrRoad_act!I27*1000)</f>
        <v>169.64491059299081</v>
      </c>
      <c r="J105" s="75">
        <f>IF(TrRoad_act!J27=0,"",J41/TrRoad_act!J27*1000)</f>
        <v>161.36814554654291</v>
      </c>
      <c r="K105" s="75">
        <f>IF(TrRoad_act!K27=0,"",K41/TrRoad_act!K27*1000)</f>
        <v>164.41815395977517</v>
      </c>
      <c r="L105" s="75">
        <f>IF(TrRoad_act!L27=0,"",L41/TrRoad_act!L27*1000)</f>
        <v>163.7795069035887</v>
      </c>
      <c r="M105" s="75">
        <f>IF(TrRoad_act!M27=0,"",M41/TrRoad_act!M27*1000)</f>
        <v>157.22356478331827</v>
      </c>
      <c r="N105" s="75">
        <f>IF(TrRoad_act!N27=0,"",N41/TrRoad_act!N27*1000)</f>
        <v>159.45194662583086</v>
      </c>
      <c r="O105" s="75">
        <f>IF(TrRoad_act!O27=0,"",O41/TrRoad_act!O27*1000)</f>
        <v>168.03371170214348</v>
      </c>
      <c r="P105" s="75">
        <f>IF(TrRoad_act!P27=0,"",P41/TrRoad_act!P27*1000)</f>
        <v>158.7492388508789</v>
      </c>
      <c r="Q105" s="75">
        <f>IF(TrRoad_act!Q27=0,"",Q41/TrRoad_act!Q27*1000)</f>
        <v>158.39482138836439</v>
      </c>
    </row>
    <row r="106" spans="1:17" ht="11.45" customHeight="1" x14ac:dyDescent="0.25">
      <c r="A106" s="15" t="s">
        <v>22</v>
      </c>
      <c r="B106" s="74">
        <f>IF(TrRoad_act!B28=0,"",B42/TrRoad_act!B28*1000)</f>
        <v>215.89849114769996</v>
      </c>
      <c r="C106" s="74">
        <f>IF(TrRoad_act!C28=0,"",C42/TrRoad_act!C28*1000)</f>
        <v>258.0732214982408</v>
      </c>
      <c r="D106" s="74">
        <f>IF(TrRoad_act!D28=0,"",D42/TrRoad_act!D28*1000)</f>
        <v>297.00654393891091</v>
      </c>
      <c r="E106" s="74">
        <f>IF(TrRoad_act!E28=0,"",E42/TrRoad_act!E28*1000)</f>
        <v>334.34988405697999</v>
      </c>
      <c r="F106" s="74">
        <f>IF(TrRoad_act!F28=0,"",F42/TrRoad_act!F28*1000)</f>
        <v>303.56577069185113</v>
      </c>
      <c r="G106" s="74">
        <f>IF(TrRoad_act!G28=0,"",G42/TrRoad_act!G28*1000)</f>
        <v>310.09634833733531</v>
      </c>
      <c r="H106" s="74">
        <f>IF(TrRoad_act!H28=0,"",H42/TrRoad_act!H28*1000)</f>
        <v>235.65353944997969</v>
      </c>
      <c r="I106" s="74">
        <f>IF(TrRoad_act!I28=0,"",I42/TrRoad_act!I28*1000)</f>
        <v>209.21405138875411</v>
      </c>
      <c r="J106" s="74">
        <f>IF(TrRoad_act!J28=0,"",J42/TrRoad_act!J28*1000)</f>
        <v>163.088676374725</v>
      </c>
      <c r="K106" s="74">
        <f>IF(TrRoad_act!K28=0,"",K42/TrRoad_act!K28*1000)</f>
        <v>186.58382647019863</v>
      </c>
      <c r="L106" s="74">
        <f>IF(TrRoad_act!L28=0,"",L42/TrRoad_act!L28*1000)</f>
        <v>206.73758602699968</v>
      </c>
      <c r="M106" s="74">
        <f>IF(TrRoad_act!M28=0,"",M42/TrRoad_act!M28*1000)</f>
        <v>180.90191324644559</v>
      </c>
      <c r="N106" s="74">
        <f>IF(TrRoad_act!N28=0,"",N42/TrRoad_act!N28*1000)</f>
        <v>192.65222103862882</v>
      </c>
      <c r="O106" s="74">
        <f>IF(TrRoad_act!O28=0,"",O42/TrRoad_act!O28*1000)</f>
        <v>224.64324812842921</v>
      </c>
      <c r="P106" s="74">
        <f>IF(TrRoad_act!P28=0,"",P42/TrRoad_act!P28*1000)</f>
        <v>206.97495082000836</v>
      </c>
      <c r="Q106" s="74">
        <f>IF(TrRoad_act!Q28=0,"",Q42/TrRoad_act!Q28*1000)</f>
        <v>203.66085535108883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173.10739477875387</v>
      </c>
      <c r="C110" s="78">
        <f>IF(TrRoad_act!C86=0,"",1000000*C19/TrRoad_act!C86)</f>
        <v>174.90085062634171</v>
      </c>
      <c r="D110" s="78">
        <f>IF(TrRoad_act!D86=0,"",1000000*D19/TrRoad_act!D86)</f>
        <v>178.08041435379445</v>
      </c>
      <c r="E110" s="78">
        <f>IF(TrRoad_act!E86=0,"",1000000*E19/TrRoad_act!E86)</f>
        <v>180.52797615615177</v>
      </c>
      <c r="F110" s="78">
        <f>IF(TrRoad_act!F86=0,"",1000000*F19/TrRoad_act!F86)</f>
        <v>183.44884820014377</v>
      </c>
      <c r="G110" s="78">
        <f>IF(TrRoad_act!G86=0,"",1000000*G19/TrRoad_act!G86)</f>
        <v>183.8042369648735</v>
      </c>
      <c r="H110" s="78">
        <f>IF(TrRoad_act!H86=0,"",1000000*H19/TrRoad_act!H86)</f>
        <v>184.39948839473337</v>
      </c>
      <c r="I110" s="78">
        <f>IF(TrRoad_act!I86=0,"",1000000*I19/TrRoad_act!I86)</f>
        <v>184.72487359030168</v>
      </c>
      <c r="J110" s="78">
        <f>IF(TrRoad_act!J86=0,"",1000000*J19/TrRoad_act!J86)</f>
        <v>183.03796307626857</v>
      </c>
      <c r="K110" s="78">
        <f>IF(TrRoad_act!K86=0,"",1000000*K19/TrRoad_act!K86)</f>
        <v>182.18500982702636</v>
      </c>
      <c r="L110" s="78">
        <f>IF(TrRoad_act!L86=0,"",1000000*L19/TrRoad_act!L86)</f>
        <v>183.08622828458559</v>
      </c>
      <c r="M110" s="78">
        <f>IF(TrRoad_act!M86=0,"",1000000*M19/TrRoad_act!M86)</f>
        <v>184.85800349075174</v>
      </c>
      <c r="N110" s="78">
        <f>IF(TrRoad_act!N86=0,"",1000000*N19/TrRoad_act!N86)</f>
        <v>187.50372846625712</v>
      </c>
      <c r="O110" s="78">
        <f>IF(TrRoad_act!O86=0,"",1000000*O19/TrRoad_act!O86)</f>
        <v>185.67142963240337</v>
      </c>
      <c r="P110" s="78">
        <f>IF(TrRoad_act!P86=0,"",1000000*P19/TrRoad_act!P86)</f>
        <v>190.09702359572148</v>
      </c>
      <c r="Q110" s="78">
        <f>IF(TrRoad_act!Q86=0,"",1000000*Q19/TrRoad_act!Q86)</f>
        <v>193.45642572177053</v>
      </c>
    </row>
    <row r="111" spans="1:17" ht="11.45" customHeight="1" x14ac:dyDescent="0.25">
      <c r="A111" s="19" t="s">
        <v>29</v>
      </c>
      <c r="B111" s="76">
        <f>IF(TrRoad_act!B87=0,"",1000000*B20/TrRoad_act!B87)</f>
        <v>2503.6479490042739</v>
      </c>
      <c r="C111" s="76">
        <f>IF(TrRoad_act!C87=0,"",1000000*C20/TrRoad_act!C87)</f>
        <v>2549.9234148342748</v>
      </c>
      <c r="D111" s="76">
        <f>IF(TrRoad_act!D87=0,"",1000000*D20/TrRoad_act!D87)</f>
        <v>2953.7927251840028</v>
      </c>
      <c r="E111" s="76">
        <f>IF(TrRoad_act!E87=0,"",1000000*E20/TrRoad_act!E87)</f>
        <v>3054.0357258602744</v>
      </c>
      <c r="F111" s="76">
        <f>IF(TrRoad_act!F87=0,"",1000000*F20/TrRoad_act!F87)</f>
        <v>3062.1842965267515</v>
      </c>
      <c r="G111" s="76">
        <f>IF(TrRoad_act!G87=0,"",1000000*G20/TrRoad_act!G87)</f>
        <v>3110.3007205269441</v>
      </c>
      <c r="H111" s="76">
        <f>IF(TrRoad_act!H87=0,"",1000000*H20/TrRoad_act!H87)</f>
        <v>3041.8711606691295</v>
      </c>
      <c r="I111" s="76">
        <f>IF(TrRoad_act!I87=0,"",1000000*I20/TrRoad_act!I87)</f>
        <v>3052.7091653683583</v>
      </c>
      <c r="J111" s="76">
        <f>IF(TrRoad_act!J87=0,"",1000000*J20/TrRoad_act!J87)</f>
        <v>2920.8042133166932</v>
      </c>
      <c r="K111" s="76">
        <f>IF(TrRoad_act!K87=0,"",1000000*K20/TrRoad_act!K87)</f>
        <v>2788.552556936947</v>
      </c>
      <c r="L111" s="76">
        <f>IF(TrRoad_act!L87=0,"",1000000*L20/TrRoad_act!L87)</f>
        <v>2693.8747567213227</v>
      </c>
      <c r="M111" s="76">
        <f>IF(TrRoad_act!M87=0,"",1000000*M20/TrRoad_act!M87)</f>
        <v>2592.891810694684</v>
      </c>
      <c r="N111" s="76">
        <f>IF(TrRoad_act!N87=0,"",1000000*N20/TrRoad_act!N87)</f>
        <v>2521.0313469106409</v>
      </c>
      <c r="O111" s="76">
        <f>IF(TrRoad_act!O87=0,"",1000000*O20/TrRoad_act!O87)</f>
        <v>2480.102229596604</v>
      </c>
      <c r="P111" s="76">
        <f>IF(TrRoad_act!P87=0,"",1000000*P20/TrRoad_act!P87)</f>
        <v>2468.6838694422804</v>
      </c>
      <c r="Q111" s="76">
        <f>IF(TrRoad_act!Q87=0,"",1000000*Q20/TrRoad_act!Q87)</f>
        <v>2475.7642873094123</v>
      </c>
    </row>
    <row r="112" spans="1:17" ht="11.45" customHeight="1" x14ac:dyDescent="0.25">
      <c r="A112" s="62" t="s">
        <v>59</v>
      </c>
      <c r="B112" s="77">
        <f>IF(TrRoad_act!B88=0,"",1000000*B21/TrRoad_act!B88)</f>
        <v>2142.2523296019499</v>
      </c>
      <c r="C112" s="77">
        <f>IF(TrRoad_act!C88=0,"",1000000*C21/TrRoad_act!C88)</f>
        <v>2211.8450911572795</v>
      </c>
      <c r="D112" s="77">
        <f>IF(TrRoad_act!D88=0,"",1000000*D21/TrRoad_act!D88)</f>
        <v>2738.3326202878111</v>
      </c>
      <c r="E112" s="77">
        <f>IF(TrRoad_act!E88=0,"",1000000*E21/TrRoad_act!E88)</f>
        <v>2911.7584589706453</v>
      </c>
      <c r="F112" s="77">
        <f>IF(TrRoad_act!F88=0,"",1000000*F21/TrRoad_act!F88)</f>
        <v>2974.855922528533</v>
      </c>
      <c r="G112" s="77">
        <f>IF(TrRoad_act!G88=0,"",1000000*G21/TrRoad_act!G88)</f>
        <v>2933.2815796962759</v>
      </c>
      <c r="H112" s="77">
        <f>IF(TrRoad_act!H88=0,"",1000000*H21/TrRoad_act!H88)</f>
        <v>2947.2846532675326</v>
      </c>
      <c r="I112" s="77">
        <f>IF(TrRoad_act!I88=0,"",1000000*I21/TrRoad_act!I88)</f>
        <v>2867.773688212108</v>
      </c>
      <c r="J112" s="77">
        <f>IF(TrRoad_act!J88=0,"",1000000*J21/TrRoad_act!J88)</f>
        <v>2537.1618114022135</v>
      </c>
      <c r="K112" s="77">
        <f>IF(TrRoad_act!K88=0,"",1000000*K21/TrRoad_act!K88)</f>
        <v>2441.3612308907741</v>
      </c>
      <c r="L112" s="77">
        <f>IF(TrRoad_act!L88=0,"",1000000*L21/TrRoad_act!L88)</f>
        <v>2384.3690707649312</v>
      </c>
      <c r="M112" s="77">
        <f>IF(TrRoad_act!M88=0,"",1000000*M21/TrRoad_act!M88)</f>
        <v>2279.0848218479719</v>
      </c>
      <c r="N112" s="77">
        <f>IF(TrRoad_act!N88=0,"",1000000*N21/TrRoad_act!N88)</f>
        <v>2223.9378433502916</v>
      </c>
      <c r="O112" s="77">
        <f>IF(TrRoad_act!O88=0,"",1000000*O21/TrRoad_act!O88)</f>
        <v>2150.7326764555464</v>
      </c>
      <c r="P112" s="77">
        <f>IF(TrRoad_act!P88=0,"",1000000*P21/TrRoad_act!P88)</f>
        <v>2092.9860076993159</v>
      </c>
      <c r="Q112" s="77">
        <f>IF(TrRoad_act!Q88=0,"",1000000*Q21/TrRoad_act!Q88)</f>
        <v>2100.2727170154235</v>
      </c>
    </row>
    <row r="113" spans="1:17" ht="11.45" customHeight="1" x14ac:dyDescent="0.25">
      <c r="A113" s="62" t="s">
        <v>58</v>
      </c>
      <c r="B113" s="77">
        <f>IF(TrRoad_act!B89=0,"",1000000*B22/TrRoad_act!B89)</f>
        <v>3131.8565640030015</v>
      </c>
      <c r="C113" s="77">
        <f>IF(TrRoad_act!C89=0,"",1000000*C22/TrRoad_act!C89)</f>
        <v>3078.2577634553695</v>
      </c>
      <c r="D113" s="77">
        <f>IF(TrRoad_act!D89=0,"",1000000*D22/TrRoad_act!D89)</f>
        <v>3240.3773048186363</v>
      </c>
      <c r="E113" s="77">
        <f>IF(TrRoad_act!E89=0,"",1000000*E22/TrRoad_act!E89)</f>
        <v>3230.9741636767594</v>
      </c>
      <c r="F113" s="77">
        <f>IF(TrRoad_act!F89=0,"",1000000*F22/TrRoad_act!F89)</f>
        <v>3162.337116482392</v>
      </c>
      <c r="G113" s="77">
        <f>IF(TrRoad_act!G89=0,"",1000000*G22/TrRoad_act!G89)</f>
        <v>3289.8802218319865</v>
      </c>
      <c r="H113" s="77">
        <f>IF(TrRoad_act!H89=0,"",1000000*H22/TrRoad_act!H89)</f>
        <v>3136.2900502038724</v>
      </c>
      <c r="I113" s="77">
        <f>IF(TrRoad_act!I89=0,"",1000000*I22/TrRoad_act!I89)</f>
        <v>3221.4796797877216</v>
      </c>
      <c r="J113" s="77">
        <f>IF(TrRoad_act!J89=0,"",1000000*J22/TrRoad_act!J89)</f>
        <v>3253.147805359014</v>
      </c>
      <c r="K113" s="77">
        <f>IF(TrRoad_act!K89=0,"",1000000*K22/TrRoad_act!K89)</f>
        <v>3082.9560960926656</v>
      </c>
      <c r="L113" s="77">
        <f>IF(TrRoad_act!L89=0,"",1000000*L22/TrRoad_act!L89)</f>
        <v>2951.9197559297368</v>
      </c>
      <c r="M113" s="77">
        <f>IF(TrRoad_act!M89=0,"",1000000*M22/TrRoad_act!M89)</f>
        <v>2849.852871999612</v>
      </c>
      <c r="N113" s="77">
        <f>IF(TrRoad_act!N89=0,"",1000000*N22/TrRoad_act!N89)</f>
        <v>2759.4331095523885</v>
      </c>
      <c r="O113" s="77">
        <f>IF(TrRoad_act!O89=0,"",1000000*O22/TrRoad_act!O89)</f>
        <v>2739.8497120327188</v>
      </c>
      <c r="P113" s="77">
        <f>IF(TrRoad_act!P89=0,"",1000000*P22/TrRoad_act!P89)</f>
        <v>2762.4129994516143</v>
      </c>
      <c r="Q113" s="77">
        <f>IF(TrRoad_act!Q89=0,"",1000000*Q22/TrRoad_act!Q89)</f>
        <v>2767.9394120044894</v>
      </c>
    </row>
    <row r="114" spans="1:17" ht="11.45" customHeight="1" x14ac:dyDescent="0.25">
      <c r="A114" s="62" t="s">
        <v>57</v>
      </c>
      <c r="B114" s="77">
        <f>IF(TrRoad_act!B90=0,"",1000000*B23/TrRoad_act!B90)</f>
        <v>2353.4374259851343</v>
      </c>
      <c r="C114" s="77">
        <f>IF(TrRoad_act!C90=0,"",1000000*C23/TrRoad_act!C90)</f>
        <v>2325.3707468937896</v>
      </c>
      <c r="D114" s="77">
        <f>IF(TrRoad_act!D90=0,"",1000000*D23/TrRoad_act!D90)</f>
        <v>2332.1024512871832</v>
      </c>
      <c r="E114" s="77">
        <f>IF(TrRoad_act!E90=0,"",1000000*E23/TrRoad_act!E90)</f>
        <v>2262.1552293662867</v>
      </c>
      <c r="F114" s="77">
        <f>IF(TrRoad_act!F90=0,"",1000000*F23/TrRoad_act!F90)</f>
        <v>2276.1934441100088</v>
      </c>
      <c r="G114" s="77">
        <f>IF(TrRoad_act!G90=0,"",1000000*G23/TrRoad_act!G90)</f>
        <v>2216.2414794350379</v>
      </c>
      <c r="H114" s="77">
        <f>IF(TrRoad_act!H90=0,"",1000000*H23/TrRoad_act!H90)</f>
        <v>2214.4748447191409</v>
      </c>
      <c r="I114" s="77">
        <f>IF(TrRoad_act!I90=0,"",1000000*I23/TrRoad_act!I90)</f>
        <v>2162.1456654748631</v>
      </c>
      <c r="J114" s="77">
        <f>IF(TrRoad_act!J90=0,"",1000000*J23/TrRoad_act!J90)</f>
        <v>2169.5008666278695</v>
      </c>
      <c r="K114" s="77">
        <f>IF(TrRoad_act!K90=0,"",1000000*K23/TrRoad_act!K90)</f>
        <v>2142.3112610139165</v>
      </c>
      <c r="L114" s="77">
        <f>IF(TrRoad_act!L90=0,"",1000000*L23/TrRoad_act!L90)</f>
        <v>2077.4193367134749</v>
      </c>
      <c r="M114" s="77">
        <f>IF(TrRoad_act!M90=0,"",1000000*M23/TrRoad_act!M90)</f>
        <v>2045.4679153460406</v>
      </c>
      <c r="N114" s="77">
        <f>IF(TrRoad_act!N90=0,"",1000000*N23/TrRoad_act!N90)</f>
        <v>2034.8447001492596</v>
      </c>
      <c r="O114" s="77">
        <f>IF(TrRoad_act!O90=0,"",1000000*O23/TrRoad_act!O90)</f>
        <v>2018.1771942582577</v>
      </c>
      <c r="P114" s="77">
        <f>IF(TrRoad_act!P90=0,"",1000000*P23/TrRoad_act!P90)</f>
        <v>1951.550556574841</v>
      </c>
      <c r="Q114" s="77">
        <f>IF(TrRoad_act!Q90=0,"",1000000*Q23/TrRoad_act!Q90)</f>
        <v>1889.4372049430447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>
        <f>IF(TrRoad_act!H91=0,"",1000000*H24/TrRoad_act!H91)</f>
        <v>2568.8819949737322</v>
      </c>
      <c r="I115" s="77">
        <f>IF(TrRoad_act!I91=0,"",1000000*I24/TrRoad_act!I91)</f>
        <v>2553.5000076516235</v>
      </c>
      <c r="J115" s="77">
        <f>IF(TrRoad_act!J91=0,"",1000000*J24/TrRoad_act!J91)</f>
        <v>2503.2226793659484</v>
      </c>
      <c r="K115" s="77">
        <f>IF(TrRoad_act!K91=0,"",1000000*K24/TrRoad_act!K91)</f>
        <v>2406.9935012755586</v>
      </c>
      <c r="L115" s="77">
        <f>IF(TrRoad_act!L91=0,"",1000000*L24/TrRoad_act!L91)</f>
        <v>2475.2555949475359</v>
      </c>
      <c r="M115" s="77">
        <f>IF(TrRoad_act!M91=0,"",1000000*M24/TrRoad_act!M91)</f>
        <v>2482.9791542016892</v>
      </c>
      <c r="N115" s="77">
        <f>IF(TrRoad_act!N91=0,"",1000000*N24/TrRoad_act!N91)</f>
        <v>2444.1343607463632</v>
      </c>
      <c r="O115" s="77">
        <f>IF(TrRoad_act!O91=0,"",1000000*O24/TrRoad_act!O91)</f>
        <v>2325.5873743333905</v>
      </c>
      <c r="P115" s="77">
        <f>IF(TrRoad_act!P91=0,"",1000000*P24/TrRoad_act!P91)</f>
        <v>2181.8383480116804</v>
      </c>
      <c r="Q115" s="77">
        <f>IF(TrRoad_act!Q91=0,"",1000000*Q24/TrRoad_act!Q91)</f>
        <v>2163.7590111054974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>
        <f>IF(TrRoad_act!O92=0,"",1000000*O25/TrRoad_act!O92)</f>
        <v>445.6984925224566</v>
      </c>
      <c r="P116" s="77">
        <f>IF(TrRoad_act!P92=0,"",1000000*P25/TrRoad_act!P92)</f>
        <v>556.54913926718768</v>
      </c>
      <c r="Q116" s="77">
        <f>IF(TrRoad_act!Q92=0,"",1000000*Q25/TrRoad_act!Q92)</f>
        <v>695.13656290452548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>
        <f>IF(TrRoad_act!J93=0,"",1000000*J26/TrRoad_act!J93)</f>
        <v>0</v>
      </c>
      <c r="K117" s="77">
        <f>IF(TrRoad_act!K93=0,"",1000000*K26/TrRoad_act!K93)</f>
        <v>0</v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79412.273220087925</v>
      </c>
      <c r="C118" s="76">
        <f>IF(TrRoad_act!C94=0,"",1000000*C27/TrRoad_act!C94)</f>
        <v>80344.115449027871</v>
      </c>
      <c r="D118" s="76">
        <f>IF(TrRoad_act!D94=0,"",1000000*D27/TrRoad_act!D94)</f>
        <v>89902.236102602285</v>
      </c>
      <c r="E118" s="76">
        <f>IF(TrRoad_act!E94=0,"",1000000*E27/TrRoad_act!E94)</f>
        <v>92329.3573912789</v>
      </c>
      <c r="F118" s="76">
        <f>IF(TrRoad_act!F94=0,"",1000000*F27/TrRoad_act!F94)</f>
        <v>89703.749684247319</v>
      </c>
      <c r="G118" s="76">
        <f>IF(TrRoad_act!G94=0,"",1000000*G27/TrRoad_act!G94)</f>
        <v>89728.132444711839</v>
      </c>
      <c r="H118" s="76">
        <f>IF(TrRoad_act!H94=0,"",1000000*H27/TrRoad_act!H94)</f>
        <v>84721.750218278423</v>
      </c>
      <c r="I118" s="76">
        <f>IF(TrRoad_act!I94=0,"",1000000*I27/TrRoad_act!I94)</f>
        <v>88286.6968663632</v>
      </c>
      <c r="J118" s="76">
        <f>IF(TrRoad_act!J94=0,"",1000000*J27/TrRoad_act!J94)</f>
        <v>83931.097685882472</v>
      </c>
      <c r="K118" s="76">
        <f>IF(TrRoad_act!K94=0,"",1000000*K27/TrRoad_act!K94)</f>
        <v>72120.219852842027</v>
      </c>
      <c r="L118" s="76">
        <f>IF(TrRoad_act!L94=0,"",1000000*L27/TrRoad_act!L94)</f>
        <v>77269.443797353946</v>
      </c>
      <c r="M118" s="76">
        <f>IF(TrRoad_act!M94=0,"",1000000*M27/TrRoad_act!M94)</f>
        <v>76395.830699926577</v>
      </c>
      <c r="N118" s="76">
        <f>IF(TrRoad_act!N94=0,"",1000000*N27/TrRoad_act!N94)</f>
        <v>76300.029842593474</v>
      </c>
      <c r="O118" s="76">
        <f>IF(TrRoad_act!O94=0,"",1000000*O27/TrRoad_act!O94)</f>
        <v>75175.750552951125</v>
      </c>
      <c r="P118" s="76">
        <f>IF(TrRoad_act!P94=0,"",1000000*P27/TrRoad_act!P94)</f>
        <v>74926.650365748224</v>
      </c>
      <c r="Q118" s="76">
        <f>IF(TrRoad_act!Q94=0,"",1000000*Q27/TrRoad_act!Q94)</f>
        <v>75076.114024568116</v>
      </c>
    </row>
    <row r="119" spans="1:17" ht="11.45" customHeight="1" x14ac:dyDescent="0.25">
      <c r="A119" s="62" t="s">
        <v>59</v>
      </c>
      <c r="B119" s="75">
        <f>IF(TrRoad_act!B95=0,"",1000000*B28/TrRoad_act!B95)</f>
        <v>28565.23089631051</v>
      </c>
      <c r="C119" s="75">
        <f>IF(TrRoad_act!C95=0,"",1000000*C28/TrRoad_act!C95)</f>
        <v>29005.135518491235</v>
      </c>
      <c r="D119" s="75">
        <f>IF(TrRoad_act!D95=0,"",1000000*D28/TrRoad_act!D95)</f>
        <v>32811.690720748229</v>
      </c>
      <c r="E119" s="75">
        <f>IF(TrRoad_act!E95=0,"",1000000*E28/TrRoad_act!E95)</f>
        <v>33960.066069065171</v>
      </c>
      <c r="F119" s="75">
        <f>IF(TrRoad_act!F95=0,"",1000000*F28/TrRoad_act!F95)</f>
        <v>33229.653719340422</v>
      </c>
      <c r="G119" s="75">
        <f>IF(TrRoad_act!G95=0,"",1000000*G28/TrRoad_act!G95)</f>
        <v>33548.963492719813</v>
      </c>
      <c r="H119" s="75">
        <f>IF(TrRoad_act!H95=0,"",1000000*H28/TrRoad_act!H95)</f>
        <v>33107.992191915371</v>
      </c>
      <c r="I119" s="75">
        <f>IF(TrRoad_act!I95=0,"",1000000*I28/TrRoad_act!I95)</f>
        <v>33834.25563554596</v>
      </c>
      <c r="J119" s="75">
        <f>IF(TrRoad_act!J95=0,"",1000000*J28/TrRoad_act!J95)</f>
        <v>31630.431999875211</v>
      </c>
      <c r="K119" s="75">
        <f>IF(TrRoad_act!K95=0,"",1000000*K28/TrRoad_act!K95)</f>
        <v>27057.72546725029</v>
      </c>
      <c r="L119" s="75">
        <f>IF(TrRoad_act!L95=0,"",1000000*L28/TrRoad_act!L95)</f>
        <v>29225.657561884593</v>
      </c>
      <c r="M119" s="75">
        <f>IF(TrRoad_act!M95=0,"",1000000*M28/TrRoad_act!M95)</f>
        <v>28345.689458651828</v>
      </c>
      <c r="N119" s="75">
        <f>IF(TrRoad_act!N95=0,"",1000000*N28/TrRoad_act!N95)</f>
        <v>28587.222705355623</v>
      </c>
      <c r="O119" s="75">
        <f>IF(TrRoad_act!O95=0,"",1000000*O28/TrRoad_act!O95)</f>
        <v>26668.228697030983</v>
      </c>
      <c r="P119" s="75">
        <f>IF(TrRoad_act!P95=0,"",1000000*P28/TrRoad_act!P95)</f>
        <v>21031.352262980417</v>
      </c>
      <c r="Q119" s="75">
        <f>IF(TrRoad_act!Q95=0,"",1000000*Q28/TrRoad_act!Q95)</f>
        <v>17088.807127461467</v>
      </c>
    </row>
    <row r="120" spans="1:17" ht="11.45" customHeight="1" x14ac:dyDescent="0.25">
      <c r="A120" s="62" t="s">
        <v>58</v>
      </c>
      <c r="B120" s="75">
        <f>IF(TrRoad_act!B96=0,"",1000000*B29/TrRoad_act!B96)</f>
        <v>80420.837449706829</v>
      </c>
      <c r="C120" s="75">
        <f>IF(TrRoad_act!C96=0,"",1000000*C29/TrRoad_act!C96)</f>
        <v>81448.514656670639</v>
      </c>
      <c r="D120" s="75">
        <f>IF(TrRoad_act!D96=0,"",1000000*D29/TrRoad_act!D96)</f>
        <v>91433.258366860071</v>
      </c>
      <c r="E120" s="75">
        <f>IF(TrRoad_act!E96=0,"",1000000*E29/TrRoad_act!E96)</f>
        <v>94028.629328688476</v>
      </c>
      <c r="F120" s="75">
        <f>IF(TrRoad_act!F96=0,"",1000000*F29/TrRoad_act!F96)</f>
        <v>91479.944129418567</v>
      </c>
      <c r="G120" s="75">
        <f>IF(TrRoad_act!G96=0,"",1000000*G29/TrRoad_act!G96)</f>
        <v>91795.584844633602</v>
      </c>
      <c r="H120" s="75">
        <f>IF(TrRoad_act!H96=0,"",1000000*H29/TrRoad_act!H96)</f>
        <v>86909.947648970498</v>
      </c>
      <c r="I120" s="75">
        <f>IF(TrRoad_act!I96=0,"",1000000*I29/TrRoad_act!I96)</f>
        <v>90899.5139286708</v>
      </c>
      <c r="J120" s="75">
        <f>IF(TrRoad_act!J96=0,"",1000000*J29/TrRoad_act!J96)</f>
        <v>86886.516831010638</v>
      </c>
      <c r="K120" s="75">
        <f>IF(TrRoad_act!K96=0,"",1000000*K29/TrRoad_act!K96)</f>
        <v>75291.579280290563</v>
      </c>
      <c r="L120" s="75">
        <f>IF(TrRoad_act!L96=0,"",1000000*L29/TrRoad_act!L96)</f>
        <v>81406.83327185837</v>
      </c>
      <c r="M120" s="75">
        <f>IF(TrRoad_act!M96=0,"",1000000*M29/TrRoad_act!M96)</f>
        <v>80633.173535364782</v>
      </c>
      <c r="N120" s="75">
        <f>IF(TrRoad_act!N96=0,"",1000000*N29/TrRoad_act!N96)</f>
        <v>80601.036270000084</v>
      </c>
      <c r="O120" s="75">
        <f>IF(TrRoad_act!O96=0,"",1000000*O29/TrRoad_act!O96)</f>
        <v>79759.152042583257</v>
      </c>
      <c r="P120" s="75">
        <f>IF(TrRoad_act!P96=0,"",1000000*P29/TrRoad_act!P96)</f>
        <v>79638.067297474641</v>
      </c>
      <c r="Q120" s="75">
        <f>IF(TrRoad_act!Q96=0,"",1000000*Q29/TrRoad_act!Q96)</f>
        <v>79183.521885659837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>
        <f>IF(TrRoad_act!C97=0,"",1000000*C30/TrRoad_act!C97)</f>
        <v>24172.078701440732</v>
      </c>
      <c r="D121" s="75">
        <f>IF(TrRoad_act!D97=0,"",1000000*D30/TrRoad_act!D97)</f>
        <v>27085.214571567823</v>
      </c>
      <c r="E121" s="75">
        <f>IF(TrRoad_act!E97=0,"",1000000*E30/TrRoad_act!E97)</f>
        <v>28314.587164323249</v>
      </c>
      <c r="F121" s="75">
        <f>IF(TrRoad_act!F97=0,"",1000000*F30/TrRoad_act!F97)</f>
        <v>27982.831773658971</v>
      </c>
      <c r="G121" s="75">
        <f>IF(TrRoad_act!G97=0,"",1000000*G30/TrRoad_act!G97)</f>
        <v>28597.321855197995</v>
      </c>
      <c r="H121" s="75">
        <f>IF(TrRoad_act!H97=0,"",1000000*H30/TrRoad_act!H97)</f>
        <v>28558.464668761691</v>
      </c>
      <c r="I121" s="75">
        <f>IF(TrRoad_act!I97=0,"",1000000*I30/TrRoad_act!I97)</f>
        <v>30653.387929661687</v>
      </c>
      <c r="J121" s="75">
        <f>IF(TrRoad_act!J97=0,"",1000000*J30/TrRoad_act!J97)</f>
        <v>29953.608468988841</v>
      </c>
      <c r="K121" s="75">
        <f>IF(TrRoad_act!K97=0,"",1000000*K30/TrRoad_act!K97)</f>
        <v>26639.923780629153</v>
      </c>
      <c r="L121" s="75">
        <f>IF(TrRoad_act!L97=0,"",1000000*L30/TrRoad_act!L97)</f>
        <v>29038.100941938628</v>
      </c>
      <c r="M121" s="75">
        <f>IF(TrRoad_act!M97=0,"",1000000*M30/TrRoad_act!M97)</f>
        <v>29321.520043702065</v>
      </c>
      <c r="N121" s="75">
        <f>IF(TrRoad_act!N97=0,"",1000000*N30/TrRoad_act!N97)</f>
        <v>29886.105445015975</v>
      </c>
      <c r="O121" s="75">
        <f>IF(TrRoad_act!O97=0,"",1000000*O30/TrRoad_act!O97)</f>
        <v>29873.844030709712</v>
      </c>
      <c r="P121" s="75">
        <f>IF(TrRoad_act!P97=0,"",1000000*P30/TrRoad_act!P97)</f>
        <v>30802.188026018925</v>
      </c>
      <c r="Q121" s="75">
        <f>IF(TrRoad_act!Q97=0,"",1000000*Q30/TrRoad_act!Q97)</f>
        <v>31468.537319568793</v>
      </c>
    </row>
    <row r="122" spans="1:17" ht="11.45" customHeight="1" x14ac:dyDescent="0.25">
      <c r="A122" s="62" t="s">
        <v>56</v>
      </c>
      <c r="B122" s="75" t="str">
        <f>IF(TrRoad_act!B98=0,"",1000000*B31/TrRoad_act!B98)</f>
        <v/>
      </c>
      <c r="C122" s="75" t="str">
        <f>IF(TrRoad_act!C98=0,"",1000000*C31/TrRoad_act!C98)</f>
        <v/>
      </c>
      <c r="D122" s="75" t="str">
        <f>IF(TrRoad_act!D98=0,"",1000000*D31/TrRoad_act!D98)</f>
        <v/>
      </c>
      <c r="E122" s="75" t="str">
        <f>IF(TrRoad_act!E98=0,"",1000000*E31/TrRoad_act!E98)</f>
        <v/>
      </c>
      <c r="F122" s="75">
        <f>IF(TrRoad_act!F98=0,"",1000000*F31/TrRoad_act!F98)</f>
        <v>54237.28546246422</v>
      </c>
      <c r="G122" s="75">
        <f>IF(TrRoad_act!G98=0,"",1000000*G31/TrRoad_act!G98)</f>
        <v>56099.883525136829</v>
      </c>
      <c r="H122" s="75">
        <f>IF(TrRoad_act!H98=0,"",1000000*H31/TrRoad_act!H98)</f>
        <v>35735.229790010351</v>
      </c>
      <c r="I122" s="75">
        <f>IF(TrRoad_act!I98=0,"",1000000*I31/TrRoad_act!I98)</f>
        <v>51531.360688788554</v>
      </c>
      <c r="J122" s="75">
        <f>IF(TrRoad_act!J98=0,"",1000000*J31/TrRoad_act!J98)</f>
        <v>40064.071613195702</v>
      </c>
      <c r="K122" s="75">
        <f>IF(TrRoad_act!K98=0,"",1000000*K31/TrRoad_act!K98)</f>
        <v>49713.199734888047</v>
      </c>
      <c r="L122" s="75">
        <f>IF(TrRoad_act!L98=0,"",1000000*L31/TrRoad_act!L98)</f>
        <v>49931.441040584628</v>
      </c>
      <c r="M122" s="75">
        <f>IF(TrRoad_act!M98=0,"",1000000*M31/TrRoad_act!M98)</f>
        <v>50367.494782287533</v>
      </c>
      <c r="N122" s="75">
        <f>IF(TrRoad_act!N98=0,"",1000000*N31/TrRoad_act!N98)</f>
        <v>51972.235118813449</v>
      </c>
      <c r="O122" s="75">
        <f>IF(TrRoad_act!O98=0,"",1000000*O31/TrRoad_act!O98)</f>
        <v>50834.011807819239</v>
      </c>
      <c r="P122" s="75">
        <f>IF(TrRoad_act!P98=0,"",1000000*P31/TrRoad_act!P98)</f>
        <v>47892.552189003625</v>
      </c>
      <c r="Q122" s="75">
        <f>IF(TrRoad_act!Q98=0,"",1000000*Q31/TrRoad_act!Q98)</f>
        <v>50909.70684977818</v>
      </c>
    </row>
    <row r="123" spans="1:17" ht="11.45" customHeight="1" x14ac:dyDescent="0.25">
      <c r="A123" s="62" t="s">
        <v>55</v>
      </c>
      <c r="B123" s="75">
        <f>IF(TrRoad_act!B99=0,"",1000000*B32/TrRoad_act!B99)</f>
        <v>0</v>
      </c>
      <c r="C123" s="75">
        <f>IF(TrRoad_act!C99=0,"",1000000*C32/TrRoad_act!C99)</f>
        <v>0</v>
      </c>
      <c r="D123" s="75">
        <f>IF(TrRoad_act!D99=0,"",1000000*D32/TrRoad_act!D99)</f>
        <v>0</v>
      </c>
      <c r="E123" s="75">
        <f>IF(TrRoad_act!E99=0,"",1000000*E32/TrRoad_act!E99)</f>
        <v>0</v>
      </c>
      <c r="F123" s="75">
        <f>IF(TrRoad_act!F99=0,"",1000000*F32/TrRoad_act!F99)</f>
        <v>0</v>
      </c>
      <c r="G123" s="75">
        <f>IF(TrRoad_act!G99=0,"",1000000*G32/TrRoad_act!G99)</f>
        <v>0</v>
      </c>
      <c r="H123" s="75">
        <f>IF(TrRoad_act!H99=0,"",1000000*H32/TrRoad_act!H99)</f>
        <v>0</v>
      </c>
      <c r="I123" s="75">
        <f>IF(TrRoad_act!I99=0,"",1000000*I32/TrRoad_act!I99)</f>
        <v>0</v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4758.9565180127875</v>
      </c>
      <c r="C125" s="78">
        <f>IF(TrRoad_act!C101=0,"",1000000*C34/TrRoad_act!C101)</f>
        <v>4709.8349848079451</v>
      </c>
      <c r="D125" s="78">
        <f>IF(TrRoad_act!D101=0,"",1000000*D34/TrRoad_act!D101)</f>
        <v>4881.8627293659065</v>
      </c>
      <c r="E125" s="78">
        <f>IF(TrRoad_act!E101=0,"",1000000*E34/TrRoad_act!E101)</f>
        <v>4792.4142034578708</v>
      </c>
      <c r="F125" s="78">
        <f>IF(TrRoad_act!F101=0,"",1000000*F34/TrRoad_act!F101)</f>
        <v>4704.2868062622465</v>
      </c>
      <c r="G125" s="78">
        <f>IF(TrRoad_act!G101=0,"",1000000*G34/TrRoad_act!G101)</f>
        <v>4721.0352867032025</v>
      </c>
      <c r="H125" s="78">
        <f>IF(TrRoad_act!H101=0,"",1000000*H34/TrRoad_act!H101)</f>
        <v>4642.4003590605334</v>
      </c>
      <c r="I125" s="78">
        <f>IF(TrRoad_act!I101=0,"",1000000*I34/TrRoad_act!I101)</f>
        <v>4629.9257659695168</v>
      </c>
      <c r="J125" s="78">
        <f>IF(TrRoad_act!J101=0,"",1000000*J34/TrRoad_act!J101)</f>
        <v>4391.5120799232873</v>
      </c>
      <c r="K125" s="78">
        <f>IF(TrRoad_act!K101=0,"",1000000*K34/TrRoad_act!K101)</f>
        <v>4154.3519649048731</v>
      </c>
      <c r="L125" s="78">
        <f>IF(TrRoad_act!L101=0,"",1000000*L34/TrRoad_act!L101)</f>
        <v>4096.8389615860433</v>
      </c>
      <c r="M125" s="78">
        <f>IF(TrRoad_act!M101=0,"",1000000*M34/TrRoad_act!M101)</f>
        <v>3993.1259472420843</v>
      </c>
      <c r="N125" s="78">
        <f>IF(TrRoad_act!N101=0,"",1000000*N34/TrRoad_act!N101)</f>
        <v>3860.069808842828</v>
      </c>
      <c r="O125" s="78">
        <f>IF(TrRoad_act!O101=0,"",1000000*O34/TrRoad_act!O101)</f>
        <v>3743.5248715160956</v>
      </c>
      <c r="P125" s="78">
        <f>IF(TrRoad_act!P101=0,"",1000000*P34/TrRoad_act!P101)</f>
        <v>3641.5504038247786</v>
      </c>
      <c r="Q125" s="78">
        <f>IF(TrRoad_act!Q101=0,"",1000000*Q34/TrRoad_act!Q101)</f>
        <v>3601.1864106364337</v>
      </c>
    </row>
    <row r="126" spans="1:17" ht="11.45" customHeight="1" x14ac:dyDescent="0.25">
      <c r="A126" s="62" t="s">
        <v>59</v>
      </c>
      <c r="B126" s="77">
        <f>IF(TrRoad_act!B102=0,"",1000000*B35/TrRoad_act!B102)</f>
        <v>5098.2314284471377</v>
      </c>
      <c r="C126" s="77">
        <f>IF(TrRoad_act!C102=0,"",1000000*C35/TrRoad_act!C102)</f>
        <v>5101.2350173522354</v>
      </c>
      <c r="D126" s="77">
        <f>IF(TrRoad_act!D102=0,"",1000000*D35/TrRoad_act!D102)</f>
        <v>5265.6435740012685</v>
      </c>
      <c r="E126" s="77">
        <f>IF(TrRoad_act!E102=0,"",1000000*E35/TrRoad_act!E102)</f>
        <v>5144.9080231301887</v>
      </c>
      <c r="F126" s="77">
        <f>IF(TrRoad_act!F102=0,"",1000000*F35/TrRoad_act!F102)</f>
        <v>5023.8682490834099</v>
      </c>
      <c r="G126" s="77">
        <f>IF(TrRoad_act!G102=0,"",1000000*G35/TrRoad_act!G102)</f>
        <v>5024.424201718949</v>
      </c>
      <c r="H126" s="77">
        <f>IF(TrRoad_act!H102=0,"",1000000*H35/TrRoad_act!H102)</f>
        <v>5065.1030602353885</v>
      </c>
      <c r="I126" s="77">
        <f>IF(TrRoad_act!I102=0,"",1000000*I35/TrRoad_act!I102)</f>
        <v>4987.4991260068373</v>
      </c>
      <c r="J126" s="77">
        <f>IF(TrRoad_act!J102=0,"",1000000*J35/TrRoad_act!J102)</f>
        <v>4571.2313756783706</v>
      </c>
      <c r="K126" s="77">
        <f>IF(TrRoad_act!K102=0,"",1000000*K35/TrRoad_act!K102)</f>
        <v>4245.9260356204668</v>
      </c>
      <c r="L126" s="77">
        <f>IF(TrRoad_act!L102=0,"",1000000*L35/TrRoad_act!L102)</f>
        <v>4039.3532643386702</v>
      </c>
      <c r="M126" s="77">
        <f>IF(TrRoad_act!M102=0,"",1000000*M35/TrRoad_act!M102)</f>
        <v>4000.4864312372883</v>
      </c>
      <c r="N126" s="77">
        <f>IF(TrRoad_act!N102=0,"",1000000*N35/TrRoad_act!N102)</f>
        <v>3867.6303414800341</v>
      </c>
      <c r="O126" s="77">
        <f>IF(TrRoad_act!O102=0,"",1000000*O35/TrRoad_act!O102)</f>
        <v>3604.3060181220294</v>
      </c>
      <c r="P126" s="77">
        <f>IF(TrRoad_act!P102=0,"",1000000*P35/TrRoad_act!P102)</f>
        <v>3533.1506988770789</v>
      </c>
      <c r="Q126" s="77">
        <f>IF(TrRoad_act!Q102=0,"",1000000*Q35/TrRoad_act!Q102)</f>
        <v>3498.895230606131</v>
      </c>
    </row>
    <row r="127" spans="1:17" ht="11.45" customHeight="1" x14ac:dyDescent="0.25">
      <c r="A127" s="62" t="s">
        <v>58</v>
      </c>
      <c r="B127" s="77">
        <f>IF(TrRoad_act!B103=0,"",1000000*B36/TrRoad_act!B103)</f>
        <v>4706.2607507778912</v>
      </c>
      <c r="C127" s="77">
        <f>IF(TrRoad_act!C103=0,"",1000000*C36/TrRoad_act!C103)</f>
        <v>4656.5562482843334</v>
      </c>
      <c r="D127" s="77">
        <f>IF(TrRoad_act!D103=0,"",1000000*D36/TrRoad_act!D103)</f>
        <v>4847.2933980755142</v>
      </c>
      <c r="E127" s="77">
        <f>IF(TrRoad_act!E103=0,"",1000000*E36/TrRoad_act!E103)</f>
        <v>4765.1372114242286</v>
      </c>
      <c r="F127" s="77">
        <f>IF(TrRoad_act!F103=0,"",1000000*F36/TrRoad_act!F103)</f>
        <v>4682.779421241632</v>
      </c>
      <c r="G127" s="77">
        <f>IF(TrRoad_act!G103=0,"",1000000*G36/TrRoad_act!G103)</f>
        <v>4702.0079668472736</v>
      </c>
      <c r="H127" s="77">
        <f>IF(TrRoad_act!H103=0,"",1000000*H36/TrRoad_act!H103)</f>
        <v>4618.9043914803169</v>
      </c>
      <c r="I127" s="77">
        <f>IF(TrRoad_act!I103=0,"",1000000*I36/TrRoad_act!I103)</f>
        <v>4611.7757207090463</v>
      </c>
      <c r="J127" s="77">
        <f>IF(TrRoad_act!J103=0,"",1000000*J36/TrRoad_act!J103)</f>
        <v>4384.3246343029004</v>
      </c>
      <c r="K127" s="77">
        <f>IF(TrRoad_act!K103=0,"",1000000*K36/TrRoad_act!K103)</f>
        <v>4152.155033559231</v>
      </c>
      <c r="L127" s="77">
        <f>IF(TrRoad_act!L103=0,"",1000000*L36/TrRoad_act!L103)</f>
        <v>4102.9333476636921</v>
      </c>
      <c r="M127" s="77">
        <f>IF(TrRoad_act!M103=0,"",1000000*M36/TrRoad_act!M103)</f>
        <v>3996.8551799737288</v>
      </c>
      <c r="N127" s="77">
        <f>IF(TrRoad_act!N103=0,"",1000000*N36/TrRoad_act!N103)</f>
        <v>3867.6778579998327</v>
      </c>
      <c r="O127" s="77">
        <f>IF(TrRoad_act!O103=0,"",1000000*O36/TrRoad_act!O103)</f>
        <v>3760.8610868433361</v>
      </c>
      <c r="P127" s="77">
        <f>IF(TrRoad_act!P103=0,"",1000000*P36/TrRoad_act!P103)</f>
        <v>3659.6102089857186</v>
      </c>
      <c r="Q127" s="77">
        <f>IF(TrRoad_act!Q103=0,"",1000000*Q36/TrRoad_act!Q103)</f>
        <v>3621.4523659568458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>
        <f>IF(TrRoad_act!E104=0,"",1000000*E37/TrRoad_act!E104)</f>
        <v>8452.724889800611</v>
      </c>
      <c r="F128" s="77">
        <f>IF(TrRoad_act!F104=0,"",1000000*F37/TrRoad_act!F104)</f>
        <v>8277.1508552714986</v>
      </c>
      <c r="G128" s="77">
        <f>IF(TrRoad_act!G104=0,"",1000000*G37/TrRoad_act!G104)</f>
        <v>8439.8022981243485</v>
      </c>
      <c r="H128" s="77">
        <f>IF(TrRoad_act!H104=0,"",1000000*H37/TrRoad_act!H104)</f>
        <v>8623.918002549919</v>
      </c>
      <c r="I128" s="77">
        <f>IF(TrRoad_act!I104=0,"",1000000*I37/TrRoad_act!I104)</f>
        <v>8691.0252549173656</v>
      </c>
      <c r="J128" s="77">
        <f>IF(TrRoad_act!J104=0,"",1000000*J37/TrRoad_act!J104)</f>
        <v>8321.1171224702921</v>
      </c>
      <c r="K128" s="77">
        <f>IF(TrRoad_act!K104=0,"",1000000*K37/TrRoad_act!K104)</f>
        <v>8015.3421746867498</v>
      </c>
      <c r="L128" s="77">
        <f>IF(TrRoad_act!L104=0,"",1000000*L37/TrRoad_act!L104)</f>
        <v>7810.6748101240673</v>
      </c>
      <c r="M128" s="77">
        <f>IF(TrRoad_act!M104=0,"",1000000*M37/TrRoad_act!M104)</f>
        <v>7679.8346872715147</v>
      </c>
      <c r="N128" s="77">
        <f>IF(TrRoad_act!N104=0,"",1000000*N37/TrRoad_act!N104)</f>
        <v>7350.0402356271798</v>
      </c>
      <c r="O128" s="77">
        <f>IF(TrRoad_act!O104=0,"",1000000*O37/TrRoad_act!O104)</f>
        <v>7054.7621427272852</v>
      </c>
      <c r="P128" s="77">
        <f>IF(TrRoad_act!P104=0,"",1000000*P37/TrRoad_act!P104)</f>
        <v>6828.9759015161826</v>
      </c>
      <c r="Q128" s="77">
        <f>IF(TrRoad_act!Q104=0,"",1000000*Q37/TrRoad_act!Q104)</f>
        <v>6839.6279296891425</v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>
        <f>IF(TrRoad_act!H105=0,"",1000000*H38/TrRoad_act!H105)</f>
        <v>2715.9102377648874</v>
      </c>
      <c r="I129" s="77">
        <f>IF(TrRoad_act!I105=0,"",1000000*I38/TrRoad_act!I105)</f>
        <v>2776.042642367157</v>
      </c>
      <c r="J129" s="77">
        <f>IF(TrRoad_act!J105=0,"",1000000*J38/TrRoad_act!J105)</f>
        <v>2655.2574471706694</v>
      </c>
      <c r="K129" s="77">
        <f>IF(TrRoad_act!K105=0,"",1000000*K38/TrRoad_act!K105)</f>
        <v>2583.0556249207607</v>
      </c>
      <c r="L129" s="77">
        <f>IF(TrRoad_act!L105=0,"",1000000*L38/TrRoad_act!L105)</f>
        <v>2523.5968105426782</v>
      </c>
      <c r="M129" s="77">
        <f>IF(TrRoad_act!M105=0,"",1000000*M38/TrRoad_act!M105)</f>
        <v>2470.9600754980383</v>
      </c>
      <c r="N129" s="77">
        <f>IF(TrRoad_act!N105=0,"",1000000*N38/TrRoad_act!N105)</f>
        <v>2395.4512369772169</v>
      </c>
      <c r="O129" s="77">
        <f>IF(TrRoad_act!O105=0,"",1000000*O38/TrRoad_act!O105)</f>
        <v>2324.3072721022463</v>
      </c>
      <c r="P129" s="77">
        <f>IF(TrRoad_act!P105=0,"",1000000*P38/TrRoad_act!P105)</f>
        <v>2197.8149898882466</v>
      </c>
      <c r="Q129" s="77">
        <f>IF(TrRoad_act!Q105=0,"",1000000*Q38/TrRoad_act!Q105)</f>
        <v>2168.798262929869</v>
      </c>
    </row>
    <row r="130" spans="1:17" ht="11.45" customHeight="1" x14ac:dyDescent="0.25">
      <c r="A130" s="62" t="s">
        <v>55</v>
      </c>
      <c r="B130" s="77">
        <f>IF(TrRoad_act!B106=0,"",1000000*B39/TrRoad_act!B106)</f>
        <v>0</v>
      </c>
      <c r="C130" s="77">
        <f>IF(TrRoad_act!C106=0,"",1000000*C39/TrRoad_act!C106)</f>
        <v>0</v>
      </c>
      <c r="D130" s="77">
        <f>IF(TrRoad_act!D106=0,"",1000000*D39/TrRoad_act!D106)</f>
        <v>0</v>
      </c>
      <c r="E130" s="77">
        <f>IF(TrRoad_act!E106=0,"",1000000*E39/TrRoad_act!E106)</f>
        <v>0</v>
      </c>
      <c r="F130" s="77">
        <f>IF(TrRoad_act!F106=0,"",1000000*F39/TrRoad_act!F106)</f>
        <v>0</v>
      </c>
      <c r="G130" s="77">
        <f>IF(TrRoad_act!G106=0,"",1000000*G39/TrRoad_act!G106)</f>
        <v>0</v>
      </c>
      <c r="H130" s="77">
        <f>IF(TrRoad_act!H106=0,"",1000000*H39/TrRoad_act!H106)</f>
        <v>0</v>
      </c>
      <c r="I130" s="77">
        <f>IF(TrRoad_act!I106=0,"",1000000*I39/TrRoad_act!I106)</f>
        <v>0</v>
      </c>
      <c r="J130" s="77">
        <f>IF(TrRoad_act!J106=0,"",1000000*J39/TrRoad_act!J106)</f>
        <v>0</v>
      </c>
      <c r="K130" s="77">
        <f>IF(TrRoad_act!K106=0,"",1000000*K39/TrRoad_act!K106)</f>
        <v>0</v>
      </c>
      <c r="L130" s="77">
        <f>IF(TrRoad_act!L106=0,"",1000000*L39/TrRoad_act!L106)</f>
        <v>0</v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63648.317108144067</v>
      </c>
      <c r="C131" s="76">
        <f>IF(TrRoad_act!C107=0,"",1000000*C40/TrRoad_act!C107)</f>
        <v>76732.658606198689</v>
      </c>
      <c r="D131" s="76">
        <f>IF(TrRoad_act!D107=0,"",1000000*D40/TrRoad_act!D107)</f>
        <v>89642.462195370812</v>
      </c>
      <c r="E131" s="76">
        <f>IF(TrRoad_act!E107=0,"",1000000*E40/TrRoad_act!E107)</f>
        <v>100590.0749529938</v>
      </c>
      <c r="F131" s="76">
        <f>IF(TrRoad_act!F107=0,"",1000000*F40/TrRoad_act!F107)</f>
        <v>99789.458425554665</v>
      </c>
      <c r="G131" s="76">
        <f>IF(TrRoad_act!G107=0,"",1000000*G40/TrRoad_act!G107)</f>
        <v>103966.04483389331</v>
      </c>
      <c r="H131" s="76">
        <f>IF(TrRoad_act!H107=0,"",1000000*H40/TrRoad_act!H107)</f>
        <v>91483.7665513713</v>
      </c>
      <c r="I131" s="76">
        <f>IF(TrRoad_act!I107=0,"",1000000*I40/TrRoad_act!I107)</f>
        <v>88405.694594603629</v>
      </c>
      <c r="J131" s="76">
        <f>IF(TrRoad_act!J107=0,"",1000000*J40/TrRoad_act!J107)</f>
        <v>75879.086680664041</v>
      </c>
      <c r="K131" s="76">
        <f>IF(TrRoad_act!K107=0,"",1000000*K40/TrRoad_act!K107)</f>
        <v>74432.487970522649</v>
      </c>
      <c r="L131" s="76">
        <f>IF(TrRoad_act!L107=0,"",1000000*L40/TrRoad_act!L107)</f>
        <v>84228.365431919825</v>
      </c>
      <c r="M131" s="76">
        <f>IF(TrRoad_act!M107=0,"",1000000*M40/TrRoad_act!M107)</f>
        <v>77806.44032455016</v>
      </c>
      <c r="N131" s="76">
        <f>IF(TrRoad_act!N107=0,"",1000000*N40/TrRoad_act!N107)</f>
        <v>79651.514629870057</v>
      </c>
      <c r="O131" s="76">
        <f>IF(TrRoad_act!O107=0,"",1000000*O40/TrRoad_act!O107)</f>
        <v>96278.361374885906</v>
      </c>
      <c r="P131" s="76">
        <f>IF(TrRoad_act!P107=0,"",1000000*P40/TrRoad_act!P107)</f>
        <v>90893.85635608845</v>
      </c>
      <c r="Q131" s="76">
        <f>IF(TrRoad_act!Q107=0,"",1000000*Q40/TrRoad_act!Q107)</f>
        <v>92441.771202555625</v>
      </c>
    </row>
    <row r="132" spans="1:17" ht="11.45" customHeight="1" x14ac:dyDescent="0.25">
      <c r="A132" s="17" t="s">
        <v>23</v>
      </c>
      <c r="B132" s="75">
        <f>IF(TrRoad_act!B108=0,"",1000000*B41/TrRoad_act!B108)</f>
        <v>31057.155576073637</v>
      </c>
      <c r="C132" s="75">
        <f>IF(TrRoad_act!C108=0,"",1000000*C41/TrRoad_act!C108)</f>
        <v>33678.424999066803</v>
      </c>
      <c r="D132" s="75">
        <f>IF(TrRoad_act!D108=0,"",1000000*D41/TrRoad_act!D108)</f>
        <v>35904.674761775306</v>
      </c>
      <c r="E132" s="75">
        <f>IF(TrRoad_act!E108=0,"",1000000*E41/TrRoad_act!E108)</f>
        <v>38424.324640759864</v>
      </c>
      <c r="F132" s="75">
        <f>IF(TrRoad_act!F108=0,"",1000000*F41/TrRoad_act!F108)</f>
        <v>36513.980711239805</v>
      </c>
      <c r="G132" s="75">
        <f>IF(TrRoad_act!G108=0,"",1000000*G41/TrRoad_act!G108)</f>
        <v>36836.385346158044</v>
      </c>
      <c r="H132" s="75">
        <f>IF(TrRoad_act!H108=0,"",1000000*H41/TrRoad_act!H108)</f>
        <v>39551.141277987721</v>
      </c>
      <c r="I132" s="75">
        <f>IF(TrRoad_act!I108=0,"",1000000*I41/TrRoad_act!I108)</f>
        <v>38737.545289272814</v>
      </c>
      <c r="J132" s="75">
        <f>IF(TrRoad_act!J108=0,"",1000000*J41/TrRoad_act!J108)</f>
        <v>35981.602187028111</v>
      </c>
      <c r="K132" s="75">
        <f>IF(TrRoad_act!K108=0,"",1000000*K41/TrRoad_act!K108)</f>
        <v>33437.829794403224</v>
      </c>
      <c r="L132" s="75">
        <f>IF(TrRoad_act!L108=0,"",1000000*L41/TrRoad_act!L108)</f>
        <v>34632.645274415401</v>
      </c>
      <c r="M132" s="75">
        <f>IF(TrRoad_act!M108=0,"",1000000*M41/TrRoad_act!M108)</f>
        <v>34587.846138766094</v>
      </c>
      <c r="N132" s="75">
        <f>IF(TrRoad_act!N108=0,"",1000000*N41/TrRoad_act!N108)</f>
        <v>34138.22120141155</v>
      </c>
      <c r="O132" s="75">
        <f>IF(TrRoad_act!O108=0,"",1000000*O41/TrRoad_act!O108)</f>
        <v>38095.854675053495</v>
      </c>
      <c r="P132" s="75">
        <f>IF(TrRoad_act!P108=0,"",1000000*P41/TrRoad_act!P108)</f>
        <v>38610.001241161604</v>
      </c>
      <c r="Q132" s="75">
        <f>IF(TrRoad_act!Q108=0,"",1000000*Q41/TrRoad_act!Q108)</f>
        <v>40501.232488846159</v>
      </c>
    </row>
    <row r="133" spans="1:17" ht="11.45" customHeight="1" x14ac:dyDescent="0.25">
      <c r="A133" s="15" t="s">
        <v>22</v>
      </c>
      <c r="B133" s="74">
        <f>IF(TrRoad_act!B109=0,"",1000000*B42/TrRoad_act!B109)</f>
        <v>255335.34798099878</v>
      </c>
      <c r="C133" s="74">
        <f>IF(TrRoad_act!C109=0,"",1000000*C42/TrRoad_act!C109)</f>
        <v>305331.93086025678</v>
      </c>
      <c r="D133" s="74">
        <f>IF(TrRoad_act!D109=0,"",1000000*D42/TrRoad_act!D109)</f>
        <v>354055.72738441662</v>
      </c>
      <c r="E133" s="74">
        <f>IF(TrRoad_act!E109=0,"",1000000*E42/TrRoad_act!E109)</f>
        <v>397069.83718547085</v>
      </c>
      <c r="F133" s="74">
        <f>IF(TrRoad_act!F109=0,"",1000000*F42/TrRoad_act!F109)</f>
        <v>356469.73797115491</v>
      </c>
      <c r="G133" s="74">
        <f>IF(TrRoad_act!G109=0,"",1000000*G42/TrRoad_act!G109)</f>
        <v>364362.8598034695</v>
      </c>
      <c r="H133" s="74">
        <f>IF(TrRoad_act!H109=0,"",1000000*H42/TrRoad_act!H109)</f>
        <v>279214.20891681116</v>
      </c>
      <c r="I133" s="74">
        <f>IF(TrRoad_act!I109=0,"",1000000*I42/TrRoad_act!I109)</f>
        <v>248312.23476800669</v>
      </c>
      <c r="J133" s="74">
        <f>IF(TrRoad_act!J109=0,"",1000000*J42/TrRoad_act!J109)</f>
        <v>191125.21608656793</v>
      </c>
      <c r="K133" s="74">
        <f>IF(TrRoad_act!K109=0,"",1000000*K42/TrRoad_act!K109)</f>
        <v>216003.6002878958</v>
      </c>
      <c r="L133" s="74">
        <f>IF(TrRoad_act!L109=0,"",1000000*L42/TrRoad_act!L109)</f>
        <v>247120.81475719257</v>
      </c>
      <c r="M133" s="74">
        <f>IF(TrRoad_act!M109=0,"",1000000*M42/TrRoad_act!M109)</f>
        <v>215484.78776469838</v>
      </c>
      <c r="N133" s="74">
        <f>IF(TrRoad_act!N109=0,"",1000000*N42/TrRoad_act!N109)</f>
        <v>228732.8811588971</v>
      </c>
      <c r="O133" s="74">
        <f>IF(TrRoad_act!O109=0,"",1000000*O42/TrRoad_act!O109)</f>
        <v>267128.43117202877</v>
      </c>
      <c r="P133" s="74">
        <f>IF(TrRoad_act!P109=0,"",1000000*P42/TrRoad_act!P109)</f>
        <v>246603.71757954793</v>
      </c>
      <c r="Q133" s="74">
        <f>IF(TrRoad_act!Q109=0,"",1000000*Q42/TrRoad_act!Q109)</f>
        <v>240766.54083595413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0.62800544709541717</v>
      </c>
      <c r="C136" s="56">
        <f t="shared" si="16"/>
        <v>0.60341273285490715</v>
      </c>
      <c r="D136" s="56">
        <f t="shared" si="16"/>
        <v>0.59783915235968788</v>
      </c>
      <c r="E136" s="56">
        <f t="shared" si="16"/>
        <v>0.58669951665976994</v>
      </c>
      <c r="F136" s="56">
        <f t="shared" si="16"/>
        <v>0.58706805227409542</v>
      </c>
      <c r="G136" s="56">
        <f t="shared" si="16"/>
        <v>0.5844338019742884</v>
      </c>
      <c r="H136" s="56">
        <f t="shared" si="16"/>
        <v>0.60910055998511059</v>
      </c>
      <c r="I136" s="56">
        <f t="shared" si="16"/>
        <v>0.61178093666411582</v>
      </c>
      <c r="J136" s="56">
        <f t="shared" si="16"/>
        <v>0.62676274065405657</v>
      </c>
      <c r="K136" s="56">
        <f t="shared" si="16"/>
        <v>0.62939489639066282</v>
      </c>
      <c r="L136" s="56">
        <f t="shared" si="16"/>
        <v>0.6010745082305361</v>
      </c>
      <c r="M136" s="56">
        <f t="shared" si="16"/>
        <v>0.61014551740062628</v>
      </c>
      <c r="N136" s="56">
        <f t="shared" si="16"/>
        <v>0.60366950649929574</v>
      </c>
      <c r="O136" s="56">
        <f t="shared" si="16"/>
        <v>0.57368883141518345</v>
      </c>
      <c r="P136" s="56">
        <f t="shared" si="16"/>
        <v>0.58997754608271868</v>
      </c>
      <c r="Q136" s="56">
        <f t="shared" si="16"/>
        <v>0.58708747453603494</v>
      </c>
    </row>
    <row r="137" spans="1:17" ht="11.45" customHeight="1" x14ac:dyDescent="0.25">
      <c r="A137" s="55" t="s">
        <v>30</v>
      </c>
      <c r="B137" s="54">
        <f t="shared" ref="B137:Q137" si="17">IF(B19=0,0,B19/B$17)</f>
        <v>5.4981323324025623E-3</v>
      </c>
      <c r="C137" s="54">
        <f t="shared" si="17"/>
        <v>5.3222564100594318E-3</v>
      </c>
      <c r="D137" s="54">
        <f t="shared" si="17"/>
        <v>4.9996072043417021E-3</v>
      </c>
      <c r="E137" s="54">
        <f t="shared" si="17"/>
        <v>4.8171359853258957E-3</v>
      </c>
      <c r="F137" s="54">
        <f t="shared" si="17"/>
        <v>4.8692068276239321E-3</v>
      </c>
      <c r="G137" s="54">
        <f t="shared" si="17"/>
        <v>4.857727802973312E-3</v>
      </c>
      <c r="H137" s="54">
        <f t="shared" si="17"/>
        <v>5.2908460309287024E-3</v>
      </c>
      <c r="I137" s="54">
        <f t="shared" si="17"/>
        <v>5.4239459748004733E-3</v>
      </c>
      <c r="J137" s="54">
        <f t="shared" si="17"/>
        <v>5.9040759997789419E-3</v>
      </c>
      <c r="K137" s="54">
        <f t="shared" si="17"/>
        <v>6.2838168401019891E-3</v>
      </c>
      <c r="L137" s="54">
        <f t="shared" si="17"/>
        <v>6.2273656625517074E-3</v>
      </c>
      <c r="M137" s="54">
        <f t="shared" si="17"/>
        <v>6.6588153564126227E-3</v>
      </c>
      <c r="N137" s="54">
        <f t="shared" si="17"/>
        <v>6.9329700141067237E-3</v>
      </c>
      <c r="O137" s="54">
        <f t="shared" si="17"/>
        <v>6.6677163399850008E-3</v>
      </c>
      <c r="P137" s="54">
        <f t="shared" si="17"/>
        <v>7.0772818398536818E-3</v>
      </c>
      <c r="Q137" s="54">
        <f t="shared" si="17"/>
        <v>7.1728103473097642E-3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0.57830237136764584</v>
      </c>
      <c r="C138" s="50">
        <f t="shared" si="18"/>
        <v>0.55656792741616001</v>
      </c>
      <c r="D138" s="50">
        <f t="shared" si="18"/>
        <v>0.55398716236528645</v>
      </c>
      <c r="E138" s="50">
        <f t="shared" si="18"/>
        <v>0.54438733454371113</v>
      </c>
      <c r="F138" s="50">
        <f t="shared" si="18"/>
        <v>0.54556405777585004</v>
      </c>
      <c r="G138" s="50">
        <f t="shared" si="18"/>
        <v>0.54437769685181836</v>
      </c>
      <c r="H138" s="50">
        <f t="shared" si="18"/>
        <v>0.56872433675350731</v>
      </c>
      <c r="I138" s="50">
        <f t="shared" si="18"/>
        <v>0.57010392623990269</v>
      </c>
      <c r="J138" s="50">
        <f t="shared" si="18"/>
        <v>0.58402749235246354</v>
      </c>
      <c r="K138" s="50">
        <f t="shared" si="18"/>
        <v>0.58889802007614811</v>
      </c>
      <c r="L138" s="50">
        <f t="shared" si="18"/>
        <v>0.55906690461243114</v>
      </c>
      <c r="M138" s="50">
        <f t="shared" si="18"/>
        <v>0.56698157436529839</v>
      </c>
      <c r="N138" s="50">
        <f t="shared" si="18"/>
        <v>0.56047202204713675</v>
      </c>
      <c r="O138" s="50">
        <f t="shared" si="18"/>
        <v>0.5324658036098795</v>
      </c>
      <c r="P138" s="50">
        <f t="shared" si="18"/>
        <v>0.54746622041677528</v>
      </c>
      <c r="Q138" s="50">
        <f t="shared" si="18"/>
        <v>0.5448684092936581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0.31236968327178677</v>
      </c>
      <c r="C139" s="52">
        <f t="shared" si="19"/>
        <v>0.29240542138423298</v>
      </c>
      <c r="D139" s="52">
        <f t="shared" si="19"/>
        <v>0.28719963082739114</v>
      </c>
      <c r="E139" s="52">
        <f t="shared" si="19"/>
        <v>0.27555321447258846</v>
      </c>
      <c r="F139" s="52">
        <f t="shared" si="19"/>
        <v>0.26751707533922281</v>
      </c>
      <c r="G139" s="52">
        <f t="shared" si="19"/>
        <v>0.24906811847765598</v>
      </c>
      <c r="H139" s="52">
        <f t="shared" si="19"/>
        <v>0.25834757480182363</v>
      </c>
      <c r="I139" s="52">
        <f t="shared" si="19"/>
        <v>0.24605273756071849</v>
      </c>
      <c r="J139" s="52">
        <f t="shared" si="19"/>
        <v>0.23073264753764744</v>
      </c>
      <c r="K139" s="52">
        <f t="shared" si="19"/>
        <v>0.2324357048681448</v>
      </c>
      <c r="L139" s="52">
        <f t="shared" si="19"/>
        <v>0.22110750969226273</v>
      </c>
      <c r="M139" s="52">
        <f t="shared" si="19"/>
        <v>0.22038141240996181</v>
      </c>
      <c r="N139" s="52">
        <f t="shared" si="19"/>
        <v>0.21589971381992989</v>
      </c>
      <c r="O139" s="52">
        <f t="shared" si="19"/>
        <v>0.19965772819340591</v>
      </c>
      <c r="P139" s="52">
        <f t="shared" si="19"/>
        <v>0.19940695611314058</v>
      </c>
      <c r="Q139" s="52">
        <f t="shared" si="19"/>
        <v>0.19750120295199761</v>
      </c>
    </row>
    <row r="140" spans="1:17" ht="11.45" customHeight="1" x14ac:dyDescent="0.25">
      <c r="A140" s="53" t="s">
        <v>58</v>
      </c>
      <c r="B140" s="52">
        <f t="shared" ref="B140:Q140" si="20">IF(B22=0,0,B22/B$17)</f>
        <v>0.26348906911005493</v>
      </c>
      <c r="C140" s="52">
        <f t="shared" si="20"/>
        <v>0.26175592755465105</v>
      </c>
      <c r="D140" s="52">
        <f t="shared" si="20"/>
        <v>0.26397802108289781</v>
      </c>
      <c r="E140" s="52">
        <f t="shared" si="20"/>
        <v>0.26572691668737947</v>
      </c>
      <c r="F140" s="52">
        <f t="shared" si="20"/>
        <v>0.27551954698507697</v>
      </c>
      <c r="G140" s="52">
        <f t="shared" si="20"/>
        <v>0.29293246886158963</v>
      </c>
      <c r="H140" s="52">
        <f t="shared" si="20"/>
        <v>0.30776599624740242</v>
      </c>
      <c r="I140" s="52">
        <f t="shared" si="20"/>
        <v>0.32165048729836093</v>
      </c>
      <c r="J140" s="52">
        <f t="shared" si="20"/>
        <v>0.35056419336287065</v>
      </c>
      <c r="K140" s="52">
        <f t="shared" si="20"/>
        <v>0.35394539473391295</v>
      </c>
      <c r="L140" s="52">
        <f t="shared" si="20"/>
        <v>0.33572136804979713</v>
      </c>
      <c r="M140" s="52">
        <f t="shared" si="20"/>
        <v>0.34426498339722383</v>
      </c>
      <c r="N140" s="52">
        <f t="shared" si="20"/>
        <v>0.34205785656401766</v>
      </c>
      <c r="O140" s="52">
        <f t="shared" si="20"/>
        <v>0.330475906790892</v>
      </c>
      <c r="P140" s="52">
        <f t="shared" si="20"/>
        <v>0.34587771157625863</v>
      </c>
      <c r="Q140" s="52">
        <f t="shared" si="20"/>
        <v>0.34560419487788452</v>
      </c>
    </row>
    <row r="141" spans="1:17" ht="11.45" customHeight="1" x14ac:dyDescent="0.25">
      <c r="A141" s="53" t="s">
        <v>57</v>
      </c>
      <c r="B141" s="52">
        <f t="shared" ref="B141:Q141" si="21">IF(B23=0,0,B23/B$17)</f>
        <v>2.4436189858042224E-3</v>
      </c>
      <c r="C141" s="52">
        <f t="shared" si="21"/>
        <v>2.4065784772759049E-3</v>
      </c>
      <c r="D141" s="52">
        <f t="shared" si="21"/>
        <v>2.8095104549974402E-3</v>
      </c>
      <c r="E141" s="52">
        <f t="shared" si="21"/>
        <v>3.1072033837431685E-3</v>
      </c>
      <c r="F141" s="52">
        <f t="shared" si="21"/>
        <v>2.5274354515501638E-3</v>
      </c>
      <c r="G141" s="52">
        <f t="shared" si="21"/>
        <v>2.377109512572746E-3</v>
      </c>
      <c r="H141" s="52">
        <f t="shared" si="21"/>
        <v>2.6045978669393234E-3</v>
      </c>
      <c r="I141" s="52">
        <f t="shared" si="21"/>
        <v>2.3768913292588753E-3</v>
      </c>
      <c r="J141" s="52">
        <f t="shared" si="21"/>
        <v>2.6138415918778228E-3</v>
      </c>
      <c r="K141" s="52">
        <f t="shared" si="21"/>
        <v>2.3748010646952879E-3</v>
      </c>
      <c r="L141" s="52">
        <f t="shared" si="21"/>
        <v>2.0613967772559394E-3</v>
      </c>
      <c r="M141" s="52">
        <f t="shared" si="21"/>
        <v>2.0945637868248403E-3</v>
      </c>
      <c r="N141" s="52">
        <f t="shared" si="21"/>
        <v>2.2322136180932214E-3</v>
      </c>
      <c r="O141" s="52">
        <f t="shared" si="21"/>
        <v>2.006775068860012E-3</v>
      </c>
      <c r="P141" s="52">
        <f t="shared" si="21"/>
        <v>1.7855539903573272E-3</v>
      </c>
      <c r="Q141" s="52">
        <f t="shared" si="21"/>
        <v>1.2846955076497486E-3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6.1678373418265969E-6</v>
      </c>
      <c r="I142" s="52">
        <f t="shared" si="22"/>
        <v>2.3810051564409536E-5</v>
      </c>
      <c r="J142" s="52">
        <f t="shared" si="22"/>
        <v>1.1680986006754518E-4</v>
      </c>
      <c r="K142" s="52">
        <f t="shared" si="22"/>
        <v>1.4211940939516099E-4</v>
      </c>
      <c r="L142" s="52">
        <f t="shared" si="22"/>
        <v>1.7663009311530715E-4</v>
      </c>
      <c r="M142" s="52">
        <f t="shared" si="22"/>
        <v>2.4061477128793041E-4</v>
      </c>
      <c r="N142" s="52">
        <f t="shared" si="22"/>
        <v>2.8223804509603653E-4</v>
      </c>
      <c r="O142" s="52">
        <f t="shared" si="22"/>
        <v>3.1745605844631992E-4</v>
      </c>
      <c r="P142" s="52">
        <f t="shared" si="22"/>
        <v>3.7688694169778816E-4</v>
      </c>
      <c r="Q142" s="52">
        <f t="shared" si="22"/>
        <v>4.2615035515084339E-4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7.9374982753961806E-6</v>
      </c>
      <c r="P143" s="52">
        <f t="shared" si="23"/>
        <v>1.9111795321068064E-5</v>
      </c>
      <c r="Q143" s="52">
        <f t="shared" si="23"/>
        <v>5.2165600975323508E-5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4.4204943395368727E-2</v>
      </c>
      <c r="C145" s="50">
        <f t="shared" si="25"/>
        <v>4.1522549028687697E-2</v>
      </c>
      <c r="D145" s="50">
        <f t="shared" si="25"/>
        <v>3.8852382790059717E-2</v>
      </c>
      <c r="E145" s="50">
        <f t="shared" si="25"/>
        <v>3.7495046130732942E-2</v>
      </c>
      <c r="F145" s="50">
        <f t="shared" si="25"/>
        <v>3.6634787670621428E-2</v>
      </c>
      <c r="G145" s="50">
        <f t="shared" si="25"/>
        <v>3.5198377319496571E-2</v>
      </c>
      <c r="H145" s="50">
        <f t="shared" si="25"/>
        <v>3.5085377200674638E-2</v>
      </c>
      <c r="I145" s="50">
        <f t="shared" si="25"/>
        <v>3.6253064449412557E-2</v>
      </c>
      <c r="J145" s="50">
        <f t="shared" si="25"/>
        <v>3.6831172301814076E-2</v>
      </c>
      <c r="K145" s="50">
        <f t="shared" si="25"/>
        <v>3.4213059474412631E-2</v>
      </c>
      <c r="L145" s="50">
        <f t="shared" si="25"/>
        <v>3.5780237955553178E-2</v>
      </c>
      <c r="M145" s="50">
        <f t="shared" si="25"/>
        <v>3.6505127678915242E-2</v>
      </c>
      <c r="N145" s="50">
        <f t="shared" si="25"/>
        <v>3.6264514438052217E-2</v>
      </c>
      <c r="O145" s="50">
        <f t="shared" si="25"/>
        <v>3.4555311465318934E-2</v>
      </c>
      <c r="P145" s="50">
        <f t="shared" si="25"/>
        <v>3.5434043826089695E-2</v>
      </c>
      <c r="Q145" s="50">
        <f t="shared" si="25"/>
        <v>3.5046254895067228E-2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2.0842038696205191E-5</v>
      </c>
      <c r="C146" s="52">
        <f t="shared" si="26"/>
        <v>2.1193854351445965E-5</v>
      </c>
      <c r="D146" s="52">
        <f t="shared" si="26"/>
        <v>1.6978321109869667E-5</v>
      </c>
      <c r="E146" s="52">
        <f t="shared" si="26"/>
        <v>1.4932024079497485E-5</v>
      </c>
      <c r="F146" s="52">
        <f t="shared" si="26"/>
        <v>1.2967211955313865E-5</v>
      </c>
      <c r="G146" s="52">
        <f t="shared" si="26"/>
        <v>9.887695088751758E-6</v>
      </c>
      <c r="H146" s="52">
        <f t="shared" si="26"/>
        <v>8.8324073772925096E-6</v>
      </c>
      <c r="I146" s="52">
        <f t="shared" si="26"/>
        <v>8.9288697597279827E-6</v>
      </c>
      <c r="J146" s="52">
        <f t="shared" si="26"/>
        <v>7.3799793486955857E-6</v>
      </c>
      <c r="K146" s="52">
        <f t="shared" si="26"/>
        <v>5.2423504256761043E-6</v>
      </c>
      <c r="L146" s="52">
        <f t="shared" si="26"/>
        <v>5.4629835484273062E-6</v>
      </c>
      <c r="M146" s="52">
        <f t="shared" si="26"/>
        <v>4.1202872613030798E-6</v>
      </c>
      <c r="N146" s="52">
        <f t="shared" si="26"/>
        <v>4.1593388546781708E-6</v>
      </c>
      <c r="O146" s="52">
        <f t="shared" si="26"/>
        <v>2.4672088586578194E-6</v>
      </c>
      <c r="P146" s="52">
        <f t="shared" si="26"/>
        <v>2.9802452998418012E-6</v>
      </c>
      <c r="Q146" s="52">
        <f t="shared" si="26"/>
        <v>2.376294358495882E-6</v>
      </c>
    </row>
    <row r="147" spans="1:17" ht="11.45" customHeight="1" x14ac:dyDescent="0.25">
      <c r="A147" s="53" t="s">
        <v>58</v>
      </c>
      <c r="B147" s="52">
        <f t="shared" ref="B147:Q147" si="27">IF(B29=0,0,B29/B$17)</f>
        <v>4.4184101356672521E-2</v>
      </c>
      <c r="C147" s="52">
        <f t="shared" si="27"/>
        <v>4.1481169605472087E-2</v>
      </c>
      <c r="D147" s="52">
        <f t="shared" si="27"/>
        <v>3.8774247357259768E-2</v>
      </c>
      <c r="E147" s="52">
        <f t="shared" si="27"/>
        <v>3.739545585374969E-2</v>
      </c>
      <c r="F147" s="52">
        <f t="shared" si="27"/>
        <v>3.6479624709720965E-2</v>
      </c>
      <c r="G147" s="52">
        <f t="shared" si="27"/>
        <v>3.4992921433028623E-2</v>
      </c>
      <c r="H147" s="52">
        <f t="shared" si="27"/>
        <v>3.484001944233607E-2</v>
      </c>
      <c r="I147" s="52">
        <f t="shared" si="27"/>
        <v>3.5822688950294473E-2</v>
      </c>
      <c r="J147" s="52">
        <f t="shared" si="27"/>
        <v>3.6287365686719322E-2</v>
      </c>
      <c r="K147" s="52">
        <f t="shared" si="27"/>
        <v>3.3102707223416211E-2</v>
      </c>
      <c r="L147" s="52">
        <f t="shared" si="27"/>
        <v>3.4344565104197984E-2</v>
      </c>
      <c r="M147" s="52">
        <f t="shared" si="27"/>
        <v>3.4955088518141296E-2</v>
      </c>
      <c r="N147" s="52">
        <f t="shared" si="27"/>
        <v>3.4630312494166815E-2</v>
      </c>
      <c r="O147" s="52">
        <f t="shared" si="27"/>
        <v>3.2773433272362429E-2</v>
      </c>
      <c r="P147" s="52">
        <f t="shared" si="27"/>
        <v>3.3550611110826335E-2</v>
      </c>
      <c r="Q147" s="52">
        <f t="shared" si="27"/>
        <v>3.3278647230597293E-2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2.0185568864162987E-5</v>
      </c>
      <c r="D148" s="52">
        <f t="shared" si="28"/>
        <v>6.1157111690073379E-5</v>
      </c>
      <c r="E148" s="52">
        <f t="shared" si="28"/>
        <v>8.4658252903756383E-5</v>
      </c>
      <c r="F148" s="52">
        <f t="shared" si="28"/>
        <v>1.1162404943787907E-4</v>
      </c>
      <c r="G148" s="52">
        <f t="shared" si="28"/>
        <v>1.6013819262966595E-4</v>
      </c>
      <c r="H148" s="52">
        <f t="shared" si="28"/>
        <v>2.0951436122931361E-4</v>
      </c>
      <c r="I148" s="52">
        <f t="shared" si="28"/>
        <v>2.7638912689874643E-4</v>
      </c>
      <c r="J148" s="52">
        <f t="shared" si="28"/>
        <v>3.3825524030062801E-4</v>
      </c>
      <c r="K148" s="52">
        <f t="shared" si="28"/>
        <v>4.1162186087099139E-4</v>
      </c>
      <c r="L148" s="52">
        <f t="shared" si="28"/>
        <v>4.8987020161034268E-4</v>
      </c>
      <c r="M148" s="52">
        <f t="shared" si="28"/>
        <v>5.5265651984579207E-4</v>
      </c>
      <c r="N148" s="52">
        <f t="shared" si="28"/>
        <v>5.6383237480905988E-4</v>
      </c>
      <c r="O148" s="52">
        <f t="shared" si="28"/>
        <v>5.2373556762831154E-4</v>
      </c>
      <c r="P148" s="52">
        <f t="shared" si="28"/>
        <v>5.2086857166173625E-4</v>
      </c>
      <c r="Q148" s="52">
        <f t="shared" si="28"/>
        <v>4.3904626481729039E-4</v>
      </c>
    </row>
    <row r="149" spans="1:17" ht="11.45" customHeight="1" x14ac:dyDescent="0.25">
      <c r="A149" s="53" t="s">
        <v>56</v>
      </c>
      <c r="B149" s="52">
        <f t="shared" ref="B149:Q149" si="29">IF(B31=0,0,B31/B$17)</f>
        <v>0</v>
      </c>
      <c r="C149" s="52">
        <f t="shared" si="29"/>
        <v>0</v>
      </c>
      <c r="D149" s="52">
        <f t="shared" si="29"/>
        <v>0</v>
      </c>
      <c r="E149" s="52">
        <f t="shared" si="29"/>
        <v>0</v>
      </c>
      <c r="F149" s="52">
        <f t="shared" si="29"/>
        <v>3.0571699507268233E-5</v>
      </c>
      <c r="G149" s="52">
        <f t="shared" si="29"/>
        <v>3.542999874952992E-5</v>
      </c>
      <c r="H149" s="52">
        <f t="shared" si="29"/>
        <v>2.7010989731965994E-5</v>
      </c>
      <c r="I149" s="52">
        <f t="shared" si="29"/>
        <v>1.4505750245960466E-4</v>
      </c>
      <c r="J149" s="52">
        <f t="shared" si="29"/>
        <v>1.9817139544542708E-4</v>
      </c>
      <c r="K149" s="52">
        <f t="shared" si="29"/>
        <v>6.9348803969975837E-4</v>
      </c>
      <c r="L149" s="52">
        <f t="shared" si="29"/>
        <v>9.4033966619642799E-4</v>
      </c>
      <c r="M149" s="52">
        <f t="shared" si="29"/>
        <v>9.9326235366684447E-4</v>
      </c>
      <c r="N149" s="52">
        <f t="shared" si="29"/>
        <v>1.0662102302216631E-3</v>
      </c>
      <c r="O149" s="52">
        <f t="shared" si="29"/>
        <v>1.2556754164695359E-3</v>
      </c>
      <c r="P149" s="52">
        <f t="shared" si="29"/>
        <v>1.3595838983017769E-3</v>
      </c>
      <c r="Q149" s="52">
        <f t="shared" si="29"/>
        <v>1.3261851052941468E-3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0.37199455290458289</v>
      </c>
      <c r="C151" s="56">
        <f t="shared" si="31"/>
        <v>0.39658726714509279</v>
      </c>
      <c r="D151" s="56">
        <f t="shared" si="31"/>
        <v>0.40216084764031218</v>
      </c>
      <c r="E151" s="56">
        <f t="shared" si="31"/>
        <v>0.41330048334023001</v>
      </c>
      <c r="F151" s="56">
        <f t="shared" si="31"/>
        <v>0.41293194772590458</v>
      </c>
      <c r="G151" s="56">
        <f t="shared" si="31"/>
        <v>0.41556619802571154</v>
      </c>
      <c r="H151" s="56">
        <f t="shared" si="31"/>
        <v>0.3908994400148893</v>
      </c>
      <c r="I151" s="56">
        <f t="shared" si="31"/>
        <v>0.38821906333588424</v>
      </c>
      <c r="J151" s="56">
        <f t="shared" si="31"/>
        <v>0.37323725934594348</v>
      </c>
      <c r="K151" s="56">
        <f t="shared" si="31"/>
        <v>0.37060510360933713</v>
      </c>
      <c r="L151" s="56">
        <f t="shared" si="31"/>
        <v>0.39892549176946396</v>
      </c>
      <c r="M151" s="56">
        <f t="shared" si="31"/>
        <v>0.38985448259937383</v>
      </c>
      <c r="N151" s="56">
        <f t="shared" si="31"/>
        <v>0.39633049350070415</v>
      </c>
      <c r="O151" s="56">
        <f t="shared" si="31"/>
        <v>0.42631116858481649</v>
      </c>
      <c r="P151" s="56">
        <f t="shared" si="31"/>
        <v>0.41002245391728132</v>
      </c>
      <c r="Q151" s="56">
        <f t="shared" si="31"/>
        <v>0.41291252546396512</v>
      </c>
    </row>
    <row r="152" spans="1:17" ht="11.45" customHeight="1" x14ac:dyDescent="0.25">
      <c r="A152" s="55" t="s">
        <v>27</v>
      </c>
      <c r="B152" s="54">
        <f t="shared" ref="B152:Q152" si="32">IF(B34=0,0,B34/B$17)</f>
        <v>6.78202210509007E-2</v>
      </c>
      <c r="C152" s="54">
        <f t="shared" si="32"/>
        <v>6.4076250385976904E-2</v>
      </c>
      <c r="D152" s="54">
        <f t="shared" si="32"/>
        <v>5.781408634132882E-2</v>
      </c>
      <c r="E152" s="54">
        <f t="shared" si="32"/>
        <v>5.4538181968556344E-2</v>
      </c>
      <c r="F152" s="54">
        <f t="shared" si="32"/>
        <v>5.4391364116449764E-2</v>
      </c>
      <c r="G152" s="54">
        <f t="shared" si="32"/>
        <v>5.4451993879760921E-2</v>
      </c>
      <c r="H152" s="54">
        <f t="shared" si="32"/>
        <v>5.8141867237764072E-2</v>
      </c>
      <c r="I152" s="54">
        <f t="shared" si="32"/>
        <v>5.9166318984000481E-2</v>
      </c>
      <c r="J152" s="54">
        <f t="shared" si="32"/>
        <v>6.1539062935713235E-2</v>
      </c>
      <c r="K152" s="54">
        <f t="shared" si="32"/>
        <v>6.2188433487661877E-2</v>
      </c>
      <c r="L152" s="54">
        <f t="shared" si="32"/>
        <v>6.1075682631633835E-2</v>
      </c>
      <c r="M152" s="54">
        <f t="shared" si="32"/>
        <v>6.3932963805247572E-2</v>
      </c>
      <c r="N152" s="54">
        <f t="shared" si="32"/>
        <v>6.3828088995118049E-2</v>
      </c>
      <c r="O152" s="54">
        <f t="shared" si="32"/>
        <v>6.1510965842853711E-2</v>
      </c>
      <c r="P152" s="54">
        <f t="shared" si="32"/>
        <v>6.2901096899575501E-2</v>
      </c>
      <c r="Q152" s="54">
        <f t="shared" si="32"/>
        <v>6.2622851162769153E-2</v>
      </c>
    </row>
    <row r="153" spans="1:17" ht="11.45" customHeight="1" x14ac:dyDescent="0.25">
      <c r="A153" s="53" t="s">
        <v>59</v>
      </c>
      <c r="B153" s="52">
        <f t="shared" ref="B153:Q153" si="33">IF(B35=0,0,B35/B$17)</f>
        <v>9.8535188502473382E-3</v>
      </c>
      <c r="C153" s="52">
        <f t="shared" si="33"/>
        <v>8.4072354481315743E-3</v>
      </c>
      <c r="D153" s="52">
        <f t="shared" si="33"/>
        <v>5.2361170484780967E-3</v>
      </c>
      <c r="E153" s="52">
        <f t="shared" si="33"/>
        <v>4.2694183286767938E-3</v>
      </c>
      <c r="F153" s="52">
        <f t="shared" si="33"/>
        <v>3.6967830103866147E-3</v>
      </c>
      <c r="G153" s="52">
        <f t="shared" si="33"/>
        <v>3.2929204814488898E-3</v>
      </c>
      <c r="H153" s="52">
        <f t="shared" si="33"/>
        <v>3.3022208739496347E-3</v>
      </c>
      <c r="I153" s="52">
        <f t="shared" si="33"/>
        <v>3.1209353733226658E-3</v>
      </c>
      <c r="J153" s="52">
        <f t="shared" si="33"/>
        <v>3.0209101804294317E-3</v>
      </c>
      <c r="K153" s="52">
        <f t="shared" si="33"/>
        <v>2.9960366929458245E-3</v>
      </c>
      <c r="L153" s="52">
        <f t="shared" si="33"/>
        <v>2.8014353945569233E-3</v>
      </c>
      <c r="M153" s="52">
        <f t="shared" si="33"/>
        <v>2.9610222264149929E-3</v>
      </c>
      <c r="N153" s="52">
        <f t="shared" si="33"/>
        <v>2.9590030300520537E-3</v>
      </c>
      <c r="O153" s="52">
        <f t="shared" si="33"/>
        <v>2.7459776960813104E-3</v>
      </c>
      <c r="P153" s="52">
        <f t="shared" si="33"/>
        <v>2.8537888151027192E-3</v>
      </c>
      <c r="Q153" s="52">
        <f t="shared" si="33"/>
        <v>2.8603744319580125E-3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5.7966702200653364E-2</v>
      </c>
      <c r="C154" s="52">
        <f t="shared" si="34"/>
        <v>5.5669014937845325E-2</v>
      </c>
      <c r="D154" s="52">
        <f t="shared" si="34"/>
        <v>5.2577969292850725E-2</v>
      </c>
      <c r="E154" s="52">
        <f t="shared" si="34"/>
        <v>5.0266162013488887E-2</v>
      </c>
      <c r="F154" s="52">
        <f t="shared" si="34"/>
        <v>5.0687762230641996E-2</v>
      </c>
      <c r="G154" s="52">
        <f t="shared" si="34"/>
        <v>5.1129935109461858E-2</v>
      </c>
      <c r="H154" s="52">
        <f t="shared" si="34"/>
        <v>5.4801164182937519E-2</v>
      </c>
      <c r="I154" s="52">
        <f t="shared" si="34"/>
        <v>5.5998855574819033E-2</v>
      </c>
      <c r="J154" s="52">
        <f t="shared" si="34"/>
        <v>5.8441930394336844E-2</v>
      </c>
      <c r="K154" s="52">
        <f t="shared" si="34"/>
        <v>5.9100984770132745E-2</v>
      </c>
      <c r="L154" s="52">
        <f t="shared" si="34"/>
        <v>5.8175097413304046E-2</v>
      </c>
      <c r="M154" s="52">
        <f t="shared" si="34"/>
        <v>6.0859850403610805E-2</v>
      </c>
      <c r="N154" s="52">
        <f t="shared" si="34"/>
        <v>6.073862108144519E-2</v>
      </c>
      <c r="O154" s="52">
        <f t="shared" si="34"/>
        <v>5.8624909997678019E-2</v>
      </c>
      <c r="P154" s="52">
        <f t="shared" si="34"/>
        <v>5.9893240905756803E-2</v>
      </c>
      <c r="Q154" s="52">
        <f t="shared" si="34"/>
        <v>5.9600922689036176E-2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2.6016263906739037E-6</v>
      </c>
      <c r="F155" s="52">
        <f t="shared" si="35"/>
        <v>6.8188754211520777E-6</v>
      </c>
      <c r="G155" s="52">
        <f t="shared" si="35"/>
        <v>2.9138288850168493E-5</v>
      </c>
      <c r="H155" s="52">
        <f t="shared" si="35"/>
        <v>2.9908471498049268E-5</v>
      </c>
      <c r="I155" s="52">
        <f t="shared" si="35"/>
        <v>2.9434072049140156E-5</v>
      </c>
      <c r="J155" s="52">
        <f t="shared" si="35"/>
        <v>2.9510410175134001E-5</v>
      </c>
      <c r="K155" s="52">
        <f t="shared" si="35"/>
        <v>2.8729532402010105E-5</v>
      </c>
      <c r="L155" s="52">
        <f t="shared" si="35"/>
        <v>2.5915077709222471E-5</v>
      </c>
      <c r="M155" s="52">
        <f t="shared" si="35"/>
        <v>2.493135543779295E-5</v>
      </c>
      <c r="N155" s="52">
        <f t="shared" si="35"/>
        <v>2.6022179002752199E-5</v>
      </c>
      <c r="O155" s="52">
        <f t="shared" si="35"/>
        <v>2.6433163597252111E-5</v>
      </c>
      <c r="P155" s="52">
        <f t="shared" si="35"/>
        <v>3.0321242454306869E-5</v>
      </c>
      <c r="Q155" s="52">
        <f t="shared" si="35"/>
        <v>3.1068893534537845E-5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8.5737093788636599E-6</v>
      </c>
      <c r="I156" s="52">
        <f t="shared" si="36"/>
        <v>1.7093963809639314E-5</v>
      </c>
      <c r="J156" s="52">
        <f t="shared" si="36"/>
        <v>4.671195077181661E-5</v>
      </c>
      <c r="K156" s="52">
        <f t="shared" si="36"/>
        <v>6.2682492181303126E-5</v>
      </c>
      <c r="L156" s="52">
        <f t="shared" si="36"/>
        <v>7.3234746063647815E-5</v>
      </c>
      <c r="M156" s="52">
        <f t="shared" si="36"/>
        <v>8.7159819783994645E-5</v>
      </c>
      <c r="N156" s="52">
        <f t="shared" si="36"/>
        <v>1.0444270461804473E-4</v>
      </c>
      <c r="O156" s="52">
        <f t="shared" si="36"/>
        <v>1.1364498549712016E-4</v>
      </c>
      <c r="P156" s="52">
        <f t="shared" si="36"/>
        <v>1.2374593626168206E-4</v>
      </c>
      <c r="Q156" s="52">
        <f t="shared" si="36"/>
        <v>1.3048514824043155E-4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0.30417433185368214</v>
      </c>
      <c r="C158" s="50">
        <f t="shared" si="38"/>
        <v>0.33251101675911593</v>
      </c>
      <c r="D158" s="50">
        <f t="shared" si="38"/>
        <v>0.34434676129898334</v>
      </c>
      <c r="E158" s="50">
        <f t="shared" si="38"/>
        <v>0.35876230137167364</v>
      </c>
      <c r="F158" s="50">
        <f t="shared" si="38"/>
        <v>0.35854058360945479</v>
      </c>
      <c r="G158" s="50">
        <f t="shared" si="38"/>
        <v>0.36111420414595063</v>
      </c>
      <c r="H158" s="50">
        <f t="shared" si="38"/>
        <v>0.33275757277712525</v>
      </c>
      <c r="I158" s="50">
        <f t="shared" si="38"/>
        <v>0.32905274435188375</v>
      </c>
      <c r="J158" s="50">
        <f t="shared" si="38"/>
        <v>0.31169819641023022</v>
      </c>
      <c r="K158" s="50">
        <f t="shared" si="38"/>
        <v>0.30841667012167528</v>
      </c>
      <c r="L158" s="50">
        <f t="shared" si="38"/>
        <v>0.33784980913783014</v>
      </c>
      <c r="M158" s="50">
        <f t="shared" si="38"/>
        <v>0.32592151879412623</v>
      </c>
      <c r="N158" s="50">
        <f t="shared" si="38"/>
        <v>0.3325024045055861</v>
      </c>
      <c r="O158" s="50">
        <f t="shared" si="38"/>
        <v>0.36480020274196279</v>
      </c>
      <c r="P158" s="50">
        <f t="shared" si="38"/>
        <v>0.3471213570177058</v>
      </c>
      <c r="Q158" s="50">
        <f t="shared" si="38"/>
        <v>0.35028967430119601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0.12685365893578643</v>
      </c>
      <c r="C159" s="52">
        <f t="shared" si="39"/>
        <v>0.12281095133168692</v>
      </c>
      <c r="D159" s="52">
        <f t="shared" si="39"/>
        <v>0.11462598951198592</v>
      </c>
      <c r="E159" s="52">
        <f t="shared" si="39"/>
        <v>0.11328895345896693</v>
      </c>
      <c r="F159" s="52">
        <f t="shared" si="39"/>
        <v>0.1052483780034479</v>
      </c>
      <c r="G159" s="52">
        <f t="shared" si="39"/>
        <v>0.10172303607428802</v>
      </c>
      <c r="H159" s="52">
        <f t="shared" si="39"/>
        <v>0.11268770141591834</v>
      </c>
      <c r="I159" s="52">
        <f t="shared" si="39"/>
        <v>0.1100131927927193</v>
      </c>
      <c r="J159" s="52">
        <f t="shared" si="39"/>
        <v>0.10979565068482341</v>
      </c>
      <c r="K159" s="52">
        <f t="shared" si="39"/>
        <v>0.10744066327525149</v>
      </c>
      <c r="L159" s="52">
        <f t="shared" si="39"/>
        <v>0.10649204530265489</v>
      </c>
      <c r="M159" s="52">
        <f t="shared" si="39"/>
        <v>0.11026950557595122</v>
      </c>
      <c r="N159" s="52">
        <f t="shared" si="39"/>
        <v>0.10917773658493901</v>
      </c>
      <c r="O159" s="52">
        <f t="shared" si="39"/>
        <v>0.1076767661929762</v>
      </c>
      <c r="P159" s="52">
        <f t="shared" si="39"/>
        <v>0.11038562571162382</v>
      </c>
      <c r="Q159" s="52">
        <f t="shared" si="39"/>
        <v>0.11366722976446601</v>
      </c>
    </row>
    <row r="160" spans="1:17" ht="11.45" customHeight="1" x14ac:dyDescent="0.25">
      <c r="A160" s="47" t="s">
        <v>22</v>
      </c>
      <c r="B160" s="46">
        <f t="shared" ref="B160:Q160" si="40">IF(B42=0,0,B42/B$17)</f>
        <v>0.17732067291789574</v>
      </c>
      <c r="C160" s="46">
        <f t="shared" si="40"/>
        <v>0.209700065427429</v>
      </c>
      <c r="D160" s="46">
        <f t="shared" si="40"/>
        <v>0.22972077178699743</v>
      </c>
      <c r="E160" s="46">
        <f t="shared" si="40"/>
        <v>0.2454733479127067</v>
      </c>
      <c r="F160" s="46">
        <f t="shared" si="40"/>
        <v>0.25329220560600685</v>
      </c>
      <c r="G160" s="46">
        <f t="shared" si="40"/>
        <v>0.25939116807166263</v>
      </c>
      <c r="H160" s="46">
        <f t="shared" si="40"/>
        <v>0.22006987136120693</v>
      </c>
      <c r="I160" s="46">
        <f t="shared" si="40"/>
        <v>0.21903955155916446</v>
      </c>
      <c r="J160" s="46">
        <f t="shared" si="40"/>
        <v>0.20190254572540681</v>
      </c>
      <c r="K160" s="46">
        <f t="shared" si="40"/>
        <v>0.2009760068464238</v>
      </c>
      <c r="L160" s="46">
        <f t="shared" si="40"/>
        <v>0.23135776383517528</v>
      </c>
      <c r="M160" s="46">
        <f t="shared" si="40"/>
        <v>0.21565201321817501</v>
      </c>
      <c r="N160" s="46">
        <f t="shared" si="40"/>
        <v>0.22332466792064706</v>
      </c>
      <c r="O160" s="46">
        <f t="shared" si="40"/>
        <v>0.25712343654898656</v>
      </c>
      <c r="P160" s="46">
        <f t="shared" si="40"/>
        <v>0.23673573130608197</v>
      </c>
      <c r="Q160" s="46">
        <f t="shared" si="40"/>
        <v>0.23662244453672995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5030382.4076828063</v>
      </c>
      <c r="C3" s="41">
        <f>TrRoad_act!C57</f>
        <v>5118632.8922571894</v>
      </c>
      <c r="D3" s="41">
        <f>TrRoad_act!D57</f>
        <v>4926423.8874980928</v>
      </c>
      <c r="E3" s="41">
        <f>TrRoad_act!E57</f>
        <v>5010038.0638498832</v>
      </c>
      <c r="F3" s="41">
        <f>TrRoad_act!F57</f>
        <v>5080104.8082684763</v>
      </c>
      <c r="G3" s="41">
        <f>TrRoad_act!G57</f>
        <v>5150466.4253468923</v>
      </c>
      <c r="H3" s="41">
        <f>TrRoad_act!H57</f>
        <v>5223110.7074300097</v>
      </c>
      <c r="I3" s="41">
        <f>TrRoad_act!I57</f>
        <v>5298081.6070378246</v>
      </c>
      <c r="J3" s="41">
        <f>TrRoad_act!J57</f>
        <v>5373978.298739031</v>
      </c>
      <c r="K3" s="41">
        <f>TrRoad_act!K57</f>
        <v>5476484.1634720843</v>
      </c>
      <c r="L3" s="41">
        <f>TrRoad_act!L57</f>
        <v>5583612.0678765737</v>
      </c>
      <c r="M3" s="41">
        <f>TrRoad_act!M57</f>
        <v>5683183.6426007356</v>
      </c>
      <c r="N3" s="41">
        <f>TrRoad_act!N57</f>
        <v>5783211.5406823494</v>
      </c>
      <c r="O3" s="41">
        <f>TrRoad_act!O57</f>
        <v>5864707.4533480201</v>
      </c>
      <c r="P3" s="41">
        <f>TrRoad_act!P57</f>
        <v>5939653.5997622507</v>
      </c>
      <c r="Q3" s="41">
        <f>TrRoad_act!Q57</f>
        <v>6014938.7683967464</v>
      </c>
    </row>
    <row r="4" spans="1:17" ht="11.45" customHeight="1" x14ac:dyDescent="0.25">
      <c r="A4" s="25" t="s">
        <v>39</v>
      </c>
      <c r="B4" s="40">
        <f>TrRoad_act!B58</f>
        <v>4691319</v>
      </c>
      <c r="C4" s="40">
        <f>TrRoad_act!C58</f>
        <v>4774940</v>
      </c>
      <c r="D4" s="40">
        <f>TrRoad_act!D58</f>
        <v>4593011</v>
      </c>
      <c r="E4" s="40">
        <f>TrRoad_act!E58</f>
        <v>4670104</v>
      </c>
      <c r="F4" s="40">
        <f>TrRoad_act!F58</f>
        <v>4730579</v>
      </c>
      <c r="G4" s="40">
        <f>TrRoad_act!G58</f>
        <v>4794028</v>
      </c>
      <c r="H4" s="40">
        <f>TrRoad_act!H58</f>
        <v>4859627</v>
      </c>
      <c r="I4" s="40">
        <f>TrRoad_act!I58</f>
        <v>4922913</v>
      </c>
      <c r="J4" s="40">
        <f>TrRoad_act!J58</f>
        <v>4985647</v>
      </c>
      <c r="K4" s="40">
        <f>TrRoad_act!K58</f>
        <v>5081886</v>
      </c>
      <c r="L4" s="40">
        <f>TrRoad_act!L58</f>
        <v>5178761</v>
      </c>
      <c r="M4" s="40">
        <f>TrRoad_act!M58</f>
        <v>5266291</v>
      </c>
      <c r="N4" s="40">
        <f>TrRoad_act!N58</f>
        <v>5356192</v>
      </c>
      <c r="O4" s="40">
        <f>TrRoad_act!O58</f>
        <v>5427582</v>
      </c>
      <c r="P4" s="40">
        <f>TrRoad_act!P58</f>
        <v>5493117</v>
      </c>
      <c r="Q4" s="40">
        <f>TrRoad_act!Q58</f>
        <v>5558025</v>
      </c>
    </row>
    <row r="5" spans="1:17" ht="11.45" customHeight="1" x14ac:dyDescent="0.25">
      <c r="A5" s="23" t="s">
        <v>30</v>
      </c>
      <c r="B5" s="39">
        <f>TrRoad_act!B59</f>
        <v>565901</v>
      </c>
      <c r="C5" s="39">
        <f>TrRoad_act!C59</f>
        <v>583038</v>
      </c>
      <c r="D5" s="39">
        <f>TrRoad_act!D59</f>
        <v>596824</v>
      </c>
      <c r="E5" s="39">
        <f>TrRoad_act!E59</f>
        <v>606868</v>
      </c>
      <c r="F5" s="39">
        <f>TrRoad_act!F59</f>
        <v>612160</v>
      </c>
      <c r="G5" s="39">
        <f>TrRoad_act!G59</f>
        <v>627711</v>
      </c>
      <c r="H5" s="39">
        <f>TrRoad_act!H59</f>
        <v>645313</v>
      </c>
      <c r="I5" s="39">
        <f>TrRoad_act!I59</f>
        <v>667577</v>
      </c>
      <c r="J5" s="39">
        <f>TrRoad_act!J59</f>
        <v>691243</v>
      </c>
      <c r="K5" s="39">
        <f>TrRoad_act!K59</f>
        <v>712092</v>
      </c>
      <c r="L5" s="39">
        <f>TrRoad_act!L59</f>
        <v>727852</v>
      </c>
      <c r="M5" s="39">
        <f>TrRoad_act!M59</f>
        <v>743429</v>
      </c>
      <c r="N5" s="39">
        <f>TrRoad_act!N59</f>
        <v>762392</v>
      </c>
      <c r="O5" s="39">
        <f>TrRoad_act!O59</f>
        <v>776337</v>
      </c>
      <c r="P5" s="39">
        <f>TrRoad_act!P59</f>
        <v>788184</v>
      </c>
      <c r="Q5" s="39">
        <f>TrRoad_act!Q59</f>
        <v>799906</v>
      </c>
    </row>
    <row r="6" spans="1:17" ht="11.45" customHeight="1" x14ac:dyDescent="0.25">
      <c r="A6" s="19" t="s">
        <v>29</v>
      </c>
      <c r="B6" s="38">
        <f>TrRoad_act!B60</f>
        <v>4115500</v>
      </c>
      <c r="C6" s="38">
        <f>TrRoad_act!C60</f>
        <v>4182000</v>
      </c>
      <c r="D6" s="38">
        <f>TrRoad_act!D60</f>
        <v>3987000</v>
      </c>
      <c r="E6" s="38">
        <f>TrRoad_act!E60</f>
        <v>4054000</v>
      </c>
      <c r="F6" s="38">
        <f>TrRoad_act!F60</f>
        <v>4109000</v>
      </c>
      <c r="G6" s="38">
        <f>TrRoad_act!G60</f>
        <v>4157000</v>
      </c>
      <c r="H6" s="38">
        <f>TrRoad_act!H60</f>
        <v>4205000</v>
      </c>
      <c r="I6" s="38">
        <f>TrRoad_act!I60</f>
        <v>4246000</v>
      </c>
      <c r="J6" s="38">
        <f>TrRoad_act!J60</f>
        <v>4285000</v>
      </c>
      <c r="K6" s="38">
        <f>TrRoad_act!K60</f>
        <v>4360000</v>
      </c>
      <c r="L6" s="38">
        <f>TrRoad_act!L60</f>
        <v>4441000</v>
      </c>
      <c r="M6" s="38">
        <f>TrRoad_act!M60</f>
        <v>4513000</v>
      </c>
      <c r="N6" s="38">
        <f>TrRoad_act!N60</f>
        <v>4584000</v>
      </c>
      <c r="O6" s="38">
        <f>TrRoad_act!O60</f>
        <v>4641308</v>
      </c>
      <c r="P6" s="38">
        <f>TrRoad_act!P60</f>
        <v>4694921</v>
      </c>
      <c r="Q6" s="38">
        <f>TrRoad_act!Q60</f>
        <v>4748048</v>
      </c>
    </row>
    <row r="7" spans="1:17" ht="11.45" customHeight="1" x14ac:dyDescent="0.25">
      <c r="A7" s="62" t="s">
        <v>59</v>
      </c>
      <c r="B7" s="42">
        <f>TrRoad_act!B61</f>
        <v>2598000</v>
      </c>
      <c r="C7" s="42">
        <f>TrRoad_act!C61</f>
        <v>2532933</v>
      </c>
      <c r="D7" s="42">
        <f>TrRoad_act!D61</f>
        <v>2229586</v>
      </c>
      <c r="E7" s="42">
        <f>TrRoad_act!E61</f>
        <v>2152286</v>
      </c>
      <c r="F7" s="42">
        <f>TrRoad_act!F61</f>
        <v>2073993</v>
      </c>
      <c r="G7" s="42">
        <f>TrRoad_act!G61</f>
        <v>2016724</v>
      </c>
      <c r="H7" s="42">
        <f>TrRoad_act!H61</f>
        <v>1971457</v>
      </c>
      <c r="I7" s="42">
        <f>TrRoad_act!I61</f>
        <v>1950719</v>
      </c>
      <c r="J7" s="42">
        <f>TrRoad_act!J61</f>
        <v>1948861</v>
      </c>
      <c r="K7" s="42">
        <f>TrRoad_act!K61</f>
        <v>1965604</v>
      </c>
      <c r="L7" s="42">
        <f>TrRoad_act!L61</f>
        <v>1984378</v>
      </c>
      <c r="M7" s="42">
        <f>TrRoad_act!M61</f>
        <v>1995700</v>
      </c>
      <c r="N7" s="42">
        <f>TrRoad_act!N61</f>
        <v>2001697</v>
      </c>
      <c r="O7" s="42">
        <f>TrRoad_act!O61</f>
        <v>2006864</v>
      </c>
      <c r="P7" s="42">
        <f>TrRoad_act!P61</f>
        <v>2017021</v>
      </c>
      <c r="Q7" s="42">
        <f>TrRoad_act!Q61</f>
        <v>2028742</v>
      </c>
    </row>
    <row r="8" spans="1:17" ht="11.45" customHeight="1" x14ac:dyDescent="0.25">
      <c r="A8" s="62" t="s">
        <v>58</v>
      </c>
      <c r="B8" s="42">
        <f>TrRoad_act!B62</f>
        <v>1499000</v>
      </c>
      <c r="C8" s="42">
        <f>TrRoad_act!C62</f>
        <v>1629238</v>
      </c>
      <c r="D8" s="42">
        <f>TrRoad_act!D62</f>
        <v>1731804</v>
      </c>
      <c r="E8" s="42">
        <f>TrRoad_act!E62</f>
        <v>1870475</v>
      </c>
      <c r="F8" s="42">
        <f>TrRoad_act!F62</f>
        <v>2009398</v>
      </c>
      <c r="G8" s="42">
        <f>TrRoad_act!G62</f>
        <v>2114801</v>
      </c>
      <c r="H8" s="42">
        <f>TrRoad_act!H62</f>
        <v>2207036</v>
      </c>
      <c r="I8" s="42">
        <f>TrRoad_act!I62</f>
        <v>2270075</v>
      </c>
      <c r="J8" s="42">
        <f>TrRoad_act!J62</f>
        <v>2309318</v>
      </c>
      <c r="K8" s="42">
        <f>TrRoad_act!K62</f>
        <v>2370250</v>
      </c>
      <c r="L8" s="42">
        <f>TrRoad_act!L62</f>
        <v>2433710</v>
      </c>
      <c r="M8" s="42">
        <f>TrRoad_act!M62</f>
        <v>2493166</v>
      </c>
      <c r="N8" s="42">
        <f>TrRoad_act!N62</f>
        <v>2555928</v>
      </c>
      <c r="O8" s="42">
        <f>TrRoad_act!O62</f>
        <v>2607542</v>
      </c>
      <c r="P8" s="42">
        <f>TrRoad_act!P62</f>
        <v>2650760</v>
      </c>
      <c r="Q8" s="42">
        <f>TrRoad_act!Q62</f>
        <v>2693737</v>
      </c>
    </row>
    <row r="9" spans="1:17" ht="11.45" customHeight="1" x14ac:dyDescent="0.25">
      <c r="A9" s="62" t="s">
        <v>57</v>
      </c>
      <c r="B9" s="42">
        <f>TrRoad_act!B63</f>
        <v>18500</v>
      </c>
      <c r="C9" s="42">
        <f>TrRoad_act!C63</f>
        <v>19829</v>
      </c>
      <c r="D9" s="42">
        <f>TrRoad_act!D63</f>
        <v>25610</v>
      </c>
      <c r="E9" s="42">
        <f>TrRoad_act!E63</f>
        <v>31239</v>
      </c>
      <c r="F9" s="42">
        <f>TrRoad_act!F63</f>
        <v>25609</v>
      </c>
      <c r="G9" s="42">
        <f>TrRoad_act!G63</f>
        <v>25475</v>
      </c>
      <c r="H9" s="42">
        <f>TrRoad_act!H63</f>
        <v>26453</v>
      </c>
      <c r="I9" s="42">
        <f>TrRoad_act!I63</f>
        <v>24994</v>
      </c>
      <c r="J9" s="42">
        <f>TrRoad_act!J63</f>
        <v>25819</v>
      </c>
      <c r="K9" s="42">
        <f>TrRoad_act!K63</f>
        <v>22886</v>
      </c>
      <c r="L9" s="42">
        <f>TrRoad_act!L63</f>
        <v>21234</v>
      </c>
      <c r="M9" s="42">
        <f>TrRoad_act!M63</f>
        <v>21134</v>
      </c>
      <c r="N9" s="42">
        <f>TrRoad_act!N63</f>
        <v>22619</v>
      </c>
      <c r="O9" s="42">
        <f>TrRoad_act!O63</f>
        <v>21496</v>
      </c>
      <c r="P9" s="42">
        <f>TrRoad_act!P63</f>
        <v>19370</v>
      </c>
      <c r="Q9" s="42">
        <f>TrRoad_act!Q63</f>
        <v>14669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54</v>
      </c>
      <c r="I10" s="42">
        <f>TrRoad_act!I64</f>
        <v>212</v>
      </c>
      <c r="J10" s="42">
        <f>TrRoad_act!J64</f>
        <v>1000</v>
      </c>
      <c r="K10" s="42">
        <f>TrRoad_act!K64</f>
        <v>1219</v>
      </c>
      <c r="L10" s="42">
        <f>TrRoad_act!L64</f>
        <v>1527</v>
      </c>
      <c r="M10" s="42">
        <f>TrRoad_act!M64</f>
        <v>2000</v>
      </c>
      <c r="N10" s="42">
        <f>TrRoad_act!N64</f>
        <v>2381</v>
      </c>
      <c r="O10" s="42">
        <f>TrRoad_act!O64</f>
        <v>2951</v>
      </c>
      <c r="P10" s="42">
        <f>TrRoad_act!P64</f>
        <v>3657</v>
      </c>
      <c r="Q10" s="42">
        <f>TrRoad_act!Q64</f>
        <v>4249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385</v>
      </c>
      <c r="P11" s="42">
        <f>TrRoad_act!P65</f>
        <v>727</v>
      </c>
      <c r="Q11" s="42">
        <f>TrRoad_act!Q65</f>
        <v>1619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2</v>
      </c>
      <c r="K12" s="42">
        <f>TrRoad_act!K66</f>
        <v>41</v>
      </c>
      <c r="L12" s="42">
        <f>TrRoad_act!L66</f>
        <v>151</v>
      </c>
      <c r="M12" s="42">
        <f>TrRoad_act!M66</f>
        <v>1000</v>
      </c>
      <c r="N12" s="42">
        <f>TrRoad_act!N66</f>
        <v>1375</v>
      </c>
      <c r="O12" s="42">
        <f>TrRoad_act!O66</f>
        <v>2070</v>
      </c>
      <c r="P12" s="42">
        <f>TrRoad_act!P66</f>
        <v>3386</v>
      </c>
      <c r="Q12" s="42">
        <f>TrRoad_act!Q66</f>
        <v>5032</v>
      </c>
    </row>
    <row r="13" spans="1:17" ht="11.45" customHeight="1" x14ac:dyDescent="0.25">
      <c r="A13" s="19" t="s">
        <v>28</v>
      </c>
      <c r="B13" s="38">
        <f>TrRoad_act!B67</f>
        <v>9918</v>
      </c>
      <c r="C13" s="38">
        <f>TrRoad_act!C67</f>
        <v>9902</v>
      </c>
      <c r="D13" s="38">
        <f>TrRoad_act!D67</f>
        <v>9187</v>
      </c>
      <c r="E13" s="38">
        <f>TrRoad_act!E67</f>
        <v>9236</v>
      </c>
      <c r="F13" s="38">
        <f>TrRoad_act!F67</f>
        <v>9419</v>
      </c>
      <c r="G13" s="38">
        <f>TrRoad_act!G67</f>
        <v>9317</v>
      </c>
      <c r="H13" s="38">
        <f>TrRoad_act!H67</f>
        <v>9314</v>
      </c>
      <c r="I13" s="38">
        <f>TrRoad_act!I67</f>
        <v>9336</v>
      </c>
      <c r="J13" s="38">
        <f>TrRoad_act!J67</f>
        <v>9404</v>
      </c>
      <c r="K13" s="38">
        <f>TrRoad_act!K67</f>
        <v>9794</v>
      </c>
      <c r="L13" s="38">
        <f>TrRoad_act!L67</f>
        <v>9909</v>
      </c>
      <c r="M13" s="38">
        <f>TrRoad_act!M67</f>
        <v>9862</v>
      </c>
      <c r="N13" s="38">
        <f>TrRoad_act!N67</f>
        <v>9800</v>
      </c>
      <c r="O13" s="38">
        <f>TrRoad_act!O67</f>
        <v>9937</v>
      </c>
      <c r="P13" s="38">
        <f>TrRoad_act!P67</f>
        <v>10012</v>
      </c>
      <c r="Q13" s="38">
        <f>TrRoad_act!Q67</f>
        <v>10071</v>
      </c>
    </row>
    <row r="14" spans="1:17" ht="11.45" customHeight="1" x14ac:dyDescent="0.25">
      <c r="A14" s="62" t="s">
        <v>59</v>
      </c>
      <c r="B14" s="37">
        <f>TrRoad_act!B68</f>
        <v>13</v>
      </c>
      <c r="C14" s="37">
        <f>TrRoad_act!C68</f>
        <v>14</v>
      </c>
      <c r="D14" s="37">
        <f>TrRoad_act!D68</f>
        <v>11</v>
      </c>
      <c r="E14" s="37">
        <f>TrRoad_act!E68</f>
        <v>10</v>
      </c>
      <c r="F14" s="37">
        <f>TrRoad_act!F68</f>
        <v>9</v>
      </c>
      <c r="G14" s="37">
        <f>TrRoad_act!G68</f>
        <v>7</v>
      </c>
      <c r="H14" s="37">
        <f>TrRoad_act!H68</f>
        <v>6</v>
      </c>
      <c r="I14" s="37">
        <f>TrRoad_act!I68</f>
        <v>6</v>
      </c>
      <c r="J14" s="37">
        <f>TrRoad_act!J68</f>
        <v>5</v>
      </c>
      <c r="K14" s="37">
        <f>TrRoad_act!K68</f>
        <v>4</v>
      </c>
      <c r="L14" s="37">
        <f>TrRoad_act!L68</f>
        <v>4</v>
      </c>
      <c r="M14" s="37">
        <f>TrRoad_act!M68</f>
        <v>3</v>
      </c>
      <c r="N14" s="37">
        <f>TrRoad_act!N68</f>
        <v>3</v>
      </c>
      <c r="O14" s="37">
        <f>TrRoad_act!O68</f>
        <v>2</v>
      </c>
      <c r="P14" s="37">
        <f>TrRoad_act!P68</f>
        <v>3</v>
      </c>
      <c r="Q14" s="37">
        <f>TrRoad_act!Q68</f>
        <v>3</v>
      </c>
    </row>
    <row r="15" spans="1:17" ht="11.45" customHeight="1" x14ac:dyDescent="0.25">
      <c r="A15" s="62" t="s">
        <v>58</v>
      </c>
      <c r="B15" s="37">
        <f>TrRoad_act!B69</f>
        <v>9789</v>
      </c>
      <c r="C15" s="37">
        <f>TrRoad_act!C69</f>
        <v>9758</v>
      </c>
      <c r="D15" s="37">
        <f>TrRoad_act!D69</f>
        <v>9015</v>
      </c>
      <c r="E15" s="37">
        <f>TrRoad_act!E69</f>
        <v>9045</v>
      </c>
      <c r="F15" s="37">
        <f>TrRoad_act!F69</f>
        <v>9197</v>
      </c>
      <c r="G15" s="37">
        <f>TrRoad_act!G69</f>
        <v>9054</v>
      </c>
      <c r="H15" s="37">
        <f>TrRoad_act!H69</f>
        <v>9016</v>
      </c>
      <c r="I15" s="37">
        <f>TrRoad_act!I69</f>
        <v>8960</v>
      </c>
      <c r="J15" s="37">
        <f>TrRoad_act!J69</f>
        <v>8950</v>
      </c>
      <c r="K15" s="37">
        <f>TrRoad_act!K69</f>
        <v>9077</v>
      </c>
      <c r="L15" s="37">
        <f>TrRoad_act!L69</f>
        <v>9028</v>
      </c>
      <c r="M15" s="37">
        <f>TrRoad_act!M69</f>
        <v>8947</v>
      </c>
      <c r="N15" s="37">
        <f>TrRoad_act!N69</f>
        <v>8859</v>
      </c>
      <c r="O15" s="37">
        <f>TrRoad_act!O69</f>
        <v>8883</v>
      </c>
      <c r="P15" s="37">
        <f>TrRoad_act!P69</f>
        <v>8919</v>
      </c>
      <c r="Q15" s="37">
        <f>TrRoad_act!Q69</f>
        <v>9067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16</v>
      </c>
      <c r="D16" s="37">
        <f>TrRoad_act!D70</f>
        <v>48</v>
      </c>
      <c r="E16" s="37">
        <f>TrRoad_act!E70</f>
        <v>68</v>
      </c>
      <c r="F16" s="37">
        <f>TrRoad_act!F70</f>
        <v>92</v>
      </c>
      <c r="G16" s="37">
        <f>TrRoad_act!G70</f>
        <v>133</v>
      </c>
      <c r="H16" s="37">
        <f>TrRoad_act!H70</f>
        <v>165</v>
      </c>
      <c r="I16" s="37">
        <f>TrRoad_act!I70</f>
        <v>205</v>
      </c>
      <c r="J16" s="37">
        <f>TrRoad_act!J70</f>
        <v>242</v>
      </c>
      <c r="K16" s="37">
        <f>TrRoad_act!K70</f>
        <v>319</v>
      </c>
      <c r="L16" s="37">
        <f>TrRoad_act!L70</f>
        <v>361</v>
      </c>
      <c r="M16" s="37">
        <f>TrRoad_act!M70</f>
        <v>389</v>
      </c>
      <c r="N16" s="37">
        <f>TrRoad_act!N70</f>
        <v>389</v>
      </c>
      <c r="O16" s="37">
        <f>TrRoad_act!O70</f>
        <v>379</v>
      </c>
      <c r="P16" s="37">
        <f>TrRoad_act!P70</f>
        <v>358</v>
      </c>
      <c r="Q16" s="37">
        <f>TrRoad_act!Q70</f>
        <v>301</v>
      </c>
    </row>
    <row r="17" spans="1:17" ht="11.45" customHeight="1" x14ac:dyDescent="0.25">
      <c r="A17" s="62" t="s">
        <v>56</v>
      </c>
      <c r="B17" s="37">
        <f>TrRoad_act!B71</f>
        <v>0</v>
      </c>
      <c r="C17" s="37">
        <f>TrRoad_act!C71</f>
        <v>0</v>
      </c>
      <c r="D17" s="37">
        <f>TrRoad_act!D71</f>
        <v>0</v>
      </c>
      <c r="E17" s="37">
        <f>TrRoad_act!E71</f>
        <v>0</v>
      </c>
      <c r="F17" s="37">
        <f>TrRoad_act!F71</f>
        <v>13</v>
      </c>
      <c r="G17" s="37">
        <f>TrRoad_act!G71</f>
        <v>15</v>
      </c>
      <c r="H17" s="37">
        <f>TrRoad_act!H71</f>
        <v>17</v>
      </c>
      <c r="I17" s="37">
        <f>TrRoad_act!I71</f>
        <v>64</v>
      </c>
      <c r="J17" s="37">
        <f>TrRoad_act!J71</f>
        <v>106</v>
      </c>
      <c r="K17" s="37">
        <f>TrRoad_act!K71</f>
        <v>288</v>
      </c>
      <c r="L17" s="37">
        <f>TrRoad_act!L71</f>
        <v>403</v>
      </c>
      <c r="M17" s="37">
        <f>TrRoad_act!M71</f>
        <v>407</v>
      </c>
      <c r="N17" s="37">
        <f>TrRoad_act!N71</f>
        <v>423</v>
      </c>
      <c r="O17" s="37">
        <f>TrRoad_act!O71</f>
        <v>534</v>
      </c>
      <c r="P17" s="37">
        <f>TrRoad_act!P71</f>
        <v>601</v>
      </c>
      <c r="Q17" s="37">
        <f>TrRoad_act!Q71</f>
        <v>562</v>
      </c>
    </row>
    <row r="18" spans="1:17" ht="11.45" customHeight="1" x14ac:dyDescent="0.25">
      <c r="A18" s="62" t="s">
        <v>55</v>
      </c>
      <c r="B18" s="37">
        <f>TrRoad_act!B72</f>
        <v>116</v>
      </c>
      <c r="C18" s="37">
        <f>TrRoad_act!C72</f>
        <v>114</v>
      </c>
      <c r="D18" s="37">
        <f>TrRoad_act!D72</f>
        <v>113</v>
      </c>
      <c r="E18" s="37">
        <f>TrRoad_act!E72</f>
        <v>113</v>
      </c>
      <c r="F18" s="37">
        <f>TrRoad_act!F72</f>
        <v>108</v>
      </c>
      <c r="G18" s="37">
        <f>TrRoad_act!G72</f>
        <v>108</v>
      </c>
      <c r="H18" s="37">
        <f>TrRoad_act!H72</f>
        <v>110</v>
      </c>
      <c r="I18" s="37">
        <f>TrRoad_act!I72</f>
        <v>101</v>
      </c>
      <c r="J18" s="37">
        <f>TrRoad_act!J72</f>
        <v>101</v>
      </c>
      <c r="K18" s="37">
        <f>TrRoad_act!K72</f>
        <v>106</v>
      </c>
      <c r="L18" s="37">
        <f>TrRoad_act!L72</f>
        <v>113</v>
      </c>
      <c r="M18" s="37">
        <f>TrRoad_act!M72</f>
        <v>116</v>
      </c>
      <c r="N18" s="37">
        <f>TrRoad_act!N72</f>
        <v>126</v>
      </c>
      <c r="O18" s="37">
        <f>TrRoad_act!O72</f>
        <v>139</v>
      </c>
      <c r="P18" s="37">
        <f>TrRoad_act!P72</f>
        <v>131</v>
      </c>
      <c r="Q18" s="37">
        <f>TrRoad_act!Q72</f>
        <v>138</v>
      </c>
    </row>
    <row r="19" spans="1:17" ht="11.45" customHeight="1" x14ac:dyDescent="0.25">
      <c r="A19" s="25" t="s">
        <v>18</v>
      </c>
      <c r="B19" s="40">
        <f>TrRoad_act!B73</f>
        <v>339063.4076828059</v>
      </c>
      <c r="C19" s="40">
        <f>TrRoad_act!C73</f>
        <v>343692.89225718955</v>
      </c>
      <c r="D19" s="40">
        <f>TrRoad_act!D73</f>
        <v>333412.8874980926</v>
      </c>
      <c r="E19" s="40">
        <f>TrRoad_act!E73</f>
        <v>339934.06384988327</v>
      </c>
      <c r="F19" s="40">
        <f>TrRoad_act!F73</f>
        <v>349525.80826847639</v>
      </c>
      <c r="G19" s="40">
        <f>TrRoad_act!G73</f>
        <v>356438.42534689221</v>
      </c>
      <c r="H19" s="40">
        <f>TrRoad_act!H73</f>
        <v>363483.7074300095</v>
      </c>
      <c r="I19" s="40">
        <f>TrRoad_act!I73</f>
        <v>375168.60703782469</v>
      </c>
      <c r="J19" s="40">
        <f>TrRoad_act!J73</f>
        <v>388331.29873903072</v>
      </c>
      <c r="K19" s="40">
        <f>TrRoad_act!K73</f>
        <v>394598.16347208433</v>
      </c>
      <c r="L19" s="40">
        <f>TrRoad_act!L73</f>
        <v>404851.0678765733</v>
      </c>
      <c r="M19" s="40">
        <f>TrRoad_act!M73</f>
        <v>416892.642600736</v>
      </c>
      <c r="N19" s="40">
        <f>TrRoad_act!N73</f>
        <v>427019.54068234982</v>
      </c>
      <c r="O19" s="40">
        <f>TrRoad_act!O73</f>
        <v>437125.45334802032</v>
      </c>
      <c r="P19" s="40">
        <f>TrRoad_act!P73</f>
        <v>446536.59976225061</v>
      </c>
      <c r="Q19" s="40">
        <f>TrRoad_act!Q73</f>
        <v>456913.76839674619</v>
      </c>
    </row>
    <row r="20" spans="1:17" ht="11.45" customHeight="1" x14ac:dyDescent="0.25">
      <c r="A20" s="23" t="s">
        <v>27</v>
      </c>
      <c r="B20" s="39">
        <f>TrRoad_act!B74</f>
        <v>253915</v>
      </c>
      <c r="C20" s="39">
        <f>TrRoad_act!C74</f>
        <v>260666</v>
      </c>
      <c r="D20" s="39">
        <f>TrRoad_act!D74</f>
        <v>251753</v>
      </c>
      <c r="E20" s="39">
        <f>TrRoad_act!E74</f>
        <v>258819</v>
      </c>
      <c r="F20" s="39">
        <f>TrRoad_act!F74</f>
        <v>266660</v>
      </c>
      <c r="G20" s="39">
        <f>TrRoad_act!G74</f>
        <v>273942</v>
      </c>
      <c r="H20" s="39">
        <f>TrRoad_act!H74</f>
        <v>281677</v>
      </c>
      <c r="I20" s="39">
        <f>TrRoad_act!I74</f>
        <v>290544</v>
      </c>
      <c r="J20" s="39">
        <f>TrRoad_act!J74</f>
        <v>300301</v>
      </c>
      <c r="K20" s="39">
        <f>TrRoad_act!K74</f>
        <v>309052</v>
      </c>
      <c r="L20" s="39">
        <f>TrRoad_act!L74</f>
        <v>319017</v>
      </c>
      <c r="M20" s="39">
        <f>TrRoad_act!M74</f>
        <v>330440</v>
      </c>
      <c r="N20" s="39">
        <f>TrRoad_act!N74</f>
        <v>340946</v>
      </c>
      <c r="O20" s="39">
        <f>TrRoad_act!O74</f>
        <v>355214</v>
      </c>
      <c r="P20" s="39">
        <f>TrRoad_act!P74</f>
        <v>365686</v>
      </c>
      <c r="Q20" s="39">
        <f>TrRoad_act!Q74</f>
        <v>375163</v>
      </c>
    </row>
    <row r="21" spans="1:17" ht="11.45" customHeight="1" x14ac:dyDescent="0.25">
      <c r="A21" s="62" t="s">
        <v>59</v>
      </c>
      <c r="B21" s="42">
        <f>TrRoad_act!B75</f>
        <v>34436</v>
      </c>
      <c r="C21" s="42">
        <f>TrRoad_act!C75</f>
        <v>31577</v>
      </c>
      <c r="D21" s="42">
        <f>TrRoad_act!D75</f>
        <v>21139</v>
      </c>
      <c r="E21" s="42">
        <f>TrRoad_act!E75</f>
        <v>18873</v>
      </c>
      <c r="F21" s="42">
        <f>TrRoad_act!F75</f>
        <v>16971</v>
      </c>
      <c r="G21" s="42">
        <f>TrRoad_act!G75</f>
        <v>15566</v>
      </c>
      <c r="H21" s="42">
        <f>TrRoad_act!H75</f>
        <v>14663</v>
      </c>
      <c r="I21" s="42">
        <f>TrRoad_act!I75</f>
        <v>14227</v>
      </c>
      <c r="J21" s="42">
        <f>TrRoad_act!J75</f>
        <v>14162</v>
      </c>
      <c r="K21" s="42">
        <f>TrRoad_act!K75</f>
        <v>14568</v>
      </c>
      <c r="L21" s="42">
        <f>TrRoad_act!L75</f>
        <v>14841</v>
      </c>
      <c r="M21" s="42">
        <f>TrRoad_act!M75</f>
        <v>15276</v>
      </c>
      <c r="N21" s="42">
        <f>TrRoad_act!N75</f>
        <v>15775</v>
      </c>
      <c r="O21" s="42">
        <f>TrRoad_act!O75</f>
        <v>16470</v>
      </c>
      <c r="P21" s="42">
        <f>TrRoad_act!P75</f>
        <v>17100</v>
      </c>
      <c r="Q21" s="42">
        <f>TrRoad_act!Q75</f>
        <v>17637</v>
      </c>
    </row>
    <row r="22" spans="1:17" ht="11.45" customHeight="1" x14ac:dyDescent="0.25">
      <c r="A22" s="62" t="s">
        <v>58</v>
      </c>
      <c r="B22" s="42">
        <f>TrRoad_act!B76</f>
        <v>219454</v>
      </c>
      <c r="C22" s="42">
        <f>TrRoad_act!C76</f>
        <v>229056</v>
      </c>
      <c r="D22" s="42">
        <f>TrRoad_act!D76</f>
        <v>230585</v>
      </c>
      <c r="E22" s="42">
        <f>TrRoad_act!E76</f>
        <v>239911</v>
      </c>
      <c r="F22" s="42">
        <f>TrRoad_act!F76</f>
        <v>249644</v>
      </c>
      <c r="G22" s="42">
        <f>TrRoad_act!G76</f>
        <v>258270</v>
      </c>
      <c r="H22" s="42">
        <f>TrRoad_act!H76</f>
        <v>266843</v>
      </c>
      <c r="I22" s="42">
        <f>TrRoad_act!I76</f>
        <v>276072</v>
      </c>
      <c r="J22" s="42">
        <f>TrRoad_act!J76</f>
        <v>285655</v>
      </c>
      <c r="K22" s="42">
        <f>TrRoad_act!K76</f>
        <v>293864</v>
      </c>
      <c r="L22" s="42">
        <f>TrRoad_act!L76</f>
        <v>303415</v>
      </c>
      <c r="M22" s="42">
        <f>TrRoad_act!M76</f>
        <v>314263</v>
      </c>
      <c r="N22" s="42">
        <f>TrRoad_act!N76</f>
        <v>323805</v>
      </c>
      <c r="O22" s="42">
        <f>TrRoad_act!O76</f>
        <v>336987</v>
      </c>
      <c r="P22" s="42">
        <f>TrRoad_act!P76</f>
        <v>346481</v>
      </c>
      <c r="Q22" s="42">
        <f>TrRoad_act!Q76</f>
        <v>355061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7</v>
      </c>
      <c r="F23" s="42">
        <f>TrRoad_act!F77</f>
        <v>19</v>
      </c>
      <c r="G23" s="42">
        <f>TrRoad_act!G77</f>
        <v>82</v>
      </c>
      <c r="H23" s="42">
        <f>TrRoad_act!H77</f>
        <v>78</v>
      </c>
      <c r="I23" s="42">
        <f>TrRoad_act!I77</f>
        <v>77</v>
      </c>
      <c r="J23" s="42">
        <f>TrRoad_act!J77</f>
        <v>76</v>
      </c>
      <c r="K23" s="42">
        <f>TrRoad_act!K77</f>
        <v>74</v>
      </c>
      <c r="L23" s="42">
        <f>TrRoad_act!L77</f>
        <v>71</v>
      </c>
      <c r="M23" s="42">
        <f>TrRoad_act!M77</f>
        <v>67</v>
      </c>
      <c r="N23" s="42">
        <f>TrRoad_act!N77</f>
        <v>73</v>
      </c>
      <c r="O23" s="42">
        <f>TrRoad_act!O77</f>
        <v>81</v>
      </c>
      <c r="P23" s="42">
        <f>TrRoad_act!P77</f>
        <v>94</v>
      </c>
      <c r="Q23" s="42">
        <f>TrRoad_act!Q77</f>
        <v>98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71</v>
      </c>
      <c r="I24" s="42">
        <f>TrRoad_act!I78</f>
        <v>140</v>
      </c>
      <c r="J24" s="42">
        <f>TrRoad_act!J78</f>
        <v>377</v>
      </c>
      <c r="K24" s="42">
        <f>TrRoad_act!K78</f>
        <v>501</v>
      </c>
      <c r="L24" s="42">
        <f>TrRoad_act!L78</f>
        <v>621</v>
      </c>
      <c r="M24" s="42">
        <f>TrRoad_act!M78</f>
        <v>728</v>
      </c>
      <c r="N24" s="42">
        <f>TrRoad_act!N78</f>
        <v>899</v>
      </c>
      <c r="O24" s="42">
        <f>TrRoad_act!O78</f>
        <v>1057</v>
      </c>
      <c r="P24" s="42">
        <f>TrRoad_act!P78</f>
        <v>1192</v>
      </c>
      <c r="Q24" s="42">
        <f>TrRoad_act!Q78</f>
        <v>1298</v>
      </c>
    </row>
    <row r="25" spans="1:17" ht="11.45" customHeight="1" x14ac:dyDescent="0.25">
      <c r="A25" s="62" t="s">
        <v>55</v>
      </c>
      <c r="B25" s="42">
        <f>TrRoad_act!B79</f>
        <v>25</v>
      </c>
      <c r="C25" s="42">
        <f>TrRoad_act!C79</f>
        <v>33</v>
      </c>
      <c r="D25" s="42">
        <f>TrRoad_act!D79</f>
        <v>29</v>
      </c>
      <c r="E25" s="42">
        <f>TrRoad_act!E79</f>
        <v>28</v>
      </c>
      <c r="F25" s="42">
        <f>TrRoad_act!F79</f>
        <v>26</v>
      </c>
      <c r="G25" s="42">
        <f>TrRoad_act!G79</f>
        <v>24</v>
      </c>
      <c r="H25" s="42">
        <f>TrRoad_act!H79</f>
        <v>22</v>
      </c>
      <c r="I25" s="42">
        <f>TrRoad_act!I79</f>
        <v>28</v>
      </c>
      <c r="J25" s="42">
        <f>TrRoad_act!J79</f>
        <v>31</v>
      </c>
      <c r="K25" s="42">
        <f>TrRoad_act!K79</f>
        <v>45</v>
      </c>
      <c r="L25" s="42">
        <f>TrRoad_act!L79</f>
        <v>69</v>
      </c>
      <c r="M25" s="42">
        <f>TrRoad_act!M79</f>
        <v>106</v>
      </c>
      <c r="N25" s="42">
        <f>TrRoad_act!N79</f>
        <v>394</v>
      </c>
      <c r="O25" s="42">
        <f>TrRoad_act!O79</f>
        <v>619</v>
      </c>
      <c r="P25" s="42">
        <f>TrRoad_act!P79</f>
        <v>819</v>
      </c>
      <c r="Q25" s="42">
        <f>TrRoad_act!Q79</f>
        <v>1069</v>
      </c>
    </row>
    <row r="26" spans="1:17" ht="11.45" customHeight="1" x14ac:dyDescent="0.25">
      <c r="A26" s="19" t="s">
        <v>24</v>
      </c>
      <c r="B26" s="38">
        <f>TrRoad_act!B80</f>
        <v>85148.407682805875</v>
      </c>
      <c r="C26" s="38">
        <f>TrRoad_act!C80</f>
        <v>83026.892257189553</v>
      </c>
      <c r="D26" s="38">
        <f>TrRoad_act!D80</f>
        <v>81659.887498092576</v>
      </c>
      <c r="E26" s="38">
        <f>TrRoad_act!E80</f>
        <v>81115.0638498833</v>
      </c>
      <c r="F26" s="38">
        <f>TrRoad_act!F80</f>
        <v>82865.808268476409</v>
      </c>
      <c r="G26" s="38">
        <f>TrRoad_act!G80</f>
        <v>82496.425346892196</v>
      </c>
      <c r="H26" s="38">
        <f>TrRoad_act!H80</f>
        <v>81806.707430009526</v>
      </c>
      <c r="I26" s="38">
        <f>TrRoad_act!I80</f>
        <v>84624.607037824724</v>
      </c>
      <c r="J26" s="38">
        <f>TrRoad_act!J80</f>
        <v>88030.298739030695</v>
      </c>
      <c r="K26" s="38">
        <f>TrRoad_act!K80</f>
        <v>85546.163472084343</v>
      </c>
      <c r="L26" s="38">
        <f>TrRoad_act!L80</f>
        <v>85834.067876573303</v>
      </c>
      <c r="M26" s="38">
        <f>TrRoad_act!M80</f>
        <v>86452.642600736013</v>
      </c>
      <c r="N26" s="38">
        <f>TrRoad_act!N80</f>
        <v>86073.540682349791</v>
      </c>
      <c r="O26" s="38">
        <f>TrRoad_act!O80</f>
        <v>81911.453348020295</v>
      </c>
      <c r="P26" s="38">
        <f>TrRoad_act!P80</f>
        <v>80850.599762250611</v>
      </c>
      <c r="Q26" s="38">
        <f>TrRoad_act!Q80</f>
        <v>81750.768396746193</v>
      </c>
    </row>
    <row r="27" spans="1:17" ht="11.45" customHeight="1" x14ac:dyDescent="0.25">
      <c r="A27" s="17" t="s">
        <v>23</v>
      </c>
      <c r="B27" s="37">
        <f>TrRoad_act!B81</f>
        <v>72775</v>
      </c>
      <c r="C27" s="37">
        <f>TrRoad_act!C81</f>
        <v>69868</v>
      </c>
      <c r="D27" s="37">
        <f>TrRoad_act!D81</f>
        <v>67867</v>
      </c>
      <c r="E27" s="37">
        <f>TrRoad_act!E81</f>
        <v>67055</v>
      </c>
      <c r="F27" s="37">
        <f>TrRoad_act!F81</f>
        <v>66478</v>
      </c>
      <c r="G27" s="37">
        <f>TrRoad_act!G81</f>
        <v>65588</v>
      </c>
      <c r="H27" s="37">
        <f>TrRoad_act!H81</f>
        <v>64080</v>
      </c>
      <c r="I27" s="37">
        <f>TrRoad_act!I81</f>
        <v>64569</v>
      </c>
      <c r="J27" s="37">
        <f>TrRoad_act!J81</f>
        <v>65392</v>
      </c>
      <c r="K27" s="37">
        <f>TrRoad_act!K81</f>
        <v>66337</v>
      </c>
      <c r="L27" s="37">
        <f>TrRoad_act!L81</f>
        <v>65800</v>
      </c>
      <c r="M27" s="37">
        <f>TrRoad_act!M81</f>
        <v>65798</v>
      </c>
      <c r="N27" s="37">
        <f>TrRoad_act!N81</f>
        <v>65942</v>
      </c>
      <c r="O27" s="37">
        <f>TrRoad_act!O81</f>
        <v>61103</v>
      </c>
      <c r="P27" s="37">
        <f>TrRoad_act!P81</f>
        <v>60527</v>
      </c>
      <c r="Q27" s="37">
        <f>TrRoad_act!Q81</f>
        <v>60548</v>
      </c>
    </row>
    <row r="28" spans="1:17" ht="11.45" customHeight="1" x14ac:dyDescent="0.25">
      <c r="A28" s="15" t="s">
        <v>22</v>
      </c>
      <c r="B28" s="36">
        <f>TrRoad_act!B82</f>
        <v>12373.407682805868</v>
      </c>
      <c r="C28" s="36">
        <f>TrRoad_act!C82</f>
        <v>13158.892257189549</v>
      </c>
      <c r="D28" s="36">
        <f>TrRoad_act!D82</f>
        <v>13792.887498092576</v>
      </c>
      <c r="E28" s="36">
        <f>TrRoad_act!E82</f>
        <v>14060.063849883301</v>
      </c>
      <c r="F28" s="36">
        <f>TrRoad_act!F82</f>
        <v>16387.808268476405</v>
      </c>
      <c r="G28" s="36">
        <f>TrRoad_act!G82</f>
        <v>16908.425346892196</v>
      </c>
      <c r="H28" s="36">
        <f>TrRoad_act!H82</f>
        <v>17726.707430009534</v>
      </c>
      <c r="I28" s="36">
        <f>TrRoad_act!I82</f>
        <v>20055.607037824728</v>
      </c>
      <c r="J28" s="36">
        <f>TrRoad_act!J82</f>
        <v>22638.298739030688</v>
      </c>
      <c r="K28" s="36">
        <f>TrRoad_act!K82</f>
        <v>19209.163472084343</v>
      </c>
      <c r="L28" s="36">
        <f>TrRoad_act!L82</f>
        <v>20034.067876573303</v>
      </c>
      <c r="M28" s="36">
        <f>TrRoad_act!M82</f>
        <v>20654.642600736013</v>
      </c>
      <c r="N28" s="36">
        <f>TrRoad_act!N82</f>
        <v>20131.540682349798</v>
      </c>
      <c r="O28" s="36">
        <f>TrRoad_act!O82</f>
        <v>20808.453348020299</v>
      </c>
      <c r="P28" s="36">
        <f>TrRoad_act!P82</f>
        <v>20323.599762250615</v>
      </c>
      <c r="Q28" s="36">
        <f>TrRoad_act!Q82</f>
        <v>21202.768396746189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380721</v>
      </c>
      <c r="D30" s="41">
        <f>TrRoad_act!D111</f>
        <v>362057</v>
      </c>
      <c r="E30" s="41">
        <f>TrRoad_act!E111</f>
        <v>378395</v>
      </c>
      <c r="F30" s="41">
        <f>TrRoad_act!F111</f>
        <v>388425</v>
      </c>
      <c r="G30" s="41">
        <f>TrRoad_act!G111</f>
        <v>394793</v>
      </c>
      <c r="H30" s="41">
        <f>TrRoad_act!H111</f>
        <v>403278</v>
      </c>
      <c r="I30" s="41">
        <f>TrRoad_act!I111</f>
        <v>405600</v>
      </c>
      <c r="J30" s="41">
        <f>TrRoad_act!J111</f>
        <v>406736</v>
      </c>
      <c r="K30" s="41">
        <f>TrRoad_act!K111</f>
        <v>412464</v>
      </c>
      <c r="L30" s="41">
        <f>TrRoad_act!L111</f>
        <v>421685</v>
      </c>
      <c r="M30" s="41">
        <f>TrRoad_act!M111</f>
        <v>454825</v>
      </c>
      <c r="N30" s="41">
        <f>TrRoad_act!N111</f>
        <v>443280</v>
      </c>
      <c r="O30" s="41">
        <f>TrRoad_act!O111</f>
        <v>416366</v>
      </c>
      <c r="P30" s="41">
        <f>TrRoad_act!P111</f>
        <v>397168</v>
      </c>
      <c r="Q30" s="41">
        <f>TrRoad_act!Q111</f>
        <v>405301</v>
      </c>
    </row>
    <row r="31" spans="1:17" ht="11.45" customHeight="1" x14ac:dyDescent="0.25">
      <c r="A31" s="25" t="s">
        <v>39</v>
      </c>
      <c r="B31" s="40"/>
      <c r="C31" s="40">
        <f>TrRoad_act!C112</f>
        <v>347878</v>
      </c>
      <c r="D31" s="40">
        <f>TrRoad_act!D112</f>
        <v>331755</v>
      </c>
      <c r="E31" s="40">
        <f>TrRoad_act!E112</f>
        <v>345322</v>
      </c>
      <c r="F31" s="40">
        <f>TrRoad_act!F112</f>
        <v>349716</v>
      </c>
      <c r="G31" s="40">
        <f>TrRoad_act!G112</f>
        <v>358044</v>
      </c>
      <c r="H31" s="40">
        <f>TrRoad_act!H112</f>
        <v>364563</v>
      </c>
      <c r="I31" s="40">
        <f>TrRoad_act!I112</f>
        <v>362907</v>
      </c>
      <c r="J31" s="40">
        <f>TrRoad_act!J112</f>
        <v>362597</v>
      </c>
      <c r="K31" s="40">
        <f>TrRoad_act!K112</f>
        <v>382327</v>
      </c>
      <c r="L31" s="40">
        <f>TrRoad_act!L112</f>
        <v>384690</v>
      </c>
      <c r="M31" s="40">
        <f>TrRoad_act!M112</f>
        <v>412551</v>
      </c>
      <c r="N31" s="40">
        <f>TrRoad_act!N112</f>
        <v>403525</v>
      </c>
      <c r="O31" s="40">
        <f>TrRoad_act!O112</f>
        <v>375232</v>
      </c>
      <c r="P31" s="40">
        <f>TrRoad_act!P112</f>
        <v>356706</v>
      </c>
      <c r="Q31" s="40">
        <f>TrRoad_act!Q112</f>
        <v>361865</v>
      </c>
    </row>
    <row r="32" spans="1:17" ht="11.45" customHeight="1" x14ac:dyDescent="0.25">
      <c r="A32" s="23" t="s">
        <v>30</v>
      </c>
      <c r="B32" s="39"/>
      <c r="C32" s="39">
        <f>TrRoad_act!C113</f>
        <v>51250</v>
      </c>
      <c r="D32" s="39">
        <f>TrRoad_act!D113</f>
        <v>45064</v>
      </c>
      <c r="E32" s="39">
        <f>TrRoad_act!E113</f>
        <v>37992</v>
      </c>
      <c r="F32" s="39">
        <f>TrRoad_act!F113</f>
        <v>37496</v>
      </c>
      <c r="G32" s="39">
        <f>TrRoad_act!G113</f>
        <v>49466</v>
      </c>
      <c r="H32" s="39">
        <f>TrRoad_act!H113</f>
        <v>54036</v>
      </c>
      <c r="I32" s="39">
        <f>TrRoad_act!I113</f>
        <v>63888</v>
      </c>
      <c r="J32" s="39">
        <f>TrRoad_act!J113</f>
        <v>67360</v>
      </c>
      <c r="K32" s="39">
        <f>TrRoad_act!K113</f>
        <v>62436</v>
      </c>
      <c r="L32" s="39">
        <f>TrRoad_act!L113</f>
        <v>52882</v>
      </c>
      <c r="M32" s="39">
        <f>TrRoad_act!M113</f>
        <v>52990</v>
      </c>
      <c r="N32" s="39">
        <f>TrRoad_act!N113</f>
        <v>60228</v>
      </c>
      <c r="O32" s="39">
        <f>TrRoad_act!O113</f>
        <v>51992</v>
      </c>
      <c r="P32" s="39">
        <f>TrRoad_act!P113</f>
        <v>50310</v>
      </c>
      <c r="Q32" s="39">
        <f>TrRoad_act!Q113</f>
        <v>49782</v>
      </c>
    </row>
    <row r="33" spans="1:17" ht="11.45" customHeight="1" x14ac:dyDescent="0.25">
      <c r="A33" s="19" t="s">
        <v>29</v>
      </c>
      <c r="B33" s="38"/>
      <c r="C33" s="38">
        <f>TrRoad_act!C114</f>
        <v>296020</v>
      </c>
      <c r="D33" s="38">
        <f>TrRoad_act!D114</f>
        <v>285980</v>
      </c>
      <c r="E33" s="38">
        <f>TrRoad_act!E114</f>
        <v>306575</v>
      </c>
      <c r="F33" s="38">
        <f>TrRoad_act!F114</f>
        <v>311277</v>
      </c>
      <c r="G33" s="38">
        <f>TrRoad_act!G114</f>
        <v>307915</v>
      </c>
      <c r="H33" s="38">
        <f>TrRoad_act!H114</f>
        <v>309697</v>
      </c>
      <c r="I33" s="38">
        <f>TrRoad_act!I114</f>
        <v>298226</v>
      </c>
      <c r="J33" s="38">
        <f>TrRoad_act!J114</f>
        <v>294277</v>
      </c>
      <c r="K33" s="38">
        <f>TrRoad_act!K114</f>
        <v>319076</v>
      </c>
      <c r="L33" s="38">
        <f>TrRoad_act!L114</f>
        <v>330983</v>
      </c>
      <c r="M33" s="38">
        <f>TrRoad_act!M114</f>
        <v>358957</v>
      </c>
      <c r="N33" s="38">
        <f>TrRoad_act!N114</f>
        <v>342575</v>
      </c>
      <c r="O33" s="38">
        <f>TrRoad_act!O114</f>
        <v>322423</v>
      </c>
      <c r="P33" s="38">
        <f>TrRoad_act!P114</f>
        <v>305496</v>
      </c>
      <c r="Q33" s="38">
        <f>TrRoad_act!Q114</f>
        <v>311184</v>
      </c>
    </row>
    <row r="34" spans="1:17" ht="11.45" customHeight="1" x14ac:dyDescent="0.25">
      <c r="A34" s="62" t="s">
        <v>59</v>
      </c>
      <c r="B34" s="42"/>
      <c r="C34" s="42">
        <f>TrRoad_act!C115</f>
        <v>100833</v>
      </c>
      <c r="D34" s="42">
        <f>TrRoad_act!D115</f>
        <v>84905</v>
      </c>
      <c r="E34" s="42">
        <f>TrRoad_act!E115</f>
        <v>85586</v>
      </c>
      <c r="F34" s="42">
        <f>TrRoad_act!F115</f>
        <v>91022</v>
      </c>
      <c r="G34" s="42">
        <f>TrRoad_act!G115</f>
        <v>103340</v>
      </c>
      <c r="H34" s="42">
        <f>TrRoad_act!H115</f>
        <v>116899</v>
      </c>
      <c r="I34" s="42">
        <f>TrRoad_act!I115</f>
        <v>121319</v>
      </c>
      <c r="J34" s="42">
        <f>TrRoad_act!J115</f>
        <v>132203</v>
      </c>
      <c r="K34" s="42">
        <f>TrRoad_act!K115</f>
        <v>171805</v>
      </c>
      <c r="L34" s="42">
        <f>TrRoad_act!L115</f>
        <v>162923</v>
      </c>
      <c r="M34" s="42">
        <f>TrRoad_act!M115</f>
        <v>162332</v>
      </c>
      <c r="N34" s="42">
        <f>TrRoad_act!N115</f>
        <v>147965</v>
      </c>
      <c r="O34" s="42">
        <f>TrRoad_act!O115</f>
        <v>139008</v>
      </c>
      <c r="P34" s="42">
        <f>TrRoad_act!P115</f>
        <v>130386</v>
      </c>
      <c r="Q34" s="42">
        <f>TrRoad_act!Q115</f>
        <v>126841</v>
      </c>
    </row>
    <row r="35" spans="1:17" ht="11.45" customHeight="1" x14ac:dyDescent="0.25">
      <c r="A35" s="62" t="s">
        <v>58</v>
      </c>
      <c r="B35" s="42"/>
      <c r="C35" s="42">
        <f>TrRoad_act!C116</f>
        <v>192681</v>
      </c>
      <c r="D35" s="42">
        <f>TrRoad_act!D116</f>
        <v>194555</v>
      </c>
      <c r="E35" s="42">
        <f>TrRoad_act!E116</f>
        <v>214505</v>
      </c>
      <c r="F35" s="42">
        <f>TrRoad_act!F116</f>
        <v>220255</v>
      </c>
      <c r="G35" s="42">
        <f>TrRoad_act!G116</f>
        <v>204575</v>
      </c>
      <c r="H35" s="42">
        <f>TrRoad_act!H116</f>
        <v>191766</v>
      </c>
      <c r="I35" s="42">
        <f>TrRoad_act!I116</f>
        <v>176746</v>
      </c>
      <c r="J35" s="42">
        <f>TrRoad_act!J116</f>
        <v>160459</v>
      </c>
      <c r="K35" s="42">
        <f>TrRoad_act!K116</f>
        <v>146962</v>
      </c>
      <c r="L35" s="42">
        <f>TrRoad_act!L116</f>
        <v>167618</v>
      </c>
      <c r="M35" s="42">
        <f>TrRoad_act!M116</f>
        <v>195291</v>
      </c>
      <c r="N35" s="42">
        <f>TrRoad_act!N116</f>
        <v>191108</v>
      </c>
      <c r="O35" s="42">
        <f>TrRoad_act!O116</f>
        <v>181062</v>
      </c>
      <c r="P35" s="42">
        <f>TrRoad_act!P116</f>
        <v>172664</v>
      </c>
      <c r="Q35" s="42">
        <f>TrRoad_act!Q116</f>
        <v>181038</v>
      </c>
    </row>
    <row r="36" spans="1:17" ht="11.45" customHeight="1" x14ac:dyDescent="0.25">
      <c r="A36" s="62" t="s">
        <v>57</v>
      </c>
      <c r="B36" s="42"/>
      <c r="C36" s="42">
        <f>TrRoad_act!C117</f>
        <v>2506</v>
      </c>
      <c r="D36" s="42">
        <f>TrRoad_act!D117</f>
        <v>6520</v>
      </c>
      <c r="E36" s="42">
        <f>TrRoad_act!E117</f>
        <v>6484</v>
      </c>
      <c r="F36" s="42">
        <f>TrRoad_act!F117</f>
        <v>0</v>
      </c>
      <c r="G36" s="42">
        <f>TrRoad_act!G117</f>
        <v>0</v>
      </c>
      <c r="H36" s="42">
        <f>TrRoad_act!H117</f>
        <v>978</v>
      </c>
      <c r="I36" s="42">
        <f>TrRoad_act!I117</f>
        <v>0</v>
      </c>
      <c r="J36" s="42">
        <f>TrRoad_act!J117</f>
        <v>825</v>
      </c>
      <c r="K36" s="42">
        <f>TrRoad_act!K117</f>
        <v>0</v>
      </c>
      <c r="L36" s="42">
        <f>TrRoad_act!L117</f>
        <v>0</v>
      </c>
      <c r="M36" s="42">
        <f>TrRoad_act!M117</f>
        <v>12</v>
      </c>
      <c r="N36" s="42">
        <f>TrRoad_act!N117</f>
        <v>2615</v>
      </c>
      <c r="O36" s="42">
        <f>TrRoad_act!O117</f>
        <v>645</v>
      </c>
      <c r="P36" s="42">
        <f>TrRoad_act!P117</f>
        <v>2</v>
      </c>
      <c r="Q36" s="42">
        <f>TrRoad_act!Q117</f>
        <v>0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54</v>
      </c>
      <c r="I37" s="42">
        <f>TrRoad_act!I118</f>
        <v>161</v>
      </c>
      <c r="J37" s="42">
        <f>TrRoad_act!J118</f>
        <v>788</v>
      </c>
      <c r="K37" s="42">
        <f>TrRoad_act!K118</f>
        <v>270</v>
      </c>
      <c r="L37" s="42">
        <f>TrRoad_act!L118</f>
        <v>330</v>
      </c>
      <c r="M37" s="42">
        <f>TrRoad_act!M118</f>
        <v>473</v>
      </c>
      <c r="N37" s="42">
        <f>TrRoad_act!N118</f>
        <v>460</v>
      </c>
      <c r="O37" s="42">
        <f>TrRoad_act!O118</f>
        <v>628</v>
      </c>
      <c r="P37" s="42">
        <f>TrRoad_act!P118</f>
        <v>786</v>
      </c>
      <c r="Q37" s="42">
        <f>TrRoad_act!Q118</f>
        <v>696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385</v>
      </c>
      <c r="P38" s="42">
        <f>TrRoad_act!P119</f>
        <v>342</v>
      </c>
      <c r="Q38" s="42">
        <f>TrRoad_act!Q119</f>
        <v>932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2</v>
      </c>
      <c r="K39" s="42">
        <f>TrRoad_act!K120</f>
        <v>39</v>
      </c>
      <c r="L39" s="42">
        <f>TrRoad_act!L120</f>
        <v>112</v>
      </c>
      <c r="M39" s="42">
        <f>TrRoad_act!M120</f>
        <v>849</v>
      </c>
      <c r="N39" s="42">
        <f>TrRoad_act!N120</f>
        <v>427</v>
      </c>
      <c r="O39" s="42">
        <f>TrRoad_act!O120</f>
        <v>695</v>
      </c>
      <c r="P39" s="42">
        <f>TrRoad_act!P120</f>
        <v>1316</v>
      </c>
      <c r="Q39" s="42">
        <f>TrRoad_act!Q120</f>
        <v>1677</v>
      </c>
    </row>
    <row r="40" spans="1:17" ht="11.45" customHeight="1" x14ac:dyDescent="0.25">
      <c r="A40" s="19" t="s">
        <v>28</v>
      </c>
      <c r="B40" s="38"/>
      <c r="C40" s="38">
        <f>TrRoad_act!C121</f>
        <v>608</v>
      </c>
      <c r="D40" s="38">
        <f>TrRoad_act!D121</f>
        <v>711</v>
      </c>
      <c r="E40" s="38">
        <f>TrRoad_act!E121</f>
        <v>755</v>
      </c>
      <c r="F40" s="38">
        <f>TrRoad_act!F121</f>
        <v>943</v>
      </c>
      <c r="G40" s="38">
        <f>TrRoad_act!G121</f>
        <v>663</v>
      </c>
      <c r="H40" s="38">
        <f>TrRoad_act!H121</f>
        <v>830</v>
      </c>
      <c r="I40" s="38">
        <f>TrRoad_act!I121</f>
        <v>793</v>
      </c>
      <c r="J40" s="38">
        <f>TrRoad_act!J121</f>
        <v>960</v>
      </c>
      <c r="K40" s="38">
        <f>TrRoad_act!K121</f>
        <v>815</v>
      </c>
      <c r="L40" s="38">
        <f>TrRoad_act!L121</f>
        <v>825</v>
      </c>
      <c r="M40" s="38">
        <f>TrRoad_act!M121</f>
        <v>604</v>
      </c>
      <c r="N40" s="38">
        <f>TrRoad_act!N121</f>
        <v>722</v>
      </c>
      <c r="O40" s="38">
        <f>TrRoad_act!O121</f>
        <v>817</v>
      </c>
      <c r="P40" s="38">
        <f>TrRoad_act!P121</f>
        <v>900</v>
      </c>
      <c r="Q40" s="38">
        <f>TrRoad_act!Q121</f>
        <v>899</v>
      </c>
    </row>
    <row r="41" spans="1:17" ht="11.45" customHeight="1" x14ac:dyDescent="0.25">
      <c r="A41" s="62" t="s">
        <v>59</v>
      </c>
      <c r="B41" s="37"/>
      <c r="C41" s="37">
        <f>TrRoad_act!C122</f>
        <v>1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1</v>
      </c>
      <c r="J41" s="37">
        <f>TrRoad_act!J122</f>
        <v>0</v>
      </c>
      <c r="K41" s="37">
        <f>TrRoad_act!K122</f>
        <v>0</v>
      </c>
      <c r="L41" s="37">
        <f>TrRoad_act!L122</f>
        <v>0</v>
      </c>
      <c r="M41" s="37">
        <f>TrRoad_act!M122</f>
        <v>0</v>
      </c>
      <c r="N41" s="37">
        <f>TrRoad_act!N122</f>
        <v>0</v>
      </c>
      <c r="O41" s="37">
        <f>TrRoad_act!O122</f>
        <v>0</v>
      </c>
      <c r="P41" s="37">
        <f>TrRoad_act!P122</f>
        <v>1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582</v>
      </c>
      <c r="D42" s="37">
        <f>TrRoad_act!D123</f>
        <v>669</v>
      </c>
      <c r="E42" s="37">
        <f>TrRoad_act!E123</f>
        <v>724</v>
      </c>
      <c r="F42" s="37">
        <f>TrRoad_act!F123</f>
        <v>905</v>
      </c>
      <c r="G42" s="37">
        <f>TrRoad_act!G123</f>
        <v>612</v>
      </c>
      <c r="H42" s="37">
        <f>TrRoad_act!H123</f>
        <v>794</v>
      </c>
      <c r="I42" s="37">
        <f>TrRoad_act!I123</f>
        <v>705</v>
      </c>
      <c r="J42" s="37">
        <f>TrRoad_act!J123</f>
        <v>880</v>
      </c>
      <c r="K42" s="37">
        <f>TrRoad_act!K123</f>
        <v>549</v>
      </c>
      <c r="L42" s="37">
        <f>TrRoad_act!L123</f>
        <v>659</v>
      </c>
      <c r="M42" s="37">
        <f>TrRoad_act!M123</f>
        <v>566</v>
      </c>
      <c r="N42" s="37">
        <f>TrRoad_act!N123</f>
        <v>686</v>
      </c>
      <c r="O42" s="37">
        <f>TrRoad_act!O123</f>
        <v>691</v>
      </c>
      <c r="P42" s="37">
        <f>TrRoad_act!P123</f>
        <v>831</v>
      </c>
      <c r="Q42" s="37">
        <f>TrRoad_act!Q123</f>
        <v>876</v>
      </c>
    </row>
    <row r="43" spans="1:17" ht="11.45" customHeight="1" x14ac:dyDescent="0.25">
      <c r="A43" s="62" t="s">
        <v>57</v>
      </c>
      <c r="B43" s="37"/>
      <c r="C43" s="37">
        <f>TrRoad_act!C124</f>
        <v>16</v>
      </c>
      <c r="D43" s="37">
        <f>TrRoad_act!D124</f>
        <v>32</v>
      </c>
      <c r="E43" s="37">
        <f>TrRoad_act!E124</f>
        <v>20</v>
      </c>
      <c r="F43" s="37">
        <f>TrRoad_act!F124</f>
        <v>25</v>
      </c>
      <c r="G43" s="37">
        <f>TrRoad_act!G124</f>
        <v>41</v>
      </c>
      <c r="H43" s="37">
        <f>TrRoad_act!H124</f>
        <v>32</v>
      </c>
      <c r="I43" s="37">
        <f>TrRoad_act!I124</f>
        <v>40</v>
      </c>
      <c r="J43" s="37">
        <f>TrRoad_act!J124</f>
        <v>37</v>
      </c>
      <c r="K43" s="37">
        <f>TrRoad_act!K124</f>
        <v>79</v>
      </c>
      <c r="L43" s="37">
        <f>TrRoad_act!L124</f>
        <v>43</v>
      </c>
      <c r="M43" s="37">
        <f>TrRoad_act!M124</f>
        <v>29</v>
      </c>
      <c r="N43" s="37">
        <f>TrRoad_act!N124</f>
        <v>1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0</v>
      </c>
      <c r="D44" s="37">
        <f>TrRoad_act!D125</f>
        <v>0</v>
      </c>
      <c r="E44" s="37">
        <f>TrRoad_act!E125</f>
        <v>0</v>
      </c>
      <c r="F44" s="37">
        <f>TrRoad_act!F125</f>
        <v>13</v>
      </c>
      <c r="G44" s="37">
        <f>TrRoad_act!G125</f>
        <v>2</v>
      </c>
      <c r="H44" s="37">
        <f>TrRoad_act!H125</f>
        <v>2</v>
      </c>
      <c r="I44" s="37">
        <f>TrRoad_act!I125</f>
        <v>47</v>
      </c>
      <c r="J44" s="37">
        <f>TrRoad_act!J125</f>
        <v>43</v>
      </c>
      <c r="K44" s="37">
        <f>TrRoad_act!K125</f>
        <v>182</v>
      </c>
      <c r="L44" s="37">
        <f>TrRoad_act!L125</f>
        <v>115</v>
      </c>
      <c r="M44" s="37">
        <f>TrRoad_act!M125</f>
        <v>4</v>
      </c>
      <c r="N44" s="37">
        <f>TrRoad_act!N125</f>
        <v>21</v>
      </c>
      <c r="O44" s="37">
        <f>TrRoad_act!O125</f>
        <v>111</v>
      </c>
      <c r="P44" s="37">
        <f>TrRoad_act!P125</f>
        <v>67</v>
      </c>
      <c r="Q44" s="37">
        <f>TrRoad_act!Q125</f>
        <v>11</v>
      </c>
    </row>
    <row r="45" spans="1:17" ht="11.45" customHeight="1" x14ac:dyDescent="0.25">
      <c r="A45" s="62" t="s">
        <v>55</v>
      </c>
      <c r="B45" s="37"/>
      <c r="C45" s="37">
        <f>TrRoad_act!C126</f>
        <v>9</v>
      </c>
      <c r="D45" s="37">
        <f>TrRoad_act!D126</f>
        <v>10</v>
      </c>
      <c r="E45" s="37">
        <f>TrRoad_act!E126</f>
        <v>11</v>
      </c>
      <c r="F45" s="37">
        <f>TrRoad_act!F126</f>
        <v>0</v>
      </c>
      <c r="G45" s="37">
        <f>TrRoad_act!G126</f>
        <v>8</v>
      </c>
      <c r="H45" s="37">
        <f>TrRoad_act!H126</f>
        <v>2</v>
      </c>
      <c r="I45" s="37">
        <f>TrRoad_act!I126</f>
        <v>0</v>
      </c>
      <c r="J45" s="37">
        <f>TrRoad_act!J126</f>
        <v>0</v>
      </c>
      <c r="K45" s="37">
        <f>TrRoad_act!K126</f>
        <v>5</v>
      </c>
      <c r="L45" s="37">
        <f>TrRoad_act!L126</f>
        <v>8</v>
      </c>
      <c r="M45" s="37">
        <f>TrRoad_act!M126</f>
        <v>5</v>
      </c>
      <c r="N45" s="37">
        <f>TrRoad_act!N126</f>
        <v>14</v>
      </c>
      <c r="O45" s="37">
        <f>TrRoad_act!O126</f>
        <v>15</v>
      </c>
      <c r="P45" s="37">
        <f>TrRoad_act!P126</f>
        <v>1</v>
      </c>
      <c r="Q45" s="37">
        <f>TrRoad_act!Q126</f>
        <v>12</v>
      </c>
    </row>
    <row r="46" spans="1:17" ht="11.45" customHeight="1" x14ac:dyDescent="0.25">
      <c r="A46" s="25" t="s">
        <v>18</v>
      </c>
      <c r="B46" s="40"/>
      <c r="C46" s="40">
        <f>TrRoad_act!C127</f>
        <v>32843</v>
      </c>
      <c r="D46" s="40">
        <f>TrRoad_act!D127</f>
        <v>30302</v>
      </c>
      <c r="E46" s="40">
        <f>TrRoad_act!E127</f>
        <v>33073</v>
      </c>
      <c r="F46" s="40">
        <f>TrRoad_act!F127</f>
        <v>38709</v>
      </c>
      <c r="G46" s="40">
        <f>TrRoad_act!G127</f>
        <v>36749</v>
      </c>
      <c r="H46" s="40">
        <f>TrRoad_act!H127</f>
        <v>38715</v>
      </c>
      <c r="I46" s="40">
        <f>TrRoad_act!I127</f>
        <v>42693</v>
      </c>
      <c r="J46" s="40">
        <f>TrRoad_act!J127</f>
        <v>44139</v>
      </c>
      <c r="K46" s="40">
        <f>TrRoad_act!K127</f>
        <v>30137</v>
      </c>
      <c r="L46" s="40">
        <f>TrRoad_act!L127</f>
        <v>36995</v>
      </c>
      <c r="M46" s="40">
        <f>TrRoad_act!M127</f>
        <v>42274</v>
      </c>
      <c r="N46" s="40">
        <f>TrRoad_act!N127</f>
        <v>39755</v>
      </c>
      <c r="O46" s="40">
        <f>TrRoad_act!O127</f>
        <v>41134</v>
      </c>
      <c r="P46" s="40">
        <f>TrRoad_act!P127</f>
        <v>40462</v>
      </c>
      <c r="Q46" s="40">
        <f>TrRoad_act!Q127</f>
        <v>43436</v>
      </c>
    </row>
    <row r="47" spans="1:17" ht="11.45" customHeight="1" x14ac:dyDescent="0.25">
      <c r="A47" s="23" t="s">
        <v>27</v>
      </c>
      <c r="B47" s="39"/>
      <c r="C47" s="39">
        <f>TrRoad_act!C128</f>
        <v>23313</v>
      </c>
      <c r="D47" s="39">
        <f>TrRoad_act!D128</f>
        <v>21795</v>
      </c>
      <c r="E47" s="39">
        <f>TrRoad_act!E128</f>
        <v>24837</v>
      </c>
      <c r="F47" s="39">
        <f>TrRoad_act!F128</f>
        <v>28196</v>
      </c>
      <c r="G47" s="39">
        <f>TrRoad_act!G128</f>
        <v>28195</v>
      </c>
      <c r="H47" s="39">
        <f>TrRoad_act!H128</f>
        <v>29860</v>
      </c>
      <c r="I47" s="39">
        <f>TrRoad_act!I128</f>
        <v>31794</v>
      </c>
      <c r="J47" s="39">
        <f>TrRoad_act!J128</f>
        <v>32202</v>
      </c>
      <c r="K47" s="39">
        <f>TrRoad_act!K128</f>
        <v>25155</v>
      </c>
      <c r="L47" s="39">
        <f>TrRoad_act!L128</f>
        <v>27740</v>
      </c>
      <c r="M47" s="39">
        <f>TrRoad_act!M128</f>
        <v>35358</v>
      </c>
      <c r="N47" s="39">
        <f>TrRoad_act!N128</f>
        <v>31503</v>
      </c>
      <c r="O47" s="39">
        <f>TrRoad_act!O128</f>
        <v>31748</v>
      </c>
      <c r="P47" s="39">
        <f>TrRoad_act!P128</f>
        <v>32149</v>
      </c>
      <c r="Q47" s="39">
        <f>TrRoad_act!Q128</f>
        <v>33845</v>
      </c>
    </row>
    <row r="48" spans="1:17" ht="11.45" customHeight="1" x14ac:dyDescent="0.25">
      <c r="A48" s="62" t="s">
        <v>59</v>
      </c>
      <c r="B48" s="42"/>
      <c r="C48" s="42">
        <f>TrRoad_act!C129</f>
        <v>199</v>
      </c>
      <c r="D48" s="42">
        <f>TrRoad_act!D129</f>
        <v>217</v>
      </c>
      <c r="E48" s="42">
        <f>TrRoad_act!E129</f>
        <v>317</v>
      </c>
      <c r="F48" s="42">
        <f>TrRoad_act!F129</f>
        <v>473</v>
      </c>
      <c r="G48" s="42">
        <f>TrRoad_act!G129</f>
        <v>500</v>
      </c>
      <c r="H48" s="42">
        <f>TrRoad_act!H129</f>
        <v>651</v>
      </c>
      <c r="I48" s="42">
        <f>TrRoad_act!I129</f>
        <v>903</v>
      </c>
      <c r="J48" s="42">
        <f>TrRoad_act!J129</f>
        <v>1070</v>
      </c>
      <c r="K48" s="42">
        <f>TrRoad_act!K129</f>
        <v>1294</v>
      </c>
      <c r="L48" s="42">
        <f>TrRoad_act!L129</f>
        <v>1149</v>
      </c>
      <c r="M48" s="42">
        <f>TrRoad_act!M129</f>
        <v>1235</v>
      </c>
      <c r="N48" s="42">
        <f>TrRoad_act!N129</f>
        <v>1373</v>
      </c>
      <c r="O48" s="42">
        <f>TrRoad_act!O129</f>
        <v>2318</v>
      </c>
      <c r="P48" s="42">
        <f>TrRoad_act!P129</f>
        <v>2300</v>
      </c>
      <c r="Q48" s="42">
        <f>TrRoad_act!Q129</f>
        <v>2084</v>
      </c>
    </row>
    <row r="49" spans="1:18" ht="11.45" customHeight="1" x14ac:dyDescent="0.25">
      <c r="A49" s="62" t="s">
        <v>58</v>
      </c>
      <c r="B49" s="42"/>
      <c r="C49" s="42">
        <f>TrRoad_act!C130</f>
        <v>23105</v>
      </c>
      <c r="D49" s="42">
        <f>TrRoad_act!D130</f>
        <v>21578</v>
      </c>
      <c r="E49" s="42">
        <f>TrRoad_act!E130</f>
        <v>24513</v>
      </c>
      <c r="F49" s="42">
        <f>TrRoad_act!F130</f>
        <v>27711</v>
      </c>
      <c r="G49" s="42">
        <f>TrRoad_act!G130</f>
        <v>27631</v>
      </c>
      <c r="H49" s="42">
        <f>TrRoad_act!H130</f>
        <v>29138</v>
      </c>
      <c r="I49" s="42">
        <f>TrRoad_act!I130</f>
        <v>30812</v>
      </c>
      <c r="J49" s="42">
        <f>TrRoad_act!J130</f>
        <v>30891</v>
      </c>
      <c r="K49" s="42">
        <f>TrRoad_act!K130</f>
        <v>23719</v>
      </c>
      <c r="L49" s="42">
        <f>TrRoad_act!L130</f>
        <v>26440</v>
      </c>
      <c r="M49" s="42">
        <f>TrRoad_act!M130</f>
        <v>33930</v>
      </c>
      <c r="N49" s="42">
        <f>TrRoad_act!N130</f>
        <v>29637</v>
      </c>
      <c r="O49" s="42">
        <f>TrRoad_act!O130</f>
        <v>29004</v>
      </c>
      <c r="P49" s="42">
        <f>TrRoad_act!P130</f>
        <v>29456</v>
      </c>
      <c r="Q49" s="42">
        <f>TrRoad_act!Q130</f>
        <v>31334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7</v>
      </c>
      <c r="F50" s="42">
        <f>TrRoad_act!F131</f>
        <v>12</v>
      </c>
      <c r="G50" s="42">
        <f>TrRoad_act!G131</f>
        <v>64</v>
      </c>
      <c r="H50" s="42">
        <f>TrRoad_act!H131</f>
        <v>0</v>
      </c>
      <c r="I50" s="42">
        <f>TrRoad_act!I131</f>
        <v>0</v>
      </c>
      <c r="J50" s="42">
        <f>TrRoad_act!J131</f>
        <v>0</v>
      </c>
      <c r="K50" s="42">
        <f>TrRoad_act!K131</f>
        <v>0</v>
      </c>
      <c r="L50" s="42">
        <f>TrRoad_act!L131</f>
        <v>0</v>
      </c>
      <c r="M50" s="42">
        <f>TrRoad_act!M131</f>
        <v>0</v>
      </c>
      <c r="N50" s="42">
        <f>TrRoad_act!N131</f>
        <v>9</v>
      </c>
      <c r="O50" s="42">
        <f>TrRoad_act!O131</f>
        <v>13</v>
      </c>
      <c r="P50" s="42">
        <f>TrRoad_act!P131</f>
        <v>18</v>
      </c>
      <c r="Q50" s="42">
        <f>TrRoad_act!Q131</f>
        <v>11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71</v>
      </c>
      <c r="I51" s="42">
        <f>TrRoad_act!I132</f>
        <v>73</v>
      </c>
      <c r="J51" s="42">
        <f>TrRoad_act!J132</f>
        <v>238</v>
      </c>
      <c r="K51" s="42">
        <f>TrRoad_act!K132</f>
        <v>128</v>
      </c>
      <c r="L51" s="42">
        <f>TrRoad_act!L132</f>
        <v>127</v>
      </c>
      <c r="M51" s="42">
        <f>TrRoad_act!M132</f>
        <v>142</v>
      </c>
      <c r="N51" s="42">
        <f>TrRoad_act!N132</f>
        <v>192</v>
      </c>
      <c r="O51" s="42">
        <f>TrRoad_act!O132</f>
        <v>188</v>
      </c>
      <c r="P51" s="42">
        <f>TrRoad_act!P132</f>
        <v>172</v>
      </c>
      <c r="Q51" s="42">
        <f>TrRoad_act!Q132</f>
        <v>149</v>
      </c>
    </row>
    <row r="52" spans="1:18" ht="11.45" customHeight="1" x14ac:dyDescent="0.25">
      <c r="A52" s="62" t="s">
        <v>55</v>
      </c>
      <c r="B52" s="42"/>
      <c r="C52" s="42">
        <f>TrRoad_act!C133</f>
        <v>9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6</v>
      </c>
      <c r="J52" s="42">
        <f>TrRoad_act!J133</f>
        <v>3</v>
      </c>
      <c r="K52" s="42">
        <f>TrRoad_act!K133</f>
        <v>14</v>
      </c>
      <c r="L52" s="42">
        <f>TrRoad_act!L133</f>
        <v>24</v>
      </c>
      <c r="M52" s="42">
        <f>TrRoad_act!M133</f>
        <v>51</v>
      </c>
      <c r="N52" s="42">
        <f>TrRoad_act!N133</f>
        <v>292</v>
      </c>
      <c r="O52" s="42">
        <f>TrRoad_act!O133</f>
        <v>225</v>
      </c>
      <c r="P52" s="42">
        <f>TrRoad_act!P133</f>
        <v>203</v>
      </c>
      <c r="Q52" s="42">
        <f>TrRoad_act!Q133</f>
        <v>267</v>
      </c>
    </row>
    <row r="53" spans="1:18" ht="11.45" customHeight="1" x14ac:dyDescent="0.25">
      <c r="A53" s="19" t="s">
        <v>24</v>
      </c>
      <c r="B53" s="38"/>
      <c r="C53" s="38">
        <f>TrRoad_act!C134</f>
        <v>9530</v>
      </c>
      <c r="D53" s="38">
        <f>TrRoad_act!D134</f>
        <v>8507</v>
      </c>
      <c r="E53" s="38">
        <f>TrRoad_act!E134</f>
        <v>8236</v>
      </c>
      <c r="F53" s="38">
        <f>TrRoad_act!F134</f>
        <v>10513</v>
      </c>
      <c r="G53" s="38">
        <f>TrRoad_act!G134</f>
        <v>8554</v>
      </c>
      <c r="H53" s="38">
        <f>TrRoad_act!H134</f>
        <v>8855</v>
      </c>
      <c r="I53" s="38">
        <f>TrRoad_act!I134</f>
        <v>10899</v>
      </c>
      <c r="J53" s="38">
        <f>TrRoad_act!J134</f>
        <v>11937</v>
      </c>
      <c r="K53" s="38">
        <f>TrRoad_act!K134</f>
        <v>4982</v>
      </c>
      <c r="L53" s="38">
        <f>TrRoad_act!L134</f>
        <v>9255</v>
      </c>
      <c r="M53" s="38">
        <f>TrRoad_act!M134</f>
        <v>6916</v>
      </c>
      <c r="N53" s="38">
        <f>TrRoad_act!N134</f>
        <v>8252</v>
      </c>
      <c r="O53" s="38">
        <f>TrRoad_act!O134</f>
        <v>9386</v>
      </c>
      <c r="P53" s="38">
        <f>TrRoad_act!P134</f>
        <v>8313</v>
      </c>
      <c r="Q53" s="38">
        <f>TrRoad_act!Q134</f>
        <v>9591</v>
      </c>
    </row>
    <row r="54" spans="1:18" ht="11.45" customHeight="1" x14ac:dyDescent="0.25">
      <c r="A54" s="17" t="s">
        <v>23</v>
      </c>
      <c r="B54" s="37"/>
      <c r="C54" s="37">
        <f>TrRoad_act!C135</f>
        <v>4975</v>
      </c>
      <c r="D54" s="37">
        <f>TrRoad_act!D135</f>
        <v>4334</v>
      </c>
      <c r="E54" s="37">
        <f>TrRoad_act!E135</f>
        <v>4788</v>
      </c>
      <c r="F54" s="37">
        <f>TrRoad_act!F135</f>
        <v>5295</v>
      </c>
      <c r="G54" s="37">
        <f>TrRoad_act!G135</f>
        <v>5079</v>
      </c>
      <c r="H54" s="37">
        <f>TrRoad_act!H135</f>
        <v>4842</v>
      </c>
      <c r="I54" s="37">
        <f>TrRoad_act!I135</f>
        <v>5037</v>
      </c>
      <c r="J54" s="37">
        <f>TrRoad_act!J135</f>
        <v>5420</v>
      </c>
      <c r="K54" s="37">
        <f>TrRoad_act!K135</f>
        <v>4067</v>
      </c>
      <c r="L54" s="37">
        <f>TrRoad_act!L135</f>
        <v>4057</v>
      </c>
      <c r="M54" s="37">
        <f>TrRoad_act!M135</f>
        <v>1854</v>
      </c>
      <c r="N54" s="37">
        <f>TrRoad_act!N135</f>
        <v>4290</v>
      </c>
      <c r="O54" s="37">
        <f>TrRoad_act!O135</f>
        <v>4261</v>
      </c>
      <c r="P54" s="37">
        <f>TrRoad_act!P135</f>
        <v>4345</v>
      </c>
      <c r="Q54" s="37">
        <f>TrRoad_act!Q135</f>
        <v>4287</v>
      </c>
    </row>
    <row r="55" spans="1:18" ht="11.45" customHeight="1" x14ac:dyDescent="0.25">
      <c r="A55" s="15" t="s">
        <v>22</v>
      </c>
      <c r="B55" s="36"/>
      <c r="C55" s="36">
        <f>TrRoad_act!C136</f>
        <v>4555</v>
      </c>
      <c r="D55" s="36">
        <f>TrRoad_act!D136</f>
        <v>4173</v>
      </c>
      <c r="E55" s="36">
        <f>TrRoad_act!E136</f>
        <v>3448</v>
      </c>
      <c r="F55" s="36">
        <f>TrRoad_act!F136</f>
        <v>5218</v>
      </c>
      <c r="G55" s="36">
        <f>TrRoad_act!G136</f>
        <v>3475</v>
      </c>
      <c r="H55" s="36">
        <f>TrRoad_act!H136</f>
        <v>4013</v>
      </c>
      <c r="I55" s="36">
        <f>TrRoad_act!I136</f>
        <v>5862</v>
      </c>
      <c r="J55" s="36">
        <f>TrRoad_act!J136</f>
        <v>6517</v>
      </c>
      <c r="K55" s="36">
        <f>TrRoad_act!K136</f>
        <v>915</v>
      </c>
      <c r="L55" s="36">
        <f>TrRoad_act!L136</f>
        <v>5198</v>
      </c>
      <c r="M55" s="36">
        <f>TrRoad_act!M136</f>
        <v>5062</v>
      </c>
      <c r="N55" s="36">
        <f>TrRoad_act!N136</f>
        <v>3962</v>
      </c>
      <c r="O55" s="36">
        <f>TrRoad_act!O136</f>
        <v>5125</v>
      </c>
      <c r="P55" s="36">
        <f>TrRoad_act!P136</f>
        <v>3968</v>
      </c>
      <c r="Q55" s="36">
        <f>TrRoad_act!Q136</f>
        <v>5304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446966</v>
      </c>
      <c r="C59" s="41">
        <f t="shared" ref="C59:Q59" si="1">C60+C75</f>
        <v>231833</v>
      </c>
      <c r="D59" s="41">
        <f t="shared" si="1"/>
        <v>249449</v>
      </c>
      <c r="E59" s="41">
        <f t="shared" si="1"/>
        <v>310263</v>
      </c>
      <c r="F59" s="41">
        <f t="shared" si="1"/>
        <v>334326.76839674619</v>
      </c>
      <c r="G59" s="41">
        <f t="shared" si="1"/>
        <v>356861</v>
      </c>
      <c r="H59" s="41">
        <f t="shared" si="1"/>
        <v>375407</v>
      </c>
      <c r="I59" s="41">
        <f t="shared" si="1"/>
        <v>384824</v>
      </c>
      <c r="J59" s="41">
        <f t="shared" si="1"/>
        <v>391728</v>
      </c>
      <c r="K59" s="41">
        <f t="shared" si="1"/>
        <v>407023</v>
      </c>
      <c r="L59" s="41">
        <f t="shared" si="1"/>
        <v>415888</v>
      </c>
      <c r="M59" s="41">
        <f t="shared" si="1"/>
        <v>451212</v>
      </c>
      <c r="N59" s="41">
        <f t="shared" si="1"/>
        <v>441635</v>
      </c>
      <c r="O59" s="41">
        <f t="shared" si="1"/>
        <v>415330</v>
      </c>
      <c r="P59" s="41">
        <f t="shared" si="1"/>
        <v>396892</v>
      </c>
      <c r="Q59" s="41">
        <f t="shared" si="1"/>
        <v>405301</v>
      </c>
    </row>
    <row r="60" spans="1:18" ht="11.45" customHeight="1" x14ac:dyDescent="0.25">
      <c r="A60" s="25" t="s">
        <v>39</v>
      </c>
      <c r="B60" s="40">
        <f t="shared" ref="B60" si="2">B61+B62+B69</f>
        <v>441079</v>
      </c>
      <c r="C60" s="40">
        <f t="shared" ref="C60:Q60" si="3">C61+C62+C69</f>
        <v>224910</v>
      </c>
      <c r="D60" s="40">
        <f t="shared" si="3"/>
        <v>239834</v>
      </c>
      <c r="E60" s="40">
        <f t="shared" si="3"/>
        <v>290559</v>
      </c>
      <c r="F60" s="40">
        <f t="shared" si="3"/>
        <v>309468</v>
      </c>
      <c r="G60" s="40">
        <f t="shared" si="3"/>
        <v>329943</v>
      </c>
      <c r="H60" s="40">
        <f t="shared" si="3"/>
        <v>345423</v>
      </c>
      <c r="I60" s="40">
        <f t="shared" si="3"/>
        <v>351121</v>
      </c>
      <c r="J60" s="40">
        <f t="shared" si="3"/>
        <v>355618</v>
      </c>
      <c r="K60" s="40">
        <f t="shared" si="3"/>
        <v>378564</v>
      </c>
      <c r="L60" s="40">
        <f t="shared" si="3"/>
        <v>382822</v>
      </c>
      <c r="M60" s="40">
        <f t="shared" si="3"/>
        <v>411705</v>
      </c>
      <c r="N60" s="40">
        <f t="shared" si="3"/>
        <v>403267</v>
      </c>
      <c r="O60" s="40">
        <f t="shared" si="3"/>
        <v>375146</v>
      </c>
      <c r="P60" s="40">
        <f t="shared" si="3"/>
        <v>356701</v>
      </c>
      <c r="Q60" s="40">
        <f t="shared" si="3"/>
        <v>361865</v>
      </c>
    </row>
    <row r="61" spans="1:18" ht="11.45" customHeight="1" x14ac:dyDescent="0.25">
      <c r="A61" s="23" t="s">
        <v>30</v>
      </c>
      <c r="B61" s="39">
        <v>45135</v>
      </c>
      <c r="C61" s="39">
        <v>38771</v>
      </c>
      <c r="D61" s="39">
        <v>36734</v>
      </c>
      <c r="E61" s="39">
        <v>34828</v>
      </c>
      <c r="F61" s="39">
        <v>35205</v>
      </c>
      <c r="G61" s="39">
        <v>47332</v>
      </c>
      <c r="H61" s="39">
        <v>52454</v>
      </c>
      <c r="I61" s="39">
        <v>62672</v>
      </c>
      <c r="J61" s="39">
        <v>66692</v>
      </c>
      <c r="K61" s="39">
        <v>62106</v>
      </c>
      <c r="L61" s="39">
        <v>52749</v>
      </c>
      <c r="M61" s="39">
        <v>52937</v>
      </c>
      <c r="N61" s="39">
        <v>60210</v>
      </c>
      <c r="O61" s="39">
        <v>51989</v>
      </c>
      <c r="P61" s="39">
        <v>50310</v>
      </c>
      <c r="Q61" s="39">
        <v>49782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395902</v>
      </c>
      <c r="C62" s="38">
        <f t="shared" ref="C62:Q62" si="5">SUM(C63:C68)</f>
        <v>186022</v>
      </c>
      <c r="D62" s="38">
        <f t="shared" si="5"/>
        <v>202863</v>
      </c>
      <c r="E62" s="38">
        <f t="shared" si="5"/>
        <v>255195</v>
      </c>
      <c r="F62" s="38">
        <f t="shared" si="5"/>
        <v>273544</v>
      </c>
      <c r="G62" s="38">
        <f t="shared" si="5"/>
        <v>282061</v>
      </c>
      <c r="H62" s="38">
        <f t="shared" si="5"/>
        <v>292240</v>
      </c>
      <c r="I62" s="38">
        <f t="shared" si="5"/>
        <v>287728</v>
      </c>
      <c r="J62" s="38">
        <f t="shared" si="5"/>
        <v>288022</v>
      </c>
      <c r="K62" s="38">
        <f t="shared" si="5"/>
        <v>315682</v>
      </c>
      <c r="L62" s="38">
        <f t="shared" si="5"/>
        <v>329266</v>
      </c>
      <c r="M62" s="38">
        <f t="shared" si="5"/>
        <v>358170</v>
      </c>
      <c r="N62" s="38">
        <f t="shared" si="5"/>
        <v>342338</v>
      </c>
      <c r="O62" s="38">
        <f t="shared" si="5"/>
        <v>322340</v>
      </c>
      <c r="P62" s="38">
        <f t="shared" si="5"/>
        <v>305491</v>
      </c>
      <c r="Q62" s="38">
        <f t="shared" si="5"/>
        <v>311184</v>
      </c>
      <c r="R62" s="112"/>
    </row>
    <row r="63" spans="1:18" ht="11.45" customHeight="1" x14ac:dyDescent="0.25">
      <c r="A63" s="62" t="s">
        <v>59</v>
      </c>
      <c r="B63" s="42">
        <v>250521</v>
      </c>
      <c r="C63" s="42">
        <v>67452</v>
      </c>
      <c r="D63" s="42">
        <v>63756</v>
      </c>
      <c r="E63" s="42">
        <v>72908</v>
      </c>
      <c r="F63" s="42">
        <v>81261</v>
      </c>
      <c r="G63" s="42">
        <v>95641</v>
      </c>
      <c r="H63" s="42">
        <v>111088</v>
      </c>
      <c r="I63" s="42">
        <v>117706</v>
      </c>
      <c r="J63" s="42">
        <v>129900</v>
      </c>
      <c r="K63" s="42">
        <v>170194</v>
      </c>
      <c r="L63" s="42">
        <v>162187</v>
      </c>
      <c r="M63" s="42">
        <v>162032</v>
      </c>
      <c r="N63" s="42">
        <v>147878</v>
      </c>
      <c r="O63" s="42">
        <v>138992</v>
      </c>
      <c r="P63" s="42">
        <v>130385</v>
      </c>
      <c r="Q63" s="42">
        <v>126841</v>
      </c>
      <c r="R63" s="112"/>
    </row>
    <row r="64" spans="1:18" ht="11.45" customHeight="1" x14ac:dyDescent="0.25">
      <c r="A64" s="62" t="s">
        <v>58</v>
      </c>
      <c r="B64" s="42">
        <v>145302</v>
      </c>
      <c r="C64" s="42">
        <v>117437</v>
      </c>
      <c r="D64" s="42">
        <v>135522</v>
      </c>
      <c r="E64" s="42">
        <v>177365</v>
      </c>
      <c r="F64" s="42">
        <v>192283</v>
      </c>
      <c r="G64" s="42">
        <v>186420</v>
      </c>
      <c r="H64" s="42">
        <v>180265</v>
      </c>
      <c r="I64" s="42">
        <v>169951</v>
      </c>
      <c r="J64" s="42">
        <v>156734</v>
      </c>
      <c r="K64" s="42">
        <v>145242</v>
      </c>
      <c r="L64" s="42">
        <v>166674</v>
      </c>
      <c r="M64" s="42">
        <v>194839</v>
      </c>
      <c r="N64" s="42">
        <v>190968</v>
      </c>
      <c r="O64" s="42">
        <v>181035</v>
      </c>
      <c r="P64" s="42">
        <v>172662</v>
      </c>
      <c r="Q64" s="42">
        <v>181038</v>
      </c>
      <c r="R64" s="112"/>
    </row>
    <row r="65" spans="1:18" ht="11.45" customHeight="1" x14ac:dyDescent="0.25">
      <c r="A65" s="62" t="s">
        <v>57</v>
      </c>
      <c r="B65" s="42">
        <v>79</v>
      </c>
      <c r="C65" s="42">
        <v>1133</v>
      </c>
      <c r="D65" s="42">
        <v>3585</v>
      </c>
      <c r="E65" s="42">
        <v>4922</v>
      </c>
      <c r="F65" s="42">
        <v>0</v>
      </c>
      <c r="G65" s="42">
        <v>0</v>
      </c>
      <c r="H65" s="42">
        <v>887</v>
      </c>
      <c r="I65" s="42">
        <v>0</v>
      </c>
      <c r="J65" s="42">
        <v>793</v>
      </c>
      <c r="K65" s="42">
        <v>0</v>
      </c>
      <c r="L65" s="42">
        <v>0</v>
      </c>
      <c r="M65" s="42">
        <v>12</v>
      </c>
      <c r="N65" s="42">
        <v>2611</v>
      </c>
      <c r="O65" s="42">
        <v>645</v>
      </c>
      <c r="P65" s="42">
        <v>2</v>
      </c>
      <c r="Q65" s="42">
        <v>0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71</v>
      </c>
      <c r="J66" s="42">
        <v>595</v>
      </c>
      <c r="K66" s="42">
        <v>239</v>
      </c>
      <c r="L66" s="42">
        <v>314</v>
      </c>
      <c r="M66" s="42">
        <v>464</v>
      </c>
      <c r="N66" s="42">
        <v>457</v>
      </c>
      <c r="O66" s="42">
        <v>627</v>
      </c>
      <c r="P66" s="42">
        <v>786</v>
      </c>
      <c r="Q66" s="42">
        <v>696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347</v>
      </c>
      <c r="P67" s="42">
        <v>340</v>
      </c>
      <c r="Q67" s="42">
        <v>932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7</v>
      </c>
      <c r="L68" s="42">
        <v>91</v>
      </c>
      <c r="M68" s="42">
        <v>823</v>
      </c>
      <c r="N68" s="42">
        <v>424</v>
      </c>
      <c r="O68" s="42">
        <v>694</v>
      </c>
      <c r="P68" s="42">
        <v>1316</v>
      </c>
      <c r="Q68" s="42">
        <v>1677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42</v>
      </c>
      <c r="C69" s="38">
        <f t="shared" ref="C69:Q69" si="7">SUM(C70:C74)</f>
        <v>117</v>
      </c>
      <c r="D69" s="38">
        <f t="shared" si="7"/>
        <v>237</v>
      </c>
      <c r="E69" s="38">
        <f t="shared" si="7"/>
        <v>536</v>
      </c>
      <c r="F69" s="38">
        <f t="shared" si="7"/>
        <v>719</v>
      </c>
      <c r="G69" s="38">
        <f t="shared" si="7"/>
        <v>550</v>
      </c>
      <c r="H69" s="38">
        <f t="shared" si="7"/>
        <v>729</v>
      </c>
      <c r="I69" s="38">
        <f t="shared" si="7"/>
        <v>721</v>
      </c>
      <c r="J69" s="38">
        <f t="shared" si="7"/>
        <v>904</v>
      </c>
      <c r="K69" s="38">
        <f t="shared" si="7"/>
        <v>776</v>
      </c>
      <c r="L69" s="38">
        <f t="shared" si="7"/>
        <v>807</v>
      </c>
      <c r="M69" s="38">
        <f t="shared" si="7"/>
        <v>598</v>
      </c>
      <c r="N69" s="38">
        <f t="shared" si="7"/>
        <v>719</v>
      </c>
      <c r="O69" s="38">
        <f t="shared" si="7"/>
        <v>817</v>
      </c>
      <c r="P69" s="38">
        <f t="shared" si="7"/>
        <v>900</v>
      </c>
      <c r="Q69" s="38">
        <f t="shared" si="7"/>
        <v>899</v>
      </c>
      <c r="R69" s="112"/>
    </row>
    <row r="70" spans="1:18" ht="11.45" customHeight="1" x14ac:dyDescent="0.25">
      <c r="A70" s="62" t="s">
        <v>59</v>
      </c>
      <c r="B70" s="37">
        <v>0</v>
      </c>
      <c r="C70" s="37">
        <v>1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1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1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0</v>
      </c>
      <c r="C71" s="37">
        <v>109</v>
      </c>
      <c r="D71" s="37">
        <v>225</v>
      </c>
      <c r="E71" s="37">
        <v>514</v>
      </c>
      <c r="F71" s="37">
        <v>700</v>
      </c>
      <c r="G71" s="37">
        <v>511</v>
      </c>
      <c r="H71" s="37">
        <v>701</v>
      </c>
      <c r="I71" s="37">
        <v>650</v>
      </c>
      <c r="J71" s="37">
        <v>836</v>
      </c>
      <c r="K71" s="37">
        <v>532</v>
      </c>
      <c r="L71" s="37">
        <v>648</v>
      </c>
      <c r="M71" s="37">
        <v>560</v>
      </c>
      <c r="N71" s="37">
        <v>683</v>
      </c>
      <c r="O71" s="37">
        <v>691</v>
      </c>
      <c r="P71" s="37">
        <v>831</v>
      </c>
      <c r="Q71" s="37">
        <v>876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4</v>
      </c>
      <c r="E72" s="37">
        <v>11</v>
      </c>
      <c r="F72" s="37">
        <v>16</v>
      </c>
      <c r="G72" s="37">
        <v>30</v>
      </c>
      <c r="H72" s="37">
        <v>25</v>
      </c>
      <c r="I72" s="37">
        <v>35</v>
      </c>
      <c r="J72" s="37">
        <v>33</v>
      </c>
      <c r="K72" s="37">
        <v>75</v>
      </c>
      <c r="L72" s="37">
        <v>42</v>
      </c>
      <c r="M72" s="37">
        <v>29</v>
      </c>
      <c r="N72" s="37">
        <v>1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3</v>
      </c>
      <c r="G73" s="37">
        <v>1</v>
      </c>
      <c r="H73" s="37">
        <v>1</v>
      </c>
      <c r="I73" s="37">
        <v>35</v>
      </c>
      <c r="J73" s="37">
        <v>35</v>
      </c>
      <c r="K73" s="37">
        <v>164</v>
      </c>
      <c r="L73" s="37">
        <v>109</v>
      </c>
      <c r="M73" s="37">
        <v>4</v>
      </c>
      <c r="N73" s="37">
        <v>21</v>
      </c>
      <c r="O73" s="37">
        <v>111</v>
      </c>
      <c r="P73" s="37">
        <v>67</v>
      </c>
      <c r="Q73" s="37">
        <v>11</v>
      </c>
      <c r="R73" s="112"/>
    </row>
    <row r="74" spans="1:18" ht="11.45" customHeight="1" x14ac:dyDescent="0.25">
      <c r="A74" s="62" t="s">
        <v>55</v>
      </c>
      <c r="B74" s="37">
        <v>42</v>
      </c>
      <c r="C74" s="37">
        <v>7</v>
      </c>
      <c r="D74" s="37">
        <v>8</v>
      </c>
      <c r="E74" s="37">
        <v>11</v>
      </c>
      <c r="F74" s="37">
        <v>0</v>
      </c>
      <c r="G74" s="37">
        <v>8</v>
      </c>
      <c r="H74" s="37">
        <v>2</v>
      </c>
      <c r="I74" s="37">
        <v>0</v>
      </c>
      <c r="J74" s="37">
        <v>0</v>
      </c>
      <c r="K74" s="37">
        <v>5</v>
      </c>
      <c r="L74" s="37">
        <v>8</v>
      </c>
      <c r="M74" s="37">
        <v>5</v>
      </c>
      <c r="N74" s="37">
        <v>14</v>
      </c>
      <c r="O74" s="37">
        <v>15</v>
      </c>
      <c r="P74" s="37">
        <v>1</v>
      </c>
      <c r="Q74" s="37">
        <v>12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5887</v>
      </c>
      <c r="C75" s="40">
        <f t="shared" ref="C75:Q75" si="9">C76+C82</f>
        <v>6923</v>
      </c>
      <c r="D75" s="40">
        <f t="shared" si="9"/>
        <v>9615</v>
      </c>
      <c r="E75" s="40">
        <f t="shared" si="9"/>
        <v>19704</v>
      </c>
      <c r="F75" s="40">
        <f t="shared" si="9"/>
        <v>24858.768396746189</v>
      </c>
      <c r="G75" s="40">
        <f t="shared" si="9"/>
        <v>26918</v>
      </c>
      <c r="H75" s="40">
        <f t="shared" si="9"/>
        <v>29984</v>
      </c>
      <c r="I75" s="40">
        <f t="shared" si="9"/>
        <v>33703</v>
      </c>
      <c r="J75" s="40">
        <f t="shared" si="9"/>
        <v>36110</v>
      </c>
      <c r="K75" s="40">
        <f t="shared" si="9"/>
        <v>28459</v>
      </c>
      <c r="L75" s="40">
        <f t="shared" si="9"/>
        <v>33066</v>
      </c>
      <c r="M75" s="40">
        <f t="shared" si="9"/>
        <v>39507</v>
      </c>
      <c r="N75" s="40">
        <f t="shared" si="9"/>
        <v>38368</v>
      </c>
      <c r="O75" s="40">
        <f t="shared" si="9"/>
        <v>40184</v>
      </c>
      <c r="P75" s="40">
        <f t="shared" si="9"/>
        <v>40191</v>
      </c>
      <c r="Q75" s="40">
        <f t="shared" si="9"/>
        <v>43436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3892</v>
      </c>
      <c r="C76" s="39">
        <f t="shared" ref="C76:Q76" si="11">SUM(C77:C81)</f>
        <v>4940</v>
      </c>
      <c r="D76" s="39">
        <f t="shared" si="11"/>
        <v>7487</v>
      </c>
      <c r="E76" s="39">
        <f t="shared" si="11"/>
        <v>15786</v>
      </c>
      <c r="F76" s="39">
        <f t="shared" si="11"/>
        <v>20322</v>
      </c>
      <c r="G76" s="39">
        <f t="shared" si="11"/>
        <v>22389</v>
      </c>
      <c r="H76" s="39">
        <f t="shared" si="11"/>
        <v>25477</v>
      </c>
      <c r="I76" s="39">
        <f t="shared" si="11"/>
        <v>28708</v>
      </c>
      <c r="J76" s="39">
        <f t="shared" si="11"/>
        <v>30245</v>
      </c>
      <c r="K76" s="39">
        <f t="shared" si="11"/>
        <v>24296</v>
      </c>
      <c r="L76" s="39">
        <f t="shared" si="11"/>
        <v>27320</v>
      </c>
      <c r="M76" s="39">
        <f t="shared" si="11"/>
        <v>35140</v>
      </c>
      <c r="N76" s="39">
        <f t="shared" si="11"/>
        <v>31437</v>
      </c>
      <c r="O76" s="39">
        <f t="shared" si="11"/>
        <v>31731</v>
      </c>
      <c r="P76" s="39">
        <f t="shared" si="11"/>
        <v>32148</v>
      </c>
      <c r="Q76" s="39">
        <f t="shared" si="11"/>
        <v>33845</v>
      </c>
      <c r="R76" s="112"/>
    </row>
    <row r="77" spans="1:18" ht="11.45" customHeight="1" x14ac:dyDescent="0.25">
      <c r="A77" s="62" t="s">
        <v>59</v>
      </c>
      <c r="B77" s="42">
        <v>1934</v>
      </c>
      <c r="C77" s="42">
        <v>82</v>
      </c>
      <c r="D77" s="42">
        <v>105</v>
      </c>
      <c r="E77" s="42">
        <v>299</v>
      </c>
      <c r="F77" s="42">
        <v>451</v>
      </c>
      <c r="G77" s="42">
        <v>481</v>
      </c>
      <c r="H77" s="42">
        <v>633</v>
      </c>
      <c r="I77" s="42">
        <v>884</v>
      </c>
      <c r="J77" s="42">
        <v>1054</v>
      </c>
      <c r="K77" s="42">
        <v>1281</v>
      </c>
      <c r="L77" s="42">
        <v>1140</v>
      </c>
      <c r="M77" s="42">
        <v>1229</v>
      </c>
      <c r="N77" s="42">
        <v>1368</v>
      </c>
      <c r="O77" s="42">
        <v>2312</v>
      </c>
      <c r="P77" s="42">
        <v>2300</v>
      </c>
      <c r="Q77" s="42">
        <v>2084</v>
      </c>
      <c r="R77" s="112"/>
    </row>
    <row r="78" spans="1:18" ht="11.45" customHeight="1" x14ac:dyDescent="0.25">
      <c r="A78" s="62" t="s">
        <v>58</v>
      </c>
      <c r="B78" s="42">
        <v>1958</v>
      </c>
      <c r="C78" s="42">
        <v>4858</v>
      </c>
      <c r="D78" s="42">
        <v>7382</v>
      </c>
      <c r="E78" s="42">
        <v>15487</v>
      </c>
      <c r="F78" s="42">
        <v>19867</v>
      </c>
      <c r="G78" s="42">
        <v>21865</v>
      </c>
      <c r="H78" s="42">
        <v>24839</v>
      </c>
      <c r="I78" s="42">
        <v>27787</v>
      </c>
      <c r="J78" s="42">
        <v>29010</v>
      </c>
      <c r="K78" s="42">
        <v>22889</v>
      </c>
      <c r="L78" s="42">
        <v>26036</v>
      </c>
      <c r="M78" s="42">
        <v>33721</v>
      </c>
      <c r="N78" s="42">
        <v>29580</v>
      </c>
      <c r="O78" s="42">
        <v>28993</v>
      </c>
      <c r="P78" s="42">
        <v>29455</v>
      </c>
      <c r="Q78" s="42">
        <v>31334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4</v>
      </c>
      <c r="G79" s="42">
        <v>43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9</v>
      </c>
      <c r="O79" s="42">
        <v>13</v>
      </c>
      <c r="P79" s="42">
        <v>18</v>
      </c>
      <c r="Q79" s="42">
        <v>11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5</v>
      </c>
      <c r="I80" s="42">
        <v>37</v>
      </c>
      <c r="J80" s="42">
        <v>181</v>
      </c>
      <c r="K80" s="42">
        <v>114</v>
      </c>
      <c r="L80" s="42">
        <v>121</v>
      </c>
      <c r="M80" s="42">
        <v>140</v>
      </c>
      <c r="N80" s="42">
        <v>191</v>
      </c>
      <c r="O80" s="42">
        <v>188</v>
      </c>
      <c r="P80" s="42">
        <v>172</v>
      </c>
      <c r="Q80" s="42">
        <v>149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12</v>
      </c>
      <c r="L81" s="42">
        <v>23</v>
      </c>
      <c r="M81" s="42">
        <v>50</v>
      </c>
      <c r="N81" s="42">
        <v>289</v>
      </c>
      <c r="O81" s="42">
        <v>225</v>
      </c>
      <c r="P81" s="42">
        <v>203</v>
      </c>
      <c r="Q81" s="42">
        <v>267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1995</v>
      </c>
      <c r="C82" s="38">
        <f t="shared" ref="C82:Q82" si="13">SUM(C83:C84)</f>
        <v>1983</v>
      </c>
      <c r="D82" s="38">
        <f t="shared" si="13"/>
        <v>2128</v>
      </c>
      <c r="E82" s="38">
        <f t="shared" si="13"/>
        <v>3918</v>
      </c>
      <c r="F82" s="38">
        <f t="shared" si="13"/>
        <v>4536.768396746189</v>
      </c>
      <c r="G82" s="38">
        <f t="shared" si="13"/>
        <v>4529</v>
      </c>
      <c r="H82" s="38">
        <f t="shared" si="13"/>
        <v>4507</v>
      </c>
      <c r="I82" s="38">
        <f t="shared" si="13"/>
        <v>4995</v>
      </c>
      <c r="J82" s="38">
        <f t="shared" si="13"/>
        <v>5865</v>
      </c>
      <c r="K82" s="38">
        <f t="shared" si="13"/>
        <v>4163</v>
      </c>
      <c r="L82" s="38">
        <f t="shared" si="13"/>
        <v>5746</v>
      </c>
      <c r="M82" s="38">
        <f t="shared" si="13"/>
        <v>4367</v>
      </c>
      <c r="N82" s="38">
        <f t="shared" si="13"/>
        <v>6931</v>
      </c>
      <c r="O82" s="38">
        <f t="shared" si="13"/>
        <v>8453</v>
      </c>
      <c r="P82" s="38">
        <f t="shared" si="13"/>
        <v>8043</v>
      </c>
      <c r="Q82" s="38">
        <f t="shared" si="13"/>
        <v>9591</v>
      </c>
      <c r="R82" s="112"/>
    </row>
    <row r="83" spans="1:18" ht="11.45" customHeight="1" x14ac:dyDescent="0.25">
      <c r="A83" s="17" t="s">
        <v>23</v>
      </c>
      <c r="B83" s="37">
        <v>1995</v>
      </c>
      <c r="C83" s="37">
        <v>1983</v>
      </c>
      <c r="D83" s="37">
        <v>2128</v>
      </c>
      <c r="E83" s="37">
        <v>3918</v>
      </c>
      <c r="F83" s="37">
        <v>4534</v>
      </c>
      <c r="G83" s="37">
        <v>4519</v>
      </c>
      <c r="H83" s="37">
        <v>4456</v>
      </c>
      <c r="I83" s="37">
        <v>4763</v>
      </c>
      <c r="J83" s="37">
        <v>5231</v>
      </c>
      <c r="K83" s="37">
        <v>3984</v>
      </c>
      <c r="L83" s="37">
        <v>4014</v>
      </c>
      <c r="M83" s="37">
        <v>1845</v>
      </c>
      <c r="N83" s="37">
        <v>4286</v>
      </c>
      <c r="O83" s="37">
        <v>4260</v>
      </c>
      <c r="P83" s="37">
        <v>4345</v>
      </c>
      <c r="Q83" s="37">
        <v>4287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2.7683967461889551</v>
      </c>
      <c r="G84" s="36">
        <v>10</v>
      </c>
      <c r="H84" s="36">
        <v>51</v>
      </c>
      <c r="I84" s="36">
        <v>232</v>
      </c>
      <c r="J84" s="36">
        <v>634</v>
      </c>
      <c r="K84" s="36">
        <v>179</v>
      </c>
      <c r="L84" s="36">
        <v>1732</v>
      </c>
      <c r="M84" s="36">
        <v>2522</v>
      </c>
      <c r="N84" s="36">
        <v>2645</v>
      </c>
      <c r="O84" s="36">
        <v>4193</v>
      </c>
      <c r="P84" s="36">
        <v>3698</v>
      </c>
      <c r="Q84" s="36">
        <v>5304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3.4344808394150266</v>
      </c>
      <c r="C90" s="22">
        <v>3.4210470375432602</v>
      </c>
      <c r="D90" s="22">
        <v>3.4090722644067903</v>
      </c>
      <c r="E90" s="22">
        <v>3.3994204750010399</v>
      </c>
      <c r="F90" s="22">
        <v>3.3880791358492299</v>
      </c>
      <c r="G90" s="22">
        <v>3.3698800251399668</v>
      </c>
      <c r="H90" s="22">
        <v>3.3500308813281832</v>
      </c>
      <c r="I90" s="22">
        <v>3.3242227011324377</v>
      </c>
      <c r="J90" s="22">
        <v>3.2936613470645484</v>
      </c>
      <c r="K90" s="22">
        <v>3.2617698356131624</v>
      </c>
      <c r="L90" s="22">
        <v>3.231628257792361</v>
      </c>
      <c r="M90" s="22">
        <v>3.199384942403062</v>
      </c>
      <c r="N90" s="22">
        <v>3.1616794562288768</v>
      </c>
      <c r="O90" s="22">
        <v>3.1280821707154516</v>
      </c>
      <c r="P90" s="22">
        <v>3.0949965197044178</v>
      </c>
      <c r="Q90" s="22">
        <v>3.0710824718159149</v>
      </c>
    </row>
    <row r="91" spans="1:18" ht="11.45" customHeight="1" x14ac:dyDescent="0.25">
      <c r="A91" s="19" t="s">
        <v>29</v>
      </c>
      <c r="B91" s="21">
        <v>6.2088282516152038</v>
      </c>
      <c r="C91" s="21">
        <v>6.1460479920348687</v>
      </c>
      <c r="D91" s="21">
        <v>6.0979226037319325</v>
      </c>
      <c r="E91" s="21">
        <v>6.0585013423306817</v>
      </c>
      <c r="F91" s="21">
        <v>6.0111397113854768</v>
      </c>
      <c r="G91" s="21">
        <v>5.9697523891722453</v>
      </c>
      <c r="H91" s="21">
        <v>5.9268478532680922</v>
      </c>
      <c r="I91" s="21">
        <v>5.8856971197018684</v>
      </c>
      <c r="J91" s="21">
        <v>5.8356675635297846</v>
      </c>
      <c r="K91" s="21">
        <v>5.7691194271746511</v>
      </c>
      <c r="L91" s="21">
        <v>5.6752680299974623</v>
      </c>
      <c r="M91" s="21">
        <v>5.5641814545771862</v>
      </c>
      <c r="N91" s="21">
        <v>5.4563070554918287</v>
      </c>
      <c r="O91" s="21">
        <v>5.3468677147124488</v>
      </c>
      <c r="P91" s="21">
        <v>5.2416091702886147</v>
      </c>
      <c r="Q91" s="21">
        <v>5.1319191712089784</v>
      </c>
    </row>
    <row r="92" spans="1:18" ht="11.45" customHeight="1" x14ac:dyDescent="0.25">
      <c r="A92" s="62" t="s">
        <v>59</v>
      </c>
      <c r="B92" s="70">
        <v>6.3535972624669954</v>
      </c>
      <c r="C92" s="70">
        <v>6.342097548224384</v>
      </c>
      <c r="D92" s="70">
        <v>6.340231428467022</v>
      </c>
      <c r="E92" s="70">
        <v>6.335635964526011</v>
      </c>
      <c r="F92" s="70">
        <v>6.323696449648823</v>
      </c>
      <c r="G92" s="70">
        <v>6.3024742207434397</v>
      </c>
      <c r="H92" s="70">
        <v>6.2720023336406214</v>
      </c>
      <c r="I92" s="70">
        <v>6.2353236760630173</v>
      </c>
      <c r="J92" s="70">
        <v>6.178765821497807</v>
      </c>
      <c r="K92" s="70">
        <v>6.0859564966611588</v>
      </c>
      <c r="L92" s="70">
        <v>5.9762821412083573</v>
      </c>
      <c r="M92" s="70">
        <v>5.8509451462058086</v>
      </c>
      <c r="N92" s="70">
        <v>5.7285150330695398</v>
      </c>
      <c r="O92" s="70">
        <v>5.6036703167237771</v>
      </c>
      <c r="P92" s="70">
        <v>5.486120778614505</v>
      </c>
      <c r="Q92" s="70">
        <v>5.3688164134245691</v>
      </c>
    </row>
    <row r="93" spans="1:18" ht="11.45" customHeight="1" x14ac:dyDescent="0.25">
      <c r="A93" s="62" t="s">
        <v>58</v>
      </c>
      <c r="B93" s="70">
        <v>5.9460925222197902</v>
      </c>
      <c r="C93" s="70">
        <v>5.8668856988655875</v>
      </c>
      <c r="D93" s="70">
        <v>5.8377136748201837</v>
      </c>
      <c r="E93" s="70">
        <v>5.8133348123290878</v>
      </c>
      <c r="F93" s="70">
        <v>5.7824139793450495</v>
      </c>
      <c r="G93" s="70">
        <v>5.7610399232591876</v>
      </c>
      <c r="H93" s="70">
        <v>5.7390812325576128</v>
      </c>
      <c r="I93" s="70">
        <v>5.7181002898874205</v>
      </c>
      <c r="J93" s="70">
        <v>5.6896984712121697</v>
      </c>
      <c r="K93" s="70">
        <v>5.6598674579363681</v>
      </c>
      <c r="L93" s="70">
        <v>5.5896897829722434</v>
      </c>
      <c r="M93" s="70">
        <v>5.4971016901751426</v>
      </c>
      <c r="N93" s="70">
        <v>5.406391446611698</v>
      </c>
      <c r="O93" s="70">
        <v>5.3153019274997879</v>
      </c>
      <c r="P93" s="70">
        <v>5.225673846435857</v>
      </c>
      <c r="Q93" s="70">
        <v>5.1290050272186027</v>
      </c>
    </row>
    <row r="94" spans="1:18" ht="11.45" customHeight="1" x14ac:dyDescent="0.25">
      <c r="A94" s="62" t="s">
        <v>57</v>
      </c>
      <c r="B94" s="70">
        <v>7.1672589635489103</v>
      </c>
      <c r="C94" s="70">
        <v>7.0671641700223304</v>
      </c>
      <c r="D94" s="70">
        <v>6.8671094531305243</v>
      </c>
      <c r="E94" s="70">
        <v>6.7405117035888651</v>
      </c>
      <c r="F94" s="70">
        <v>6.6517303430834183</v>
      </c>
      <c r="G94" s="70">
        <v>6.6672989730695198</v>
      </c>
      <c r="H94" s="70">
        <v>6.6660371738994799</v>
      </c>
      <c r="I94" s="70">
        <v>6.6625696326134713</v>
      </c>
      <c r="J94" s="70">
        <v>6.6639268621587355</v>
      </c>
      <c r="K94" s="70">
        <v>6.6140946589805658</v>
      </c>
      <c r="L94" s="70">
        <v>6.5881938571352574</v>
      </c>
      <c r="M94" s="70">
        <v>6.6049843355651516</v>
      </c>
      <c r="N94" s="70">
        <v>6.580360728854564</v>
      </c>
      <c r="O94" s="70">
        <v>6.5428943297576474</v>
      </c>
      <c r="P94" s="70">
        <v>6.5048298799994821</v>
      </c>
      <c r="Q94" s="70">
        <v>6.402720323510982</v>
      </c>
    </row>
    <row r="95" spans="1:18" ht="11.45" customHeight="1" x14ac:dyDescent="0.25">
      <c r="A95" s="62" t="s">
        <v>56</v>
      </c>
      <c r="B95" s="70" t="s">
        <v>183</v>
      </c>
      <c r="C95" s="70" t="s">
        <v>183</v>
      </c>
      <c r="D95" s="70" t="s">
        <v>183</v>
      </c>
      <c r="E95" s="70" t="s">
        <v>183</v>
      </c>
      <c r="F95" s="70" t="s">
        <v>183</v>
      </c>
      <c r="G95" s="70" t="s">
        <v>183</v>
      </c>
      <c r="H95" s="70">
        <v>5.9115655381756076</v>
      </c>
      <c r="I95" s="70">
        <v>5.8299172838324624</v>
      </c>
      <c r="J95" s="70">
        <v>5.6429882247895078</v>
      </c>
      <c r="K95" s="70">
        <v>5.5880655721296248</v>
      </c>
      <c r="L95" s="70">
        <v>5.8078492294032555</v>
      </c>
      <c r="M95" s="70">
        <v>5.8729986419035649</v>
      </c>
      <c r="N95" s="70">
        <v>5.8764807679864655</v>
      </c>
      <c r="O95" s="70">
        <v>5.6207558236973059</v>
      </c>
      <c r="P95" s="70">
        <v>5.3912488761019111</v>
      </c>
      <c r="Q95" s="70">
        <v>5.2723831879532712</v>
      </c>
    </row>
    <row r="96" spans="1:18" ht="11.45" customHeight="1" x14ac:dyDescent="0.25">
      <c r="A96" s="62" t="s">
        <v>60</v>
      </c>
      <c r="B96" s="70" t="s">
        <v>183</v>
      </c>
      <c r="C96" s="70" t="s">
        <v>183</v>
      </c>
      <c r="D96" s="70" t="s">
        <v>183</v>
      </c>
      <c r="E96" s="70" t="s">
        <v>183</v>
      </c>
      <c r="F96" s="70" t="s">
        <v>183</v>
      </c>
      <c r="G96" s="70" t="s">
        <v>183</v>
      </c>
      <c r="H96" s="70" t="s">
        <v>183</v>
      </c>
      <c r="I96" s="70" t="s">
        <v>183</v>
      </c>
      <c r="J96" s="70" t="s">
        <v>183</v>
      </c>
      <c r="K96" s="70" t="s">
        <v>183</v>
      </c>
      <c r="L96" s="70" t="s">
        <v>183</v>
      </c>
      <c r="M96" s="70" t="s">
        <v>183</v>
      </c>
      <c r="N96" s="70" t="s">
        <v>183</v>
      </c>
      <c r="O96" s="70">
        <v>1.6226652320621719</v>
      </c>
      <c r="P96" s="70">
        <v>2.0011618327970595</v>
      </c>
      <c r="Q96" s="70">
        <v>2.4027835661627015</v>
      </c>
    </row>
    <row r="97" spans="1:17" ht="11.45" customHeight="1" x14ac:dyDescent="0.25">
      <c r="A97" s="62" t="s">
        <v>55</v>
      </c>
      <c r="B97" s="70" t="s">
        <v>183</v>
      </c>
      <c r="C97" s="70" t="s">
        <v>183</v>
      </c>
      <c r="D97" s="70" t="s">
        <v>183</v>
      </c>
      <c r="E97" s="70" t="s">
        <v>183</v>
      </c>
      <c r="F97" s="70" t="s">
        <v>183</v>
      </c>
      <c r="G97" s="70" t="s">
        <v>183</v>
      </c>
      <c r="H97" s="70" t="s">
        <v>183</v>
      </c>
      <c r="I97" s="70" t="s">
        <v>183</v>
      </c>
      <c r="J97" s="70">
        <v>2.4702966485310789</v>
      </c>
      <c r="K97" s="70">
        <v>2.4470999604899943</v>
      </c>
      <c r="L97" s="70">
        <v>2.4292382937344112</v>
      </c>
      <c r="M97" s="70">
        <v>2.4027225060491064</v>
      </c>
      <c r="N97" s="70">
        <v>2.3962210295137298</v>
      </c>
      <c r="O97" s="70">
        <v>2.3844222516150348</v>
      </c>
      <c r="P97" s="70">
        <v>2.3652572490135229</v>
      </c>
      <c r="Q97" s="70">
        <v>2.3479211981476946</v>
      </c>
    </row>
    <row r="98" spans="1:17" ht="11.45" customHeight="1" x14ac:dyDescent="0.25">
      <c r="A98" s="19" t="s">
        <v>28</v>
      </c>
      <c r="B98" s="21">
        <v>51.788661177365846</v>
      </c>
      <c r="C98" s="21">
        <v>51.254035775787862</v>
      </c>
      <c r="D98" s="21">
        <v>50.905519272021849</v>
      </c>
      <c r="E98" s="21">
        <v>50.590749552888603</v>
      </c>
      <c r="F98" s="21">
        <v>50.175225302610627</v>
      </c>
      <c r="G98" s="21">
        <v>49.822832334657001</v>
      </c>
      <c r="H98" s="21">
        <v>49.374285236793071</v>
      </c>
      <c r="I98" s="21">
        <v>48.91747558783922</v>
      </c>
      <c r="J98" s="21">
        <v>48.306083338853341</v>
      </c>
      <c r="K98" s="21">
        <v>47.805347460689468</v>
      </c>
      <c r="L98" s="21">
        <v>47.191637952517205</v>
      </c>
      <c r="M98" s="21">
        <v>46.741301006539111</v>
      </c>
      <c r="N98" s="21">
        <v>46.156104905196521</v>
      </c>
      <c r="O98" s="21">
        <v>45.802380562525016</v>
      </c>
      <c r="P98" s="21">
        <v>45.416470054860632</v>
      </c>
      <c r="Q98" s="21">
        <v>45.137051567701164</v>
      </c>
    </row>
    <row r="99" spans="1:17" ht="11.45" customHeight="1" x14ac:dyDescent="0.25">
      <c r="A99" s="62" t="s">
        <v>59</v>
      </c>
      <c r="B99" s="20">
        <v>17.609493840537549</v>
      </c>
      <c r="C99" s="20">
        <v>17.481087431046767</v>
      </c>
      <c r="D99" s="20">
        <v>17.477646180682836</v>
      </c>
      <c r="E99" s="20">
        <v>17.499284775998049</v>
      </c>
      <c r="F99" s="20">
        <v>17.516008849237476</v>
      </c>
      <c r="G99" s="20">
        <v>17.482394016939647</v>
      </c>
      <c r="H99" s="20">
        <v>17.467901227064271</v>
      </c>
      <c r="I99" s="20">
        <v>16.860319034021838</v>
      </c>
      <c r="J99" s="20">
        <v>16.690007630863295</v>
      </c>
      <c r="K99" s="20">
        <v>16.412242615572268</v>
      </c>
      <c r="L99" s="20">
        <v>16.4532732221112</v>
      </c>
      <c r="M99" s="20">
        <v>15.959257269578572</v>
      </c>
      <c r="N99" s="20">
        <v>15.99915541275252</v>
      </c>
      <c r="O99" s="20">
        <v>14.963496849388523</v>
      </c>
      <c r="P99" s="20">
        <v>13.633501665546312</v>
      </c>
      <c r="Q99" s="20">
        <v>13.667585419710178</v>
      </c>
    </row>
    <row r="100" spans="1:17" ht="11.45" customHeight="1" x14ac:dyDescent="0.25">
      <c r="A100" s="62" t="s">
        <v>58</v>
      </c>
      <c r="B100" s="20">
        <v>52.085297432420489</v>
      </c>
      <c r="C100" s="20">
        <v>51.57006916821922</v>
      </c>
      <c r="D100" s="20">
        <v>51.271049885512944</v>
      </c>
      <c r="E100" s="20">
        <v>50.97368650284389</v>
      </c>
      <c r="F100" s="20">
        <v>50.568965419652613</v>
      </c>
      <c r="G100" s="20">
        <v>50.258337478182497</v>
      </c>
      <c r="H100" s="20">
        <v>49.83453089221625</v>
      </c>
      <c r="I100" s="20">
        <v>49.434536025935465</v>
      </c>
      <c r="J100" s="20">
        <v>48.872033278169255</v>
      </c>
      <c r="K100" s="20">
        <v>48.602304884726884</v>
      </c>
      <c r="L100" s="20">
        <v>48.112302103481476</v>
      </c>
      <c r="M100" s="20">
        <v>47.655229914381806</v>
      </c>
      <c r="N100" s="20">
        <v>47.055623225195724</v>
      </c>
      <c r="O100" s="20">
        <v>46.785994070549123</v>
      </c>
      <c r="P100" s="20">
        <v>46.382622322683652</v>
      </c>
      <c r="Q100" s="20">
        <v>46.019220192475473</v>
      </c>
    </row>
    <row r="101" spans="1:17" ht="11.45" customHeight="1" x14ac:dyDescent="0.25">
      <c r="A101" s="62" t="s">
        <v>57</v>
      </c>
      <c r="B101" s="20" t="s">
        <v>183</v>
      </c>
      <c r="C101" s="20">
        <v>40.329338822831865</v>
      </c>
      <c r="D101" s="20">
        <v>40.275080443880171</v>
      </c>
      <c r="E101" s="20">
        <v>40.27796082243006</v>
      </c>
      <c r="F101" s="20">
        <v>40.243627419073739</v>
      </c>
      <c r="G101" s="20">
        <v>40.145548203881532</v>
      </c>
      <c r="H101" s="20">
        <v>40.13571436562377</v>
      </c>
      <c r="I101" s="20">
        <v>40.089844064928585</v>
      </c>
      <c r="J101" s="20">
        <v>40.026190634117931</v>
      </c>
      <c r="K101" s="20">
        <v>39.780442917065486</v>
      </c>
      <c r="L101" s="20">
        <v>39.676959587435427</v>
      </c>
      <c r="M101" s="20">
        <v>39.627672771856112</v>
      </c>
      <c r="N101" s="20">
        <v>39.717411331081379</v>
      </c>
      <c r="O101" s="20">
        <v>39.774598547292221</v>
      </c>
      <c r="P101" s="20">
        <v>39.812875667040238</v>
      </c>
      <c r="Q101" s="20">
        <v>39.721334507537613</v>
      </c>
    </row>
    <row r="102" spans="1:17" ht="11.45" customHeight="1" x14ac:dyDescent="0.25">
      <c r="A102" s="62" t="s">
        <v>56</v>
      </c>
      <c r="B102" s="20" t="s">
        <v>183</v>
      </c>
      <c r="C102" s="20" t="s">
        <v>183</v>
      </c>
      <c r="D102" s="20" t="s">
        <v>183</v>
      </c>
      <c r="E102" s="20" t="s">
        <v>183</v>
      </c>
      <c r="F102" s="20">
        <v>39.891907958359141</v>
      </c>
      <c r="G102" s="20">
        <v>39.952714175073304</v>
      </c>
      <c r="H102" s="20">
        <v>40.008491157928397</v>
      </c>
      <c r="I102" s="20">
        <v>39.651890593855782</v>
      </c>
      <c r="J102" s="20">
        <v>39.489210719922795</v>
      </c>
      <c r="K102" s="20">
        <v>39.060059024360015</v>
      </c>
      <c r="L102" s="20">
        <v>38.885112805109102</v>
      </c>
      <c r="M102" s="20">
        <v>38.971005577212225</v>
      </c>
      <c r="N102" s="20">
        <v>38.983901390968299</v>
      </c>
      <c r="O102" s="20">
        <v>38.700504325802278</v>
      </c>
      <c r="P102" s="20">
        <v>38.602264371957183</v>
      </c>
      <c r="Q102" s="20">
        <v>38.560450255309291</v>
      </c>
    </row>
    <row r="103" spans="1:17" ht="11.45" customHeight="1" x14ac:dyDescent="0.25">
      <c r="A103" s="62" t="s">
        <v>55</v>
      </c>
      <c r="B103" s="20">
        <v>30.586565269166179</v>
      </c>
      <c r="C103" s="20">
        <v>29.883532133055759</v>
      </c>
      <c r="D103" s="20">
        <v>29.51356517585673</v>
      </c>
      <c r="E103" s="20">
        <v>29.073223615671992</v>
      </c>
      <c r="F103" s="20">
        <v>29.064995880442687</v>
      </c>
      <c r="G103" s="20">
        <v>28.697369932166559</v>
      </c>
      <c r="H103" s="20">
        <v>28.69652312630825</v>
      </c>
      <c r="I103" s="20">
        <v>28.740676734296304</v>
      </c>
      <c r="J103" s="20">
        <v>28.81252842613204</v>
      </c>
      <c r="K103" s="20">
        <v>28.656078597216066</v>
      </c>
      <c r="L103" s="20">
        <v>28.355585104873104</v>
      </c>
      <c r="M103" s="20">
        <v>28.164885625246711</v>
      </c>
      <c r="N103" s="20">
        <v>27.585723464352963</v>
      </c>
      <c r="O103" s="20">
        <v>27.105763798721586</v>
      </c>
      <c r="P103" s="20">
        <v>26.940601617601587</v>
      </c>
      <c r="Q103" s="20">
        <v>26.455647584286922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8.3202004562083172</v>
      </c>
      <c r="C105" s="102">
        <v>8.1122099061063295</v>
      </c>
      <c r="D105" s="102">
        <v>7.9763258657681124</v>
      </c>
      <c r="E105" s="102">
        <v>7.8796448022368457</v>
      </c>
      <c r="F105" s="102">
        <v>7.764585024648178</v>
      </c>
      <c r="G105" s="102">
        <v>7.6638904213424173</v>
      </c>
      <c r="H105" s="102">
        <v>7.5774878275243749</v>
      </c>
      <c r="I105" s="102">
        <v>7.4917759630821212</v>
      </c>
      <c r="J105" s="102">
        <v>7.3977773225167756</v>
      </c>
      <c r="K105" s="102">
        <v>7.3116326453879816</v>
      </c>
      <c r="L105" s="102">
        <v>7.2554962440851609</v>
      </c>
      <c r="M105" s="102">
        <v>7.1006910024777961</v>
      </c>
      <c r="N105" s="102">
        <v>6.9727273392104125</v>
      </c>
      <c r="O105" s="102">
        <v>6.8918728921727457</v>
      </c>
      <c r="P105" s="102">
        <v>6.8038406735690238</v>
      </c>
      <c r="Q105" s="102">
        <v>6.699181336314223</v>
      </c>
    </row>
    <row r="106" spans="1:17" ht="11.45" customHeight="1" x14ac:dyDescent="0.25">
      <c r="A106" s="62" t="s">
        <v>59</v>
      </c>
      <c r="B106" s="70">
        <v>9.4483984103968339</v>
      </c>
      <c r="C106" s="70">
        <v>9.45243098728875</v>
      </c>
      <c r="D106" s="70">
        <v>9.4535591545819901</v>
      </c>
      <c r="E106" s="70">
        <v>9.448972081891835</v>
      </c>
      <c r="F106" s="70">
        <v>9.4227964255246466</v>
      </c>
      <c r="G106" s="70">
        <v>9.3824376337267967</v>
      </c>
      <c r="H106" s="70">
        <v>9.3180964979460015</v>
      </c>
      <c r="I106" s="70">
        <v>9.2139745727200832</v>
      </c>
      <c r="J106" s="70">
        <v>9.075775641684876</v>
      </c>
      <c r="K106" s="70">
        <v>8.906624326811821</v>
      </c>
      <c r="L106" s="70">
        <v>8.7382220240076069</v>
      </c>
      <c r="M106" s="70">
        <v>8.5747353452019688</v>
      </c>
      <c r="N106" s="70">
        <v>8.3442242998551617</v>
      </c>
      <c r="O106" s="70">
        <v>7.9945074268556411</v>
      </c>
      <c r="P106" s="70">
        <v>7.6577773207015642</v>
      </c>
      <c r="Q106" s="70">
        <v>7.3578778293539191</v>
      </c>
    </row>
    <row r="107" spans="1:17" ht="11.45" customHeight="1" x14ac:dyDescent="0.25">
      <c r="A107" s="62" t="s">
        <v>58</v>
      </c>
      <c r="B107" s="70">
        <v>8.1436175974150835</v>
      </c>
      <c r="C107" s="70">
        <v>7.9280046154214929</v>
      </c>
      <c r="D107" s="70">
        <v>7.8413665949307996</v>
      </c>
      <c r="E107" s="70">
        <v>7.7563568895626709</v>
      </c>
      <c r="F107" s="70">
        <v>7.6515588020423024</v>
      </c>
      <c r="G107" s="70">
        <v>7.5578178201392801</v>
      </c>
      <c r="H107" s="70">
        <v>7.4792234813566347</v>
      </c>
      <c r="I107" s="70">
        <v>7.4003100640016717</v>
      </c>
      <c r="J107" s="70">
        <v>7.3113425812235171</v>
      </c>
      <c r="K107" s="70">
        <v>7.2292651089646194</v>
      </c>
      <c r="L107" s="70">
        <v>7.1799711021179631</v>
      </c>
      <c r="M107" s="70">
        <v>7.0264394043532734</v>
      </c>
      <c r="N107" s="70">
        <v>6.9060297000891682</v>
      </c>
      <c r="O107" s="70">
        <v>6.8398576665470028</v>
      </c>
      <c r="P107" s="70">
        <v>6.7652210025952444</v>
      </c>
      <c r="Q107" s="70">
        <v>6.6721628254110623</v>
      </c>
    </row>
    <row r="108" spans="1:17" ht="11.45" customHeight="1" x14ac:dyDescent="0.25">
      <c r="A108" s="62" t="s">
        <v>57</v>
      </c>
      <c r="B108" s="70" t="s">
        <v>183</v>
      </c>
      <c r="C108" s="70" t="s">
        <v>183</v>
      </c>
      <c r="D108" s="70" t="s">
        <v>183</v>
      </c>
      <c r="E108" s="70">
        <v>16.632756486469408</v>
      </c>
      <c r="F108" s="70">
        <v>16.482756307649389</v>
      </c>
      <c r="G108" s="70">
        <v>16.51656491954348</v>
      </c>
      <c r="H108" s="70">
        <v>16.55151049921956</v>
      </c>
      <c r="I108" s="70">
        <v>16.590203307358102</v>
      </c>
      <c r="J108" s="70">
        <v>16.628915272516991</v>
      </c>
      <c r="K108" s="70">
        <v>16.667431916946096</v>
      </c>
      <c r="L108" s="70">
        <v>16.709934571189763</v>
      </c>
      <c r="M108" s="70">
        <v>16.752407678534475</v>
      </c>
      <c r="N108" s="70">
        <v>16.492143719702945</v>
      </c>
      <c r="O108" s="70">
        <v>16.237658165238113</v>
      </c>
      <c r="P108" s="70">
        <v>15.711784925717913</v>
      </c>
      <c r="Q108" s="70">
        <v>15.392324617131679</v>
      </c>
    </row>
    <row r="109" spans="1:17" ht="11.45" customHeight="1" x14ac:dyDescent="0.25">
      <c r="A109" s="62" t="s">
        <v>56</v>
      </c>
      <c r="B109" s="70" t="s">
        <v>183</v>
      </c>
      <c r="C109" s="70" t="s">
        <v>183</v>
      </c>
      <c r="D109" s="70" t="s">
        <v>183</v>
      </c>
      <c r="E109" s="70" t="s">
        <v>183</v>
      </c>
      <c r="F109" s="70" t="s">
        <v>183</v>
      </c>
      <c r="G109" s="70" t="s">
        <v>183</v>
      </c>
      <c r="H109" s="70">
        <v>8.5783762833007611</v>
      </c>
      <c r="I109" s="70">
        <v>8.5037480176069966</v>
      </c>
      <c r="J109" s="70">
        <v>8.2627398649308663</v>
      </c>
      <c r="K109" s="70">
        <v>8.1612399465383607</v>
      </c>
      <c r="L109" s="70">
        <v>8.0156004266946734</v>
      </c>
      <c r="M109" s="70">
        <v>7.8333295968524466</v>
      </c>
      <c r="N109" s="70">
        <v>7.6414370924538604</v>
      </c>
      <c r="O109" s="70">
        <v>7.5237525556370919</v>
      </c>
      <c r="P109" s="70">
        <v>7.3097525284607929</v>
      </c>
      <c r="Q109" s="70">
        <v>7.0914035920074463</v>
      </c>
    </row>
    <row r="110" spans="1:17" ht="11.45" customHeight="1" x14ac:dyDescent="0.25">
      <c r="A110" s="62" t="s">
        <v>55</v>
      </c>
      <c r="B110" s="70">
        <v>4.3677981831800547</v>
      </c>
      <c r="C110" s="70">
        <v>4.2687548336390417</v>
      </c>
      <c r="D110" s="70">
        <v>4.2642215135353521</v>
      </c>
      <c r="E110" s="70">
        <v>4.2703907613657082</v>
      </c>
      <c r="F110" s="70">
        <v>4.2710226234743063</v>
      </c>
      <c r="G110" s="70">
        <v>4.2699527507708881</v>
      </c>
      <c r="H110" s="70">
        <v>4.2852669772495844</v>
      </c>
      <c r="I110" s="70">
        <v>4.1774573372361798</v>
      </c>
      <c r="J110" s="70">
        <v>4.1412116895035291</v>
      </c>
      <c r="K110" s="70">
        <v>4.0012438578557123</v>
      </c>
      <c r="L110" s="70">
        <v>3.8792329328351731</v>
      </c>
      <c r="M110" s="70">
        <v>3.6761880586293683</v>
      </c>
      <c r="N110" s="70">
        <v>3.5858669776405718</v>
      </c>
      <c r="O110" s="70">
        <v>3.5690273999502615</v>
      </c>
      <c r="P110" s="70">
        <v>3.5538673670570882</v>
      </c>
      <c r="Q110" s="70">
        <v>3.5324431909786553</v>
      </c>
    </row>
    <row r="111" spans="1:17" ht="11.45" customHeight="1" x14ac:dyDescent="0.25">
      <c r="A111" s="19" t="s">
        <v>24</v>
      </c>
      <c r="B111" s="21">
        <v>39.698212834766785</v>
      </c>
      <c r="C111" s="21">
        <v>39.357874991781316</v>
      </c>
      <c r="D111" s="21">
        <v>39.204035889572936</v>
      </c>
      <c r="E111" s="21">
        <v>39.045285513802646</v>
      </c>
      <c r="F111" s="21">
        <v>38.963383509466041</v>
      </c>
      <c r="G111" s="21">
        <v>38.852541532641986</v>
      </c>
      <c r="H111" s="21">
        <v>38.75268974015475</v>
      </c>
      <c r="I111" s="21">
        <v>38.685115394600139</v>
      </c>
      <c r="J111" s="21">
        <v>38.596600596653381</v>
      </c>
      <c r="K111" s="21">
        <v>38.443339881702158</v>
      </c>
      <c r="L111" s="21">
        <v>38.334819686331656</v>
      </c>
      <c r="M111" s="21">
        <v>38.295612491655291</v>
      </c>
      <c r="N111" s="21">
        <v>38.107996602801215</v>
      </c>
      <c r="O111" s="21">
        <v>37.852419537228847</v>
      </c>
      <c r="P111" s="21">
        <v>37.612712876832646</v>
      </c>
      <c r="Q111" s="21">
        <v>37.414328248334868</v>
      </c>
    </row>
    <row r="112" spans="1:17" ht="11.45" customHeight="1" x14ac:dyDescent="0.25">
      <c r="A112" s="17" t="s">
        <v>23</v>
      </c>
      <c r="B112" s="20">
        <v>38.639035158408873</v>
      </c>
      <c r="C112" s="20">
        <v>38.44656352266361</v>
      </c>
      <c r="D112" s="20">
        <v>38.39668468928064</v>
      </c>
      <c r="E112" s="20">
        <v>38.321352530281388</v>
      </c>
      <c r="F112" s="20">
        <v>38.211874951324816</v>
      </c>
      <c r="G112" s="20">
        <v>38.086715054029206</v>
      </c>
      <c r="H112" s="20">
        <v>37.937777491062882</v>
      </c>
      <c r="I112" s="20">
        <v>37.797737102817116</v>
      </c>
      <c r="J112" s="20">
        <v>37.632848621725643</v>
      </c>
      <c r="K112" s="20">
        <v>37.594182955829368</v>
      </c>
      <c r="L112" s="20">
        <v>37.471138011759692</v>
      </c>
      <c r="M112" s="20">
        <v>37.458742970009169</v>
      </c>
      <c r="N112" s="20">
        <v>37.292209987600799</v>
      </c>
      <c r="O112" s="20">
        <v>36.939700232354539</v>
      </c>
      <c r="P112" s="20">
        <v>36.701348486656521</v>
      </c>
      <c r="Q112" s="20">
        <v>36.49106232569315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44.196542903932375</v>
      </c>
      <c r="D113" s="69">
        <v>43.176554618360818</v>
      </c>
      <c r="E113" s="69">
        <v>42.497853491324364</v>
      </c>
      <c r="F113" s="69">
        <v>42.011917218773206</v>
      </c>
      <c r="G113" s="69">
        <v>41.823192320563379</v>
      </c>
      <c r="H113" s="69">
        <v>41.698503401715172</v>
      </c>
      <c r="I113" s="69">
        <v>41.542028616627064</v>
      </c>
      <c r="J113" s="69">
        <v>41.380452416570371</v>
      </c>
      <c r="K113" s="69">
        <v>41.375821719002637</v>
      </c>
      <c r="L113" s="69">
        <v>41.171500411232735</v>
      </c>
      <c r="M113" s="69">
        <v>40.961567156167838</v>
      </c>
      <c r="N113" s="69">
        <v>40.780151795906221</v>
      </c>
      <c r="O113" s="69">
        <v>40.532574892986744</v>
      </c>
      <c r="P113" s="69">
        <v>40.32690490430258</v>
      </c>
      <c r="Q113" s="69">
        <v>40.050866271958711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1.0972864018906394</v>
      </c>
      <c r="C117" s="111">
        <f>IF(TrRoad_act!C86=0,"",TrRoad_ene!C62/TrRoad_tech!C90)</f>
        <v>1.1119002232072777</v>
      </c>
      <c r="D117" s="111">
        <f>IF(TrRoad_act!D86=0,"",TrRoad_ene!D62/TrRoad_tech!D90)</f>
        <v>1.1246711172060022</v>
      </c>
      <c r="E117" s="111">
        <f>IF(TrRoad_act!E86=0,"",TrRoad_ene!E62/TrRoad_tech!E90)</f>
        <v>1.129447713728714</v>
      </c>
      <c r="F117" s="111">
        <f>IF(TrRoad_act!F86=0,"",TrRoad_ene!F62/TrRoad_tech!F90)</f>
        <v>1.1001357113273196</v>
      </c>
      <c r="G117" s="111">
        <f>IF(TrRoad_act!G86=0,"",TrRoad_ene!G62/TrRoad_tech!G90)</f>
        <v>1.1036374220025438</v>
      </c>
      <c r="H117" s="111">
        <f>IF(TrRoad_act!H86=0,"",TrRoad_ene!H62/TrRoad_tech!H90)</f>
        <v>1.1085096225557338</v>
      </c>
      <c r="I117" s="111">
        <f>IF(TrRoad_act!I86=0,"",TrRoad_ene!I62/TrRoad_tech!I90)</f>
        <v>1.1195694133348604</v>
      </c>
      <c r="J117" s="111">
        <f>IF(TrRoad_act!J86=0,"",TrRoad_ene!J62/TrRoad_tech!J90)</f>
        <v>1.1392900274284066</v>
      </c>
      <c r="K117" s="111">
        <f>IF(TrRoad_act!K86=0,"",TrRoad_ene!K62/TrRoad_tech!K90)</f>
        <v>1.1521148238355319</v>
      </c>
      <c r="L117" s="111">
        <f>IF(TrRoad_act!L86=0,"",TrRoad_ene!L62/TrRoad_tech!L90)</f>
        <v>1.1575791155561832</v>
      </c>
      <c r="M117" s="111">
        <f>IF(TrRoad_act!M86=0,"",TrRoad_ene!M62/TrRoad_tech!M90)</f>
        <v>1.1679351580068518</v>
      </c>
      <c r="N117" s="111">
        <f>IF(TrRoad_act!N86=0,"",TrRoad_ene!N62/TrRoad_tech!N90)</f>
        <v>1.172042420405395</v>
      </c>
      <c r="O117" s="111">
        <f>IF(TrRoad_act!O86=0,"",TrRoad_ene!O62/TrRoad_tech!O90)</f>
        <v>1.1640809910199952</v>
      </c>
      <c r="P117" s="111">
        <f>IF(TrRoad_act!P86=0,"",TrRoad_ene!P62/TrRoad_tech!P90)</f>
        <v>1.1878821326578799</v>
      </c>
      <c r="Q117" s="111">
        <f>IF(TrRoad_act!Q86=0,"",TrRoad_ene!Q62/TrRoad_tech!Q90)</f>
        <v>1.1911761079805194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1.0260461761854218</v>
      </c>
      <c r="C118" s="107">
        <f>IF(TrRoad_act!C87=0,"",TrRoad_ene!C63/TrRoad_tech!C91)</f>
        <v>1.0525989253897103</v>
      </c>
      <c r="D118" s="107">
        <f>IF(TrRoad_act!D87=0,"",TrRoad_ene!D63/TrRoad_tech!D91)</f>
        <v>1.145141281326181</v>
      </c>
      <c r="E118" s="107">
        <f>IF(TrRoad_act!E87=0,"",TrRoad_ene!E63/TrRoad_tech!E91)</f>
        <v>1.1896066168211448</v>
      </c>
      <c r="F118" s="107">
        <f>IF(TrRoad_act!F87=0,"",TrRoad_ene!F63/TrRoad_tech!F91)</f>
        <v>1.2000150507141742</v>
      </c>
      <c r="G118" s="107">
        <f>IF(TrRoad_act!G87=0,"",TrRoad_ene!G63/TrRoad_tech!G91)</f>
        <v>1.2185394352213124</v>
      </c>
      <c r="H118" s="107">
        <f>IF(TrRoad_act!H87=0,"",TrRoad_ene!H63/TrRoad_tech!H91)</f>
        <v>1.2291879835709012</v>
      </c>
      <c r="I118" s="107">
        <f>IF(TrRoad_act!I87=0,"",TrRoad_ene!I63/TrRoad_tech!I91)</f>
        <v>1.2390670195043498</v>
      </c>
      <c r="J118" s="107">
        <f>IF(TrRoad_act!J87=0,"",TrRoad_ene!J63/TrRoad_tech!J91)</f>
        <v>1.1987286049945756</v>
      </c>
      <c r="K118" s="107">
        <f>IF(TrRoad_act!K87=0,"",TrRoad_ene!K63/TrRoad_tech!K91)</f>
        <v>1.2040737485243229</v>
      </c>
      <c r="L118" s="107">
        <f>IF(TrRoad_act!L87=0,"",TrRoad_ene!L63/TrRoad_tech!L91)</f>
        <v>1.1837130020375006</v>
      </c>
      <c r="M118" s="107">
        <f>IF(TrRoad_act!M87=0,"",TrRoad_ene!M63/TrRoad_tech!M91)</f>
        <v>1.165076866181348</v>
      </c>
      <c r="N118" s="107">
        <f>IF(TrRoad_act!N87=0,"",TrRoad_ene!N63/TrRoad_tech!N91)</f>
        <v>1.1735369121666934</v>
      </c>
      <c r="O118" s="107">
        <f>IF(TrRoad_act!O87=0,"",TrRoad_ene!O63/TrRoad_tech!O91)</f>
        <v>1.1746769988445669</v>
      </c>
      <c r="P118" s="107">
        <f>IF(TrRoad_act!P87=0,"",TrRoad_ene!P63/TrRoad_tech!P91)</f>
        <v>1.1883391866787121</v>
      </c>
      <c r="Q118" s="107">
        <f>IF(TrRoad_act!Q87=0,"",TrRoad_ene!Q63/TrRoad_tech!Q91)</f>
        <v>1.207019476836551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1.0086049546055642</v>
      </c>
      <c r="C119" s="108">
        <f>IF(TrRoad_act!C88=0,"",TrRoad_ene!C64/TrRoad_tech!C92)</f>
        <v>1.0269102557625631</v>
      </c>
      <c r="D119" s="108">
        <f>IF(TrRoad_act!D88=0,"",TrRoad_ene!D64/TrRoad_tech!D92)</f>
        <v>1.1596347224986898</v>
      </c>
      <c r="E119" s="108">
        <f>IF(TrRoad_act!E88=0,"",TrRoad_ene!E64/TrRoad_tech!E92)</f>
        <v>1.2241048865780917</v>
      </c>
      <c r="F119" s="108">
        <f>IF(TrRoad_act!F88=0,"",TrRoad_ene!F64/TrRoad_tech!F92)</f>
        <v>1.237073931621588</v>
      </c>
      <c r="G119" s="108">
        <f>IF(TrRoad_act!G88=0,"",TrRoad_ene!G64/TrRoad_tech!G92)</f>
        <v>1.2715911287062538</v>
      </c>
      <c r="H119" s="108">
        <f>IF(TrRoad_act!H88=0,"",TrRoad_ene!H64/TrRoad_tech!H92)</f>
        <v>1.2909208847390241</v>
      </c>
      <c r="I119" s="108">
        <f>IF(TrRoad_act!I88=0,"",TrRoad_ene!I64/TrRoad_tech!I92)</f>
        <v>1.3118260744268138</v>
      </c>
      <c r="J119" s="108">
        <f>IF(TrRoad_act!J88=0,"",TrRoad_ene!J64/TrRoad_tech!J92)</f>
        <v>1.2435035702802681</v>
      </c>
      <c r="K119" s="108">
        <f>IF(TrRoad_act!K88=0,"",TrRoad_ene!K64/TrRoad_tech!K92)</f>
        <v>1.2436666416428241</v>
      </c>
      <c r="L119" s="108">
        <f>IF(TrRoad_act!L88=0,"",TrRoad_ene!L64/TrRoad_tech!L92)</f>
        <v>1.1933954275580452</v>
      </c>
      <c r="M119" s="108">
        <f>IF(TrRoad_act!M88=0,"",TrRoad_ene!M64/TrRoad_tech!M92)</f>
        <v>1.1536294896704762</v>
      </c>
      <c r="N119" s="108">
        <f>IF(TrRoad_act!N88=0,"",TrRoad_ene!N64/TrRoad_tech!N92)</f>
        <v>1.1590572075459369</v>
      </c>
      <c r="O119" s="108">
        <f>IF(TrRoad_act!O88=0,"",TrRoad_ene!O64/TrRoad_tech!O92)</f>
        <v>1.1491404254516238</v>
      </c>
      <c r="P119" s="108">
        <f>IF(TrRoad_act!P88=0,"",TrRoad_ene!P64/TrRoad_tech!P92)</f>
        <v>1.1676734106458422</v>
      </c>
      <c r="Q119" s="108">
        <f>IF(TrRoad_act!Q88=0,"",TrRoad_ene!Q64/TrRoad_tech!Q92)</f>
        <v>1.1919631162180131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1.0612624675996996</v>
      </c>
      <c r="C120" s="108">
        <f>IF(TrRoad_act!C89=0,"",TrRoad_ene!C65/TrRoad_tech!C93)</f>
        <v>1.0918344606937869</v>
      </c>
      <c r="D120" s="108">
        <f>IF(TrRoad_act!D89=0,"",TrRoad_ene!D65/TrRoad_tech!D93)</f>
        <v>1.1293682616551965</v>
      </c>
      <c r="E120" s="108">
        <f>IF(TrRoad_act!E89=0,"",TrRoad_ene!E65/TrRoad_tech!E93)</f>
        <v>1.1495509507294499</v>
      </c>
      <c r="F120" s="108">
        <f>IF(TrRoad_act!F89=0,"",TrRoad_ene!F65/TrRoad_tech!F93)</f>
        <v>1.1540728232394828</v>
      </c>
      <c r="G120" s="108">
        <f>IF(TrRoad_act!G89=0,"",TrRoad_ene!G65/TrRoad_tech!G93)</f>
        <v>1.1656082881575038</v>
      </c>
      <c r="H120" s="108">
        <f>IF(TrRoad_act!H89=0,"",TrRoad_ene!H65/TrRoad_tech!H93)</f>
        <v>1.1688167863930856</v>
      </c>
      <c r="I120" s="108">
        <f>IF(TrRoad_act!I89=0,"",TrRoad_ene!I65/TrRoad_tech!I93)</f>
        <v>1.1759893449160785</v>
      </c>
      <c r="J120" s="108">
        <f>IF(TrRoad_act!J89=0,"",TrRoad_ene!J65/TrRoad_tech!J93)</f>
        <v>1.1584241628990435</v>
      </c>
      <c r="K120" s="108">
        <f>IF(TrRoad_act!K89=0,"",TrRoad_ene!K65/TrRoad_tech!K93)</f>
        <v>1.1623499548275908</v>
      </c>
      <c r="L120" s="108">
        <f>IF(TrRoad_act!L89=0,"",TrRoad_ene!L65/TrRoad_tech!L93)</f>
        <v>1.1554357195861149</v>
      </c>
      <c r="M120" s="108">
        <f>IF(TrRoad_act!M89=0,"",TrRoad_ene!M65/TrRoad_tech!M93)</f>
        <v>1.1485272448039361</v>
      </c>
      <c r="N120" s="108">
        <f>IF(TrRoad_act!N89=0,"",TrRoad_ene!N65/TrRoad_tech!N93)</f>
        <v>1.1564737927557984</v>
      </c>
      <c r="O120" s="108">
        <f>IF(TrRoad_act!O89=0,"",TrRoad_ene!O65/TrRoad_tech!O93)</f>
        <v>1.1629424091230935</v>
      </c>
      <c r="P120" s="108">
        <f>IF(TrRoad_act!P89=0,"",TrRoad_ene!P65/TrRoad_tech!P93)</f>
        <v>1.1728342547319595</v>
      </c>
      <c r="Q120" s="108">
        <f>IF(TrRoad_act!Q89=0,"",TrRoad_ene!Q65/TrRoad_tech!Q93)</f>
        <v>1.1865410238029204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1.1028272776111119</v>
      </c>
      <c r="C121" s="108">
        <f>IF(TrRoad_act!C90=0,"",TrRoad_ene!C66/TrRoad_tech!C94)</f>
        <v>1.1248468283599284</v>
      </c>
      <c r="D121" s="108">
        <f>IF(TrRoad_act!D90=0,"",TrRoad_ene!D66/TrRoad_tech!D94)</f>
        <v>1.1000388317908862</v>
      </c>
      <c r="E121" s="108">
        <f>IF(TrRoad_act!E90=0,"",TrRoad_ene!E66/TrRoad_tech!E94)</f>
        <v>1.1000800479790958</v>
      </c>
      <c r="F121" s="108">
        <f>IF(TrRoad_act!F90=0,"",TrRoad_ene!F66/TrRoad_tech!F94)</f>
        <v>1.1193771944191027</v>
      </c>
      <c r="G121" s="108">
        <f>IF(TrRoad_act!G90=0,"",TrRoad_ene!G66/TrRoad_tech!G94)</f>
        <v>1.1000994614241451</v>
      </c>
      <c r="H121" s="108">
        <f>IF(TrRoad_act!H90=0,"",TrRoad_ene!H66/TrRoad_tech!H94)</f>
        <v>1.1152796095044992</v>
      </c>
      <c r="I121" s="108">
        <f>IF(TrRoad_act!I90=0,"",TrRoad_ene!I66/TrRoad_tech!I94)</f>
        <v>1.1002689128091565</v>
      </c>
      <c r="J121" s="108">
        <f>IF(TrRoad_act!J90=0,"",TrRoad_ene!J66/TrRoad_tech!J94)</f>
        <v>1.1007610999942352</v>
      </c>
      <c r="K121" s="108">
        <f>IF(TrRoad_act!K90=0,"",TrRoad_ene!K66/TrRoad_tech!K94)</f>
        <v>1.1033857062929906</v>
      </c>
      <c r="L121" s="108">
        <f>IF(TrRoad_act!L90=0,"",TrRoad_ene!L66/TrRoad_tech!L94)</f>
        <v>1.1009354541721186</v>
      </c>
      <c r="M121" s="108">
        <f>IF(TrRoad_act!M90=0,"",TrRoad_ene!M66/TrRoad_tech!M94)</f>
        <v>1.1010071215257962</v>
      </c>
      <c r="N121" s="108">
        <f>IF(TrRoad_act!N90=0,"",TrRoad_ene!N66/TrRoad_tech!N94)</f>
        <v>1.1316195974075276</v>
      </c>
      <c r="O121" s="108">
        <f>IF(TrRoad_act!O90=0,"",TrRoad_ene!O66/TrRoad_tech!O94)</f>
        <v>1.1521479929825478</v>
      </c>
      <c r="P121" s="108">
        <f>IF(TrRoad_act!P90=0,"",TrRoad_ene!P66/TrRoad_tech!P94)</f>
        <v>1.1259889846926063</v>
      </c>
      <c r="Q121" s="108">
        <f>IF(TrRoad_act!Q90=0,"",TrRoad_ene!Q66/TrRoad_tech!Q94)</f>
        <v>1.1144401434019566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>
        <f>IF(TrRoad_act!H91=0,"",TrRoad_ene!H67/TrRoad_tech!H95)</f>
        <v>1.1440000000061445</v>
      </c>
      <c r="I122" s="108">
        <f>IF(TrRoad_act!I91=0,"",TrRoad_ene!I67/TrRoad_tech!I95)</f>
        <v>1.1530654598400851</v>
      </c>
      <c r="J122" s="108">
        <f>IF(TrRoad_act!J91=0,"",TrRoad_ene!J67/TrRoad_tech!J95)</f>
        <v>1.1657613923314163</v>
      </c>
      <c r="K122" s="108">
        <f>IF(TrRoad_act!K91=0,"",TrRoad_ene!K67/TrRoad_tech!K95)</f>
        <v>1.1703011560551753</v>
      </c>
      <c r="L122" s="108">
        <f>IF(TrRoad_act!L91=0,"",TrRoad_ene!L67/TrRoad_tech!L95)</f>
        <v>1.1777538736359749</v>
      </c>
      <c r="M122" s="108">
        <f>IF(TrRoad_act!M91=0,"",TrRoad_ene!M67/TrRoad_tech!M95)</f>
        <v>1.1873749262905977</v>
      </c>
      <c r="N122" s="108">
        <f>IF(TrRoad_act!N91=0,"",TrRoad_ene!N67/TrRoad_tech!N95)</f>
        <v>1.1974367505073793</v>
      </c>
      <c r="O122" s="108">
        <f>IF(TrRoad_act!O91=0,"",TrRoad_ene!O67/TrRoad_tech!O95)</f>
        <v>1.2082628074838002</v>
      </c>
      <c r="P122" s="108">
        <f>IF(TrRoad_act!P91=0,"",TrRoad_ene!P67/TrRoad_tech!P95)</f>
        <v>1.2215147816450107</v>
      </c>
      <c r="Q122" s="108">
        <f>IF(TrRoad_act!Q91=0,"",TrRoad_ene!Q67/TrRoad_tech!Q95)</f>
        <v>1.2340950162553426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>
        <f>IF(TrRoad_act!O92=0,"",TrRoad_ene!O68/TrRoad_tech!O96)</f>
        <v>1.2533817008411792</v>
      </c>
      <c r="P123" s="108">
        <f>IF(TrRoad_act!P92=0,"",TrRoad_ene!P68/TrRoad_tech!P96)</f>
        <v>1.2717210854053151</v>
      </c>
      <c r="Q123" s="108">
        <f>IF(TrRoad_act!Q92=0,"",TrRoad_ene!Q68/TrRoad_tech!Q96)</f>
        <v>1.3021799573924351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>
        <f>IF(TrRoad_act!J93=0,"",TrRoad_ene!J69/TrRoad_tech!J97)</f>
        <v>1.1693333333396367</v>
      </c>
      <c r="K124" s="108">
        <f>IF(TrRoad_act!K93=0,"",TrRoad_ene!K69/TrRoad_tech!K97)</f>
        <v>1.1832759653723839</v>
      </c>
      <c r="L124" s="108">
        <f>IF(TrRoad_act!L93=0,"",TrRoad_ene!L69/TrRoad_tech!L97)</f>
        <v>1.195728709703576</v>
      </c>
      <c r="M124" s="108">
        <f>IF(TrRoad_act!M93=0,"",TrRoad_ene!M69/TrRoad_tech!M97)</f>
        <v>1.2140267875914488</v>
      </c>
      <c r="N124" s="108">
        <f>IF(TrRoad_act!N93=0,"",TrRoad_ene!N69/TrRoad_tech!N97)</f>
        <v>1.2215708079518992</v>
      </c>
      <c r="O124" s="108">
        <f>IF(TrRoad_act!O93=0,"",TrRoad_ene!O69/TrRoad_tech!O97)</f>
        <v>1.2329597453701482</v>
      </c>
      <c r="P124" s="108">
        <f>IF(TrRoad_act!P93=0,"",TrRoad_ene!P69/TrRoad_tech!P97)</f>
        <v>1.2499177744824674</v>
      </c>
      <c r="Q124" s="108">
        <f>IF(TrRoad_act!Q93=0,"",TrRoad_ene!Q69/TrRoad_tech!Q97)</f>
        <v>1.2665200984476108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1.1005228461486174</v>
      </c>
      <c r="C125" s="107">
        <f>IF(TrRoad_act!C94=0,"",TrRoad_ene!C70/TrRoad_tech!C98)</f>
        <v>1.100937528810763</v>
      </c>
      <c r="D125" s="107">
        <f>IF(TrRoad_act!D94=0,"",TrRoad_ene!D70/TrRoad_tech!D98)</f>
        <v>1.1023476595027384</v>
      </c>
      <c r="E125" s="107">
        <f>IF(TrRoad_act!E94=0,"",TrRoad_ene!E70/TrRoad_tech!E98)</f>
        <v>1.1033536680248308</v>
      </c>
      <c r="F125" s="107">
        <f>IF(TrRoad_act!F94=0,"",TrRoad_ene!F70/TrRoad_tech!F98)</f>
        <v>1.1045420807403963</v>
      </c>
      <c r="G125" s="107">
        <f>IF(TrRoad_act!G94=0,"",TrRoad_ene!G70/TrRoad_tech!G98)</f>
        <v>1.1065877777371707</v>
      </c>
      <c r="H125" s="107">
        <f>IF(TrRoad_act!H94=0,"",TrRoad_ene!H70/TrRoad_tech!H98)</f>
        <v>1.1081583000341235</v>
      </c>
      <c r="I125" s="107">
        <f>IF(TrRoad_act!I94=0,"",TrRoad_ene!I70/TrRoad_tech!I98)</f>
        <v>1.1105227814685985</v>
      </c>
      <c r="J125" s="107">
        <f>IF(TrRoad_act!J94=0,"",TrRoad_ene!J70/TrRoad_tech!J98)</f>
        <v>1.1138725686779587</v>
      </c>
      <c r="K125" s="107">
        <f>IF(TrRoad_act!K94=0,"",TrRoad_ene!K70/TrRoad_tech!K98)</f>
        <v>1.1168311998202216</v>
      </c>
      <c r="L125" s="107">
        <f>IF(TrRoad_act!L94=0,"",TrRoad_ene!L70/TrRoad_tech!L98)</f>
        <v>1.1217933838523697</v>
      </c>
      <c r="M125" s="107">
        <f>IF(TrRoad_act!M94=0,"",TrRoad_ene!M70/TrRoad_tech!M98)</f>
        <v>1.1254847774310262</v>
      </c>
      <c r="N125" s="107">
        <f>IF(TrRoad_act!N94=0,"",TrRoad_ene!N70/TrRoad_tech!N98)</f>
        <v>1.1302460740869473</v>
      </c>
      <c r="O125" s="107">
        <f>IF(TrRoad_act!O94=0,"",TrRoad_ene!O70/TrRoad_tech!O98)</f>
        <v>1.1358213968967883</v>
      </c>
      <c r="P125" s="107">
        <f>IF(TrRoad_act!P94=0,"",TrRoad_ene!P70/TrRoad_tech!P98)</f>
        <v>1.1426938933910749</v>
      </c>
      <c r="Q125" s="107">
        <f>IF(TrRoad_act!Q94=0,"",TrRoad_ene!Q70/TrRoad_tech!Q98)</f>
        <v>1.1489101070032033</v>
      </c>
    </row>
    <row r="126" spans="1:17" ht="11.45" customHeight="1" x14ac:dyDescent="0.25">
      <c r="A126" s="62" t="s">
        <v>59</v>
      </c>
      <c r="B126" s="106">
        <f>IF(TrRoad_act!B95=0,"",TrRoad_ene!B71/TrRoad_tech!B99)</f>
        <v>1.1000000000133241</v>
      </c>
      <c r="C126" s="106">
        <f>IF(TrRoad_act!C95=0,"",TrRoad_ene!C71/TrRoad_tech!C99)</f>
        <v>1.1001245386498799</v>
      </c>
      <c r="D126" s="106">
        <f>IF(TrRoad_act!D95=0,"",TrRoad_ene!D71/TrRoad_tech!D99)</f>
        <v>1.1001589312783879</v>
      </c>
      <c r="E126" s="106">
        <f>IF(TrRoad_act!E95=0,"",TrRoad_ene!E71/TrRoad_tech!E99)</f>
        <v>1.1001750447477792</v>
      </c>
      <c r="F126" s="106">
        <f>IF(TrRoad_act!F95=0,"",TrRoad_ene!F71/TrRoad_tech!F99)</f>
        <v>1.1001947942331809</v>
      </c>
      <c r="G126" s="106">
        <f>IF(TrRoad_act!G95=0,"",TrRoad_ene!G71/TrRoad_tech!G99)</f>
        <v>1.1002515586129409</v>
      </c>
      <c r="H126" s="106">
        <f>IF(TrRoad_act!H95=0,"",TrRoad_ene!H71/TrRoad_tech!H99)</f>
        <v>1.1002944628665645</v>
      </c>
      <c r="I126" s="106">
        <f>IF(TrRoad_act!I95=0,"",TrRoad_ene!I71/TrRoad_tech!I99)</f>
        <v>1.1041842642598481</v>
      </c>
      <c r="J126" s="106">
        <f>IF(TrRoad_act!J95=0,"",TrRoad_ene!J71/TrRoad_tech!J99)</f>
        <v>1.1050850354495132</v>
      </c>
      <c r="K126" s="106">
        <f>IF(TrRoad_act!K95=0,"",TrRoad_ene!K71/TrRoad_tech!K99)</f>
        <v>1.1064800295427033</v>
      </c>
      <c r="L126" s="106">
        <f>IF(TrRoad_act!L95=0,"",TrRoad_ene!L71/TrRoad_tech!L99)</f>
        <v>1.1064800295427029</v>
      </c>
      <c r="M126" s="106">
        <f>IF(TrRoad_act!M95=0,"",TrRoad_ene!M71/TrRoad_tech!M99)</f>
        <v>1.1089297589839</v>
      </c>
      <c r="N126" s="106">
        <f>IF(TrRoad_act!N95=0,"",TrRoad_ene!N71/TrRoad_tech!N99)</f>
        <v>1.1089297589838998</v>
      </c>
      <c r="O126" s="106">
        <f>IF(TrRoad_act!O95=0,"",TrRoad_ene!O71/TrRoad_tech!O99)</f>
        <v>1.1143575169608184</v>
      </c>
      <c r="P126" s="106">
        <f>IF(TrRoad_act!P95=0,"",TrRoad_ene!P71/TrRoad_tech!P99)</f>
        <v>1.1341585602586817</v>
      </c>
      <c r="Q126" s="106">
        <f>IF(TrRoad_act!Q95=0,"",TrRoad_ene!Q71/TrRoad_tech!Q99)</f>
        <v>1.1341585602586814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1.1000000000133241</v>
      </c>
      <c r="C127" s="106">
        <f>IF(TrRoad_act!C96=0,"",TrRoad_ene!C72/TrRoad_tech!C100)</f>
        <v>1.1001097480169668</v>
      </c>
      <c r="D127" s="106">
        <f>IF(TrRoad_act!D96=0,"",TrRoad_ene!D72/TrRoad_tech!D100)</f>
        <v>1.1004392146352662</v>
      </c>
      <c r="E127" s="106">
        <f>IF(TrRoad_act!E96=0,"",TrRoad_ene!E72/TrRoad_tech!E100)</f>
        <v>1.1010332247552648</v>
      </c>
      <c r="F127" s="106">
        <f>IF(TrRoad_act!F96=0,"",TrRoad_ene!F72/TrRoad_tech!F100)</f>
        <v>1.1021225224301283</v>
      </c>
      <c r="G127" s="106">
        <f>IF(TrRoad_act!G96=0,"",TrRoad_ene!G72/TrRoad_tech!G100)</f>
        <v>1.1032210313170951</v>
      </c>
      <c r="H127" s="106">
        <f>IF(TrRoad_act!H96=0,"",TrRoad_ene!H72/TrRoad_tech!H100)</f>
        <v>1.1046942172053786</v>
      </c>
      <c r="I127" s="106">
        <f>IF(TrRoad_act!I96=0,"",TrRoad_ene!I72/TrRoad_tech!I100)</f>
        <v>1.1064468456494079</v>
      </c>
      <c r="J127" s="106">
        <f>IF(TrRoad_act!J96=0,"",TrRoad_ene!J72/TrRoad_tech!J100)</f>
        <v>1.1096153899337606</v>
      </c>
      <c r="K127" s="106">
        <f>IF(TrRoad_act!K96=0,"",TrRoad_ene!K72/TrRoad_tech!K100)</f>
        <v>1.1119309644078712</v>
      </c>
      <c r="L127" s="106">
        <f>IF(TrRoad_act!L96=0,"",TrRoad_ene!L72/TrRoad_tech!L100)</f>
        <v>1.1155322114000505</v>
      </c>
      <c r="M127" s="106">
        <f>IF(TrRoad_act!M96=0,"",TrRoad_ene!M72/TrRoad_tech!M100)</f>
        <v>1.1192885201883969</v>
      </c>
      <c r="N127" s="106">
        <f>IF(TrRoad_act!N96=0,"",TrRoad_ene!N72/TrRoad_tech!N100)</f>
        <v>1.1245187495794704</v>
      </c>
      <c r="O127" s="106">
        <f>IF(TrRoad_act!O96=0,"",TrRoad_ene!O72/TrRoad_tech!O100)</f>
        <v>1.1300388428677595</v>
      </c>
      <c r="P127" s="106">
        <f>IF(TrRoad_act!P96=0,"",TrRoad_ene!P72/TrRoad_tech!P100)</f>
        <v>1.136998074361425</v>
      </c>
      <c r="Q127" s="106">
        <f>IF(TrRoad_act!Q96=0,"",TrRoad_ene!Q72/TrRoad_tech!Q100)</f>
        <v>1.1444730239855891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>
        <f>IF(TrRoad_act!C97=0,"",TrRoad_ene!C73/TrRoad_tech!C101)</f>
        <v>1.1020000000135042</v>
      </c>
      <c r="D128" s="106">
        <f>IF(TrRoad_act!D97=0,"",TrRoad_ene!D73/TrRoad_tech!D101)</f>
        <v>1.1037743550687122</v>
      </c>
      <c r="E128" s="106">
        <f>IF(TrRoad_act!E97=0,"",TrRoad_ene!E73/TrRoad_tech!E101)</f>
        <v>1.105009948638054</v>
      </c>
      <c r="F128" s="106">
        <f>IF(TrRoad_act!F97=0,"",TrRoad_ene!F73/TrRoad_tech!F101)</f>
        <v>1.1069258512408602</v>
      </c>
      <c r="G128" s="106">
        <f>IF(TrRoad_act!G97=0,"",TrRoad_ene!G73/TrRoad_tech!G101)</f>
        <v>1.1098953112708807</v>
      </c>
      <c r="H128" s="106">
        <f>IF(TrRoad_act!H97=0,"",TrRoad_ene!H73/TrRoad_tech!H101)</f>
        <v>1.1113122982707142</v>
      </c>
      <c r="I128" s="106">
        <f>IF(TrRoad_act!I97=0,"",TrRoad_ene!I73/TrRoad_tech!I101)</f>
        <v>1.1134988792069127</v>
      </c>
      <c r="J128" s="106">
        <f>IF(TrRoad_act!J97=0,"",TrRoad_ene!J73/TrRoad_tech!J101)</f>
        <v>1.1164525590134469</v>
      </c>
      <c r="K128" s="106">
        <f>IF(TrRoad_act!K97=0,"",TrRoad_ene!K73/TrRoad_tech!K101)</f>
        <v>1.1227007358021901</v>
      </c>
      <c r="L128" s="106">
        <f>IF(TrRoad_act!L97=0,"",TrRoad_ene!L73/TrRoad_tech!L101)</f>
        <v>1.1258832370888388</v>
      </c>
      <c r="M128" s="106">
        <f>IF(TrRoad_act!M97=0,"",TrRoad_ene!M73/TrRoad_tech!M101)</f>
        <v>1.1282729905022562</v>
      </c>
      <c r="N128" s="106">
        <f>IF(TrRoad_act!N97=0,"",TrRoad_ene!N73/TrRoad_tech!N101)</f>
        <v>1.1284283666655548</v>
      </c>
      <c r="O128" s="106">
        <f>IF(TrRoad_act!O97=0,"",TrRoad_ene!O73/TrRoad_tech!O101)</f>
        <v>1.1291105475902123</v>
      </c>
      <c r="P128" s="106">
        <f>IF(TrRoad_act!P97=0,"",TrRoad_ene!P73/TrRoad_tech!P101)</f>
        <v>1.1301290790852352</v>
      </c>
      <c r="Q128" s="106">
        <f>IF(TrRoad_act!Q97=0,"",TrRoad_ene!Q73/TrRoad_tech!Q101)</f>
        <v>1.1333319777762934</v>
      </c>
    </row>
    <row r="129" spans="1:17" ht="11.45" customHeight="1" x14ac:dyDescent="0.25">
      <c r="A129" s="62" t="s">
        <v>56</v>
      </c>
      <c r="B129" s="106" t="str">
        <f>IF(TrRoad_act!B98=0,"",TrRoad_ene!B74/TrRoad_tech!B102)</f>
        <v/>
      </c>
      <c r="C129" s="106" t="str">
        <f>IF(TrRoad_act!C98=0,"",TrRoad_ene!C74/TrRoad_tech!C102)</f>
        <v/>
      </c>
      <c r="D129" s="106" t="str">
        <f>IF(TrRoad_act!D98=0,"",TrRoad_ene!D74/TrRoad_tech!D102)</f>
        <v/>
      </c>
      <c r="E129" s="106" t="str">
        <f>IF(TrRoad_act!E98=0,"",TrRoad_ene!E74/TrRoad_tech!E102)</f>
        <v/>
      </c>
      <c r="F129" s="106">
        <f>IF(TrRoad_act!F98=0,"",TrRoad_ene!F74/TrRoad_tech!F102)</f>
        <v>1.1120000000137225</v>
      </c>
      <c r="G129" s="106">
        <f>IF(TrRoad_act!G98=0,"",TrRoad_ene!G74/TrRoad_tech!G102)</f>
        <v>1.3537045050238508</v>
      </c>
      <c r="H129" s="106">
        <f>IF(TrRoad_act!H98=0,"",TrRoad_ene!H74/TrRoad_tech!H102)</f>
        <v>1.0898472765171558</v>
      </c>
      <c r="I129" s="106">
        <f>IF(TrRoad_act!I98=0,"",TrRoad_ene!I74/TrRoad_tech!I102)</f>
        <v>1.1201299892146057</v>
      </c>
      <c r="J129" s="106">
        <f>IF(TrRoad_act!J98=0,"",TrRoad_ene!J74/TrRoad_tech!J102)</f>
        <v>1.063564149633585</v>
      </c>
      <c r="K129" s="106">
        <f>IF(TrRoad_act!K98=0,"",TrRoad_ene!K74/TrRoad_tech!K102)</f>
        <v>1.1358401329398029</v>
      </c>
      <c r="L129" s="106">
        <f>IF(TrRoad_act!L98=0,"",TrRoad_ene!L74/TrRoad_tech!L102)</f>
        <v>1.1398098510819352</v>
      </c>
      <c r="M129" s="106">
        <f>IF(TrRoad_act!M98=0,"",TrRoad_ene!M74/TrRoad_tech!M102)</f>
        <v>1.1399897524942468</v>
      </c>
      <c r="N129" s="106">
        <f>IF(TrRoad_act!N98=0,"",TrRoad_ene!N74/TrRoad_tech!N102)</f>
        <v>1.141438514308337</v>
      </c>
      <c r="O129" s="106">
        <f>IF(TrRoad_act!O98=0,"",TrRoad_ene!O74/TrRoad_tech!O102)</f>
        <v>1.148503493056424</v>
      </c>
      <c r="P129" s="106">
        <f>IF(TrRoad_act!P98=0,"",TrRoad_ene!P74/TrRoad_tech!P102)</f>
        <v>1.152208773925669</v>
      </c>
      <c r="Q129" s="106">
        <f>IF(TrRoad_act!Q98=0,"",TrRoad_ene!Q74/TrRoad_tech!Q102)</f>
        <v>1.154832812374357</v>
      </c>
    </row>
    <row r="130" spans="1:17" ht="11.45" customHeight="1" x14ac:dyDescent="0.25">
      <c r="A130" s="62" t="s">
        <v>55</v>
      </c>
      <c r="B130" s="106">
        <f>IF(TrRoad_act!B99=0,"",TrRoad_ene!B75/TrRoad_tech!B103)</f>
        <v>1.1000000000133241</v>
      </c>
      <c r="C130" s="106">
        <f>IF(TrRoad_act!C99=0,"",TrRoad_ene!C75/TrRoad_tech!C103)</f>
        <v>1.1001376582969047</v>
      </c>
      <c r="D130" s="106">
        <f>IF(TrRoad_act!D99=0,"",TrRoad_ene!D75/TrRoad_tech!D103)</f>
        <v>1.1005018868902758</v>
      </c>
      <c r="E130" s="106">
        <f>IF(TrRoad_act!E99=0,"",TrRoad_ene!E75/TrRoad_tech!E103)</f>
        <v>1.1011947494893919</v>
      </c>
      <c r="F130" s="106">
        <f>IF(TrRoad_act!F99=0,"",TrRoad_ene!F75/TrRoad_tech!F103)</f>
        <v>1.1012535418729199</v>
      </c>
      <c r="G130" s="106">
        <f>IF(TrRoad_act!G99=0,"",TrRoad_ene!G75/TrRoad_tech!G103)</f>
        <v>1.1023494385351282</v>
      </c>
      <c r="H130" s="106">
        <f>IF(TrRoad_act!H99=0,"",TrRoad_ene!H75/TrRoad_tech!H103)</f>
        <v>1.1026579175259663</v>
      </c>
      <c r="I130" s="106">
        <f>IF(TrRoad_act!I99=0,"",TrRoad_ene!I75/TrRoad_tech!I103)</f>
        <v>1.1028373320381937</v>
      </c>
      <c r="J130" s="106">
        <f>IF(TrRoad_act!J99=0,"",TrRoad_ene!J75/TrRoad_tech!J103)</f>
        <v>1.1028373320381935</v>
      </c>
      <c r="K130" s="106">
        <f>IF(TrRoad_act!K99=0,"",TrRoad_ene!K75/TrRoad_tech!K103)</f>
        <v>1.1043871041144215</v>
      </c>
      <c r="L130" s="106">
        <f>IF(TrRoad_act!L99=0,"",TrRoad_ene!L75/TrRoad_tech!L103)</f>
        <v>1.1071405074086134</v>
      </c>
      <c r="M130" s="106">
        <f>IF(TrRoad_act!M99=0,"",TrRoad_ene!M75/TrRoad_tech!M103)</f>
        <v>1.1091359479752219</v>
      </c>
      <c r="N130" s="106">
        <f>IF(TrRoad_act!N99=0,"",TrRoad_ene!N75/TrRoad_tech!N103)</f>
        <v>1.114997970322904</v>
      </c>
      <c r="O130" s="106">
        <f>IF(TrRoad_act!O99=0,"",TrRoad_ene!O75/TrRoad_tech!O103)</f>
        <v>1.1210419110417009</v>
      </c>
      <c r="P130" s="106">
        <f>IF(TrRoad_act!P99=0,"",TrRoad_ene!P75/TrRoad_tech!P103)</f>
        <v>1.1230439440941324</v>
      </c>
      <c r="Q130" s="106">
        <f>IF(TrRoad_act!Q99=0,"",TrRoad_ene!Q75/TrRoad_tech!Q103)</f>
        <v>1.1297712154119113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1.0998988463441879</v>
      </c>
      <c r="C132" s="109">
        <f>IF(TrRoad_act!C101=0,"",TrRoad_ene!C77/TrRoad_tech!C105)</f>
        <v>1.0998412635321912</v>
      </c>
      <c r="D132" s="109">
        <f>IF(TrRoad_act!D101=0,"",TrRoad_ene!D77/TrRoad_tech!D105)</f>
        <v>1.1003163835893115</v>
      </c>
      <c r="E132" s="109">
        <f>IF(TrRoad_act!E101=0,"",TrRoad_ene!E77/TrRoad_tech!E105)</f>
        <v>1.1013972408500321</v>
      </c>
      <c r="F132" s="109">
        <f>IF(TrRoad_act!F101=0,"",TrRoad_ene!F77/TrRoad_tech!F105)</f>
        <v>1.1033200421195701</v>
      </c>
      <c r="G132" s="109">
        <f>IF(TrRoad_act!G101=0,"",TrRoad_ene!G77/TrRoad_tech!G105)</f>
        <v>1.1060502647295882</v>
      </c>
      <c r="H132" s="109">
        <f>IF(TrRoad_act!H101=0,"",TrRoad_ene!H77/TrRoad_tech!H105)</f>
        <v>1.1099792792552658</v>
      </c>
      <c r="I132" s="109">
        <f>IF(TrRoad_act!I101=0,"",TrRoad_ene!I77/TrRoad_tech!I105)</f>
        <v>1.1152084314697699</v>
      </c>
      <c r="J132" s="109">
        <f>IF(TrRoad_act!J101=0,"",TrRoad_ene!J77/TrRoad_tech!J105)</f>
        <v>1.1214022766316702</v>
      </c>
      <c r="K132" s="109">
        <f>IF(TrRoad_act!K101=0,"",TrRoad_ene!K77/TrRoad_tech!K105)</f>
        <v>1.1268060963631221</v>
      </c>
      <c r="L132" s="109">
        <f>IF(TrRoad_act!L101=0,"",TrRoad_ene!L77/TrRoad_tech!L105)</f>
        <v>1.1332531447690113</v>
      </c>
      <c r="M132" s="109">
        <f>IF(TrRoad_act!M101=0,"",TrRoad_ene!M77/TrRoad_tech!M105)</f>
        <v>1.1433465423430238</v>
      </c>
      <c r="N132" s="109">
        <f>IF(TrRoad_act!N101=0,"",TrRoad_ene!N77/TrRoad_tech!N105)</f>
        <v>1.1530556086017891</v>
      </c>
      <c r="O132" s="109">
        <f>IF(TrRoad_act!O101=0,"",TrRoad_ene!O77/TrRoad_tech!O105)</f>
        <v>1.1626777337494443</v>
      </c>
      <c r="P132" s="109">
        <f>IF(TrRoad_act!P101=0,"",TrRoad_ene!P77/TrRoad_tech!P105)</f>
        <v>1.1746118382469346</v>
      </c>
      <c r="Q132" s="109">
        <f>IF(TrRoad_act!Q101=0,"",TrRoad_ene!Q77/TrRoad_tech!Q105)</f>
        <v>1.1883720229047514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1.1000129485272734</v>
      </c>
      <c r="D133" s="108">
        <f>IF(TrRoad_act!D102=0,"",TrRoad_ene!D78/TrRoad_tech!D106)</f>
        <v>1.1000679595408211</v>
      </c>
      <c r="E133" s="108">
        <f>IF(TrRoad_act!E102=0,"",TrRoad_ene!E78/TrRoad_tech!E106)</f>
        <v>1.1002105836751428</v>
      </c>
      <c r="F133" s="108">
        <f>IF(TrRoad_act!F102=0,"",TrRoad_ene!F78/TrRoad_tech!F106)</f>
        <v>1.1005654604851931</v>
      </c>
      <c r="G133" s="108">
        <f>IF(TrRoad_act!G102=0,"",TrRoad_ene!G78/TrRoad_tech!G106)</f>
        <v>1.1011411809496916</v>
      </c>
      <c r="H133" s="108">
        <f>IF(TrRoad_act!H102=0,"",TrRoad_ene!H78/TrRoad_tech!H106)</f>
        <v>1.1022399479565212</v>
      </c>
      <c r="I133" s="108">
        <f>IF(TrRoad_act!I102=0,"",TrRoad_ene!I78/TrRoad_tech!I106)</f>
        <v>1.104272896479493</v>
      </c>
      <c r="J133" s="108">
        <f>IF(TrRoad_act!J102=0,"",TrRoad_ene!J78/TrRoad_tech!J106)</f>
        <v>1.1072806480049584</v>
      </c>
      <c r="K133" s="108">
        <f>IF(TrRoad_act!K102=0,"",TrRoad_ene!K78/TrRoad_tech!K106)</f>
        <v>1.1114609370411339</v>
      </c>
      <c r="L133" s="108">
        <f>IF(TrRoad_act!L102=0,"",TrRoad_ene!L78/TrRoad_tech!L106)</f>
        <v>1.1158849384324407</v>
      </c>
      <c r="M133" s="108">
        <f>IF(TrRoad_act!M102=0,"",TrRoad_ene!M78/TrRoad_tech!M106)</f>
        <v>1.1211675424439584</v>
      </c>
      <c r="N133" s="108">
        <f>IF(TrRoad_act!N102=0,"",TrRoad_ene!N78/TrRoad_tech!N106)</f>
        <v>1.1291988392983414</v>
      </c>
      <c r="O133" s="108">
        <f>IF(TrRoad_act!O102=0,"",TrRoad_ene!O78/TrRoad_tech!O106)</f>
        <v>1.1424342145129214</v>
      </c>
      <c r="P133" s="108">
        <f>IF(TrRoad_act!P102=0,"",TrRoad_ene!P78/TrRoad_tech!P106)</f>
        <v>1.1582960599412804</v>
      </c>
      <c r="Q133" s="108">
        <f>IF(TrRoad_act!Q102=0,"",TrRoad_ene!Q78/TrRoad_tech!Q106)</f>
        <v>1.1743243297377606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1.1000000000067303</v>
      </c>
      <c r="C134" s="108">
        <f>IF(TrRoad_act!C103=0,"",TrRoad_ene!C79/TrRoad_tech!C107)</f>
        <v>1.1003350709038462</v>
      </c>
      <c r="D134" s="108">
        <f>IF(TrRoad_act!D103=0,"",TrRoad_ene!D79/TrRoad_tech!D107)</f>
        <v>1.1010689352492287</v>
      </c>
      <c r="E134" s="108">
        <f>IF(TrRoad_act!E103=0,"",TrRoad_ene!E79/TrRoad_tech!E107)</f>
        <v>1.1024296883506801</v>
      </c>
      <c r="F134" s="108">
        <f>IF(TrRoad_act!F103=0,"",TrRoad_ene!F79/TrRoad_tech!F107)</f>
        <v>1.1046299130382045</v>
      </c>
      <c r="G134" s="108">
        <f>IF(TrRoad_act!G103=0,"",TrRoad_ene!G79/TrRoad_tech!G107)</f>
        <v>1.1076271636368555</v>
      </c>
      <c r="H134" s="108">
        <f>IF(TrRoad_act!H103=0,"",TrRoad_ene!H79/TrRoad_tech!H107)</f>
        <v>1.1117998994747618</v>
      </c>
      <c r="I134" s="108">
        <f>IF(TrRoad_act!I103=0,"",TrRoad_ene!I79/TrRoad_tech!I107)</f>
        <v>1.1172564119202462</v>
      </c>
      <c r="J134" s="108">
        <f>IF(TrRoad_act!J103=0,"",TrRoad_ene!J79/TrRoad_tech!J107)</f>
        <v>1.1237044613193738</v>
      </c>
      <c r="K134" s="108">
        <f>IF(TrRoad_act!K103=0,"",TrRoad_ene!K79/TrRoad_tech!K107)</f>
        <v>1.1292816472708036</v>
      </c>
      <c r="L134" s="108">
        <f>IF(TrRoad_act!L103=0,"",TrRoad_ene!L79/TrRoad_tech!L107)</f>
        <v>1.1358252818802308</v>
      </c>
      <c r="M134" s="108">
        <f>IF(TrRoad_act!M103=0,"",TrRoad_ene!M79/TrRoad_tech!M107)</f>
        <v>1.1460356179004438</v>
      </c>
      <c r="N134" s="108">
        <f>IF(TrRoad_act!N103=0,"",TrRoad_ene!N79/TrRoad_tech!N107)</f>
        <v>1.1554920762623302</v>
      </c>
      <c r="O134" s="108">
        <f>IF(TrRoad_act!O103=0,"",TrRoad_ene!O79/TrRoad_tech!O107)</f>
        <v>1.1646726133063794</v>
      </c>
      <c r="P134" s="108">
        <f>IF(TrRoad_act!P103=0,"",TrRoad_ene!P79/TrRoad_tech!P107)</f>
        <v>1.175967553127574</v>
      </c>
      <c r="Q134" s="108">
        <f>IF(TrRoad_act!Q103=0,"",TrRoad_ene!Q79/TrRoad_tech!Q107)</f>
        <v>1.1892400885528152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>
        <f>IF(TrRoad_act!E104=0,"",TrRoad_ene!E80/TrRoad_tech!E108)</f>
        <v>1.1160000000058972</v>
      </c>
      <c r="F135" s="108">
        <f>IF(TrRoad_act!F104=0,"",TrRoad_ene!F80/TrRoad_tech!F108)</f>
        <v>1.12101837378686</v>
      </c>
      <c r="G135" s="108">
        <f>IF(TrRoad_act!G104=0,"",TrRoad_ene!G80/TrRoad_tech!G108)</f>
        <v>1.1306925237781948</v>
      </c>
      <c r="H135" s="108">
        <f>IF(TrRoad_act!H104=0,"",TrRoad_ene!H80/TrRoad_tech!H108)</f>
        <v>1.1313499551090545</v>
      </c>
      <c r="I135" s="108">
        <f>IF(TrRoad_act!I104=0,"",TrRoad_ene!I80/TrRoad_tech!I108)</f>
        <v>1.1315518226211403</v>
      </c>
      <c r="J135" s="108">
        <f>IF(TrRoad_act!J104=0,"",TrRoad_ene!J80/TrRoad_tech!J108)</f>
        <v>1.1317590704153484</v>
      </c>
      <c r="K135" s="108">
        <f>IF(TrRoad_act!K104=0,"",TrRoad_ene!K80/TrRoad_tech!K108)</f>
        <v>1.1319535014756139</v>
      </c>
      <c r="L135" s="108">
        <f>IF(TrRoad_act!L104=0,"",TrRoad_ene!L80/TrRoad_tech!L108)</f>
        <v>1.1320260034900969</v>
      </c>
      <c r="M135" s="108">
        <f>IF(TrRoad_act!M104=0,"",TrRoad_ene!M80/TrRoad_tech!M108)</f>
        <v>1.1320865438567651</v>
      </c>
      <c r="N135" s="108">
        <f>IF(TrRoad_act!N104=0,"",TrRoad_ene!N80/TrRoad_tech!N108)</f>
        <v>1.14330058011191</v>
      </c>
      <c r="O135" s="108">
        <f>IF(TrRoad_act!O104=0,"",TrRoad_ene!O80/TrRoad_tech!O108)</f>
        <v>1.1606570964692153</v>
      </c>
      <c r="P135" s="108">
        <f>IF(TrRoad_act!P104=0,"",TrRoad_ene!P80/TrRoad_tech!P108)</f>
        <v>1.1814992351154348</v>
      </c>
      <c r="Q135" s="108">
        <f>IF(TrRoad_act!Q104=0,"",TrRoad_ene!Q80/TrRoad_tech!Q108)</f>
        <v>1.1968770354755285</v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>
        <f>IF(TrRoad_act!H105=0,"",TrRoad_ene!H81/TrRoad_tech!H109)</f>
        <v>1.1440000000061445</v>
      </c>
      <c r="I136" s="108">
        <f>IF(TrRoad_act!I105=0,"",TrRoad_ene!I81/TrRoad_tech!I109)</f>
        <v>1.1501922608326121</v>
      </c>
      <c r="J136" s="108">
        <f>IF(TrRoad_act!J105=0,"",TrRoad_ene!J81/TrRoad_tech!J109)</f>
        <v>1.162069738296176</v>
      </c>
      <c r="K136" s="108">
        <f>IF(TrRoad_act!K105=0,"",TrRoad_ene!K81/TrRoad_tech!K109)</f>
        <v>1.1675621554130557</v>
      </c>
      <c r="L136" s="108">
        <f>IF(TrRoad_act!L105=0,"",TrRoad_ene!L81/TrRoad_tech!L109)</f>
        <v>1.1738782547395268</v>
      </c>
      <c r="M136" s="108">
        <f>IF(TrRoad_act!M105=0,"",TrRoad_ene!M81/TrRoad_tech!M109)</f>
        <v>1.1826029835855949</v>
      </c>
      <c r="N136" s="108">
        <f>IF(TrRoad_act!N105=0,"",TrRoad_ene!N81/TrRoad_tech!N109)</f>
        <v>1.1936081984440003</v>
      </c>
      <c r="O136" s="108">
        <f>IF(TrRoad_act!O105=0,"",TrRoad_ene!O81/TrRoad_tech!O109)</f>
        <v>1.2049719604472253</v>
      </c>
      <c r="P136" s="108">
        <f>IF(TrRoad_act!P105=0,"",TrRoad_ene!P81/TrRoad_tech!P109)</f>
        <v>1.2151449675503758</v>
      </c>
      <c r="Q136" s="108">
        <f>IF(TrRoad_act!Q105=0,"",TrRoad_ene!Q81/TrRoad_tech!Q109)</f>
        <v>1.2246327480394368</v>
      </c>
    </row>
    <row r="137" spans="1:17" ht="11.45" customHeight="1" x14ac:dyDescent="0.25">
      <c r="A137" s="62" t="s">
        <v>55</v>
      </c>
      <c r="B137" s="108">
        <f>IF(TrRoad_act!B106=0,"",TrRoad_ene!B82/TrRoad_tech!B110)</f>
        <v>1.1000000000067303</v>
      </c>
      <c r="C137" s="108">
        <f>IF(TrRoad_act!C106=0,"",TrRoad_ene!C82/TrRoad_tech!C110)</f>
        <v>1.1010159711061673</v>
      </c>
      <c r="D137" s="108">
        <f>IF(TrRoad_act!D106=0,"",TrRoad_ene!D82/TrRoad_tech!D110)</f>
        <v>1.1011602274485626</v>
      </c>
      <c r="E137" s="108">
        <f>IF(TrRoad_act!E106=0,"",TrRoad_ene!E82/TrRoad_tech!E110)</f>
        <v>1.1012029279713527</v>
      </c>
      <c r="F137" s="108">
        <f>IF(TrRoad_act!F106=0,"",TrRoad_ene!F82/TrRoad_tech!F110)</f>
        <v>1.1012985074121759</v>
      </c>
      <c r="G137" s="108">
        <f>IF(TrRoad_act!G106=0,"",TrRoad_ene!G82/TrRoad_tech!G110)</f>
        <v>1.1014105864993382</v>
      </c>
      <c r="H137" s="108">
        <f>IF(TrRoad_act!H106=0,"",TrRoad_ene!H82/TrRoad_tech!H110)</f>
        <v>1.1013663605923854</v>
      </c>
      <c r="I137" s="108">
        <f>IF(TrRoad_act!I106=0,"",TrRoad_ene!I82/TrRoad_tech!I110)</f>
        <v>1.1118556604633842</v>
      </c>
      <c r="J137" s="108">
        <f>IF(TrRoad_act!J106=0,"",TrRoad_ene!J82/TrRoad_tech!J110)</f>
        <v>1.1168327066870665</v>
      </c>
      <c r="K137" s="108">
        <f>IF(TrRoad_act!K106=0,"",TrRoad_ene!K82/TrRoad_tech!K110)</f>
        <v>1.135990871799788</v>
      </c>
      <c r="L137" s="108">
        <f>IF(TrRoad_act!L106=0,"",TrRoad_ene!L82/TrRoad_tech!L110)</f>
        <v>1.1568342909734375</v>
      </c>
      <c r="M137" s="108">
        <f>IF(TrRoad_act!M106=0,"",TrRoad_ene!M82/TrRoad_tech!M110)</f>
        <v>1.1942652587050056</v>
      </c>
      <c r="N137" s="108">
        <f>IF(TrRoad_act!N106=0,"",TrRoad_ene!N82/TrRoad_tech!N110)</f>
        <v>1.2260902965074318</v>
      </c>
      <c r="O137" s="108">
        <f>IF(TrRoad_act!O106=0,"",TrRoad_ene!O82/TrRoad_tech!O110)</f>
        <v>1.2368245151231194</v>
      </c>
      <c r="P137" s="108">
        <f>IF(TrRoad_act!P106=0,"",TrRoad_ene!P82/TrRoad_tech!P110)</f>
        <v>1.2472429911353691</v>
      </c>
      <c r="Q137" s="108">
        <f>IF(TrRoad_act!Q106=0,"",TrRoad_ene!Q82/TrRoad_tech!Q110)</f>
        <v>1.2613009090538112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1.681446826676563</v>
      </c>
      <c r="C138" s="107">
        <f>IF(TrRoad_act!C107=0,"",TrRoad_ene!C83/TrRoad_tech!C111)</f>
        <v>1.9420508756929831</v>
      </c>
      <c r="D138" s="107">
        <f>IF(TrRoad_act!D107=0,"",TrRoad_ene!D83/TrRoad_tech!D111)</f>
        <v>2.202203734639558</v>
      </c>
      <c r="E138" s="107">
        <f>IF(TrRoad_act!E107=0,"",TrRoad_ene!E83/TrRoad_tech!E111)</f>
        <v>2.4081402583356617</v>
      </c>
      <c r="F138" s="107">
        <f>IF(TrRoad_act!F107=0,"",TrRoad_ene!F83/TrRoad_tech!F111)</f>
        <v>2.342720385553672</v>
      </c>
      <c r="G138" s="107">
        <f>IF(TrRoad_act!G107=0,"",TrRoad_ene!G83/TrRoad_tech!G111)</f>
        <v>2.4236282120496182</v>
      </c>
      <c r="H138" s="107">
        <f>IF(TrRoad_act!H107=0,"",TrRoad_ene!H83/TrRoad_tech!H111)</f>
        <v>1.9870305309380343</v>
      </c>
      <c r="I138" s="107">
        <f>IF(TrRoad_act!I107=0,"",TrRoad_ene!I83/TrRoad_tech!I111)</f>
        <v>1.8778735960613004</v>
      </c>
      <c r="J138" s="107">
        <f>IF(TrRoad_act!J107=0,"",TrRoad_ene!J83/TrRoad_tech!J111)</f>
        <v>1.5981674273303788</v>
      </c>
      <c r="K138" s="107">
        <f>IF(TrRoad_act!K107=0,"",TrRoad_ene!K83/TrRoad_tech!K111)</f>
        <v>1.7488267195890177</v>
      </c>
      <c r="L138" s="107">
        <f>IF(TrRoad_act!L107=0,"",TrRoad_ene!L83/TrRoad_tech!L111)</f>
        <v>1.9446531584968028</v>
      </c>
      <c r="M138" s="107">
        <f>IF(TrRoad_act!M107=0,"",TrRoad_ene!M83/TrRoad_tech!M111)</f>
        <v>1.7633377019060297</v>
      </c>
      <c r="N138" s="107">
        <f>IF(TrRoad_act!N107=0,"",TrRoad_ene!N83/TrRoad_tech!N111)</f>
        <v>1.8477353387943891</v>
      </c>
      <c r="O138" s="107">
        <f>IF(TrRoad_act!O107=0,"",TrRoad_ene!O83/TrRoad_tech!O111)</f>
        <v>2.100604697737229</v>
      </c>
      <c r="P138" s="107">
        <f>IF(TrRoad_act!P107=0,"",TrRoad_ene!P83/TrRoad_tech!P111)</f>
        <v>1.9890256702403728</v>
      </c>
      <c r="Q138" s="107">
        <f>IF(TrRoad_act!Q107=0,"",TrRoad_ene!Q83/TrRoad_tech!Q111)</f>
        <v>1.9684528824661425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1.2012527023193631</v>
      </c>
      <c r="C139" s="106">
        <f>IF(TrRoad_act!C108=0,"",TrRoad_ene!C84/TrRoad_tech!C112)</f>
        <v>1.2544288631823439</v>
      </c>
      <c r="D139" s="106">
        <f>IF(TrRoad_act!D108=0,"",TrRoad_ene!D84/TrRoad_tech!D112)</f>
        <v>1.307055014401745</v>
      </c>
      <c r="E139" s="106">
        <f>IF(TrRoad_act!E108=0,"",TrRoad_ene!E84/TrRoad_tech!E112)</f>
        <v>1.3492238272233557</v>
      </c>
      <c r="F139" s="106">
        <f>IF(TrRoad_act!F108=0,"",TrRoad_ene!F84/TrRoad_tech!F112)</f>
        <v>1.3367316629831538</v>
      </c>
      <c r="G139" s="106">
        <f>IF(TrRoad_act!G108=0,"",TrRoad_ene!G84/TrRoad_tech!G112)</f>
        <v>1.3532305735321939</v>
      </c>
      <c r="H139" s="106">
        <f>IF(TrRoad_act!H108=0,"",TrRoad_ene!H84/TrRoad_tech!H112)</f>
        <v>1.2708458633953537</v>
      </c>
      <c r="I139" s="106">
        <f>IF(TrRoad_act!I108=0,"",TrRoad_ene!I84/TrRoad_tech!I112)</f>
        <v>1.2504629389566422</v>
      </c>
      <c r="J139" s="106">
        <f>IF(TrRoad_act!J108=0,"",TrRoad_ene!J84/TrRoad_tech!J112)</f>
        <v>1.1973541721793952</v>
      </c>
      <c r="K139" s="106">
        <f>IF(TrRoad_act!K108=0,"",TrRoad_ene!K84/TrRoad_tech!K112)</f>
        <v>1.2281004536254621</v>
      </c>
      <c r="L139" s="106">
        <f>IF(TrRoad_act!L108=0,"",TrRoad_ene!L84/TrRoad_tech!L112)</f>
        <v>1.2676899696948936</v>
      </c>
      <c r="M139" s="106">
        <f>IF(TrRoad_act!M108=0,"",TrRoad_ene!M84/TrRoad_tech!M112)</f>
        <v>1.2335698661675014</v>
      </c>
      <c r="N139" s="106">
        <f>IF(TrRoad_act!N108=0,"",TrRoad_ene!N84/TrRoad_tech!N112)</f>
        <v>1.2525947662722126</v>
      </c>
      <c r="O139" s="106">
        <f>IF(TrRoad_act!O108=0,"",TrRoad_ene!O84/TrRoad_tech!O112)</f>
        <v>1.3062442156596401</v>
      </c>
      <c r="P139" s="106">
        <f>IF(TrRoad_act!P108=0,"",TrRoad_ene!P84/TrRoad_tech!P112)</f>
        <v>1.289946757601186</v>
      </c>
      <c r="Q139" s="106">
        <f>IF(TrRoad_act!Q108=0,"",TrRoad_ene!Q84/TrRoad_tech!Q112)</f>
        <v>1.2911996513268633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2.1168447804475177</v>
      </c>
      <c r="C140" s="105">
        <f>IF(TrRoad_act!C109=0,"",TrRoad_ene!C85/TrRoad_tech!C113)</f>
        <v>2.6303928135508263</v>
      </c>
      <c r="D140" s="105">
        <f>IF(TrRoad_act!D109=0,"",TrRoad_ene!D85/TrRoad_tech!D113)</f>
        <v>3.1214677018145425</v>
      </c>
      <c r="E140" s="105">
        <f>IF(TrRoad_act!E109=0,"",TrRoad_ene!E85/TrRoad_tech!E113)</f>
        <v>3.555768152617484</v>
      </c>
      <c r="F140" s="105">
        <f>IF(TrRoad_act!F109=0,"",TrRoad_ene!F85/TrRoad_tech!F113)</f>
        <v>3.2285726522424829</v>
      </c>
      <c r="G140" s="105">
        <f>IF(TrRoad_act!G109=0,"",TrRoad_ene!G85/TrRoad_tech!G113)</f>
        <v>3.3321679810315361</v>
      </c>
      <c r="H140" s="105">
        <f>IF(TrRoad_act!H109=0,"",TrRoad_ene!H85/TrRoad_tech!H113)</f>
        <v>2.6599882647837827</v>
      </c>
      <c r="I140" s="105">
        <f>IF(TrRoad_act!I109=0,"",TrRoad_ene!I85/TrRoad_tech!I113)</f>
        <v>2.3945656385726957</v>
      </c>
      <c r="J140" s="105">
        <f>IF(TrRoad_act!J109=0,"",TrRoad_ene!J85/TrRoad_tech!J113)</f>
        <v>1.8647750154890077</v>
      </c>
      <c r="K140" s="105">
        <f>IF(TrRoad_act!K109=0,"",TrRoad_ene!K85/TrRoad_tech!K113)</f>
        <v>2.1489374678204021</v>
      </c>
      <c r="L140" s="105">
        <f>IF(TrRoad_act!L109=0,"",TrRoad_ene!L85/TrRoad_tech!L113)</f>
        <v>2.4537351587708702</v>
      </c>
      <c r="M140" s="105">
        <f>IF(TrRoad_act!M109=0,"",TrRoad_ene!M85/TrRoad_tech!M113)</f>
        <v>2.1576061016148764</v>
      </c>
      <c r="N140" s="105">
        <f>IF(TrRoad_act!N109=0,"",TrRoad_ene!N85/TrRoad_tech!N113)</f>
        <v>2.2962523298277264</v>
      </c>
      <c r="O140" s="105">
        <f>IF(TrRoad_act!O109=0,"",TrRoad_ene!O85/TrRoad_tech!O113)</f>
        <v>2.6920882818735903</v>
      </c>
      <c r="P140" s="105">
        <f>IF(TrRoad_act!P109=0,"",TrRoad_ene!P85/TrRoad_tech!P113)</f>
        <v>2.543232566245158</v>
      </c>
      <c r="Q140" s="105">
        <f>IF(TrRoad_act!Q109=0,"",TrRoad_ene!Q85/TrRoad_tech!Q113)</f>
        <v>2.5206994844688593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3.2226666242152233</v>
      </c>
      <c r="C144" s="22">
        <v>3.2055253272735347</v>
      </c>
      <c r="D144" s="22">
        <v>3.1865863533993246</v>
      </c>
      <c r="E144" s="22">
        <v>3.16466424581643</v>
      </c>
      <c r="F144" s="22">
        <v>3.1434094181420571</v>
      </c>
      <c r="G144" s="22">
        <v>3.1167967253198507</v>
      </c>
      <c r="H144" s="22">
        <v>3.1137547139721797</v>
      </c>
      <c r="I144" s="22">
        <v>3.0877307975398449</v>
      </c>
      <c r="J144" s="22">
        <v>3.0388819830601457</v>
      </c>
      <c r="K144" s="22">
        <v>2.9917406201110741</v>
      </c>
      <c r="L144" s="22">
        <v>2.9236976953215534</v>
      </c>
      <c r="M144" s="22">
        <v>2.8790058275311985</v>
      </c>
      <c r="N144" s="22">
        <v>2.8499800488265827</v>
      </c>
      <c r="O144" s="22">
        <v>2.8115113341913305</v>
      </c>
      <c r="P144" s="22">
        <v>2.7888083598270512</v>
      </c>
      <c r="Q144" s="22">
        <v>2.9042229228666936</v>
      </c>
    </row>
    <row r="145" spans="1:17" ht="11.45" customHeight="1" x14ac:dyDescent="0.25">
      <c r="A145" s="19" t="s">
        <v>29</v>
      </c>
      <c r="B145" s="21">
        <v>5.7328813977270068</v>
      </c>
      <c r="C145" s="21">
        <v>5.7196782814601654</v>
      </c>
      <c r="D145" s="21">
        <v>5.6932685179702061</v>
      </c>
      <c r="E145" s="21">
        <v>5.6699539409303403</v>
      </c>
      <c r="F145" s="21">
        <v>5.5751196445825428</v>
      </c>
      <c r="G145" s="21">
        <v>5.5854993975690315</v>
      </c>
      <c r="H145" s="21">
        <v>5.5762212078712858</v>
      </c>
      <c r="I145" s="21">
        <v>5.5333313679025782</v>
      </c>
      <c r="J145" s="21">
        <v>5.378870586377591</v>
      </c>
      <c r="K145" s="21">
        <v>5.1559030952277549</v>
      </c>
      <c r="L145" s="21">
        <v>4.7968098816655438</v>
      </c>
      <c r="M145" s="21">
        <v>4.6119571864560305</v>
      </c>
      <c r="N145" s="21">
        <v>4.507667267497677</v>
      </c>
      <c r="O145" s="21">
        <v>4.3724916566835992</v>
      </c>
      <c r="P145" s="21">
        <v>4.2790090118777515</v>
      </c>
      <c r="Q145" s="21">
        <v>4.1173620722046724</v>
      </c>
    </row>
    <row r="146" spans="1:17" ht="11.45" customHeight="1" x14ac:dyDescent="0.25">
      <c r="A146" s="62" t="s">
        <v>59</v>
      </c>
      <c r="B146" s="70">
        <v>6.0510450118733283</v>
      </c>
      <c r="C146" s="70">
        <v>6.034840240908264</v>
      </c>
      <c r="D146" s="70">
        <v>6.0168858319971177</v>
      </c>
      <c r="E146" s="70">
        <v>5.9255437170683916</v>
      </c>
      <c r="F146" s="70">
        <v>5.8369819350918375</v>
      </c>
      <c r="G146" s="70">
        <v>5.7260957149993104</v>
      </c>
      <c r="H146" s="70">
        <v>5.7134206677173482</v>
      </c>
      <c r="I146" s="70">
        <v>5.6049876825826201</v>
      </c>
      <c r="J146" s="70">
        <v>5.4014509555838721</v>
      </c>
      <c r="K146" s="70">
        <v>5.205028609962743</v>
      </c>
      <c r="L146" s="70">
        <v>4.9153836119942893</v>
      </c>
      <c r="M146" s="70">
        <v>4.726979250571782</v>
      </c>
      <c r="N146" s="70">
        <v>4.6051192841402804</v>
      </c>
      <c r="O146" s="70">
        <v>4.4533943591293106</v>
      </c>
      <c r="P146" s="70">
        <v>4.3674646545575246</v>
      </c>
      <c r="Q146" s="70">
        <v>4.2289788716803338</v>
      </c>
    </row>
    <row r="147" spans="1:17" ht="11.45" customHeight="1" x14ac:dyDescent="0.25">
      <c r="A147" s="62" t="s">
        <v>58</v>
      </c>
      <c r="B147" s="70">
        <v>5.5601664626029592</v>
      </c>
      <c r="C147" s="70">
        <v>5.5485360981924323</v>
      </c>
      <c r="D147" s="70">
        <v>5.5356420012012473</v>
      </c>
      <c r="E147" s="70">
        <v>5.5519152408521917</v>
      </c>
      <c r="F147" s="70">
        <v>5.4669031255171996</v>
      </c>
      <c r="G147" s="70">
        <v>5.5144778971743351</v>
      </c>
      <c r="H147" s="70">
        <v>5.4887947771307326</v>
      </c>
      <c r="I147" s="70">
        <v>5.4839039127547666</v>
      </c>
      <c r="J147" s="70">
        <v>5.3553186420702508</v>
      </c>
      <c r="K147" s="70">
        <v>5.0987705743490697</v>
      </c>
      <c r="L147" s="70">
        <v>4.6804936900812999</v>
      </c>
      <c r="M147" s="70">
        <v>4.5208837875625623</v>
      </c>
      <c r="N147" s="70">
        <v>4.4344044768981865</v>
      </c>
      <c r="O147" s="70">
        <v>4.3178712616288939</v>
      </c>
      <c r="P147" s="70">
        <v>4.2301233296820211</v>
      </c>
      <c r="Q147" s="70">
        <v>4.0623412983794775</v>
      </c>
    </row>
    <row r="148" spans="1:17" ht="11.45" customHeight="1" x14ac:dyDescent="0.25">
      <c r="A148" s="62" t="s">
        <v>57</v>
      </c>
      <c r="B148" s="70">
        <v>0</v>
      </c>
      <c r="C148" s="70">
        <v>6.1973802595846177</v>
      </c>
      <c r="D148" s="70">
        <v>6.1825781686649881</v>
      </c>
      <c r="E148" s="70">
        <v>6.2012594282394167</v>
      </c>
      <c r="F148" s="70">
        <v>0</v>
      </c>
      <c r="G148" s="70">
        <v>0</v>
      </c>
      <c r="H148" s="70">
        <v>6.3009948960220212</v>
      </c>
      <c r="I148" s="70">
        <v>0</v>
      </c>
      <c r="J148" s="70">
        <v>6.1477677341574468</v>
      </c>
      <c r="K148" s="70">
        <v>0</v>
      </c>
      <c r="L148" s="70">
        <v>0</v>
      </c>
      <c r="M148" s="70">
        <v>6.7218780469254193</v>
      </c>
      <c r="N148" s="70">
        <v>6.4979205897073751</v>
      </c>
      <c r="O148" s="70">
        <v>5.2046451325325966</v>
      </c>
      <c r="P148" s="70">
        <v>5.0153853095314114</v>
      </c>
      <c r="Q148" s="70">
        <v>0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5.9115655381756076</v>
      </c>
      <c r="I149" s="70">
        <v>5.799372031797569</v>
      </c>
      <c r="J149" s="70">
        <v>5.5887765284982169</v>
      </c>
      <c r="K149" s="70">
        <v>5.3855421376082839</v>
      </c>
      <c r="L149" s="70">
        <v>6.5676830592562609</v>
      </c>
      <c r="M149" s="70">
        <v>6.0364483003702141</v>
      </c>
      <c r="N149" s="70">
        <v>5.8063820645379485</v>
      </c>
      <c r="O149" s="70">
        <v>4.6085431954266927</v>
      </c>
      <c r="P149" s="70">
        <v>4.5152277718983358</v>
      </c>
      <c r="Q149" s="70">
        <v>4.6540935765725031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1.6226652320621719</v>
      </c>
      <c r="P150" s="70">
        <v>2.4226804760633511</v>
      </c>
      <c r="Q150" s="70">
        <v>2.6807427837905546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2.4702966485310789</v>
      </c>
      <c r="K151" s="70">
        <v>2.445593682045768</v>
      </c>
      <c r="L151" s="70">
        <v>2.4211377452253102</v>
      </c>
      <c r="M151" s="70">
        <v>2.396926367773057</v>
      </c>
      <c r="N151" s="70">
        <v>2.3729571040953266</v>
      </c>
      <c r="O151" s="70">
        <v>2.3492275330543735</v>
      </c>
      <c r="P151" s="70">
        <v>2.3257352577238297</v>
      </c>
      <c r="Q151" s="70">
        <v>2.3024779051465916</v>
      </c>
    </row>
    <row r="152" spans="1:17" ht="11.45" customHeight="1" x14ac:dyDescent="0.25">
      <c r="A152" s="19" t="s">
        <v>28</v>
      </c>
      <c r="B152" s="21">
        <v>47.030284053760035</v>
      </c>
      <c r="C152" s="21">
        <v>46.889352364018549</v>
      </c>
      <c r="D152" s="21">
        <v>46.669591356978351</v>
      </c>
      <c r="E152" s="21">
        <v>46.608151632440418</v>
      </c>
      <c r="F152" s="21">
        <v>46.647976207809897</v>
      </c>
      <c r="G152" s="21">
        <v>45.989585086754872</v>
      </c>
      <c r="H152" s="21">
        <v>46.340048000932299</v>
      </c>
      <c r="I152" s="21">
        <v>45.649578753146429</v>
      </c>
      <c r="J152" s="21">
        <v>45.446164685997452</v>
      </c>
      <c r="K152" s="21">
        <v>43.269039175955015</v>
      </c>
      <c r="L152" s="21">
        <v>43.447893640571806</v>
      </c>
      <c r="M152" s="21">
        <v>43.968362223673445</v>
      </c>
      <c r="N152" s="21">
        <v>43.609592560588517</v>
      </c>
      <c r="O152" s="21">
        <v>42.548846783522265</v>
      </c>
      <c r="P152" s="21">
        <v>43.040008525736177</v>
      </c>
      <c r="Q152" s="21">
        <v>42.846192183061426</v>
      </c>
    </row>
    <row r="153" spans="1:17" ht="11.45" customHeight="1" x14ac:dyDescent="0.25">
      <c r="A153" s="62" t="s">
        <v>59</v>
      </c>
      <c r="B153" s="20">
        <v>0</v>
      </c>
      <c r="C153" s="20">
        <v>15.239495557849153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14.012469206456549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10.898693813614951</v>
      </c>
      <c r="Q153" s="20">
        <v>0</v>
      </c>
    </row>
    <row r="154" spans="1:17" ht="11.45" customHeight="1" x14ac:dyDescent="0.25">
      <c r="A154" s="62" t="s">
        <v>58</v>
      </c>
      <c r="B154" s="20">
        <v>47.586267743001528</v>
      </c>
      <c r="C154" s="20">
        <v>47.446280968037492</v>
      </c>
      <c r="D154" s="20">
        <v>47.291223036324453</v>
      </c>
      <c r="E154" s="20">
        <v>47.109674409748834</v>
      </c>
      <c r="F154" s="20">
        <v>46.931656421598987</v>
      </c>
      <c r="G154" s="20">
        <v>46.705542446343564</v>
      </c>
      <c r="H154" s="20">
        <v>46.679653104187111</v>
      </c>
      <c r="I154" s="20">
        <v>46.454975906076982</v>
      </c>
      <c r="J154" s="20">
        <v>46.021432593415135</v>
      </c>
      <c r="K154" s="20">
        <v>45.591312358520298</v>
      </c>
      <c r="L154" s="20">
        <v>44.944043160570267</v>
      </c>
      <c r="M154" s="20">
        <v>44.506487739782621</v>
      </c>
      <c r="N154" s="20">
        <v>44.216761291207995</v>
      </c>
      <c r="O154" s="20">
        <v>43.822507110523311</v>
      </c>
      <c r="P154" s="20">
        <v>43.586065044651534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40.329338822831865</v>
      </c>
      <c r="D155" s="20">
        <v>40.197539580875784</v>
      </c>
      <c r="E155" s="20">
        <v>40.043223248286509</v>
      </c>
      <c r="F155" s="20">
        <v>39.891907958359141</v>
      </c>
      <c r="G155" s="20">
        <v>39.699711079392031</v>
      </c>
      <c r="H155" s="20">
        <v>39.677705138559041</v>
      </c>
      <c r="I155" s="20">
        <v>39.486729520165433</v>
      </c>
      <c r="J155" s="20">
        <v>39.118217704402866</v>
      </c>
      <c r="K155" s="20">
        <v>38.752615504742252</v>
      </c>
      <c r="L155" s="20">
        <v>38.202436686484724</v>
      </c>
      <c r="M155" s="20">
        <v>37.830514578815226</v>
      </c>
      <c r="N155" s="20">
        <v>37.584247097526791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0</v>
      </c>
      <c r="D156" s="20">
        <v>0</v>
      </c>
      <c r="E156" s="20">
        <v>0</v>
      </c>
      <c r="F156" s="20">
        <v>39.891907958359141</v>
      </c>
      <c r="G156" s="20">
        <v>39.699711079392031</v>
      </c>
      <c r="H156" s="20">
        <v>39.677705138559041</v>
      </c>
      <c r="I156" s="20">
        <v>39.486729520165433</v>
      </c>
      <c r="J156" s="20">
        <v>39.118217704402866</v>
      </c>
      <c r="K156" s="20">
        <v>38.752615504742252</v>
      </c>
      <c r="L156" s="20">
        <v>38.202436686484724</v>
      </c>
      <c r="M156" s="20">
        <v>37.830514578815226</v>
      </c>
      <c r="N156" s="20">
        <v>37.584247097526791</v>
      </c>
      <c r="O156" s="20">
        <v>37.249131043944814</v>
      </c>
      <c r="P156" s="20">
        <v>37.048155287953804</v>
      </c>
      <c r="Q156" s="20">
        <v>36.719999999922081</v>
      </c>
    </row>
    <row r="157" spans="1:17" ht="11.45" customHeight="1" x14ac:dyDescent="0.25">
      <c r="A157" s="62" t="s">
        <v>55</v>
      </c>
      <c r="B157" s="20">
        <v>26.290264142025354</v>
      </c>
      <c r="C157" s="20">
        <v>26.053533022477517</v>
      </c>
      <c r="D157" s="20">
        <v>25.79299769225274</v>
      </c>
      <c r="E157" s="20">
        <v>25.535067715330211</v>
      </c>
      <c r="F157" s="20">
        <v>0</v>
      </c>
      <c r="G157" s="20">
        <v>25.02691986779514</v>
      </c>
      <c r="H157" s="20">
        <v>24.776650669117188</v>
      </c>
      <c r="I157" s="20">
        <v>0</v>
      </c>
      <c r="J157" s="20">
        <v>0</v>
      </c>
      <c r="K157" s="20">
        <v>24.04075936759374</v>
      </c>
      <c r="L157" s="20">
        <v>23.800351773917804</v>
      </c>
      <c r="M157" s="20">
        <v>23.562348256178627</v>
      </c>
      <c r="N157" s="20">
        <v>23.326724773616839</v>
      </c>
      <c r="O157" s="20">
        <v>23.09345752588067</v>
      </c>
      <c r="P157" s="20">
        <v>22.862522950621862</v>
      </c>
      <c r="Q157" s="20">
        <v>22.633897721115645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7.0798567326944042</v>
      </c>
      <c r="C159" s="22">
        <v>7.0554725890345606</v>
      </c>
      <c r="D159" s="22">
        <v>7.0413813194682611</v>
      </c>
      <c r="E159" s="22">
        <v>7.0650656697057386</v>
      </c>
      <c r="F159" s="22">
        <v>6.9663091588048651</v>
      </c>
      <c r="G159" s="22">
        <v>7.0388670990201803</v>
      </c>
      <c r="H159" s="22">
        <v>7.1706419608945939</v>
      </c>
      <c r="I159" s="22">
        <v>7.163705972801</v>
      </c>
      <c r="J159" s="22">
        <v>7.014952673876409</v>
      </c>
      <c r="K159" s="22">
        <v>6.7067375669183908</v>
      </c>
      <c r="L159" s="22">
        <v>6.4745478565303172</v>
      </c>
      <c r="M159" s="22">
        <v>6.2759845253142919</v>
      </c>
      <c r="N159" s="22">
        <v>6.2151181553141512</v>
      </c>
      <c r="O159" s="22">
        <v>6.1569485014319936</v>
      </c>
      <c r="P159" s="22">
        <v>6.0593160621900024</v>
      </c>
      <c r="Q159" s="22">
        <v>5.8794859757189952</v>
      </c>
    </row>
    <row r="160" spans="1:17" ht="11.45" customHeight="1" x14ac:dyDescent="0.25">
      <c r="A160" s="62" t="s">
        <v>59</v>
      </c>
      <c r="B160" s="70">
        <v>8.2662050989483244</v>
      </c>
      <c r="C160" s="70">
        <v>8.1698342547804366</v>
      </c>
      <c r="D160" s="70">
        <v>8.0640726903907733</v>
      </c>
      <c r="E160" s="70">
        <v>7.9416523096412863</v>
      </c>
      <c r="F160" s="70">
        <v>7.8229582430775491</v>
      </c>
      <c r="G160" s="70">
        <v>7.6743440655517627</v>
      </c>
      <c r="H160" s="70">
        <v>7.657356456763786</v>
      </c>
      <c r="I160" s="70">
        <v>7.5120302035195436</v>
      </c>
      <c r="J160" s="70">
        <v>7.2392420856274446</v>
      </c>
      <c r="K160" s="70">
        <v>6.9759889481518256</v>
      </c>
      <c r="L160" s="70">
        <v>6.5960144986813933</v>
      </c>
      <c r="M160" s="70">
        <v>6.3464401614233239</v>
      </c>
      <c r="N160" s="70">
        <v>6.1771489477182868</v>
      </c>
      <c r="O160" s="70">
        <v>6.1721238221409731</v>
      </c>
      <c r="P160" s="70">
        <v>6.3062897489501468</v>
      </c>
      <c r="Q160" s="70">
        <v>6.2739537462084849</v>
      </c>
    </row>
    <row r="161" spans="1:17" ht="11.45" customHeight="1" x14ac:dyDescent="0.25">
      <c r="A161" s="62" t="s">
        <v>58</v>
      </c>
      <c r="B161" s="70">
        <v>7.0567884096658453</v>
      </c>
      <c r="C161" s="70">
        <v>7.0416173318838871</v>
      </c>
      <c r="D161" s="70">
        <v>7.0247988286451051</v>
      </c>
      <c r="E161" s="70">
        <v>7.0460249396292225</v>
      </c>
      <c r="F161" s="70">
        <v>6.9351388079307759</v>
      </c>
      <c r="G161" s="70">
        <v>6.9971932853980041</v>
      </c>
      <c r="H161" s="70">
        <v>7.1593468545553556</v>
      </c>
      <c r="I161" s="70">
        <v>7.1529674222923711</v>
      </c>
      <c r="J161" s="70">
        <v>6.985246348614595</v>
      </c>
      <c r="K161" s="70">
        <v>6.6506161290016035</v>
      </c>
      <c r="L161" s="70">
        <v>6.4102855172032962</v>
      </c>
      <c r="M161" s="70">
        <v>6.1916878404910083</v>
      </c>
      <c r="N161" s="70">
        <v>6.0732479686749254</v>
      </c>
      <c r="O161" s="70">
        <v>6.0523145293538372</v>
      </c>
      <c r="P161" s="70">
        <v>6.0187926049862766</v>
      </c>
      <c r="Q161" s="70">
        <v>5.8503940175792835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16.632756486469408</v>
      </c>
      <c r="F162" s="70">
        <v>16.371000100128274</v>
      </c>
      <c r="G162" s="70">
        <v>16.517485107128806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14.336431592339791</v>
      </c>
      <c r="O162" s="70">
        <v>14.796332962232666</v>
      </c>
      <c r="P162" s="70">
        <v>13.484762388834454</v>
      </c>
      <c r="Q162" s="70">
        <v>13.298656896216611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8.5783762833007611</v>
      </c>
      <c r="I163" s="70">
        <v>8.4155703213202155</v>
      </c>
      <c r="J163" s="70">
        <v>8.1099714982662334</v>
      </c>
      <c r="K163" s="70">
        <v>7.8150545143467216</v>
      </c>
      <c r="L163" s="70">
        <v>7.3893770858500734</v>
      </c>
      <c r="M163" s="70">
        <v>7.1097841757193159</v>
      </c>
      <c r="N163" s="70">
        <v>6.9281985240544204</v>
      </c>
      <c r="O163" s="70">
        <v>7.0056299656498719</v>
      </c>
      <c r="P163" s="70">
        <v>6.0986249648761142</v>
      </c>
      <c r="Q163" s="70">
        <v>5.5421825969767555</v>
      </c>
    </row>
    <row r="164" spans="1:17" ht="11.45" customHeight="1" x14ac:dyDescent="0.25">
      <c r="A164" s="62" t="s">
        <v>55</v>
      </c>
      <c r="B164" s="70">
        <v>0</v>
      </c>
      <c r="C164" s="70">
        <v>3.975520580308475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3.7428737098955738</v>
      </c>
      <c r="J164" s="70">
        <v>3.7054449727966179</v>
      </c>
      <c r="K164" s="70">
        <v>3.6683905230686515</v>
      </c>
      <c r="L164" s="70">
        <v>3.6317066178379647</v>
      </c>
      <c r="M164" s="70">
        <v>3.5953895516595851</v>
      </c>
      <c r="N164" s="70">
        <v>3.5594356561429898</v>
      </c>
      <c r="O164" s="70">
        <v>3.5238412995815604</v>
      </c>
      <c r="P164" s="70">
        <v>3.4886028865857446</v>
      </c>
      <c r="Q164" s="70">
        <v>3.4537168577198871</v>
      </c>
    </row>
    <row r="165" spans="1:17" ht="11.45" customHeight="1" x14ac:dyDescent="0.25">
      <c r="A165" s="19" t="s">
        <v>24</v>
      </c>
      <c r="B165" s="21">
        <v>39.197533088727134</v>
      </c>
      <c r="C165" s="21">
        <v>39.137017124358188</v>
      </c>
      <c r="D165" s="21">
        <v>39.132772707931323</v>
      </c>
      <c r="E165" s="21">
        <v>38.690257431373048</v>
      </c>
      <c r="F165" s="21">
        <v>38.977927821249061</v>
      </c>
      <c r="G165" s="21">
        <v>38.414644585753024</v>
      </c>
      <c r="H165" s="21">
        <v>38.516544325164702</v>
      </c>
      <c r="I165" s="21">
        <v>38.787263770235143</v>
      </c>
      <c r="J165" s="21">
        <v>38.663843402439234</v>
      </c>
      <c r="K165" s="21">
        <v>36.716174206969178</v>
      </c>
      <c r="L165" s="21">
        <v>38.369581847564874</v>
      </c>
      <c r="M165" s="21">
        <v>38.985986116667981</v>
      </c>
      <c r="N165" s="21">
        <v>37.550964159189661</v>
      </c>
      <c r="O165" s="21">
        <v>37.635072571288717</v>
      </c>
      <c r="P165" s="21">
        <v>37.064082577853007</v>
      </c>
      <c r="Q165" s="21">
        <v>37.166225154185071</v>
      </c>
    </row>
    <row r="166" spans="1:17" ht="11.45" customHeight="1" x14ac:dyDescent="0.25">
      <c r="A166" s="17" t="s">
        <v>23</v>
      </c>
      <c r="B166" s="20">
        <v>36.799081103246543</v>
      </c>
      <c r="C166" s="20">
        <v>36.742268041163946</v>
      </c>
      <c r="D166" s="20">
        <v>36.679245282938496</v>
      </c>
      <c r="E166" s="20">
        <v>36.600770218159226</v>
      </c>
      <c r="F166" s="20">
        <v>36.507042253443792</v>
      </c>
      <c r="G166" s="20">
        <v>36.398297872262596</v>
      </c>
      <c r="H166" s="20">
        <v>36.274809160234447</v>
      </c>
      <c r="I166" s="20">
        <v>36.136882129200046</v>
      </c>
      <c r="J166" s="20">
        <v>35.984854858994481</v>
      </c>
      <c r="K166" s="20">
        <v>35.819095477313105</v>
      </c>
      <c r="L166" s="20">
        <v>35.639999999920995</v>
      </c>
      <c r="M166" s="20">
        <v>35.447990053802869</v>
      </c>
      <c r="N166" s="20">
        <v>35.243510506725578</v>
      </c>
      <c r="O166" s="20">
        <v>35.027027026960063</v>
      </c>
      <c r="P166" s="20">
        <v>34.79902359635107</v>
      </c>
      <c r="Q166" s="20">
        <v>34.55999999992666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99.649826742747436</v>
      </c>
      <c r="C171" s="78">
        <v>99.260051375927844</v>
      </c>
      <c r="D171" s="78">
        <v>98.912609033365172</v>
      </c>
      <c r="E171" s="78">
        <v>98.632566958009093</v>
      </c>
      <c r="F171" s="78">
        <v>98.303503400996746</v>
      </c>
      <c r="G171" s="78">
        <v>97.775464866544169</v>
      </c>
      <c r="H171" s="78">
        <v>97.199551407037717</v>
      </c>
      <c r="I171" s="78">
        <v>96.450739343351927</v>
      </c>
      <c r="J171" s="78">
        <v>95.56401620227669</v>
      </c>
      <c r="K171" s="78">
        <v>94.638699177874159</v>
      </c>
      <c r="L171" s="78">
        <v>93.764155644794641</v>
      </c>
      <c r="M171" s="78">
        <v>92.828631196592269</v>
      </c>
      <c r="N171" s="78">
        <v>91.734624463059703</v>
      </c>
      <c r="O171" s="78">
        <v>90.759815216195577</v>
      </c>
      <c r="P171" s="78">
        <v>89.799850800880307</v>
      </c>
      <c r="Q171" s="78">
        <v>89.105996084482186</v>
      </c>
    </row>
    <row r="172" spans="1:17" ht="11.45" customHeight="1" x14ac:dyDescent="0.25">
      <c r="A172" s="19" t="s">
        <v>29</v>
      </c>
      <c r="B172" s="76">
        <v>187.87547242971362</v>
      </c>
      <c r="C172" s="76">
        <v>185.97740798905704</v>
      </c>
      <c r="D172" s="76">
        <v>184.64264205035917</v>
      </c>
      <c r="E172" s="76">
        <v>183.76240979274175</v>
      </c>
      <c r="F172" s="76">
        <v>182.79232940838875</v>
      </c>
      <c r="G172" s="76">
        <v>181.07896482756541</v>
      </c>
      <c r="H172" s="76">
        <v>179.16341775739727</v>
      </c>
      <c r="I172" s="76">
        <v>177.69979651301952</v>
      </c>
      <c r="J172" s="76">
        <v>175.5470417590374</v>
      </c>
      <c r="K172" s="76">
        <v>172.63122790780432</v>
      </c>
      <c r="L172" s="76">
        <v>170.35350622893961</v>
      </c>
      <c r="M172" s="76">
        <v>167.36179645014056</v>
      </c>
      <c r="N172" s="76">
        <v>164.38557737294303</v>
      </c>
      <c r="O172" s="76">
        <v>160.93394911269175</v>
      </c>
      <c r="P172" s="76">
        <v>157.49364462186333</v>
      </c>
      <c r="Q172" s="76">
        <v>154.13963201468076</v>
      </c>
    </row>
    <row r="173" spans="1:17" ht="11.45" customHeight="1" x14ac:dyDescent="0.25">
      <c r="A173" s="62" t="s">
        <v>59</v>
      </c>
      <c r="B173" s="77">
        <v>184.34660025818292</v>
      </c>
      <c r="C173" s="77">
        <v>184.01294152329754</v>
      </c>
      <c r="D173" s="77">
        <v>183.95879694681071</v>
      </c>
      <c r="E173" s="77">
        <v>183.82546174800314</v>
      </c>
      <c r="F173" s="77">
        <v>183.4790424070506</v>
      </c>
      <c r="G173" s="77">
        <v>182.86328953714184</v>
      </c>
      <c r="H173" s="77">
        <v>181.97916223747183</v>
      </c>
      <c r="I173" s="77">
        <v>180.91494844689865</v>
      </c>
      <c r="J173" s="77">
        <v>179.27394921822784</v>
      </c>
      <c r="K173" s="77">
        <v>176.58113083533115</v>
      </c>
      <c r="L173" s="77">
        <v>173.39898161686125</v>
      </c>
      <c r="M173" s="77">
        <v>169.76238836727197</v>
      </c>
      <c r="N173" s="77">
        <v>166.21013691135698</v>
      </c>
      <c r="O173" s="77">
        <v>162.58782689266965</v>
      </c>
      <c r="P173" s="77">
        <v>159.17718299800924</v>
      </c>
      <c r="Q173" s="77">
        <v>155.7736526789011</v>
      </c>
    </row>
    <row r="174" spans="1:17" ht="11.45" customHeight="1" x14ac:dyDescent="0.25">
      <c r="A174" s="62" t="s">
        <v>58</v>
      </c>
      <c r="B174" s="77">
        <v>184.47269227474098</v>
      </c>
      <c r="C174" s="77">
        <v>182.01536489611738</v>
      </c>
      <c r="D174" s="77">
        <v>181.11032653779222</v>
      </c>
      <c r="E174" s="77">
        <v>180.35399212464236</v>
      </c>
      <c r="F174" s="77">
        <v>179.39469838902895</v>
      </c>
      <c r="G174" s="77">
        <v>178.73158565469862</v>
      </c>
      <c r="H174" s="77">
        <v>178.0503351061391</v>
      </c>
      <c r="I174" s="77">
        <v>177.39941839632183</v>
      </c>
      <c r="J174" s="77">
        <v>176.51827503419895</v>
      </c>
      <c r="K174" s="77">
        <v>175.59279207009996</v>
      </c>
      <c r="L174" s="77">
        <v>173.41558668861009</v>
      </c>
      <c r="M174" s="77">
        <v>170.54311629111137</v>
      </c>
      <c r="N174" s="77">
        <v>167.72890464127329</v>
      </c>
      <c r="O174" s="77">
        <v>164.90292627551582</v>
      </c>
      <c r="P174" s="77">
        <v>162.12228783850915</v>
      </c>
      <c r="Q174" s="77">
        <v>159.12321621737505</v>
      </c>
    </row>
    <row r="175" spans="1:17" ht="11.45" customHeight="1" x14ac:dyDescent="0.25">
      <c r="A175" s="62" t="s">
        <v>57</v>
      </c>
      <c r="B175" s="77">
        <v>189.34972171838135</v>
      </c>
      <c r="C175" s="77">
        <v>186.70534659588233</v>
      </c>
      <c r="D175" s="77">
        <v>181.42015944629506</v>
      </c>
      <c r="E175" s="77">
        <v>178.07561046769681</v>
      </c>
      <c r="F175" s="77">
        <v>175.7301216286607</v>
      </c>
      <c r="G175" s="77">
        <v>176.14142471822353</v>
      </c>
      <c r="H175" s="77">
        <v>176.1080896143956</v>
      </c>
      <c r="I175" s="77">
        <v>176.0164816536826</v>
      </c>
      <c r="J175" s="77">
        <v>176.05233790472789</v>
      </c>
      <c r="K175" s="77">
        <v>174.73583547996719</v>
      </c>
      <c r="L175" s="77">
        <v>174.05156975905012</v>
      </c>
      <c r="M175" s="77">
        <v>174.49515250586978</v>
      </c>
      <c r="N175" s="77">
        <v>173.84462863027596</v>
      </c>
      <c r="O175" s="77">
        <v>172.85481477272305</v>
      </c>
      <c r="P175" s="77">
        <v>171.8492011893814</v>
      </c>
      <c r="Q175" s="77">
        <v>169.15159863250221</v>
      </c>
    </row>
    <row r="176" spans="1:17" ht="11.45" customHeight="1" x14ac:dyDescent="0.25">
      <c r="A176" s="62" t="s">
        <v>56</v>
      </c>
      <c r="B176" s="77" t="s">
        <v>183</v>
      </c>
      <c r="C176" s="77" t="s">
        <v>183</v>
      </c>
      <c r="D176" s="77" t="s">
        <v>183</v>
      </c>
      <c r="E176" s="77" t="s">
        <v>183</v>
      </c>
      <c r="F176" s="77" t="s">
        <v>183</v>
      </c>
      <c r="G176" s="77" t="s">
        <v>183</v>
      </c>
      <c r="H176" s="77">
        <v>138.85054395926073</v>
      </c>
      <c r="I176" s="77">
        <v>136.93279400695815</v>
      </c>
      <c r="J176" s="77">
        <v>132.54221398846829</v>
      </c>
      <c r="K176" s="77">
        <v>131.25219357877091</v>
      </c>
      <c r="L176" s="77">
        <v>136.41446069206376</v>
      </c>
      <c r="M176" s="77">
        <v>137.94468670510159</v>
      </c>
      <c r="N176" s="77">
        <v>138.02647470146619</v>
      </c>
      <c r="O176" s="77">
        <v>132.02002050769951</v>
      </c>
      <c r="P176" s="77">
        <v>126.62937325694017</v>
      </c>
      <c r="Q176" s="77">
        <v>123.8374621547207</v>
      </c>
    </row>
    <row r="177" spans="1:17" ht="11.45" customHeight="1" x14ac:dyDescent="0.25">
      <c r="A177" s="62" t="s">
        <v>60</v>
      </c>
      <c r="B177" s="77" t="s">
        <v>183</v>
      </c>
      <c r="C177" s="77" t="s">
        <v>183</v>
      </c>
      <c r="D177" s="77" t="s">
        <v>183</v>
      </c>
      <c r="E177" s="77" t="s">
        <v>183</v>
      </c>
      <c r="F177" s="77" t="s">
        <v>183</v>
      </c>
      <c r="G177" s="77" t="s">
        <v>183</v>
      </c>
      <c r="H177" s="77" t="s">
        <v>183</v>
      </c>
      <c r="I177" s="77" t="s">
        <v>183</v>
      </c>
      <c r="J177" s="77" t="s">
        <v>183</v>
      </c>
      <c r="K177" s="77" t="s">
        <v>183</v>
      </c>
      <c r="L177" s="77" t="s">
        <v>183</v>
      </c>
      <c r="M177" s="77" t="s">
        <v>183</v>
      </c>
      <c r="N177" s="77" t="s">
        <v>183</v>
      </c>
      <c r="O177" s="77">
        <v>30.821885537682146</v>
      </c>
      <c r="P177" s="77">
        <v>37.952939896360867</v>
      </c>
      <c r="Q177" s="77">
        <v>45.320507346468858</v>
      </c>
    </row>
    <row r="178" spans="1:17" ht="11.45" customHeight="1" x14ac:dyDescent="0.25">
      <c r="A178" s="62" t="s">
        <v>55</v>
      </c>
      <c r="B178" s="77" t="s">
        <v>183</v>
      </c>
      <c r="C178" s="77" t="s">
        <v>183</v>
      </c>
      <c r="D178" s="77" t="s">
        <v>183</v>
      </c>
      <c r="E178" s="77" t="s">
        <v>183</v>
      </c>
      <c r="F178" s="77" t="s">
        <v>183</v>
      </c>
      <c r="G178" s="77" t="s">
        <v>183</v>
      </c>
      <c r="H178" s="77" t="s">
        <v>183</v>
      </c>
      <c r="I178" s="77" t="s">
        <v>183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1587.9517447001122</v>
      </c>
      <c r="C179" s="76">
        <v>1571.6384571192477</v>
      </c>
      <c r="D179" s="76">
        <v>1557.9378504223293</v>
      </c>
      <c r="E179" s="76">
        <v>1551.7059280685546</v>
      </c>
      <c r="F179" s="76">
        <v>1546.9487959466019</v>
      </c>
      <c r="G179" s="76">
        <v>1522.3364435535573</v>
      </c>
      <c r="H179" s="76">
        <v>1521.5493840806455</v>
      </c>
      <c r="I179" s="76">
        <v>1488.8573822449227</v>
      </c>
      <c r="J179" s="76">
        <v>1477.2407068103271</v>
      </c>
      <c r="K179" s="76">
        <v>1386.8971709637331</v>
      </c>
      <c r="L179" s="76">
        <v>1402.754861748308</v>
      </c>
      <c r="M179" s="76">
        <v>1432.7779672194436</v>
      </c>
      <c r="N179" s="76">
        <v>1408.1302242508136</v>
      </c>
      <c r="O179" s="76">
        <v>1365.7662430167081</v>
      </c>
      <c r="P179" s="76">
        <v>1386.2189808597921</v>
      </c>
      <c r="Q179" s="76">
        <v>1386.8990977397648</v>
      </c>
    </row>
    <row r="180" spans="1:17" ht="11.45" customHeight="1" x14ac:dyDescent="0.25">
      <c r="A180" s="62" t="s">
        <v>59</v>
      </c>
      <c r="B180" s="75">
        <v>510.93108166412895</v>
      </c>
      <c r="C180" s="75">
        <v>507.20543081420476</v>
      </c>
      <c r="D180" s="75">
        <v>507.10558457293052</v>
      </c>
      <c r="E180" s="75">
        <v>507.73341811603012</v>
      </c>
      <c r="F180" s="75">
        <v>508.21865914041314</v>
      </c>
      <c r="G180" s="75">
        <v>507.24334078195182</v>
      </c>
      <c r="H180" s="75">
        <v>506.82283938228568</v>
      </c>
      <c r="I180" s="75">
        <v>489.19413126028354</v>
      </c>
      <c r="J180" s="75">
        <v>484.25262696586628</v>
      </c>
      <c r="K180" s="75">
        <v>476.19340726334434</v>
      </c>
      <c r="L180" s="75">
        <v>477.38389078150271</v>
      </c>
      <c r="M180" s="75">
        <v>463.05025307036198</v>
      </c>
      <c r="N180" s="75">
        <v>464.20787870303792</v>
      </c>
      <c r="O180" s="75">
        <v>434.15873846050766</v>
      </c>
      <c r="P180" s="75">
        <v>395.56956127903345</v>
      </c>
      <c r="Q180" s="75">
        <v>396.5584851822311</v>
      </c>
    </row>
    <row r="181" spans="1:17" ht="11.45" customHeight="1" x14ac:dyDescent="0.25">
      <c r="A181" s="62" t="s">
        <v>58</v>
      </c>
      <c r="B181" s="75">
        <v>1615.9040595793304</v>
      </c>
      <c r="C181" s="75">
        <v>1599.9195210478367</v>
      </c>
      <c r="D181" s="75">
        <v>1590.6426906055322</v>
      </c>
      <c r="E181" s="75">
        <v>1581.4172331172917</v>
      </c>
      <c r="F181" s="75">
        <v>1568.8610901448017</v>
      </c>
      <c r="G181" s="75">
        <v>1559.2241104905797</v>
      </c>
      <c r="H181" s="75">
        <v>1546.0758552919247</v>
      </c>
      <c r="I181" s="75">
        <v>1533.6663393613946</v>
      </c>
      <c r="J181" s="75">
        <v>1516.2151483641796</v>
      </c>
      <c r="K181" s="75">
        <v>1507.8470439770854</v>
      </c>
      <c r="L181" s="75">
        <v>1492.6451055712048</v>
      </c>
      <c r="M181" s="75">
        <v>1478.4648120470051</v>
      </c>
      <c r="N181" s="75">
        <v>1459.8625013956387</v>
      </c>
      <c r="O181" s="75">
        <v>1451.4974758116016</v>
      </c>
      <c r="P181" s="75">
        <v>1438.9831948719343</v>
      </c>
      <c r="Q181" s="75">
        <v>1427.7089388647555</v>
      </c>
    </row>
    <row r="182" spans="1:17" ht="11.45" customHeight="1" x14ac:dyDescent="0.25">
      <c r="A182" s="62" t="s">
        <v>57</v>
      </c>
      <c r="B182" s="75" t="s">
        <v>183</v>
      </c>
      <c r="C182" s="75">
        <v>1065.4490261934588</v>
      </c>
      <c r="D182" s="75">
        <v>1064.0155899233805</v>
      </c>
      <c r="E182" s="75">
        <v>1064.0916858032197</v>
      </c>
      <c r="F182" s="75">
        <v>1063.1846416453029</v>
      </c>
      <c r="G182" s="75">
        <v>1060.5935154982708</v>
      </c>
      <c r="H182" s="75">
        <v>1060.3337181968197</v>
      </c>
      <c r="I182" s="75">
        <v>1059.1218841168816</v>
      </c>
      <c r="J182" s="75">
        <v>1057.4402427150967</v>
      </c>
      <c r="K182" s="75">
        <v>1050.9479055366216</v>
      </c>
      <c r="L182" s="75">
        <v>1048.2140096682572</v>
      </c>
      <c r="M182" s="75">
        <v>1046.9119156792174</v>
      </c>
      <c r="N182" s="75">
        <v>1049.2826924717303</v>
      </c>
      <c r="O182" s="75">
        <v>1050.7935048381376</v>
      </c>
      <c r="P182" s="75">
        <v>1051.8047368878415</v>
      </c>
      <c r="Q182" s="75">
        <v>1049.3863377249602</v>
      </c>
    </row>
    <row r="183" spans="1:17" ht="11.45" customHeight="1" x14ac:dyDescent="0.25">
      <c r="A183" s="62" t="s">
        <v>56</v>
      </c>
      <c r="B183" s="75" t="s">
        <v>183</v>
      </c>
      <c r="C183" s="75" t="s">
        <v>183</v>
      </c>
      <c r="D183" s="75" t="s">
        <v>183</v>
      </c>
      <c r="E183" s="75" t="s">
        <v>183</v>
      </c>
      <c r="F183" s="75">
        <v>936.97905974672574</v>
      </c>
      <c r="G183" s="75">
        <v>938.40727300298477</v>
      </c>
      <c r="H183" s="75">
        <v>939.71735987588204</v>
      </c>
      <c r="I183" s="75">
        <v>931.34154437017389</v>
      </c>
      <c r="J183" s="75">
        <v>927.52052795058944</v>
      </c>
      <c r="K183" s="75">
        <v>917.4406352410989</v>
      </c>
      <c r="L183" s="75">
        <v>913.33150754053679</v>
      </c>
      <c r="M183" s="75">
        <v>915.34895250527086</v>
      </c>
      <c r="N183" s="75">
        <v>915.65184870819121</v>
      </c>
      <c r="O183" s="75">
        <v>908.99543317821906</v>
      </c>
      <c r="P183" s="75">
        <v>906.68797825078309</v>
      </c>
      <c r="Q183" s="75">
        <v>905.70585045329142</v>
      </c>
    </row>
    <row r="184" spans="1:17" ht="11.45" customHeight="1" x14ac:dyDescent="0.25">
      <c r="A184" s="62" t="s">
        <v>55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257.39682649337965</v>
      </c>
      <c r="C186" s="78">
        <v>251.26591459511087</v>
      </c>
      <c r="D186" s="78">
        <v>247.05713265769492</v>
      </c>
      <c r="E186" s="78">
        <v>244.03850185011854</v>
      </c>
      <c r="F186" s="78">
        <v>240.13624811946679</v>
      </c>
      <c r="G186" s="78">
        <v>237.00808126339402</v>
      </c>
      <c r="H186" s="78">
        <v>234.66470066966576</v>
      </c>
      <c r="I186" s="78">
        <v>231.85829487247699</v>
      </c>
      <c r="J186" s="78">
        <v>228.07876222597062</v>
      </c>
      <c r="K186" s="78">
        <v>224.46768758630063</v>
      </c>
      <c r="L186" s="78">
        <v>222.19120846880458</v>
      </c>
      <c r="M186" s="78">
        <v>216.59246184635487</v>
      </c>
      <c r="N186" s="78">
        <v>210.81228233711892</v>
      </c>
      <c r="O186" s="78">
        <v>209.68085014223919</v>
      </c>
      <c r="P186" s="78">
        <v>208.02901626756938</v>
      </c>
      <c r="Q186" s="78">
        <v>205.18821877571008</v>
      </c>
    </row>
    <row r="187" spans="1:17" ht="11.45" customHeight="1" x14ac:dyDescent="0.25">
      <c r="A187" s="62" t="s">
        <v>59</v>
      </c>
      <c r="B187" s="77">
        <v>274.14078244002081</v>
      </c>
      <c r="C187" s="77">
        <v>274.25778573903318</v>
      </c>
      <c r="D187" s="77">
        <v>274.29051897603887</v>
      </c>
      <c r="E187" s="77">
        <v>274.15742724538063</v>
      </c>
      <c r="F187" s="77">
        <v>273.39795303549903</v>
      </c>
      <c r="G187" s="77">
        <v>272.22696190226941</v>
      </c>
      <c r="H187" s="77">
        <v>270.36013447397022</v>
      </c>
      <c r="I187" s="77">
        <v>267.33908637557664</v>
      </c>
      <c r="J187" s="77">
        <v>263.32931017428126</v>
      </c>
      <c r="K187" s="77">
        <v>258.42146528926543</v>
      </c>
      <c r="L187" s="77">
        <v>253.53535263289726</v>
      </c>
      <c r="M187" s="77">
        <v>248.79186446701084</v>
      </c>
      <c r="N187" s="77">
        <v>242.1036962095308</v>
      </c>
      <c r="O187" s="77">
        <v>231.95682760468125</v>
      </c>
      <c r="P187" s="77">
        <v>222.18676385815121</v>
      </c>
      <c r="Q187" s="77">
        <v>213.4853228688572</v>
      </c>
    </row>
    <row r="188" spans="1:17" ht="11.45" customHeight="1" x14ac:dyDescent="0.25">
      <c r="A188" s="62" t="s">
        <v>58</v>
      </c>
      <c r="B188" s="77">
        <v>252.64912334231389</v>
      </c>
      <c r="C188" s="77">
        <v>245.95990565370414</v>
      </c>
      <c r="D188" s="77">
        <v>243.27203141805299</v>
      </c>
      <c r="E188" s="77">
        <v>240.6346743368876</v>
      </c>
      <c r="F188" s="77">
        <v>237.3833987676152</v>
      </c>
      <c r="G188" s="77">
        <v>234.47516092175124</v>
      </c>
      <c r="H188" s="77">
        <v>232.03683537962277</v>
      </c>
      <c r="I188" s="77">
        <v>229.58861068387992</v>
      </c>
      <c r="J188" s="77">
        <v>226.82846677228366</v>
      </c>
      <c r="K188" s="77">
        <v>224.28207984235885</v>
      </c>
      <c r="L188" s="77">
        <v>222.7527733066749</v>
      </c>
      <c r="M188" s="77">
        <v>217.98957705126398</v>
      </c>
      <c r="N188" s="77">
        <v>214.25396374914999</v>
      </c>
      <c r="O188" s="77">
        <v>212.20103014019557</v>
      </c>
      <c r="P188" s="77">
        <v>209.88548824606337</v>
      </c>
      <c r="Q188" s="77">
        <v>206.99843386216398</v>
      </c>
    </row>
    <row r="189" spans="1:17" ht="11.45" customHeight="1" x14ac:dyDescent="0.25">
      <c r="A189" s="62" t="s">
        <v>57</v>
      </c>
      <c r="B189" s="77" t="s">
        <v>183</v>
      </c>
      <c r="C189" s="77" t="s">
        <v>183</v>
      </c>
      <c r="D189" s="77" t="s">
        <v>183</v>
      </c>
      <c r="E189" s="77">
        <v>439.41593685114128</v>
      </c>
      <c r="F189" s="77">
        <v>435.45312592694745</v>
      </c>
      <c r="G189" s="77">
        <v>436.34630577246276</v>
      </c>
      <c r="H189" s="77">
        <v>437.26952283781583</v>
      </c>
      <c r="I189" s="77">
        <v>438.29173683772808</v>
      </c>
      <c r="J189" s="77">
        <v>439.31445694136693</v>
      </c>
      <c r="K189" s="77">
        <v>440.33201692367919</v>
      </c>
      <c r="L189" s="77">
        <v>441.45488213536765</v>
      </c>
      <c r="M189" s="77">
        <v>442.57696675616018</v>
      </c>
      <c r="N189" s="77">
        <v>435.70112922486601</v>
      </c>
      <c r="O189" s="77">
        <v>428.97794967124162</v>
      </c>
      <c r="P189" s="77">
        <v>415.0850581113433</v>
      </c>
      <c r="Q189" s="77">
        <v>406.64532950121367</v>
      </c>
    </row>
    <row r="190" spans="1:17" ht="11.45" customHeight="1" x14ac:dyDescent="0.25">
      <c r="A190" s="62" t="s">
        <v>56</v>
      </c>
      <c r="B190" s="77" t="s">
        <v>183</v>
      </c>
      <c r="C190" s="77" t="s">
        <v>183</v>
      </c>
      <c r="D190" s="77" t="s">
        <v>183</v>
      </c>
      <c r="E190" s="77" t="s">
        <v>183</v>
      </c>
      <c r="F190" s="77" t="s">
        <v>183</v>
      </c>
      <c r="G190" s="77" t="s">
        <v>183</v>
      </c>
      <c r="H190" s="77">
        <v>201.48845606660157</v>
      </c>
      <c r="I190" s="77">
        <v>199.73559124265626</v>
      </c>
      <c r="J190" s="77">
        <v>194.07480428502325</v>
      </c>
      <c r="K190" s="77">
        <v>191.69077947981583</v>
      </c>
      <c r="L190" s="77">
        <v>188.27000601098231</v>
      </c>
      <c r="M190" s="77">
        <v>183.98883823773124</v>
      </c>
      <c r="N190" s="77">
        <v>179.48167707282749</v>
      </c>
      <c r="O190" s="77">
        <v>176.71750879167115</v>
      </c>
      <c r="P190" s="77">
        <v>171.69108728135561</v>
      </c>
      <c r="Q190" s="77">
        <v>166.56251881608412</v>
      </c>
    </row>
    <row r="191" spans="1:17" ht="11.45" customHeight="1" x14ac:dyDescent="0.25">
      <c r="A191" s="62" t="s">
        <v>55</v>
      </c>
      <c r="B191" s="77">
        <v>0</v>
      </c>
      <c r="C191" s="77">
        <v>0</v>
      </c>
      <c r="D191" s="77">
        <v>0</v>
      </c>
      <c r="E191" s="77">
        <v>0</v>
      </c>
      <c r="F191" s="77">
        <v>0</v>
      </c>
      <c r="G191" s="77">
        <v>0</v>
      </c>
      <c r="H191" s="77">
        <v>0</v>
      </c>
      <c r="I191" s="77">
        <v>0</v>
      </c>
      <c r="J191" s="77">
        <v>0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1231.6048182498178</v>
      </c>
      <c r="C192" s="76">
        <v>1221.0461130255219</v>
      </c>
      <c r="D192" s="76">
        <v>1216.2733797968579</v>
      </c>
      <c r="E192" s="76">
        <v>1211.34827829389</v>
      </c>
      <c r="F192" s="76">
        <v>1208.8073351137743</v>
      </c>
      <c r="G192" s="76">
        <v>1205.3685527864934</v>
      </c>
      <c r="H192" s="76">
        <v>1202.2707320042323</v>
      </c>
      <c r="I192" s="76">
        <v>1200.1742928037688</v>
      </c>
      <c r="J192" s="76">
        <v>1197.4281930714867</v>
      </c>
      <c r="K192" s="76">
        <v>1192.6734038378256</v>
      </c>
      <c r="L192" s="76">
        <v>1189.3066528948546</v>
      </c>
      <c r="M192" s="76">
        <v>1188.0902815162619</v>
      </c>
      <c r="N192" s="76">
        <v>1182.2696509086663</v>
      </c>
      <c r="O192" s="76">
        <v>1174.3405799778609</v>
      </c>
      <c r="P192" s="76">
        <v>1166.9038754808771</v>
      </c>
      <c r="Q192" s="76">
        <v>1160.7491534700516</v>
      </c>
    </row>
    <row r="193" spans="1:17" ht="11.45" customHeight="1" x14ac:dyDescent="0.25">
      <c r="A193" s="17" t="s">
        <v>23</v>
      </c>
      <c r="B193" s="75">
        <v>1198.7446908930867</v>
      </c>
      <c r="C193" s="75">
        <v>1192.7734146810581</v>
      </c>
      <c r="D193" s="75">
        <v>1191.2259643769642</v>
      </c>
      <c r="E193" s="75">
        <v>1188.8888453137256</v>
      </c>
      <c r="F193" s="75">
        <v>1185.4923923223921</v>
      </c>
      <c r="G193" s="75">
        <v>1181.6094081386323</v>
      </c>
      <c r="H193" s="75">
        <v>1176.9887411849033</v>
      </c>
      <c r="I193" s="75">
        <v>1172.6441018523735</v>
      </c>
      <c r="J193" s="75">
        <v>1167.5285706159571</v>
      </c>
      <c r="K193" s="75">
        <v>1166.3289997280458</v>
      </c>
      <c r="L193" s="75">
        <v>1162.511630250779</v>
      </c>
      <c r="M193" s="75">
        <v>1162.1270841452431</v>
      </c>
      <c r="N193" s="75">
        <v>1156.960533590805</v>
      </c>
      <c r="O193" s="75">
        <v>1146.0242046722108</v>
      </c>
      <c r="P193" s="75">
        <v>1138.6295353035475</v>
      </c>
      <c r="Q193" s="75">
        <v>1132.1055779120218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1371.1618560016641</v>
      </c>
      <c r="D194" s="74">
        <v>1339.5175476722943</v>
      </c>
      <c r="E194" s="74">
        <v>1318.4613963113034</v>
      </c>
      <c r="F194" s="74">
        <v>1303.385618035657</v>
      </c>
      <c r="G194" s="74">
        <v>1297.5305813133145</v>
      </c>
      <c r="H194" s="74">
        <v>1293.6622088534511</v>
      </c>
      <c r="I194" s="74">
        <v>1288.807705703618</v>
      </c>
      <c r="J194" s="74">
        <v>1283.7949352967337</v>
      </c>
      <c r="K194" s="74">
        <v>1283.651271664821</v>
      </c>
      <c r="L194" s="74">
        <v>1277.3123690001619</v>
      </c>
      <c r="M194" s="74">
        <v>1270.7993602275765</v>
      </c>
      <c r="N194" s="74">
        <v>1265.1710959847321</v>
      </c>
      <c r="O194" s="74">
        <v>1257.4902236041007</v>
      </c>
      <c r="P194" s="74">
        <v>1251.1094792092053</v>
      </c>
      <c r="Q194" s="74">
        <v>1242.5456047841062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1.0972864018906394</v>
      </c>
      <c r="C198" s="111">
        <f>IF(TrRoad_act!C86=0,"",TrRoad_emi!C56/TrRoad_tech!C171)</f>
        <v>1.1119002232072774</v>
      </c>
      <c r="D198" s="111">
        <f>IF(TrRoad_act!D86=0,"",TrRoad_emi!D56/TrRoad_tech!D171)</f>
        <v>1.124671117206002</v>
      </c>
      <c r="E198" s="111">
        <f>IF(TrRoad_act!E86=0,"",TrRoad_emi!E56/TrRoad_tech!E171)</f>
        <v>1.1294477137287138</v>
      </c>
      <c r="F198" s="111">
        <f>IF(TrRoad_act!F86=0,"",TrRoad_emi!F56/TrRoad_tech!F171)</f>
        <v>1.1001357113273194</v>
      </c>
      <c r="G198" s="111">
        <f>IF(TrRoad_act!G86=0,"",TrRoad_emi!G56/TrRoad_tech!G171)</f>
        <v>1.103637422002544</v>
      </c>
      <c r="H198" s="111">
        <f>IF(TrRoad_act!H86=0,"",TrRoad_emi!H56/TrRoad_tech!H171)</f>
        <v>1.1085096225557338</v>
      </c>
      <c r="I198" s="111">
        <f>IF(TrRoad_act!I86=0,"",TrRoad_emi!I56/TrRoad_tech!I171)</f>
        <v>1.1124879956560196</v>
      </c>
      <c r="J198" s="111">
        <f>IF(TrRoad_act!J86=0,"",TrRoad_emi!J56/TrRoad_tech!J171)</f>
        <v>1.1054439569193164</v>
      </c>
      <c r="K198" s="111">
        <f>IF(TrRoad_act!K86=0,"",TrRoad_emi!K56/TrRoad_tech!K171)</f>
        <v>1.1024404783735064</v>
      </c>
      <c r="L198" s="111">
        <f>IF(TrRoad_act!L86=0,"",TrRoad_emi!L56/TrRoad_tech!L171)</f>
        <v>1.1061814787554738</v>
      </c>
      <c r="M198" s="111">
        <f>IF(TrRoad_act!M86=0,"",TrRoad_emi!M56/TrRoad_tech!M171)</f>
        <v>1.1148691496246361</v>
      </c>
      <c r="N198" s="111">
        <f>IF(TrRoad_act!N86=0,"",TrRoad_emi!N56/TrRoad_tech!N171)</f>
        <v>1.1180807922113671</v>
      </c>
      <c r="O198" s="111">
        <f>IF(TrRoad_act!O86=0,"",TrRoad_emi!O56/TrRoad_tech!O171)</f>
        <v>1.1161153250657969</v>
      </c>
      <c r="P198" s="111">
        <f>IF(TrRoad_act!P86=0,"",TrRoad_emi!P56/TrRoad_tech!P171)</f>
        <v>1.1408108023264012</v>
      </c>
      <c r="Q198" s="111">
        <f>IF(TrRoad_act!Q86=0,"",TrRoad_emi!Q56/TrRoad_tech!Q171)</f>
        <v>1.1465305292540295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1.0115043663574921</v>
      </c>
      <c r="C199" s="107">
        <f>IF(TrRoad_act!C87=0,"",TrRoad_emi!C57/TrRoad_tech!C172)</f>
        <v>1.038635593034507</v>
      </c>
      <c r="D199" s="107">
        <f>IF(TrRoad_act!D87=0,"",TrRoad_emi!D57/TrRoad_tech!D172)</f>
        <v>1.1296827054840533</v>
      </c>
      <c r="E199" s="107">
        <f>IF(TrRoad_act!E87=0,"",TrRoad_emi!E57/TrRoad_tech!E172)</f>
        <v>1.1724583462213598</v>
      </c>
      <c r="F199" s="107">
        <f>IF(TrRoad_act!F87=0,"",TrRoad_emi!F57/TrRoad_tech!F172)</f>
        <v>1.1811874359250196</v>
      </c>
      <c r="G199" s="107">
        <f>IF(TrRoad_act!G87=0,"",TrRoad_emi!G57/TrRoad_tech!G172)</f>
        <v>1.2017413130854087</v>
      </c>
      <c r="H199" s="107">
        <f>IF(TrRoad_act!H87=0,"",TrRoad_emi!H57/TrRoad_tech!H172)</f>
        <v>1.1923525842690712</v>
      </c>
      <c r="I199" s="107">
        <f>IF(TrRoad_act!I87=0,"",TrRoad_emi!I57/TrRoad_tech!I172)</f>
        <v>1.1950674717288632</v>
      </c>
      <c r="J199" s="107">
        <f>IF(TrRoad_act!J87=0,"",TrRoad_emi!J57/TrRoad_tech!J172)</f>
        <v>1.14462267067195</v>
      </c>
      <c r="K199" s="107">
        <f>IF(TrRoad_act!K87=0,"",TrRoad_emi!K57/TrRoad_tech!K172)</f>
        <v>1.1362486269572567</v>
      </c>
      <c r="L199" s="107">
        <f>IF(TrRoad_act!L87=0,"",TrRoad_emi!L57/TrRoad_tech!L172)</f>
        <v>1.1174534896942236</v>
      </c>
      <c r="M199" s="107">
        <f>IF(TrRoad_act!M87=0,"",TrRoad_emi!M57/TrRoad_tech!M172)</f>
        <v>1.095029192773082</v>
      </c>
      <c r="N199" s="107">
        <f>IF(TrRoad_act!N87=0,"",TrRoad_emi!N57/TrRoad_tech!N172)</f>
        <v>1.1021151345731948</v>
      </c>
      <c r="O199" s="107">
        <f>IF(TrRoad_act!O87=0,"",TrRoad_emi!O57/TrRoad_tech!O172)</f>
        <v>1.1082044372501185</v>
      </c>
      <c r="P199" s="107">
        <f>IF(TrRoad_act!P87=0,"",TrRoad_emi!P57/TrRoad_tech!P172)</f>
        <v>1.1111751933474414</v>
      </c>
      <c r="Q199" s="107">
        <f>IF(TrRoad_act!Q87=0,"",TrRoad_emi!Q57/TrRoad_tech!Q172)</f>
        <v>1.123969338535088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1.0086049546055644</v>
      </c>
      <c r="C200" s="108">
        <f>IF(TrRoad_act!C88=0,"",TrRoad_emi!C58/TrRoad_tech!C173)</f>
        <v>1.0269102557625631</v>
      </c>
      <c r="D200" s="108">
        <f>IF(TrRoad_act!D88=0,"",TrRoad_emi!D58/TrRoad_tech!D173)</f>
        <v>1.1596347224986898</v>
      </c>
      <c r="E200" s="108">
        <f>IF(TrRoad_act!E88=0,"",TrRoad_emi!E58/TrRoad_tech!E173)</f>
        <v>1.2241048865780912</v>
      </c>
      <c r="F200" s="108">
        <f>IF(TrRoad_act!F88=0,"",TrRoad_emi!F58/TrRoad_tech!F173)</f>
        <v>1.237073931621588</v>
      </c>
      <c r="G200" s="108">
        <f>IF(TrRoad_act!G88=0,"",TrRoad_emi!G58/TrRoad_tech!G173)</f>
        <v>1.2715911287062536</v>
      </c>
      <c r="H200" s="108">
        <f>IF(TrRoad_act!H88=0,"",TrRoad_emi!H58/TrRoad_tech!H173)</f>
        <v>1.2909208847390239</v>
      </c>
      <c r="I200" s="108">
        <f>IF(TrRoad_act!I88=0,"",TrRoad_emi!I58/TrRoad_tech!I173)</f>
        <v>1.3035286091295621</v>
      </c>
      <c r="J200" s="108">
        <f>IF(TrRoad_act!J88=0,"",TrRoad_emi!J58/TrRoad_tech!J173)</f>
        <v>1.2065615199640634</v>
      </c>
      <c r="K200" s="108">
        <f>IF(TrRoad_act!K88=0,"",TrRoad_emi!K58/TrRoad_tech!K173)</f>
        <v>1.1900449668596678</v>
      </c>
      <c r="L200" s="108">
        <f>IF(TrRoad_act!L88=0,"",TrRoad_emi!L58/TrRoad_tech!L173)</f>
        <v>1.1404075117249366</v>
      </c>
      <c r="M200" s="108">
        <f>IF(TrRoad_act!M88=0,"",TrRoad_emi!M58/TrRoad_tech!M173)</f>
        <v>1.1012134700403302</v>
      </c>
      <c r="N200" s="108">
        <f>IF(TrRoad_act!N88=0,"",TrRoad_emi!N58/TrRoad_tech!N173)</f>
        <v>1.1056934273616255</v>
      </c>
      <c r="O200" s="108">
        <f>IF(TrRoad_act!O88=0,"",TrRoad_emi!O58/TrRoad_tech!O173)</f>
        <v>1.1017903817631851</v>
      </c>
      <c r="P200" s="108">
        <f>IF(TrRoad_act!P88=0,"",TrRoad_emi!P58/TrRoad_tech!P173)</f>
        <v>1.121402876456719</v>
      </c>
      <c r="Q200" s="108">
        <f>IF(TrRoad_act!Q88=0,"",TrRoad_emi!Q58/TrRoad_tech!Q173)</f>
        <v>1.1472880402257617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1.0569377496827583</v>
      </c>
      <c r="C201" s="108">
        <f>IF(TrRoad_act!C89=0,"",TrRoad_emi!C59/TrRoad_tech!C174)</f>
        <v>1.0874286308314274</v>
      </c>
      <c r="D201" s="108">
        <f>IF(TrRoad_act!D89=0,"",TrRoad_emi!D59/TrRoad_tech!D174)</f>
        <v>1.1250738338734185</v>
      </c>
      <c r="E201" s="108">
        <f>IF(TrRoad_act!E89=0,"",TrRoad_emi!E59/TrRoad_tech!E174)</f>
        <v>1.1454479062736225</v>
      </c>
      <c r="F201" s="108">
        <f>IF(TrRoad_act!F89=0,"",TrRoad_emi!F59/TrRoad_tech!F174)</f>
        <v>1.1501473073723785</v>
      </c>
      <c r="G201" s="108">
        <f>IF(TrRoad_act!G89=0,"",TrRoad_emi!G59/TrRoad_tech!G174)</f>
        <v>1.1556419910991549</v>
      </c>
      <c r="H201" s="108">
        <f>IF(TrRoad_act!H89=0,"",TrRoad_emi!H59/TrRoad_tech!H174)</f>
        <v>1.1157436342751914</v>
      </c>
      <c r="I201" s="108">
        <f>IF(TrRoad_act!I89=0,"",TrRoad_emi!I59/TrRoad_tech!I174)</f>
        <v>1.1131852445414894</v>
      </c>
      <c r="J201" s="108">
        <f>IF(TrRoad_act!J89=0,"",TrRoad_emi!J59/TrRoad_tech!J174)</f>
        <v>1.0878569009978722</v>
      </c>
      <c r="K201" s="108">
        <f>IF(TrRoad_act!K89=0,"",TrRoad_emi!K59/TrRoad_tech!K174)</f>
        <v>1.0705503913911789</v>
      </c>
      <c r="L201" s="108">
        <f>IF(TrRoad_act!L89=0,"",TrRoad_emi!L59/TrRoad_tech!L174)</f>
        <v>1.0714996627021758</v>
      </c>
      <c r="M201" s="108">
        <f>IF(TrRoad_act!M89=0,"",TrRoad_emi!M59/TrRoad_tech!M174)</f>
        <v>1.0614396343878791</v>
      </c>
      <c r="N201" s="108">
        <f>IF(TrRoad_act!N89=0,"",TrRoad_emi!N59/TrRoad_tech!N174)</f>
        <v>1.0706701857557841</v>
      </c>
      <c r="O201" s="108">
        <f>IF(TrRoad_act!O89=0,"",TrRoad_emi!O59/TrRoad_tech!O174)</f>
        <v>1.0790410154675407</v>
      </c>
      <c r="P201" s="108">
        <f>IF(TrRoad_act!P89=0,"",TrRoad_emi!P59/TrRoad_tech!P174)</f>
        <v>1.0685279883294956</v>
      </c>
      <c r="Q201" s="108">
        <f>IF(TrRoad_act!Q89=0,"",TrRoad_emi!Q59/TrRoad_tech!Q174)</f>
        <v>1.0721576983522343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1.1028272776111119</v>
      </c>
      <c r="C202" s="108">
        <f>IF(TrRoad_act!C90=0,"",TrRoad_emi!C60/TrRoad_tech!C175)</f>
        <v>1.1248468283599284</v>
      </c>
      <c r="D202" s="108">
        <f>IF(TrRoad_act!D90=0,"",TrRoad_emi!D60/TrRoad_tech!D175)</f>
        <v>1.100038831790886</v>
      </c>
      <c r="E202" s="108">
        <f>IF(TrRoad_act!E90=0,"",TrRoad_emi!E60/TrRoad_tech!E175)</f>
        <v>1.100080047979096</v>
      </c>
      <c r="F202" s="108">
        <f>IF(TrRoad_act!F90=0,"",TrRoad_emi!F60/TrRoad_tech!F175)</f>
        <v>1.1193771944191024</v>
      </c>
      <c r="G202" s="108">
        <f>IF(TrRoad_act!G90=0,"",TrRoad_emi!G60/TrRoad_tech!G175)</f>
        <v>1.1000994614241453</v>
      </c>
      <c r="H202" s="108">
        <f>IF(TrRoad_act!H90=0,"",TrRoad_emi!H60/TrRoad_tech!H175)</f>
        <v>1.1152796095044994</v>
      </c>
      <c r="I202" s="108">
        <f>IF(TrRoad_act!I90=0,"",TrRoad_emi!I60/TrRoad_tech!I175)</f>
        <v>1.1002689128091563</v>
      </c>
      <c r="J202" s="108">
        <f>IF(TrRoad_act!J90=0,"",TrRoad_emi!J60/TrRoad_tech!J175)</f>
        <v>1.1007610999942354</v>
      </c>
      <c r="K202" s="108">
        <f>IF(TrRoad_act!K90=0,"",TrRoad_emi!K60/TrRoad_tech!K175)</f>
        <v>1.1033857062929906</v>
      </c>
      <c r="L202" s="108">
        <f>IF(TrRoad_act!L90=0,"",TrRoad_emi!L60/TrRoad_tech!L175)</f>
        <v>1.1009354541721186</v>
      </c>
      <c r="M202" s="108">
        <f>IF(TrRoad_act!M90=0,"",TrRoad_emi!M60/TrRoad_tech!M175)</f>
        <v>1.1010071215257964</v>
      </c>
      <c r="N202" s="108">
        <f>IF(TrRoad_act!N90=0,"",TrRoad_emi!N60/TrRoad_tech!N175)</f>
        <v>1.1316195974075276</v>
      </c>
      <c r="O202" s="108">
        <f>IF(TrRoad_act!O90=0,"",TrRoad_emi!O60/TrRoad_tech!O175)</f>
        <v>1.1521479929825476</v>
      </c>
      <c r="P202" s="108">
        <f>IF(TrRoad_act!P90=0,"",TrRoad_emi!P60/TrRoad_tech!P175)</f>
        <v>1.1259889846926063</v>
      </c>
      <c r="Q202" s="108">
        <f>IF(TrRoad_act!Q90=0,"",TrRoad_emi!Q60/TrRoad_tech!Q175)</f>
        <v>1.1144401434019564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>
        <f>IF(TrRoad_act!H91=0,"",TrRoad_emi!H61/TrRoad_tech!H176)</f>
        <v>1.1440000000061445</v>
      </c>
      <c r="I203" s="108">
        <f>IF(TrRoad_act!I91=0,"",TrRoad_emi!I61/TrRoad_tech!I176)</f>
        <v>1.1530654598400851</v>
      </c>
      <c r="J203" s="108">
        <f>IF(TrRoad_act!J91=0,"",TrRoad_emi!J61/TrRoad_tech!J176)</f>
        <v>1.1657613923314161</v>
      </c>
      <c r="K203" s="108">
        <f>IF(TrRoad_act!K91=0,"",TrRoad_emi!K61/TrRoad_tech!K176)</f>
        <v>1.170301156055175</v>
      </c>
      <c r="L203" s="108">
        <f>IF(TrRoad_act!L91=0,"",TrRoad_emi!L61/TrRoad_tech!L176)</f>
        <v>1.1751654047714137</v>
      </c>
      <c r="M203" s="108">
        <f>IF(TrRoad_act!M91=0,"",TrRoad_emi!M61/TrRoad_tech!M176)</f>
        <v>1.1776820361476961</v>
      </c>
      <c r="N203" s="108">
        <f>IF(TrRoad_act!N91=0,"",TrRoad_emi!N61/TrRoad_tech!N176)</f>
        <v>1.190747149332001</v>
      </c>
      <c r="O203" s="108">
        <f>IF(TrRoad_act!O91=0,"",TrRoad_emi!O61/TrRoad_tech!O176)</f>
        <v>1.1972116221294311</v>
      </c>
      <c r="P203" s="108">
        <f>IF(TrRoad_act!P91=0,"",TrRoad_emi!P61/TrRoad_tech!P176)</f>
        <v>1.1650881176822614</v>
      </c>
      <c r="Q203" s="108">
        <f>IF(TrRoad_act!Q91=0,"",TrRoad_emi!Q61/TrRoad_tech!Q176)</f>
        <v>1.1771918486682083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>
        <f>IF(TrRoad_act!O92=0,"",TrRoad_emi!O62/TrRoad_tech!O177)</f>
        <v>1.2004121437755875</v>
      </c>
      <c r="P204" s="108">
        <f>IF(TrRoad_act!P92=0,"",TrRoad_emi!P62/TrRoad_tech!P177)</f>
        <v>1.2231449026603485</v>
      </c>
      <c r="Q204" s="108">
        <f>IF(TrRoad_act!Q92=0,"",TrRoad_emi!Q62/TrRoad_tech!Q177)</f>
        <v>1.2603124291987882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1.1022038343496865</v>
      </c>
      <c r="C206" s="107">
        <f>IF(TrRoad_act!C94=0,"",TrRoad_emi!C64/TrRoad_tech!C179)</f>
        <v>1.1028378501677543</v>
      </c>
      <c r="D206" s="107">
        <f>IF(TrRoad_act!D94=0,"",TrRoad_emi!D64/TrRoad_tech!D179)</f>
        <v>1.1067730312641018</v>
      </c>
      <c r="E206" s="107">
        <f>IF(TrRoad_act!E94=0,"",TrRoad_emi!E64/TrRoad_tech!E179)</f>
        <v>1.1057524978996562</v>
      </c>
      <c r="F206" s="107">
        <f>IF(TrRoad_act!F94=0,"",TrRoad_emi!F64/TrRoad_tech!F179)</f>
        <v>1.1011786406854644</v>
      </c>
      <c r="G206" s="107">
        <f>IF(TrRoad_act!G94=0,"",TrRoad_emi!G64/TrRoad_tech!G179)</f>
        <v>1.1071651406978851</v>
      </c>
      <c r="H206" s="107">
        <f>IF(TrRoad_act!H94=0,"",TrRoad_emi!H64/TrRoad_tech!H179)</f>
        <v>1.0583980231733092</v>
      </c>
      <c r="I206" s="107">
        <f>IF(TrRoad_act!I94=0,"",TrRoad_emi!I64/TrRoad_tech!I179)</f>
        <v>1.0646323763931769</v>
      </c>
      <c r="J206" s="107">
        <f>IF(TrRoad_act!J94=0,"",TrRoad_emi!J64/TrRoad_tech!J179)</f>
        <v>1.0538439280818834</v>
      </c>
      <c r="K206" s="107">
        <f>IF(TrRoad_act!K94=0,"",TrRoad_emi!K64/TrRoad_tech!K179)</f>
        <v>1.0882458666414339</v>
      </c>
      <c r="L206" s="107">
        <f>IF(TrRoad_act!L94=0,"",TrRoad_emi!L64/TrRoad_tech!L179)</f>
        <v>1.0723536876721502</v>
      </c>
      <c r="M206" s="107">
        <f>IF(TrRoad_act!M94=0,"",TrRoad_emi!M64/TrRoad_tech!M179)</f>
        <v>1.0392146118950434</v>
      </c>
      <c r="N206" s="107">
        <f>IF(TrRoad_act!N94=0,"",TrRoad_emi!N64/TrRoad_tech!N179)</f>
        <v>1.0494395959283038</v>
      </c>
      <c r="O206" s="107">
        <f>IF(TrRoad_act!O94=0,"",TrRoad_emi!O64/TrRoad_tech!O179)</f>
        <v>1.0788193537826325</v>
      </c>
      <c r="P206" s="107">
        <f>IF(TrRoad_act!P94=0,"",TrRoad_emi!P64/TrRoad_tech!P179)</f>
        <v>1.0406914195261985</v>
      </c>
      <c r="Q206" s="107">
        <f>IF(TrRoad_act!Q94=0,"",TrRoad_emi!Q64/TrRoad_tech!Q179)</f>
        <v>1.0315670396986238</v>
      </c>
    </row>
    <row r="207" spans="1:17" ht="11.45" customHeight="1" x14ac:dyDescent="0.25">
      <c r="A207" s="62" t="s">
        <v>59</v>
      </c>
      <c r="B207" s="106">
        <f>IF(TrRoad_act!B95=0,"",TrRoad_emi!B65/TrRoad_tech!B180)</f>
        <v>1.1000000000133239</v>
      </c>
      <c r="C207" s="106">
        <f>IF(TrRoad_act!C95=0,"",TrRoad_emi!C65/TrRoad_tech!C180)</f>
        <v>1.1001245386498797</v>
      </c>
      <c r="D207" s="106">
        <f>IF(TrRoad_act!D95=0,"",TrRoad_emi!D65/TrRoad_tech!D180)</f>
        <v>1.1001589312783877</v>
      </c>
      <c r="E207" s="106">
        <f>IF(TrRoad_act!E95=0,"",TrRoad_emi!E65/TrRoad_tech!E180)</f>
        <v>1.1001750447477789</v>
      </c>
      <c r="F207" s="106">
        <f>IF(TrRoad_act!F95=0,"",TrRoad_emi!F65/TrRoad_tech!F180)</f>
        <v>1.1001947942331809</v>
      </c>
      <c r="G207" s="106">
        <f>IF(TrRoad_act!G95=0,"",TrRoad_emi!G65/TrRoad_tech!G180)</f>
        <v>1.1002515586129409</v>
      </c>
      <c r="H207" s="106">
        <f>IF(TrRoad_act!H95=0,"",TrRoad_emi!H65/TrRoad_tech!H180)</f>
        <v>1.1002944628665647</v>
      </c>
      <c r="I207" s="106">
        <f>IF(TrRoad_act!I95=0,"",TrRoad_emi!I65/TrRoad_tech!I180)</f>
        <v>1.0972001595884489</v>
      </c>
      <c r="J207" s="106">
        <f>IF(TrRoad_act!J95=0,"",TrRoad_emi!J65/TrRoad_tech!J180)</f>
        <v>1.0722551281143378</v>
      </c>
      <c r="K207" s="106">
        <f>IF(TrRoad_act!K95=0,"",TrRoad_emi!K65/TrRoad_tech!K180)</f>
        <v>1.0587732644727468</v>
      </c>
      <c r="L207" s="106">
        <f>IF(TrRoad_act!L95=0,"",TrRoad_emi!L65/TrRoad_tech!L180)</f>
        <v>1.0573512417808839</v>
      </c>
      <c r="M207" s="106">
        <f>IF(TrRoad_act!M95=0,"",TrRoad_emi!M65/TrRoad_tech!M180)</f>
        <v>1.058544705085914</v>
      </c>
      <c r="N207" s="106">
        <f>IF(TrRoad_act!N95=0,"",TrRoad_emi!N65/TrRoad_tech!N180)</f>
        <v>1.0578738805397694</v>
      </c>
      <c r="O207" s="106">
        <f>IF(TrRoad_act!O95=0,"",TrRoad_emi!O65/TrRoad_tech!O180)</f>
        <v>1.0684406943132316</v>
      </c>
      <c r="P207" s="106">
        <f>IF(TrRoad_act!P95=0,"",TrRoad_emi!P65/TrRoad_tech!P180)</f>
        <v>1.0892160943603528</v>
      </c>
      <c r="Q207" s="106">
        <f>IF(TrRoad_act!Q95=0,"",TrRoad_emi!Q65/TrRoad_tech!Q180)</f>
        <v>1.0916500134945959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1.0955174239740038</v>
      </c>
      <c r="C208" s="106">
        <f>IF(TrRoad_act!C96=0,"",TrRoad_emi!C66/TrRoad_tech!C181)</f>
        <v>1.0956705252646404</v>
      </c>
      <c r="D208" s="106">
        <f>IF(TrRoad_act!D96=0,"",TrRoad_emi!D66/TrRoad_tech!D181)</f>
        <v>1.0962547896820081</v>
      </c>
      <c r="E208" s="106">
        <f>IF(TrRoad_act!E96=0,"",TrRoad_emi!E66/TrRoad_tech!E181)</f>
        <v>1.0971033526033191</v>
      </c>
      <c r="F208" s="106">
        <f>IF(TrRoad_act!F96=0,"",TrRoad_emi!F66/TrRoad_tech!F181)</f>
        <v>1.0983737126824484</v>
      </c>
      <c r="G208" s="106">
        <f>IF(TrRoad_act!G96=0,"",TrRoad_emi!G66/TrRoad_tech!G181)</f>
        <v>1.0937881638342259</v>
      </c>
      <c r="H208" s="106">
        <f>IF(TrRoad_act!H96=0,"",TrRoad_emi!H66/TrRoad_tech!H181)</f>
        <v>1.0545327163473805</v>
      </c>
      <c r="I208" s="106">
        <f>IF(TrRoad_act!I96=0,"",TrRoad_emi!I66/TrRoad_tech!I181)</f>
        <v>1.047357432688188</v>
      </c>
      <c r="J208" s="106">
        <f>IF(TrRoad_act!J96=0,"",TrRoad_emi!J66/TrRoad_tech!J181)</f>
        <v>1.0421110325550591</v>
      </c>
      <c r="K208" s="106">
        <f>IF(TrRoad_act!K96=0,"",TrRoad_emi!K66/TrRoad_tech!K181)</f>
        <v>1.0242377118389114</v>
      </c>
      <c r="L208" s="106">
        <f>IF(TrRoad_act!L96=0,"",TrRoad_emi!L66/TrRoad_tech!L181)</f>
        <v>1.034648927129443</v>
      </c>
      <c r="M208" s="106">
        <f>IF(TrRoad_act!M96=0,"",TrRoad_emi!M66/TrRoad_tech!M181)</f>
        <v>1.0346544245070781</v>
      </c>
      <c r="N208" s="106">
        <f>IF(TrRoad_act!N96=0,"",TrRoad_emi!N66/TrRoad_tech!N181)</f>
        <v>1.0413589592159478</v>
      </c>
      <c r="O208" s="106">
        <f>IF(TrRoad_act!O96=0,"",TrRoad_emi!O66/TrRoad_tech!O181)</f>
        <v>1.0488071580825484</v>
      </c>
      <c r="P208" s="106">
        <f>IF(TrRoad_act!P96=0,"",TrRoad_emi!P66/TrRoad_tech!P181)</f>
        <v>1.0363033172221725</v>
      </c>
      <c r="Q208" s="106">
        <f>IF(TrRoad_act!Q96=0,"",TrRoad_emi!Q66/TrRoad_tech!Q181)</f>
        <v>1.0345931980949781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>
        <f>IF(TrRoad_act!C97=0,"",TrRoad_emi!C67/TrRoad_tech!C182)</f>
        <v>1.1020000000135042</v>
      </c>
      <c r="D209" s="106">
        <f>IF(TrRoad_act!D97=0,"",TrRoad_emi!D67/TrRoad_tech!D182)</f>
        <v>1.1037743550687122</v>
      </c>
      <c r="E209" s="106">
        <f>IF(TrRoad_act!E97=0,"",TrRoad_emi!E67/TrRoad_tech!E182)</f>
        <v>1.1050099486380542</v>
      </c>
      <c r="F209" s="106">
        <f>IF(TrRoad_act!F97=0,"",TrRoad_emi!F67/TrRoad_tech!F182)</f>
        <v>1.1069258512408602</v>
      </c>
      <c r="G209" s="106">
        <f>IF(TrRoad_act!G97=0,"",TrRoad_emi!G67/TrRoad_tech!G182)</f>
        <v>1.1098953112708807</v>
      </c>
      <c r="H209" s="106">
        <f>IF(TrRoad_act!H97=0,"",TrRoad_emi!H67/TrRoad_tech!H182)</f>
        <v>1.1113122982707142</v>
      </c>
      <c r="I209" s="106">
        <f>IF(TrRoad_act!I97=0,"",TrRoad_emi!I67/TrRoad_tech!I182)</f>
        <v>1.1134988792069127</v>
      </c>
      <c r="J209" s="106">
        <f>IF(TrRoad_act!J97=0,"",TrRoad_emi!J67/TrRoad_tech!J182)</f>
        <v>1.1164525590134466</v>
      </c>
      <c r="K209" s="106">
        <f>IF(TrRoad_act!K97=0,"",TrRoad_emi!K67/TrRoad_tech!K182)</f>
        <v>1.1227007358021899</v>
      </c>
      <c r="L209" s="106">
        <f>IF(TrRoad_act!L97=0,"",TrRoad_emi!L67/TrRoad_tech!L182)</f>
        <v>1.1258832370888388</v>
      </c>
      <c r="M209" s="106">
        <f>IF(TrRoad_act!M97=0,"",TrRoad_emi!M67/TrRoad_tech!M182)</f>
        <v>1.1282729905022559</v>
      </c>
      <c r="N209" s="106">
        <f>IF(TrRoad_act!N97=0,"",TrRoad_emi!N67/TrRoad_tech!N182)</f>
        <v>1.128428366665555</v>
      </c>
      <c r="O209" s="106">
        <f>IF(TrRoad_act!O97=0,"",TrRoad_emi!O67/TrRoad_tech!O182)</f>
        <v>1.1291105475902126</v>
      </c>
      <c r="P209" s="106">
        <f>IF(TrRoad_act!P97=0,"",TrRoad_emi!P67/TrRoad_tech!P182)</f>
        <v>1.1301290790852352</v>
      </c>
      <c r="Q209" s="106">
        <f>IF(TrRoad_act!Q97=0,"",TrRoad_emi!Q67/TrRoad_tech!Q182)</f>
        <v>1.1333319777762931</v>
      </c>
    </row>
    <row r="210" spans="1:17" ht="11.45" customHeight="1" x14ac:dyDescent="0.25">
      <c r="A210" s="62" t="s">
        <v>56</v>
      </c>
      <c r="B210" s="106" t="str">
        <f>IF(TrRoad_act!B98=0,"",TrRoad_emi!B68/TrRoad_tech!B183)</f>
        <v/>
      </c>
      <c r="C210" s="106" t="str">
        <f>IF(TrRoad_act!C98=0,"",TrRoad_emi!C68/TrRoad_tech!C183)</f>
        <v/>
      </c>
      <c r="D210" s="106" t="str">
        <f>IF(TrRoad_act!D98=0,"",TrRoad_emi!D68/TrRoad_tech!D183)</f>
        <v/>
      </c>
      <c r="E210" s="106" t="str">
        <f>IF(TrRoad_act!E98=0,"",TrRoad_emi!E68/TrRoad_tech!E183)</f>
        <v/>
      </c>
      <c r="F210" s="106">
        <f>IF(TrRoad_act!F98=0,"",TrRoad_emi!F68/TrRoad_tech!F183)</f>
        <v>1.1120000000137227</v>
      </c>
      <c r="G210" s="106">
        <f>IF(TrRoad_act!G98=0,"",TrRoad_emi!G68/TrRoad_tech!G183)</f>
        <v>1.3537045050238505</v>
      </c>
      <c r="H210" s="106">
        <f>IF(TrRoad_act!H98=0,"",TrRoad_emi!H68/TrRoad_tech!H183)</f>
        <v>1.0898472765171561</v>
      </c>
      <c r="I210" s="106">
        <f>IF(TrRoad_act!I98=0,"",TrRoad_emi!I68/TrRoad_tech!I183)</f>
        <v>1.1201299892146059</v>
      </c>
      <c r="J210" s="106">
        <f>IF(TrRoad_act!J98=0,"",TrRoad_emi!J68/TrRoad_tech!J183)</f>
        <v>1.063564149633585</v>
      </c>
      <c r="K210" s="106">
        <f>IF(TrRoad_act!K98=0,"",TrRoad_emi!K68/TrRoad_tech!K183)</f>
        <v>1.1358401329398031</v>
      </c>
      <c r="L210" s="106">
        <f>IF(TrRoad_act!L98=0,"",TrRoad_emi!L68/TrRoad_tech!L183)</f>
        <v>1.1373047756352823</v>
      </c>
      <c r="M210" s="106">
        <f>IF(TrRoad_act!M98=0,"",TrRoad_emi!M68/TrRoad_tech!M183)</f>
        <v>1.130683681437584</v>
      </c>
      <c r="N210" s="106">
        <f>IF(TrRoad_act!N98=0,"",TrRoad_emi!N68/TrRoad_tech!N183)</f>
        <v>1.135061752927242</v>
      </c>
      <c r="O210" s="106">
        <f>IF(TrRoad_act!O98=0,"",TrRoad_emi!O68/TrRoad_tech!O183)</f>
        <v>1.1379988868537896</v>
      </c>
      <c r="P210" s="106">
        <f>IF(TrRoad_act!P98=0,"",TrRoad_emi!P68/TrRoad_tech!P183)</f>
        <v>1.0989836322587963</v>
      </c>
      <c r="Q210" s="106">
        <f>IF(TrRoad_act!Q98=0,"",TrRoad_emi!Q68/TrRoad_tech!Q183)</f>
        <v>1.1015843637605243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1.0882229540448491</v>
      </c>
      <c r="C213" s="109">
        <f>IF(TrRoad_act!C101=0,"",TrRoad_emi!C71/TrRoad_tech!C186)</f>
        <v>1.0878627466592812</v>
      </c>
      <c r="D213" s="109">
        <f>IF(TrRoad_act!D101=0,"",TrRoad_emi!D71/TrRoad_tech!D186)</f>
        <v>1.0914248999262428</v>
      </c>
      <c r="E213" s="109">
        <f>IF(TrRoad_act!E101=0,"",TrRoad_emi!E71/TrRoad_tech!E186)</f>
        <v>1.0937031880564405</v>
      </c>
      <c r="F213" s="109">
        <f>IF(TrRoad_act!F101=0,"",TrRoad_emi!F71/TrRoad_tech!F186)</f>
        <v>1.098056336057688</v>
      </c>
      <c r="G213" s="109">
        <f>IF(TrRoad_act!G101=0,"",TrRoad_emi!G71/TrRoad_tech!G186)</f>
        <v>1.0959825406298094</v>
      </c>
      <c r="H213" s="109">
        <f>IF(TrRoad_act!H101=0,"",TrRoad_emi!H71/TrRoad_tech!H186)</f>
        <v>1.0600929049668666</v>
      </c>
      <c r="I213" s="109">
        <f>IF(TrRoad_act!I101=0,"",TrRoad_emi!I71/TrRoad_tech!I186)</f>
        <v>1.0570307127832483</v>
      </c>
      <c r="J213" s="109">
        <f>IF(TrRoad_act!J101=0,"",TrRoad_emi!J71/TrRoad_tech!J186)</f>
        <v>1.0577388844665638</v>
      </c>
      <c r="K213" s="109">
        <f>IF(TrRoad_act!K101=0,"",TrRoad_emi!K71/TrRoad_tech!K186)</f>
        <v>1.0471859353373547</v>
      </c>
      <c r="L213" s="109">
        <f>IF(TrRoad_act!L101=0,"",TrRoad_emi!L71/TrRoad_tech!L186)</f>
        <v>1.0626519973990374</v>
      </c>
      <c r="M213" s="109">
        <f>IF(TrRoad_act!M101=0,"",TrRoad_emi!M71/TrRoad_tech!M186)</f>
        <v>1.0727706316160162</v>
      </c>
      <c r="N213" s="109">
        <f>IF(TrRoad_act!N101=0,"",TrRoad_emi!N71/TrRoad_tech!N186)</f>
        <v>1.0929209278458261</v>
      </c>
      <c r="O213" s="109">
        <f>IF(TrRoad_act!O101=0,"",TrRoad_emi!O71/TrRoad_tech!O186)</f>
        <v>1.0974067059431858</v>
      </c>
      <c r="P213" s="109">
        <f>IF(TrRoad_act!P101=0,"",TrRoad_emi!P71/TrRoad_tech!P186)</f>
        <v>1.0840100446168948</v>
      </c>
      <c r="Q213" s="109">
        <f>IF(TrRoad_act!Q101=0,"",TrRoad_emi!Q71/TrRoad_tech!Q186)</f>
        <v>1.0860765275658695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</v>
      </c>
      <c r="C214" s="108">
        <f>IF(TrRoad_act!C102=0,"",TrRoad_emi!C72/TrRoad_tech!C187)</f>
        <v>1.1000129485272736</v>
      </c>
      <c r="D214" s="108">
        <f>IF(TrRoad_act!D102=0,"",TrRoad_emi!D72/TrRoad_tech!D187)</f>
        <v>1.1000679595408211</v>
      </c>
      <c r="E214" s="108">
        <f>IF(TrRoad_act!E102=0,"",TrRoad_emi!E72/TrRoad_tech!E187)</f>
        <v>1.1002105836751428</v>
      </c>
      <c r="F214" s="108">
        <f>IF(TrRoad_act!F102=0,"",TrRoad_emi!F72/TrRoad_tech!F187)</f>
        <v>1.1005654604851933</v>
      </c>
      <c r="G214" s="108">
        <f>IF(TrRoad_act!G102=0,"",TrRoad_emi!G72/TrRoad_tech!G187)</f>
        <v>1.1011411809496914</v>
      </c>
      <c r="H214" s="108">
        <f>IF(TrRoad_act!H102=0,"",TrRoad_emi!H72/TrRoad_tech!H187)</f>
        <v>1.1022399479565212</v>
      </c>
      <c r="I214" s="108">
        <f>IF(TrRoad_act!I102=0,"",TrRoad_emi!I72/TrRoad_tech!I187)</f>
        <v>1.0972882311981311</v>
      </c>
      <c r="J214" s="108">
        <f>IF(TrRoad_act!J102=0,"",TrRoad_emi!J72/TrRoad_tech!J187)</f>
        <v>1.0743855133303231</v>
      </c>
      <c r="K214" s="108">
        <f>IF(TrRoad_act!K102=0,"",TrRoad_emi!K72/TrRoad_tech!K187)</f>
        <v>1.0635394161893119</v>
      </c>
      <c r="L214" s="108">
        <f>IF(TrRoad_act!L102=0,"",TrRoad_emi!L72/TrRoad_tech!L187)</f>
        <v>1.0663385635832576</v>
      </c>
      <c r="M214" s="108">
        <f>IF(TrRoad_act!M102=0,"",TrRoad_emi!M72/TrRoad_tech!M187)</f>
        <v>1.0702264556915631</v>
      </c>
      <c r="N214" s="108">
        <f>IF(TrRoad_act!N102=0,"",TrRoad_emi!N72/TrRoad_tech!N187)</f>
        <v>1.0772097586452121</v>
      </c>
      <c r="O214" s="108">
        <f>IF(TrRoad_act!O102=0,"",TrRoad_emi!O72/TrRoad_tech!O187)</f>
        <v>1.0953604985681589</v>
      </c>
      <c r="P214" s="108">
        <f>IF(TrRoad_act!P102=0,"",TrRoad_emi!P72/TrRoad_tech!P187)</f>
        <v>1.1123971151216021</v>
      </c>
      <c r="Q214" s="108">
        <f>IF(TrRoad_act!Q102=0,"",TrRoad_emi!Q72/TrRoad_tech!Q187)</f>
        <v>1.1303103598784885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1.0955174239674366</v>
      </c>
      <c r="C215" s="108">
        <f>IF(TrRoad_act!C103=0,"",TrRoad_emi!C73/TrRoad_tech!C188)</f>
        <v>1.0958949389163384</v>
      </c>
      <c r="D215" s="108">
        <f>IF(TrRoad_act!D103=0,"",TrRoad_emi!D73/TrRoad_tech!D188)</f>
        <v>1.0968821157805664</v>
      </c>
      <c r="E215" s="108">
        <f>IF(TrRoad_act!E103=0,"",TrRoad_emi!E73/TrRoad_tech!E188)</f>
        <v>1.0984948318592327</v>
      </c>
      <c r="F215" s="108">
        <f>IF(TrRoad_act!F103=0,"",TrRoad_emi!F73/TrRoad_tech!F188)</f>
        <v>1.1008725745379029</v>
      </c>
      <c r="G215" s="108">
        <f>IF(TrRoad_act!G103=0,"",TrRoad_emi!G73/TrRoad_tech!G188)</f>
        <v>1.0981566224139969</v>
      </c>
      <c r="H215" s="108">
        <f>IF(TrRoad_act!H103=0,"",TrRoad_emi!H73/TrRoad_tech!H188)</f>
        <v>1.0613157467175311</v>
      </c>
      <c r="I215" s="108">
        <f>IF(TrRoad_act!I103=0,"",TrRoad_emi!I73/TrRoad_tech!I188)</f>
        <v>1.0575929257748935</v>
      </c>
      <c r="J215" s="108">
        <f>IF(TrRoad_act!J103=0,"",TrRoad_emi!J73/TrRoad_tech!J188)</f>
        <v>1.0553965156380303</v>
      </c>
      <c r="K215" s="108">
        <f>IF(TrRoad_act!K103=0,"",TrRoad_emi!K73/TrRoad_tech!K188)</f>
        <v>1.0403188687896396</v>
      </c>
      <c r="L215" s="108">
        <f>IF(TrRoad_act!L103=0,"",TrRoad_emi!L73/TrRoad_tech!L188)</f>
        <v>1.0535640048228765</v>
      </c>
      <c r="M215" s="108">
        <f>IF(TrRoad_act!M103=0,"",TrRoad_emi!M73/TrRoad_tech!M188)</f>
        <v>1.0594714605409887</v>
      </c>
      <c r="N215" s="108">
        <f>IF(TrRoad_act!N103=0,"",TrRoad_emi!N73/TrRoad_tech!N188)</f>
        <v>1.0701544164107544</v>
      </c>
      <c r="O215" s="108">
        <f>IF(TrRoad_act!O103=0,"",TrRoad_emi!O73/TrRoad_tech!O188)</f>
        <v>1.0810332925788613</v>
      </c>
      <c r="P215" s="108">
        <f>IF(TrRoad_act!P103=0,"",TrRoad_emi!P73/TrRoad_tech!P188)</f>
        <v>1.07188940321133</v>
      </c>
      <c r="Q215" s="108">
        <f>IF(TrRoad_act!Q103=0,"",TrRoad_emi!Q73/TrRoad_tech!Q188)</f>
        <v>1.0751464561010156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>
        <f>IF(TrRoad_act!E104=0,"",TrRoad_emi!E74/TrRoad_tech!E189)</f>
        <v>1.1160000000058974</v>
      </c>
      <c r="F216" s="108">
        <f>IF(TrRoad_act!F104=0,"",TrRoad_emi!F74/TrRoad_tech!F189)</f>
        <v>1.12101837378686</v>
      </c>
      <c r="G216" s="108">
        <f>IF(TrRoad_act!G104=0,"",TrRoad_emi!G74/TrRoad_tech!G189)</f>
        <v>1.1306925237781951</v>
      </c>
      <c r="H216" s="108">
        <f>IF(TrRoad_act!H104=0,"",TrRoad_emi!H74/TrRoad_tech!H189)</f>
        <v>1.1313499551090547</v>
      </c>
      <c r="I216" s="108">
        <f>IF(TrRoad_act!I104=0,"",TrRoad_emi!I74/TrRoad_tech!I189)</f>
        <v>1.1315518226211401</v>
      </c>
      <c r="J216" s="108">
        <f>IF(TrRoad_act!J104=0,"",TrRoad_emi!J74/TrRoad_tech!J189)</f>
        <v>1.1317590704153482</v>
      </c>
      <c r="K216" s="108">
        <f>IF(TrRoad_act!K104=0,"",TrRoad_emi!K74/TrRoad_tech!K189)</f>
        <v>1.1319535014756144</v>
      </c>
      <c r="L216" s="108">
        <f>IF(TrRoad_act!L104=0,"",TrRoad_emi!L74/TrRoad_tech!L189)</f>
        <v>1.1320260034900966</v>
      </c>
      <c r="M216" s="108">
        <f>IF(TrRoad_act!M104=0,"",TrRoad_emi!M74/TrRoad_tech!M189)</f>
        <v>1.1320865438567651</v>
      </c>
      <c r="N216" s="108">
        <f>IF(TrRoad_act!N104=0,"",TrRoad_emi!N74/TrRoad_tech!N189)</f>
        <v>1.14330058011191</v>
      </c>
      <c r="O216" s="108">
        <f>IF(TrRoad_act!O104=0,"",TrRoad_emi!O74/TrRoad_tech!O189)</f>
        <v>1.1606570964692151</v>
      </c>
      <c r="P216" s="108">
        <f>IF(TrRoad_act!P104=0,"",TrRoad_emi!P74/TrRoad_tech!P189)</f>
        <v>1.1814992351154348</v>
      </c>
      <c r="Q216" s="108">
        <f>IF(TrRoad_act!Q104=0,"",TrRoad_emi!Q74/TrRoad_tech!Q189)</f>
        <v>1.1968770354755285</v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>
        <f>IF(TrRoad_act!H105=0,"",TrRoad_emi!H75/TrRoad_tech!H190)</f>
        <v>1.1440000000061443</v>
      </c>
      <c r="I217" s="108">
        <f>IF(TrRoad_act!I105=0,"",TrRoad_emi!I75/TrRoad_tech!I190)</f>
        <v>1.1501922608326123</v>
      </c>
      <c r="J217" s="108">
        <f>IF(TrRoad_act!J105=0,"",TrRoad_emi!J75/TrRoad_tech!J190)</f>
        <v>1.1620697382961758</v>
      </c>
      <c r="K217" s="108">
        <f>IF(TrRoad_act!K105=0,"",TrRoad_emi!K75/TrRoad_tech!K190)</f>
        <v>1.1675621554130555</v>
      </c>
      <c r="L217" s="108">
        <f>IF(TrRoad_act!L105=0,"",TrRoad_emi!L75/TrRoad_tech!L190)</f>
        <v>1.1712983037147868</v>
      </c>
      <c r="M217" s="108">
        <f>IF(TrRoad_act!M105=0,"",TrRoad_emi!M75/TrRoad_tech!M190)</f>
        <v>1.1729490482120619</v>
      </c>
      <c r="N217" s="108">
        <f>IF(TrRoad_act!N105=0,"",TrRoad_emi!N75/TrRoad_tech!N190)</f>
        <v>1.1869399858608565</v>
      </c>
      <c r="O217" s="108">
        <f>IF(TrRoad_act!O105=0,"",TrRoad_emi!O75/TrRoad_tech!O190)</f>
        <v>1.1939508743066607</v>
      </c>
      <c r="P217" s="108">
        <f>IF(TrRoad_act!P105=0,"",TrRoad_emi!P75/TrRoad_tech!P190)</f>
        <v>1.1590125508327889</v>
      </c>
      <c r="Q217" s="108">
        <f>IF(TrRoad_act!Q105=0,"",TrRoad_emi!Q75/TrRoad_tech!Q190)</f>
        <v>1.1681658783280351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1.6745948146251444</v>
      </c>
      <c r="C219" s="107">
        <f>IF(TrRoad_act!C107=0,"",TrRoad_emi!C77/TrRoad_tech!C192)</f>
        <v>1.9342142062615091</v>
      </c>
      <c r="D219" s="107">
        <f>IF(TrRoad_act!D107=0,"",TrRoad_emi!D77/TrRoad_tech!D192)</f>
        <v>2.1938298452535472</v>
      </c>
      <c r="E219" s="107">
        <f>IF(TrRoad_act!E107=0,"",TrRoad_emi!E77/TrRoad_tech!E192)</f>
        <v>2.399544983346285</v>
      </c>
      <c r="F219" s="107">
        <f>IF(TrRoad_act!F107=0,"",TrRoad_emi!F77/TrRoad_tech!F192)</f>
        <v>2.3347517497271517</v>
      </c>
      <c r="G219" s="107">
        <f>IF(TrRoad_act!G107=0,"",TrRoad_emi!G77/TrRoad_tech!G192)</f>
        <v>2.4029054710004254</v>
      </c>
      <c r="H219" s="107">
        <f>IF(TrRoad_act!H107=0,"",TrRoad_emi!H77/TrRoad_tech!H192)</f>
        <v>1.8968042654881572</v>
      </c>
      <c r="I219" s="107">
        <f>IF(TrRoad_act!I107=0,"",TrRoad_emi!I77/TrRoad_tech!I192)</f>
        <v>1.7775862331349854</v>
      </c>
      <c r="J219" s="107">
        <f>IF(TrRoad_act!J107=0,"",TrRoad_emi!J77/TrRoad_tech!J192)</f>
        <v>1.5010641017558388</v>
      </c>
      <c r="K219" s="107">
        <f>IF(TrRoad_act!K107=0,"",TrRoad_emi!K77/TrRoad_tech!K192)</f>
        <v>1.611083355176856</v>
      </c>
      <c r="L219" s="107">
        <f>IF(TrRoad_act!L107=0,"",TrRoad_emi!L77/TrRoad_tech!L192)</f>
        <v>1.8038804475449055</v>
      </c>
      <c r="M219" s="107">
        <f>IF(TrRoad_act!M107=0,"",TrRoad_emi!M77/TrRoad_tech!M192)</f>
        <v>1.630361964077901</v>
      </c>
      <c r="N219" s="107">
        <f>IF(TrRoad_act!N107=0,"",TrRoad_emi!N77/TrRoad_tech!N192)</f>
        <v>1.7115144425403532</v>
      </c>
      <c r="O219" s="107">
        <f>IF(TrRoad_act!O107=0,"",TrRoad_emi!O77/TrRoad_tech!O192)</f>
        <v>1.9500763049874914</v>
      </c>
      <c r="P219" s="107">
        <f>IF(TrRoad_act!P107=0,"",TrRoad_emi!P77/TrRoad_tech!P192)</f>
        <v>1.8135924162327777</v>
      </c>
      <c r="Q219" s="107">
        <f>IF(TrRoad_act!Q107=0,"",TrRoad_emi!Q77/TrRoad_tech!Q192)</f>
        <v>1.7802001006078541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1.1963575145188896</v>
      </c>
      <c r="C220" s="106">
        <f>IF(TrRoad_act!C108=0,"",TrRoad_emi!C78/TrRoad_tech!C193)</f>
        <v>1.2493669235343658</v>
      </c>
      <c r="D220" s="106">
        <f>IF(TrRoad_act!D108=0,"",TrRoad_emi!D78/TrRoad_tech!D193)</f>
        <v>1.3020849319612018</v>
      </c>
      <c r="E220" s="106">
        <f>IF(TrRoad_act!E108=0,"",TrRoad_emi!E78/TrRoad_tech!E193)</f>
        <v>1.3444080986639151</v>
      </c>
      <c r="F220" s="106">
        <f>IF(TrRoad_act!F108=0,"",TrRoad_emi!F78/TrRoad_tech!F193)</f>
        <v>1.3321848430187324</v>
      </c>
      <c r="G220" s="106">
        <f>IF(TrRoad_act!G108=0,"",TrRoad_emi!G78/TrRoad_tech!G193)</f>
        <v>1.341660050208634</v>
      </c>
      <c r="H220" s="106">
        <f>IF(TrRoad_act!H108=0,"",TrRoad_emi!H78/TrRoad_tech!H193)</f>
        <v>1.2131398168946705</v>
      </c>
      <c r="I220" s="106">
        <f>IF(TrRoad_act!I108=0,"",TrRoad_emi!I78/TrRoad_tech!I193)</f>
        <v>1.183682282980606</v>
      </c>
      <c r="J220" s="106">
        <f>IF(TrRoad_act!J108=0,"",TrRoad_emi!J78/TrRoad_tech!J193)</f>
        <v>1.1246039271043939</v>
      </c>
      <c r="K220" s="106">
        <f>IF(TrRoad_act!K108=0,"",TrRoad_emi!K78/TrRoad_tech!K193)</f>
        <v>1.1313712085701102</v>
      </c>
      <c r="L220" s="106">
        <f>IF(TrRoad_act!L108=0,"",TrRoad_emi!L78/TrRoad_tech!L193)</f>
        <v>1.1759223694414771</v>
      </c>
      <c r="M220" s="106">
        <f>IF(TrRoad_act!M108=0,"",TrRoad_emi!M78/TrRoad_tech!M193)</f>
        <v>1.140544654412055</v>
      </c>
      <c r="N220" s="106">
        <f>IF(TrRoad_act!N108=0,"",TrRoad_emi!N78/TrRoad_tech!N193)</f>
        <v>1.1602495163209683</v>
      </c>
      <c r="O220" s="106">
        <f>IF(TrRoad_act!O108=0,"",TrRoad_emi!O78/TrRoad_tech!O193)</f>
        <v>1.2126393396286128</v>
      </c>
      <c r="P220" s="106">
        <f>IF(TrRoad_act!P108=0,"",TrRoad_emi!P78/TrRoad_tech!P193)</f>
        <v>1.1761726818974905</v>
      </c>
      <c r="Q220" s="106">
        <f>IF(TrRoad_act!Q108=0,"",TrRoad_emi!Q78/TrRoad_tech!Q193)</f>
        <v>1.1677159101299663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2.1082184916369004</v>
      </c>
      <c r="C221" s="105">
        <f>IF(TrRoad_act!C109=0,"",TrRoad_emi!C79/TrRoad_tech!C194)</f>
        <v>2.6197785092538961</v>
      </c>
      <c r="D221" s="105">
        <f>IF(TrRoad_act!D109=0,"",TrRoad_emi!D79/TrRoad_tech!D194)</f>
        <v>3.1095983071505291</v>
      </c>
      <c r="E221" s="105">
        <f>IF(TrRoad_act!E109=0,"",TrRoad_emi!E79/TrRoad_tech!E194)</f>
        <v>3.5430766970577734</v>
      </c>
      <c r="F221" s="105">
        <f>IF(TrRoad_act!F109=0,"",TrRoad_emi!F79/TrRoad_tech!F194)</f>
        <v>3.2175908381669198</v>
      </c>
      <c r="G221" s="105">
        <f>IF(TrRoad_act!G109=0,"",TrRoad_emi!G79/TrRoad_tech!G194)</f>
        <v>3.303676955114268</v>
      </c>
      <c r="H221" s="105">
        <f>IF(TrRoad_act!H109=0,"",TrRoad_emi!H79/TrRoad_tech!H194)</f>
        <v>2.5392046112187616</v>
      </c>
      <c r="I221" s="105">
        <f>IF(TrRoad_act!I109=0,"",TrRoad_emi!I79/TrRoad_tech!I194)</f>
        <v>2.2666844682159102</v>
      </c>
      <c r="J221" s="105">
        <f>IF(TrRoad_act!J109=0,"",TrRoad_emi!J79/TrRoad_tech!J194)</f>
        <v>1.7514728342808905</v>
      </c>
      <c r="K221" s="105">
        <f>IF(TrRoad_act!K109=0,"",TrRoad_emi!K79/TrRoad_tech!K194)</f>
        <v>1.9796800603177904</v>
      </c>
      <c r="L221" s="105">
        <f>IF(TrRoad_act!L109=0,"",TrRoad_emi!L79/TrRoad_tech!L194)</f>
        <v>2.2761101932345151</v>
      </c>
      <c r="M221" s="105">
        <f>IF(TrRoad_act!M109=0,"",TrRoad_emi!M79/TrRoad_tech!M194)</f>
        <v>1.9948980378137191</v>
      </c>
      <c r="N221" s="105">
        <f>IF(TrRoad_act!N109=0,"",TrRoad_emi!N79/TrRoad_tech!N194)</f>
        <v>2.1269653416822032</v>
      </c>
      <c r="O221" s="105">
        <f>IF(TrRoad_act!O109=0,"",TrRoad_emi!O79/TrRoad_tech!O194)</f>
        <v>2.4991744401368017</v>
      </c>
      <c r="P221" s="105">
        <f>IF(TrRoad_act!P109=0,"",TrRoad_emi!P79/TrRoad_tech!P194)</f>
        <v>2.3189179324674281</v>
      </c>
      <c r="Q221" s="105">
        <f>IF(TrRoad_act!Q109=0,"",TrRoad_emi!Q79/TrRoad_tech!Q194)</f>
        <v>2.279632657618774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93.504138112291585</v>
      </c>
      <c r="C225" s="78">
        <v>93.006791540785841</v>
      </c>
      <c r="D225" s="78">
        <v>92.457286228777193</v>
      </c>
      <c r="E225" s="78">
        <v>91.821226712182721</v>
      </c>
      <c r="F225" s="78">
        <v>91.204528004508759</v>
      </c>
      <c r="G225" s="78">
        <v>90.432373389914218</v>
      </c>
      <c r="H225" s="78">
        <v>90.344110878658938</v>
      </c>
      <c r="I225" s="78">
        <v>89.589039330758965</v>
      </c>
      <c r="J225" s="78">
        <v>88.171714230666211</v>
      </c>
      <c r="K225" s="78">
        <v>86.803930023987647</v>
      </c>
      <c r="L225" s="78">
        <v>84.82969694965189</v>
      </c>
      <c r="M225" s="78">
        <v>83.532983679043824</v>
      </c>
      <c r="N225" s="78">
        <v>82.690814526200057</v>
      </c>
      <c r="O225" s="78">
        <v>81.574663082166381</v>
      </c>
      <c r="P225" s="78">
        <v>80.915947087602618</v>
      </c>
      <c r="Q225" s="78">
        <v>84.264645696865827</v>
      </c>
    </row>
    <row r="226" spans="1:17" ht="11.45" customHeight="1" x14ac:dyDescent="0.25">
      <c r="A226" s="19" t="s">
        <v>29</v>
      </c>
      <c r="B226" s="76">
        <v>173.47360199588113</v>
      </c>
      <c r="C226" s="76">
        <v>173.07559958787104</v>
      </c>
      <c r="D226" s="76">
        <v>172.38987920522379</v>
      </c>
      <c r="E226" s="76">
        <v>171.97724993791749</v>
      </c>
      <c r="F226" s="76">
        <v>169.53342552220047</v>
      </c>
      <c r="G226" s="76">
        <v>169.42351759702242</v>
      </c>
      <c r="H226" s="76">
        <v>168.56428147090327</v>
      </c>
      <c r="I226" s="76">
        <v>167.06123983580085</v>
      </c>
      <c r="J226" s="76">
        <v>161.80579328136804</v>
      </c>
      <c r="K226" s="76">
        <v>154.28175712748524</v>
      </c>
      <c r="L226" s="76">
        <v>143.98498497976942</v>
      </c>
      <c r="M226" s="76">
        <v>138.72039331885341</v>
      </c>
      <c r="N226" s="76">
        <v>135.8053127942832</v>
      </c>
      <c r="O226" s="76">
        <v>131.60646331984879</v>
      </c>
      <c r="P226" s="76">
        <v>128.57057875860625</v>
      </c>
      <c r="Q226" s="76">
        <v>123.6669272270165</v>
      </c>
    </row>
    <row r="227" spans="1:17" ht="11.45" customHeight="1" x14ac:dyDescent="0.25">
      <c r="A227" s="62" t="s">
        <v>59</v>
      </c>
      <c r="B227" s="77">
        <v>175.56819072207895</v>
      </c>
      <c r="C227" s="77">
        <v>175.0980170059986</v>
      </c>
      <c r="D227" s="77">
        <v>174.57707837774035</v>
      </c>
      <c r="E227" s="77">
        <v>171.92683039193008</v>
      </c>
      <c r="F227" s="77">
        <v>169.35725244328859</v>
      </c>
      <c r="G227" s="77">
        <v>166.13994154914465</v>
      </c>
      <c r="H227" s="77">
        <v>165.77218108558102</v>
      </c>
      <c r="I227" s="77">
        <v>162.62604963599782</v>
      </c>
      <c r="J227" s="77">
        <v>156.7205283856112</v>
      </c>
      <c r="K227" s="77">
        <v>151.02142752445067</v>
      </c>
      <c r="L227" s="77">
        <v>142.61751577941499</v>
      </c>
      <c r="M227" s="77">
        <v>137.151052913217</v>
      </c>
      <c r="N227" s="77">
        <v>133.615343992551</v>
      </c>
      <c r="O227" s="77">
        <v>129.21311751442201</v>
      </c>
      <c r="P227" s="77">
        <v>126.719908038811</v>
      </c>
      <c r="Q227" s="77">
        <v>122.70180896786199</v>
      </c>
    </row>
    <row r="228" spans="1:17" ht="11.45" customHeight="1" x14ac:dyDescent="0.25">
      <c r="A228" s="62" t="s">
        <v>58</v>
      </c>
      <c r="B228" s="77">
        <v>172.4996496470892</v>
      </c>
      <c r="C228" s="77">
        <v>172.13882703510848</v>
      </c>
      <c r="D228" s="77">
        <v>171.7387981459637</v>
      </c>
      <c r="E228" s="77">
        <v>172.24366219226368</v>
      </c>
      <c r="F228" s="77">
        <v>169.6062303438332</v>
      </c>
      <c r="G228" s="77">
        <v>171.08219900378126</v>
      </c>
      <c r="H228" s="77">
        <v>170.28540105912197</v>
      </c>
      <c r="I228" s="77">
        <v>170.13366596323948</v>
      </c>
      <c r="J228" s="77">
        <v>166.14441235149218</v>
      </c>
      <c r="K228" s="77">
        <v>158.18521686747351</v>
      </c>
      <c r="L228" s="77">
        <v>145.20851617389599</v>
      </c>
      <c r="M228" s="77">
        <v>140.25674855149299</v>
      </c>
      <c r="N228" s="77">
        <v>137.57379815933101</v>
      </c>
      <c r="O228" s="77">
        <v>133.95844978057201</v>
      </c>
      <c r="P228" s="77">
        <v>131.236141443241</v>
      </c>
      <c r="Q228" s="77">
        <v>126.030840161089</v>
      </c>
    </row>
    <row r="229" spans="1:17" ht="11.45" customHeight="1" x14ac:dyDescent="0.25">
      <c r="A229" s="62" t="s">
        <v>57</v>
      </c>
      <c r="B229" s="77">
        <v>0</v>
      </c>
      <c r="C229" s="77">
        <v>163.72677944293025</v>
      </c>
      <c r="D229" s="77">
        <v>163.33572732513511</v>
      </c>
      <c r="E229" s="77">
        <v>163.82926206690414</v>
      </c>
      <c r="F229" s="77">
        <v>0</v>
      </c>
      <c r="G229" s="77">
        <v>0</v>
      </c>
      <c r="H229" s="77">
        <v>166.46414426749615</v>
      </c>
      <c r="I229" s="77">
        <v>0</v>
      </c>
      <c r="J229" s="77">
        <v>162.41608062052723</v>
      </c>
      <c r="K229" s="77">
        <v>0</v>
      </c>
      <c r="L229" s="77">
        <v>0</v>
      </c>
      <c r="M229" s="77">
        <v>177.583333333333</v>
      </c>
      <c r="N229" s="77">
        <v>171.666666666667</v>
      </c>
      <c r="O229" s="77">
        <v>137.5</v>
      </c>
      <c r="P229" s="77">
        <v>132.5</v>
      </c>
      <c r="Q229" s="77">
        <v>0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138.85054395926073</v>
      </c>
      <c r="I230" s="77">
        <v>136.21534871551566</v>
      </c>
      <c r="J230" s="77">
        <v>131.26889248498665</v>
      </c>
      <c r="K230" s="77">
        <v>126.49533367995225</v>
      </c>
      <c r="L230" s="77">
        <v>154.261398176292</v>
      </c>
      <c r="M230" s="77">
        <v>141.783783783784</v>
      </c>
      <c r="N230" s="77">
        <v>136.38</v>
      </c>
      <c r="O230" s="77">
        <v>108.24522292993601</v>
      </c>
      <c r="P230" s="77">
        <v>106.053435114504</v>
      </c>
      <c r="Q230" s="77">
        <v>109.315107913669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13</v>
      </c>
      <c r="P231" s="77">
        <v>36.5528700906344</v>
      </c>
      <c r="Q231" s="77">
        <v>44.377825618945103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1442.0496672261859</v>
      </c>
      <c r="C233" s="76">
        <v>1437.8011075474978</v>
      </c>
      <c r="D233" s="76">
        <v>1428.2994040440042</v>
      </c>
      <c r="E233" s="76">
        <v>1429.5527507211339</v>
      </c>
      <c r="F233" s="76">
        <v>1438.200430447547</v>
      </c>
      <c r="G233" s="76">
        <v>1405.2115891607734</v>
      </c>
      <c r="H233" s="76">
        <v>1428.0443991428951</v>
      </c>
      <c r="I233" s="76">
        <v>1389.3953337994647</v>
      </c>
      <c r="J233" s="76">
        <v>1389.781986082977</v>
      </c>
      <c r="K233" s="76">
        <v>1255.2927906819875</v>
      </c>
      <c r="L233" s="76">
        <v>1291.4733770918963</v>
      </c>
      <c r="M233" s="76">
        <v>1347.7780740418359</v>
      </c>
      <c r="N233" s="76">
        <v>1330.4412380108456</v>
      </c>
      <c r="O233" s="76">
        <v>1268.750180722509</v>
      </c>
      <c r="P233" s="76">
        <v>1313.6837073130791</v>
      </c>
      <c r="Q233" s="76">
        <v>1316.5092361237473</v>
      </c>
    </row>
    <row r="234" spans="1:17" ht="11.45" customHeight="1" x14ac:dyDescent="0.25">
      <c r="A234" s="62" t="s">
        <v>59</v>
      </c>
      <c r="B234" s="75">
        <v>0</v>
      </c>
      <c r="C234" s="75">
        <v>442.16670961110765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406.56512408999458</v>
      </c>
      <c r="J234" s="75">
        <v>0</v>
      </c>
      <c r="K234" s="75">
        <v>0</v>
      </c>
      <c r="L234" s="75">
        <v>0</v>
      </c>
      <c r="M234" s="75">
        <v>0</v>
      </c>
      <c r="N234" s="75">
        <v>0</v>
      </c>
      <c r="O234" s="75">
        <v>0</v>
      </c>
      <c r="P234" s="75">
        <v>316.22041322378254</v>
      </c>
      <c r="Q234" s="75">
        <v>0</v>
      </c>
    </row>
    <row r="235" spans="1:17" ht="11.45" customHeight="1" x14ac:dyDescent="0.25">
      <c r="A235" s="62" t="s">
        <v>58</v>
      </c>
      <c r="B235" s="75">
        <v>1476.3253166772149</v>
      </c>
      <c r="C235" s="75">
        <v>1471.9823406532171</v>
      </c>
      <c r="D235" s="75">
        <v>1467.1717942288608</v>
      </c>
      <c r="E235" s="75">
        <v>1461.5393955068371</v>
      </c>
      <c r="F235" s="75">
        <v>1456.0165319750943</v>
      </c>
      <c r="G235" s="75">
        <v>1449.0015294973425</v>
      </c>
      <c r="H235" s="75">
        <v>1448.1983336790845</v>
      </c>
      <c r="I235" s="75">
        <v>1441.2279060456026</v>
      </c>
      <c r="J235" s="75">
        <v>1427.7775768074389</v>
      </c>
      <c r="K235" s="75">
        <v>1414.4334457774573</v>
      </c>
      <c r="L235" s="75">
        <v>1394.3524444936463</v>
      </c>
      <c r="M235" s="75">
        <v>1380.7776428587113</v>
      </c>
      <c r="N235" s="75">
        <v>1371.7891150495598</v>
      </c>
      <c r="O235" s="75">
        <v>1359.5576992282122</v>
      </c>
      <c r="P235" s="75">
        <v>1352.2222761254977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1065.4490261934588</v>
      </c>
      <c r="D236" s="75">
        <v>1061.9670605055996</v>
      </c>
      <c r="E236" s="75">
        <v>1057.8902223752928</v>
      </c>
      <c r="F236" s="75">
        <v>1053.8926679147664</v>
      </c>
      <c r="G236" s="75">
        <v>1048.8150746908232</v>
      </c>
      <c r="H236" s="75">
        <v>1048.233706165691</v>
      </c>
      <c r="I236" s="75">
        <v>1043.1883770682309</v>
      </c>
      <c r="J236" s="75">
        <v>1033.4527710130499</v>
      </c>
      <c r="K236" s="75">
        <v>1023.7940332560585</v>
      </c>
      <c r="L236" s="75">
        <v>1009.2590197087277</v>
      </c>
      <c r="M236" s="75">
        <v>999.43331814746261</v>
      </c>
      <c r="N236" s="75">
        <v>992.92724946940791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0</v>
      </c>
      <c r="D237" s="75">
        <v>0</v>
      </c>
      <c r="E237" s="75">
        <v>0</v>
      </c>
      <c r="F237" s="75">
        <v>936.97905974672585</v>
      </c>
      <c r="G237" s="75">
        <v>932.46474944778402</v>
      </c>
      <c r="H237" s="75">
        <v>931.94787505380771</v>
      </c>
      <c r="I237" s="75">
        <v>927.46224965971078</v>
      </c>
      <c r="J237" s="75">
        <v>918.8066632936941</v>
      </c>
      <c r="K237" s="75">
        <v>910.21941783937984</v>
      </c>
      <c r="L237" s="75">
        <v>897.29684636544562</v>
      </c>
      <c r="M237" s="75">
        <v>888.561159240454</v>
      </c>
      <c r="N237" s="75">
        <v>882.77684144586033</v>
      </c>
      <c r="O237" s="75">
        <v>874.90565300536161</v>
      </c>
      <c r="P237" s="75">
        <v>870.18514489938411</v>
      </c>
      <c r="Q237" s="75">
        <v>862.47745055816995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219.02509015435439</v>
      </c>
      <c r="C240" s="78">
        <v>218.53475113483671</v>
      </c>
      <c r="D240" s="78">
        <v>218.09834603212528</v>
      </c>
      <c r="E240" s="78">
        <v>218.81037594718075</v>
      </c>
      <c r="F240" s="78">
        <v>215.44787510540249</v>
      </c>
      <c r="G240" s="78">
        <v>217.67904989364257</v>
      </c>
      <c r="H240" s="78">
        <v>222.0652263208485</v>
      </c>
      <c r="I240" s="78">
        <v>221.70506165778306</v>
      </c>
      <c r="J240" s="78">
        <v>216.27600469422836</v>
      </c>
      <c r="K240" s="78">
        <v>205.89736190369817</v>
      </c>
      <c r="L240" s="78">
        <v>198.27556436327114</v>
      </c>
      <c r="M240" s="78">
        <v>191.43643039432484</v>
      </c>
      <c r="N240" s="78">
        <v>187.90685187827944</v>
      </c>
      <c r="O240" s="78">
        <v>187.32124289878547</v>
      </c>
      <c r="P240" s="78">
        <v>185.26500254016869</v>
      </c>
      <c r="Q240" s="78">
        <v>180.08189271351924</v>
      </c>
    </row>
    <row r="241" spans="1:17" ht="11.45" customHeight="1" x14ac:dyDescent="0.25">
      <c r="A241" s="62" t="s">
        <v>59</v>
      </c>
      <c r="B241" s="77">
        <v>239.84000623235855</v>
      </c>
      <c r="C241" s="77">
        <v>237.04385206134913</v>
      </c>
      <c r="D241" s="77">
        <v>233.97523061308766</v>
      </c>
      <c r="E241" s="77">
        <v>230.42326153774255</v>
      </c>
      <c r="F241" s="77">
        <v>226.97940969477136</v>
      </c>
      <c r="G241" s="77">
        <v>222.66744007420922</v>
      </c>
      <c r="H241" s="77">
        <v>222.17455269132785</v>
      </c>
      <c r="I241" s="77">
        <v>217.95798062874269</v>
      </c>
      <c r="J241" s="77">
        <v>210.04316323524756</v>
      </c>
      <c r="K241" s="77">
        <v>202.4049987598859</v>
      </c>
      <c r="L241" s="77">
        <v>191.38022097633925</v>
      </c>
      <c r="M241" s="77">
        <v>184.13894037818093</v>
      </c>
      <c r="N241" s="77">
        <v>179.227036395147</v>
      </c>
      <c r="O241" s="77">
        <v>179.08123476848101</v>
      </c>
      <c r="P241" s="77">
        <v>182.97399527186801</v>
      </c>
      <c r="Q241" s="77">
        <v>182.035781544256</v>
      </c>
    </row>
    <row r="242" spans="1:17" ht="11.45" customHeight="1" x14ac:dyDescent="0.25">
      <c r="A242" s="62" t="s">
        <v>58</v>
      </c>
      <c r="B242" s="77">
        <v>218.93113029769421</v>
      </c>
      <c r="C242" s="77">
        <v>218.46045992842414</v>
      </c>
      <c r="D242" s="77">
        <v>217.93867952206554</v>
      </c>
      <c r="E242" s="77">
        <v>218.59720237974568</v>
      </c>
      <c r="F242" s="77">
        <v>215.15705018334029</v>
      </c>
      <c r="G242" s="77">
        <v>217.08223995852535</v>
      </c>
      <c r="H242" s="77">
        <v>222.11292277293404</v>
      </c>
      <c r="I242" s="77">
        <v>221.91500606707393</v>
      </c>
      <c r="J242" s="77">
        <v>216.71159594573274</v>
      </c>
      <c r="K242" s="77">
        <v>206.32996510197802</v>
      </c>
      <c r="L242" s="77">
        <v>198.87390301939232</v>
      </c>
      <c r="M242" s="77">
        <v>192.09208760070706</v>
      </c>
      <c r="N242" s="77">
        <v>188.41758675078901</v>
      </c>
      <c r="O242" s="77">
        <v>187.768143793805</v>
      </c>
      <c r="P242" s="77">
        <v>186.72815331010401</v>
      </c>
      <c r="Q242" s="77">
        <v>181.50372387545499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439.41593685114128</v>
      </c>
      <c r="F243" s="77">
        <v>432.50067131325972</v>
      </c>
      <c r="G243" s="77">
        <v>436.3706159395847</v>
      </c>
      <c r="H243" s="77">
        <v>0</v>
      </c>
      <c r="I243" s="77">
        <v>0</v>
      </c>
      <c r="J243" s="77">
        <v>0</v>
      </c>
      <c r="K243" s="77">
        <v>0</v>
      </c>
      <c r="L243" s="77">
        <v>0</v>
      </c>
      <c r="M243" s="77">
        <v>0</v>
      </c>
      <c r="N243" s="77">
        <v>378.75</v>
      </c>
      <c r="O243" s="77">
        <v>390.9</v>
      </c>
      <c r="P243" s="77">
        <v>356.25</v>
      </c>
      <c r="Q243" s="77">
        <v>351.33333333333297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201.48845606660157</v>
      </c>
      <c r="I244" s="77">
        <v>197.66447809751253</v>
      </c>
      <c r="J244" s="77">
        <v>190.4865888327594</v>
      </c>
      <c r="K244" s="77">
        <v>183.55959405014107</v>
      </c>
      <c r="L244" s="77">
        <v>173.56130474483808</v>
      </c>
      <c r="M244" s="77">
        <v>166.99424101051818</v>
      </c>
      <c r="N244" s="77">
        <v>162.729166666667</v>
      </c>
      <c r="O244" s="77">
        <v>164.54787234042601</v>
      </c>
      <c r="P244" s="77">
        <v>143.244186046512</v>
      </c>
      <c r="Q244" s="77">
        <v>130.174496644295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1216.0716356808914</v>
      </c>
      <c r="C246" s="76">
        <v>1214.1941770253077</v>
      </c>
      <c r="D246" s="76">
        <v>1214.0624974521304</v>
      </c>
      <c r="E246" s="76">
        <v>1200.3338203193146</v>
      </c>
      <c r="F246" s="76">
        <v>1209.2585605768613</v>
      </c>
      <c r="G246" s="76">
        <v>1191.7831555815842</v>
      </c>
      <c r="H246" s="76">
        <v>1194.9445122542429</v>
      </c>
      <c r="I246" s="76">
        <v>1203.3433632133638</v>
      </c>
      <c r="J246" s="76">
        <v>1199.5143465198346</v>
      </c>
      <c r="K246" s="76">
        <v>1139.0894912377628</v>
      </c>
      <c r="L246" s="76">
        <v>1190.3851207202401</v>
      </c>
      <c r="M246" s="76">
        <v>1209.5085626488972</v>
      </c>
      <c r="N246" s="76">
        <v>1164.9881716559621</v>
      </c>
      <c r="O246" s="76">
        <v>1167.5975668453048</v>
      </c>
      <c r="P246" s="76">
        <v>1149.8830659428365</v>
      </c>
      <c r="Q246" s="76">
        <v>1153.0519564337667</v>
      </c>
    </row>
    <row r="247" spans="1:17" ht="11.45" customHeight="1" x14ac:dyDescent="0.25">
      <c r="A247" s="17" t="s">
        <v>23</v>
      </c>
      <c r="B247" s="75">
        <v>1141.6616103743681</v>
      </c>
      <c r="C247" s="75">
        <v>1139.899031255462</v>
      </c>
      <c r="D247" s="75">
        <v>1137.943801355997</v>
      </c>
      <c r="E247" s="75">
        <v>1135.509176192973</v>
      </c>
      <c r="F247" s="75">
        <v>1132.6013421947839</v>
      </c>
      <c r="G247" s="75">
        <v>1129.2276360690748</v>
      </c>
      <c r="H247" s="75">
        <v>1125.3964990512357</v>
      </c>
      <c r="I247" s="75">
        <v>1121.1174249101425</v>
      </c>
      <c r="J247" s="75">
        <v>1116.4009022981581</v>
      </c>
      <c r="K247" s="75">
        <v>1111.2583520781113</v>
      </c>
      <c r="L247" s="75">
        <v>1105.702060317549</v>
      </c>
      <c r="M247" s="75">
        <v>1099.7451076513105</v>
      </c>
      <c r="N247" s="75">
        <v>1093.4012957406296</v>
      </c>
      <c r="O247" s="75">
        <v>1086.68507156549</v>
      </c>
      <c r="P247" s="75">
        <v>1079.6114502696319</v>
      </c>
      <c r="Q247" s="75">
        <v>1072.1959372777249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14700.109038074523</v>
      </c>
      <c r="C4" s="40">
        <f t="shared" ref="C4:Q4" si="1">SUM(C5,C6,C9)</f>
        <v>14816.272078825818</v>
      </c>
      <c r="D4" s="40">
        <f t="shared" si="1"/>
        <v>14960.394390880374</v>
      </c>
      <c r="E4" s="40">
        <f t="shared" si="1"/>
        <v>14919.060873259317</v>
      </c>
      <c r="F4" s="40">
        <f t="shared" si="1"/>
        <v>14615.49764190213</v>
      </c>
      <c r="G4" s="40">
        <f t="shared" si="1"/>
        <v>15122.253047456506</v>
      </c>
      <c r="H4" s="40">
        <f t="shared" si="1"/>
        <v>15440.193801324818</v>
      </c>
      <c r="I4" s="40">
        <f t="shared" si="1"/>
        <v>15796.320178627555</v>
      </c>
      <c r="J4" s="40">
        <f t="shared" si="1"/>
        <v>17090.632454850282</v>
      </c>
      <c r="K4" s="40">
        <f t="shared" si="1"/>
        <v>17006.130905844093</v>
      </c>
      <c r="L4" s="40">
        <f t="shared" si="1"/>
        <v>17181.81580782606</v>
      </c>
      <c r="M4" s="40">
        <f t="shared" si="1"/>
        <v>17793.687437379696</v>
      </c>
      <c r="N4" s="40">
        <f t="shared" si="1"/>
        <v>18323.746071455411</v>
      </c>
      <c r="O4" s="40">
        <f t="shared" si="1"/>
        <v>19013.99198737097</v>
      </c>
      <c r="P4" s="40">
        <f t="shared" si="1"/>
        <v>18991.058362987264</v>
      </c>
      <c r="Q4" s="40">
        <f t="shared" si="1"/>
        <v>19286.04298832206</v>
      </c>
    </row>
    <row r="5" spans="1:17" ht="11.45" customHeight="1" x14ac:dyDescent="0.25">
      <c r="A5" s="91" t="s">
        <v>21</v>
      </c>
      <c r="B5" s="121">
        <v>5960.3240131662324</v>
      </c>
      <c r="C5" s="121">
        <v>6055.3407693842382</v>
      </c>
      <c r="D5" s="121">
        <v>6150.5417770758531</v>
      </c>
      <c r="E5" s="121">
        <v>6245.9273099058164</v>
      </c>
      <c r="F5" s="121">
        <v>6341.4976419021305</v>
      </c>
      <c r="G5" s="121">
        <v>6437.2530474565074</v>
      </c>
      <c r="H5" s="121">
        <v>6533.1938013248182</v>
      </c>
      <c r="I5" s="121">
        <v>6629.3201786275549</v>
      </c>
      <c r="J5" s="121">
        <v>6725.6324548502835</v>
      </c>
      <c r="K5" s="121">
        <v>6822.1309058440929</v>
      </c>
      <c r="L5" s="121">
        <v>6918.8158078260594</v>
      </c>
      <c r="M5" s="121">
        <v>7015.6874373796954</v>
      </c>
      <c r="N5" s="121">
        <v>7112.7460714554109</v>
      </c>
      <c r="O5" s="121">
        <v>7209.9919873709687</v>
      </c>
      <c r="P5" s="121">
        <v>7010.0583629872626</v>
      </c>
      <c r="Q5" s="121">
        <v>7182.0429883220595</v>
      </c>
    </row>
    <row r="6" spans="1:17" ht="11.45" customHeight="1" x14ac:dyDescent="0.25">
      <c r="A6" s="19" t="s">
        <v>20</v>
      </c>
      <c r="B6" s="38">
        <f t="shared" ref="B6" si="2">SUM(B7:B8)</f>
        <v>8739.7850249082894</v>
      </c>
      <c r="C6" s="38">
        <f t="shared" ref="C6:Q6" si="3">SUM(C7:C8)</f>
        <v>8760.9313094415793</v>
      </c>
      <c r="D6" s="38">
        <f t="shared" si="3"/>
        <v>8809.8526138045199</v>
      </c>
      <c r="E6" s="38">
        <f t="shared" si="3"/>
        <v>8673.1335633535</v>
      </c>
      <c r="F6" s="38">
        <f t="shared" si="3"/>
        <v>8274</v>
      </c>
      <c r="G6" s="38">
        <f t="shared" si="3"/>
        <v>8685</v>
      </c>
      <c r="H6" s="38">
        <f t="shared" si="3"/>
        <v>8907</v>
      </c>
      <c r="I6" s="38">
        <f t="shared" si="3"/>
        <v>9167</v>
      </c>
      <c r="J6" s="38">
        <f t="shared" si="3"/>
        <v>10365</v>
      </c>
      <c r="K6" s="38">
        <f t="shared" si="3"/>
        <v>10184</v>
      </c>
      <c r="L6" s="38">
        <f t="shared" si="3"/>
        <v>10263</v>
      </c>
      <c r="M6" s="38">
        <f t="shared" si="3"/>
        <v>10778</v>
      </c>
      <c r="N6" s="38">
        <f t="shared" si="3"/>
        <v>11211</v>
      </c>
      <c r="O6" s="38">
        <f t="shared" si="3"/>
        <v>11804</v>
      </c>
      <c r="P6" s="38">
        <f t="shared" si="3"/>
        <v>11981</v>
      </c>
      <c r="Q6" s="38">
        <f t="shared" si="3"/>
        <v>12104</v>
      </c>
    </row>
    <row r="7" spans="1:17" ht="11.45" customHeight="1" x14ac:dyDescent="0.25">
      <c r="A7" s="62" t="s">
        <v>116</v>
      </c>
      <c r="B7" s="42">
        <v>1116.3105851370078</v>
      </c>
      <c r="C7" s="42">
        <v>1146.5330083045351</v>
      </c>
      <c r="D7" s="42">
        <v>1217.6742190378259</v>
      </c>
      <c r="E7" s="42">
        <v>1186.5002988883125</v>
      </c>
      <c r="F7" s="42">
        <v>1180.6943971323331</v>
      </c>
      <c r="G7" s="42">
        <v>1410.5616720877358</v>
      </c>
      <c r="H7" s="42">
        <v>1461.9203519167211</v>
      </c>
      <c r="I7" s="42">
        <v>1493.4618414504232</v>
      </c>
      <c r="J7" s="42">
        <v>1613.6279239632536</v>
      </c>
      <c r="K7" s="42">
        <v>1592.9014180268393</v>
      </c>
      <c r="L7" s="42">
        <v>1510.6683516285693</v>
      </c>
      <c r="M7" s="42">
        <v>1457.9471902673051</v>
      </c>
      <c r="N7" s="42">
        <v>1555.2312438014785</v>
      </c>
      <c r="O7" s="42">
        <v>1547.217727632828</v>
      </c>
      <c r="P7" s="42">
        <v>1638.8617004181724</v>
      </c>
      <c r="Q7" s="42">
        <v>1608.8219915892837</v>
      </c>
    </row>
    <row r="8" spans="1:17" ht="11.45" customHeight="1" x14ac:dyDescent="0.25">
      <c r="A8" s="62" t="s">
        <v>16</v>
      </c>
      <c r="B8" s="42">
        <v>7623.4744397712821</v>
      </c>
      <c r="C8" s="42">
        <v>7614.3983011370437</v>
      </c>
      <c r="D8" s="42">
        <v>7592.1783947666936</v>
      </c>
      <c r="E8" s="42">
        <v>7486.6332644651875</v>
      </c>
      <c r="F8" s="42">
        <v>7093.3056028676674</v>
      </c>
      <c r="G8" s="42">
        <v>7274.438327912264</v>
      </c>
      <c r="H8" s="42">
        <v>7445.0796480832787</v>
      </c>
      <c r="I8" s="42">
        <v>7673.538158549577</v>
      </c>
      <c r="J8" s="42">
        <v>8751.3720760367469</v>
      </c>
      <c r="K8" s="42">
        <v>8591.0985819731613</v>
      </c>
      <c r="L8" s="42">
        <v>8752.3316483714298</v>
      </c>
      <c r="M8" s="42">
        <v>9320.0528097326951</v>
      </c>
      <c r="N8" s="42">
        <v>9655.7687561985222</v>
      </c>
      <c r="O8" s="42">
        <v>10256.782272367172</v>
      </c>
      <c r="P8" s="42">
        <v>10342.138299581828</v>
      </c>
      <c r="Q8" s="42">
        <v>10495.178008410716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</row>
    <row r="10" spans="1:17" ht="11.45" customHeight="1" x14ac:dyDescent="0.25">
      <c r="A10" s="25" t="s">
        <v>51</v>
      </c>
      <c r="B10" s="40">
        <f t="shared" ref="B10" si="4">SUM(B11:B12)</f>
        <v>16600</v>
      </c>
      <c r="C10" s="40">
        <f t="shared" ref="C10:Q10" si="5">SUM(C11:C12)</f>
        <v>16893</v>
      </c>
      <c r="D10" s="40">
        <f t="shared" si="5"/>
        <v>17130</v>
      </c>
      <c r="E10" s="40">
        <f t="shared" si="5"/>
        <v>16866</v>
      </c>
      <c r="F10" s="40">
        <f t="shared" si="5"/>
        <v>18757</v>
      </c>
      <c r="G10" s="40">
        <f t="shared" si="5"/>
        <v>18957</v>
      </c>
      <c r="H10" s="40">
        <f t="shared" si="5"/>
        <v>20980</v>
      </c>
      <c r="I10" s="40">
        <f t="shared" si="5"/>
        <v>21371</v>
      </c>
      <c r="J10" s="40">
        <f t="shared" si="5"/>
        <v>21915</v>
      </c>
      <c r="K10" s="40">
        <f t="shared" si="5"/>
        <v>17767</v>
      </c>
      <c r="L10" s="40">
        <f t="shared" si="5"/>
        <v>19833</v>
      </c>
      <c r="M10" s="40">
        <f t="shared" si="5"/>
        <v>20345</v>
      </c>
      <c r="N10" s="40">
        <f t="shared" si="5"/>
        <v>19499</v>
      </c>
      <c r="O10" s="40">
        <f t="shared" si="5"/>
        <v>19278</v>
      </c>
      <c r="P10" s="40">
        <f t="shared" si="5"/>
        <v>20494</v>
      </c>
      <c r="Q10" s="40">
        <f t="shared" si="5"/>
        <v>20266</v>
      </c>
    </row>
    <row r="11" spans="1:17" ht="11.45" customHeight="1" x14ac:dyDescent="0.25">
      <c r="A11" s="116" t="s">
        <v>116</v>
      </c>
      <c r="B11" s="42">
        <v>1034.2086555759515</v>
      </c>
      <c r="C11" s="42">
        <v>1074.6978129948766</v>
      </c>
      <c r="D11" s="42">
        <v>1147.8040148890018</v>
      </c>
      <c r="E11" s="42">
        <v>1118.7589922735242</v>
      </c>
      <c r="F11" s="42">
        <v>1255.9957753702249</v>
      </c>
      <c r="G11" s="42">
        <v>1472.3481551687012</v>
      </c>
      <c r="H11" s="42">
        <v>1649.0001096115491</v>
      </c>
      <c r="I11" s="42">
        <v>1682.2204244472766</v>
      </c>
      <c r="J11" s="42">
        <v>1637.2726014265625</v>
      </c>
      <c r="K11" s="42">
        <v>1383.2705815517552</v>
      </c>
      <c r="L11" s="42">
        <v>1421.2466835053297</v>
      </c>
      <c r="M11" s="42">
        <v>1373.7484535174008</v>
      </c>
      <c r="N11" s="42">
        <v>1369.6029959809266</v>
      </c>
      <c r="O11" s="42">
        <v>1274.5400490638908</v>
      </c>
      <c r="P11" s="42">
        <v>1428.188115019751</v>
      </c>
      <c r="Q11" s="42">
        <v>1370.9380030561931</v>
      </c>
    </row>
    <row r="12" spans="1:17" ht="11.45" customHeight="1" x14ac:dyDescent="0.25">
      <c r="A12" s="93" t="s">
        <v>16</v>
      </c>
      <c r="B12" s="36">
        <v>15565.791344424048</v>
      </c>
      <c r="C12" s="36">
        <v>15818.302187005123</v>
      </c>
      <c r="D12" s="36">
        <v>15982.195985110999</v>
      </c>
      <c r="E12" s="36">
        <v>15747.241007726476</v>
      </c>
      <c r="F12" s="36">
        <v>17501.004224629774</v>
      </c>
      <c r="G12" s="36">
        <v>17484.6518448313</v>
      </c>
      <c r="H12" s="36">
        <v>19330.999890388452</v>
      </c>
      <c r="I12" s="36">
        <v>19688.779575552722</v>
      </c>
      <c r="J12" s="36">
        <v>20277.727398573439</v>
      </c>
      <c r="K12" s="36">
        <v>16383.729418448245</v>
      </c>
      <c r="L12" s="36">
        <v>18411.753316494669</v>
      </c>
      <c r="M12" s="36">
        <v>18971.251546482599</v>
      </c>
      <c r="N12" s="36">
        <v>18129.397004019072</v>
      </c>
      <c r="O12" s="36">
        <v>18003.459950936111</v>
      </c>
      <c r="P12" s="36">
        <v>19065.811884980249</v>
      </c>
      <c r="Q12" s="36">
        <v>18895.061996943808</v>
      </c>
    </row>
    <row r="14" spans="1:17" ht="11.45" customHeight="1" x14ac:dyDescent="0.25">
      <c r="A14" s="27" t="s">
        <v>115</v>
      </c>
      <c r="B14" s="68">
        <f t="shared" ref="B14" si="6">B15+B21</f>
        <v>221.73913423834213</v>
      </c>
      <c r="C14" s="68">
        <f t="shared" ref="C14:Q14" si="7">C15+C21</f>
        <v>219.86511796728524</v>
      </c>
      <c r="D14" s="68">
        <f t="shared" si="7"/>
        <v>216.8066103062047</v>
      </c>
      <c r="E14" s="68">
        <f t="shared" si="7"/>
        <v>227.42765979820473</v>
      </c>
      <c r="F14" s="68">
        <f t="shared" si="7"/>
        <v>230.68380595623313</v>
      </c>
      <c r="G14" s="68">
        <f t="shared" si="7"/>
        <v>231.77938485231817</v>
      </c>
      <c r="H14" s="68">
        <f t="shared" si="7"/>
        <v>239.88007096414253</v>
      </c>
      <c r="I14" s="68">
        <f t="shared" si="7"/>
        <v>240.95311893368915</v>
      </c>
      <c r="J14" s="68">
        <f t="shared" si="7"/>
        <v>246.92270152966375</v>
      </c>
      <c r="K14" s="68">
        <f t="shared" si="7"/>
        <v>244.60527544505956</v>
      </c>
      <c r="L14" s="68">
        <f t="shared" si="7"/>
        <v>248.78058224001893</v>
      </c>
      <c r="M14" s="68">
        <f t="shared" si="7"/>
        <v>238.27786150795478</v>
      </c>
      <c r="N14" s="68">
        <f t="shared" si="7"/>
        <v>237.08210924412754</v>
      </c>
      <c r="O14" s="68">
        <f t="shared" si="7"/>
        <v>238.29656978271271</v>
      </c>
      <c r="P14" s="68">
        <f t="shared" si="7"/>
        <v>240.69639710577104</v>
      </c>
      <c r="Q14" s="68">
        <f t="shared" si="7"/>
        <v>245.29757214427633</v>
      </c>
    </row>
    <row r="15" spans="1:17" ht="11.45" customHeight="1" x14ac:dyDescent="0.25">
      <c r="A15" s="25" t="s">
        <v>39</v>
      </c>
      <c r="B15" s="79">
        <f t="shared" ref="B15" si="8">SUM(B16,B17,B20)</f>
        <v>173.92508081828561</v>
      </c>
      <c r="C15" s="79">
        <f t="shared" ref="C15:Q15" si="9">SUM(C16,C17,C20)</f>
        <v>171.20711770071807</v>
      </c>
      <c r="D15" s="79">
        <f t="shared" si="9"/>
        <v>164.86908747262396</v>
      </c>
      <c r="E15" s="79">
        <f t="shared" si="9"/>
        <v>178.84742937756175</v>
      </c>
      <c r="F15" s="79">
        <f t="shared" si="9"/>
        <v>176.65680595623314</v>
      </c>
      <c r="G15" s="79">
        <f t="shared" si="9"/>
        <v>182.61938485231818</v>
      </c>
      <c r="H15" s="79">
        <f t="shared" si="9"/>
        <v>188.09907096414253</v>
      </c>
      <c r="I15" s="79">
        <f t="shared" si="9"/>
        <v>190.78311893368914</v>
      </c>
      <c r="J15" s="79">
        <f t="shared" si="9"/>
        <v>193.11970152966376</v>
      </c>
      <c r="K15" s="79">
        <f t="shared" si="9"/>
        <v>198.97427544505956</v>
      </c>
      <c r="L15" s="79">
        <f t="shared" si="9"/>
        <v>197.72258224001894</v>
      </c>
      <c r="M15" s="79">
        <f t="shared" si="9"/>
        <v>193.20486150795477</v>
      </c>
      <c r="N15" s="79">
        <f t="shared" si="9"/>
        <v>196.52910924412754</v>
      </c>
      <c r="O15" s="79">
        <f t="shared" si="9"/>
        <v>196.4975697827127</v>
      </c>
      <c r="P15" s="79">
        <f t="shared" si="9"/>
        <v>199.76939710577105</v>
      </c>
      <c r="Q15" s="79">
        <f t="shared" si="9"/>
        <v>203.41957214427634</v>
      </c>
    </row>
    <row r="16" spans="1:17" ht="11.45" customHeight="1" x14ac:dyDescent="0.25">
      <c r="A16" s="91" t="s">
        <v>21</v>
      </c>
      <c r="B16" s="123">
        <v>80.350296292770039</v>
      </c>
      <c r="C16" s="123">
        <v>81.631203924306504</v>
      </c>
      <c r="D16" s="123">
        <v>82.914595424247452</v>
      </c>
      <c r="E16" s="123">
        <v>84.200474481829076</v>
      </c>
      <c r="F16" s="123">
        <v>85.488844791184619</v>
      </c>
      <c r="G16" s="123">
        <v>85.928568525787568</v>
      </c>
      <c r="H16" s="123">
        <v>87.972702804938535</v>
      </c>
      <c r="I16" s="123">
        <v>88.902118933689124</v>
      </c>
      <c r="J16" s="123">
        <v>88.126701529663762</v>
      </c>
      <c r="K16" s="123">
        <v>90.517275445059539</v>
      </c>
      <c r="L16" s="123">
        <v>91.209582240018918</v>
      </c>
      <c r="M16" s="123">
        <v>91.43533769843097</v>
      </c>
      <c r="N16" s="123">
        <v>91.415109244127535</v>
      </c>
      <c r="O16" s="123">
        <v>91.461569782712701</v>
      </c>
      <c r="P16" s="123">
        <v>89.648397105771039</v>
      </c>
      <c r="Q16" s="123">
        <v>91.902572144276334</v>
      </c>
    </row>
    <row r="17" spans="1:17" ht="11.45" customHeight="1" x14ac:dyDescent="0.25">
      <c r="A17" s="19" t="s">
        <v>20</v>
      </c>
      <c r="B17" s="76">
        <f t="shared" ref="B17" si="10">SUM(B18:B19)</f>
        <v>93.574784525515582</v>
      </c>
      <c r="C17" s="76">
        <f t="shared" ref="C17:Q17" si="11">SUM(C18:C19)</f>
        <v>89.575913776411554</v>
      </c>
      <c r="D17" s="76">
        <f t="shared" si="11"/>
        <v>81.954492048376494</v>
      </c>
      <c r="E17" s="76">
        <f t="shared" si="11"/>
        <v>94.646954895732662</v>
      </c>
      <c r="F17" s="76">
        <f t="shared" si="11"/>
        <v>91.167961165048538</v>
      </c>
      <c r="G17" s="76">
        <f t="shared" si="11"/>
        <v>96.690816326530609</v>
      </c>
      <c r="H17" s="76">
        <f t="shared" si="11"/>
        <v>100.12636815920398</v>
      </c>
      <c r="I17" s="76">
        <f t="shared" si="11"/>
        <v>101.881</v>
      </c>
      <c r="J17" s="76">
        <f t="shared" si="11"/>
        <v>104.99299999999999</v>
      </c>
      <c r="K17" s="76">
        <f t="shared" si="11"/>
        <v>108.45700000000001</v>
      </c>
      <c r="L17" s="76">
        <f t="shared" si="11"/>
        <v>106.51300000000001</v>
      </c>
      <c r="M17" s="76">
        <f t="shared" si="11"/>
        <v>101.7695238095238</v>
      </c>
      <c r="N17" s="76">
        <f t="shared" si="11"/>
        <v>105.114</v>
      </c>
      <c r="O17" s="76">
        <f t="shared" si="11"/>
        <v>105.036</v>
      </c>
      <c r="P17" s="76">
        <f t="shared" si="11"/>
        <v>110.12100000000001</v>
      </c>
      <c r="Q17" s="76">
        <f t="shared" si="11"/>
        <v>111.517</v>
      </c>
    </row>
    <row r="18" spans="1:17" ht="11.45" customHeight="1" x14ac:dyDescent="0.25">
      <c r="A18" s="62" t="s">
        <v>17</v>
      </c>
      <c r="B18" s="77">
        <v>13.094245038963361</v>
      </c>
      <c r="C18" s="77">
        <v>12.955247763003795</v>
      </c>
      <c r="D18" s="77">
        <v>13.150302389251637</v>
      </c>
      <c r="E18" s="77">
        <v>14.308706442667148</v>
      </c>
      <c r="F18" s="77">
        <v>14.229504911404492</v>
      </c>
      <c r="G18" s="77">
        <v>17.496550547034566</v>
      </c>
      <c r="H18" s="77">
        <v>18.427932468139804</v>
      </c>
      <c r="I18" s="77">
        <v>18.674741662482496</v>
      </c>
      <c r="J18" s="77">
        <v>17.502643251547262</v>
      </c>
      <c r="K18" s="77">
        <v>18.526900206626863</v>
      </c>
      <c r="L18" s="77">
        <v>17.139946162097289</v>
      </c>
      <c r="M18" s="77">
        <v>15.069537972249039</v>
      </c>
      <c r="N18" s="77">
        <v>16.281692967533083</v>
      </c>
      <c r="O18" s="77">
        <v>15.544141044171841</v>
      </c>
      <c r="P18" s="77">
        <v>16.486399433438475</v>
      </c>
      <c r="Q18" s="77">
        <v>16.229706539281644</v>
      </c>
    </row>
    <row r="19" spans="1:17" ht="11.45" customHeight="1" x14ac:dyDescent="0.25">
      <c r="A19" s="62" t="s">
        <v>16</v>
      </c>
      <c r="B19" s="77">
        <v>80.480539486552217</v>
      </c>
      <c r="C19" s="77">
        <v>76.620666013407757</v>
      </c>
      <c r="D19" s="77">
        <v>68.804189659124859</v>
      </c>
      <c r="E19" s="77">
        <v>80.338248453065518</v>
      </c>
      <c r="F19" s="77">
        <v>76.938456253644048</v>
      </c>
      <c r="G19" s="77">
        <v>79.19426577949605</v>
      </c>
      <c r="H19" s="77">
        <v>81.698435691064176</v>
      </c>
      <c r="I19" s="77">
        <v>83.206258337517511</v>
      </c>
      <c r="J19" s="77">
        <v>87.49035674845274</v>
      </c>
      <c r="K19" s="77">
        <v>89.930099793373145</v>
      </c>
      <c r="L19" s="77">
        <v>89.373053837902717</v>
      </c>
      <c r="M19" s="77">
        <v>86.699985837274767</v>
      </c>
      <c r="N19" s="77">
        <v>88.832307032466929</v>
      </c>
      <c r="O19" s="77">
        <v>89.491858955828164</v>
      </c>
      <c r="P19" s="77">
        <v>93.634600566561531</v>
      </c>
      <c r="Q19" s="77">
        <v>95.287293460718359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</row>
    <row r="21" spans="1:17" ht="11.45" customHeight="1" x14ac:dyDescent="0.25">
      <c r="A21" s="25" t="s">
        <v>18</v>
      </c>
      <c r="B21" s="79">
        <f t="shared" ref="B21" si="12">SUM(B22:B23)</f>
        <v>47.814053420056517</v>
      </c>
      <c r="C21" s="79">
        <f t="shared" ref="C21:Q21" si="13">SUM(C22:C23)</f>
        <v>48.658000266567157</v>
      </c>
      <c r="D21" s="79">
        <f t="shared" si="13"/>
        <v>51.937522833580736</v>
      </c>
      <c r="E21" s="79">
        <f t="shared" si="13"/>
        <v>48.580230420642962</v>
      </c>
      <c r="F21" s="79">
        <f t="shared" si="13"/>
        <v>54.027000000000001</v>
      </c>
      <c r="G21" s="79">
        <f t="shared" si="13"/>
        <v>49.160000000000004</v>
      </c>
      <c r="H21" s="79">
        <f t="shared" si="13"/>
        <v>51.780999999999999</v>
      </c>
      <c r="I21" s="79">
        <f t="shared" si="13"/>
        <v>50.17</v>
      </c>
      <c r="J21" s="79">
        <f t="shared" si="13"/>
        <v>53.803000000000004</v>
      </c>
      <c r="K21" s="79">
        <f t="shared" si="13"/>
        <v>45.631</v>
      </c>
      <c r="L21" s="79">
        <f t="shared" si="13"/>
        <v>51.058</v>
      </c>
      <c r="M21" s="79">
        <f t="shared" si="13"/>
        <v>45.073</v>
      </c>
      <c r="N21" s="79">
        <f t="shared" si="13"/>
        <v>40.553000000000004</v>
      </c>
      <c r="O21" s="79">
        <f t="shared" si="13"/>
        <v>41.798999999999999</v>
      </c>
      <c r="P21" s="79">
        <f t="shared" si="13"/>
        <v>40.927</v>
      </c>
      <c r="Q21" s="79">
        <f t="shared" si="13"/>
        <v>41.878</v>
      </c>
    </row>
    <row r="22" spans="1:17" ht="11.45" customHeight="1" x14ac:dyDescent="0.25">
      <c r="A22" s="116" t="s">
        <v>17</v>
      </c>
      <c r="B22" s="77">
        <v>2.7235145750219538</v>
      </c>
      <c r="C22" s="77">
        <v>2.8304804889764243</v>
      </c>
      <c r="D22" s="77">
        <v>3.0239602901007676</v>
      </c>
      <c r="E22" s="77">
        <v>2.9472578914369709</v>
      </c>
      <c r="F22" s="77">
        <v>3.3089848080910298</v>
      </c>
      <c r="G22" s="77">
        <v>3.4957261120767322</v>
      </c>
      <c r="H22" s="77">
        <v>3.7265527020194966</v>
      </c>
      <c r="I22" s="77">
        <v>3.6160000000000001</v>
      </c>
      <c r="J22" s="77">
        <v>3.6791970057799661</v>
      </c>
      <c r="K22" s="77">
        <v>3.2527084171971326</v>
      </c>
      <c r="L22" s="77">
        <v>3.3480403316868728</v>
      </c>
      <c r="M22" s="77">
        <v>2.7838600679957821</v>
      </c>
      <c r="N22" s="77">
        <v>2.6061217832259116</v>
      </c>
      <c r="O22" s="77">
        <v>2.5274516094964108</v>
      </c>
      <c r="P22" s="77">
        <v>2.6093722520657763</v>
      </c>
      <c r="Q22" s="77">
        <v>2.5913261098398737</v>
      </c>
    </row>
    <row r="23" spans="1:17" ht="11.45" customHeight="1" x14ac:dyDescent="0.25">
      <c r="A23" s="93" t="s">
        <v>16</v>
      </c>
      <c r="B23" s="74">
        <v>45.090538845034565</v>
      </c>
      <c r="C23" s="74">
        <v>45.82751977759073</v>
      </c>
      <c r="D23" s="74">
        <v>48.913562543479969</v>
      </c>
      <c r="E23" s="74">
        <v>45.632972529205993</v>
      </c>
      <c r="F23" s="74">
        <v>50.718015191908968</v>
      </c>
      <c r="G23" s="74">
        <v>45.664273887923272</v>
      </c>
      <c r="H23" s="74">
        <v>48.054447297980502</v>
      </c>
      <c r="I23" s="74">
        <v>46.554000000000002</v>
      </c>
      <c r="J23" s="74">
        <v>50.123802994220036</v>
      </c>
      <c r="K23" s="74">
        <v>42.378291582802866</v>
      </c>
      <c r="L23" s="74">
        <v>47.709959668313125</v>
      </c>
      <c r="M23" s="74">
        <v>42.289139932004218</v>
      </c>
      <c r="N23" s="74">
        <v>37.946878216774095</v>
      </c>
      <c r="O23" s="74">
        <v>39.27154839050359</v>
      </c>
      <c r="P23" s="74">
        <v>38.317627747934225</v>
      </c>
      <c r="Q23" s="74">
        <v>39.286673890160124</v>
      </c>
    </row>
    <row r="25" spans="1:17" ht="11.45" customHeight="1" x14ac:dyDescent="0.25">
      <c r="A25" s="27" t="s">
        <v>114</v>
      </c>
      <c r="B25" s="68">
        <f t="shared" ref="B25:Q25" si="14">B26+B32</f>
        <v>1349</v>
      </c>
      <c r="C25" s="68">
        <f t="shared" si="14"/>
        <v>1367</v>
      </c>
      <c r="D25" s="68">
        <f t="shared" si="14"/>
        <v>1399</v>
      </c>
      <c r="E25" s="68">
        <f t="shared" si="14"/>
        <v>1415</v>
      </c>
      <c r="F25" s="68">
        <f t="shared" si="14"/>
        <v>1441</v>
      </c>
      <c r="G25" s="68">
        <f t="shared" si="14"/>
        <v>1458.5</v>
      </c>
      <c r="H25" s="68">
        <f t="shared" si="14"/>
        <v>1484</v>
      </c>
      <c r="I25" s="68">
        <f t="shared" si="14"/>
        <v>1499</v>
      </c>
      <c r="J25" s="68">
        <f t="shared" si="14"/>
        <v>1537</v>
      </c>
      <c r="K25" s="68">
        <f t="shared" si="14"/>
        <v>1540.5</v>
      </c>
      <c r="L25" s="68">
        <f t="shared" si="14"/>
        <v>1541</v>
      </c>
      <c r="M25" s="68">
        <f t="shared" si="14"/>
        <v>1525.5</v>
      </c>
      <c r="N25" s="68">
        <f t="shared" si="14"/>
        <v>1507</v>
      </c>
      <c r="O25" s="68">
        <f t="shared" si="14"/>
        <v>1512.5</v>
      </c>
      <c r="P25" s="68">
        <f t="shared" si="14"/>
        <v>1519</v>
      </c>
      <c r="Q25" s="68">
        <f t="shared" si="14"/>
        <v>1525</v>
      </c>
    </row>
    <row r="26" spans="1:17" ht="11.45" customHeight="1" x14ac:dyDescent="0.25">
      <c r="A26" s="25" t="s">
        <v>39</v>
      </c>
      <c r="B26" s="79">
        <f t="shared" ref="B26:Q26" si="15">SUM(B27,B28,B31)</f>
        <v>1054</v>
      </c>
      <c r="C26" s="79">
        <f t="shared" si="15"/>
        <v>1066</v>
      </c>
      <c r="D26" s="79">
        <f t="shared" si="15"/>
        <v>1078.5</v>
      </c>
      <c r="E26" s="79">
        <f t="shared" si="15"/>
        <v>1094.5</v>
      </c>
      <c r="F26" s="79">
        <f t="shared" si="15"/>
        <v>1106.5</v>
      </c>
      <c r="G26" s="79">
        <f t="shared" si="15"/>
        <v>1122</v>
      </c>
      <c r="H26" s="79">
        <f t="shared" si="15"/>
        <v>1145</v>
      </c>
      <c r="I26" s="79">
        <f t="shared" si="15"/>
        <v>1159.5</v>
      </c>
      <c r="J26" s="79">
        <f t="shared" si="15"/>
        <v>1197.5</v>
      </c>
      <c r="K26" s="79">
        <f t="shared" si="15"/>
        <v>1206.5</v>
      </c>
      <c r="L26" s="79">
        <f t="shared" si="15"/>
        <v>1207</v>
      </c>
      <c r="M26" s="79">
        <f t="shared" si="15"/>
        <v>1214.5</v>
      </c>
      <c r="N26" s="79">
        <f t="shared" si="15"/>
        <v>1214.5</v>
      </c>
      <c r="O26" s="79">
        <f t="shared" si="15"/>
        <v>1220.5</v>
      </c>
      <c r="P26" s="79">
        <f t="shared" si="15"/>
        <v>1226.5</v>
      </c>
      <c r="Q26" s="79">
        <f t="shared" si="15"/>
        <v>1232.5</v>
      </c>
    </row>
    <row r="27" spans="1:17" ht="11.45" customHeight="1" x14ac:dyDescent="0.25">
      <c r="A27" s="91" t="s">
        <v>21</v>
      </c>
      <c r="B27" s="123">
        <v>706.5</v>
      </c>
      <c r="C27" s="123">
        <v>718</v>
      </c>
      <c r="D27" s="123">
        <v>729</v>
      </c>
      <c r="E27" s="123">
        <v>740.5</v>
      </c>
      <c r="F27" s="123">
        <v>751.5</v>
      </c>
      <c r="G27" s="123">
        <v>755.5</v>
      </c>
      <c r="H27" s="123">
        <v>773.5</v>
      </c>
      <c r="I27" s="123">
        <v>781.5</v>
      </c>
      <c r="J27" s="123">
        <v>803</v>
      </c>
      <c r="K27" s="123">
        <v>803</v>
      </c>
      <c r="L27" s="123">
        <v>803</v>
      </c>
      <c r="M27" s="123">
        <v>804</v>
      </c>
      <c r="N27" s="123">
        <v>804</v>
      </c>
      <c r="O27" s="123">
        <v>809</v>
      </c>
      <c r="P27" s="123">
        <v>808</v>
      </c>
      <c r="Q27" s="123">
        <v>808</v>
      </c>
    </row>
    <row r="28" spans="1:17" ht="11.45" customHeight="1" x14ac:dyDescent="0.25">
      <c r="A28" s="19" t="s">
        <v>20</v>
      </c>
      <c r="B28" s="76">
        <f t="shared" ref="B28:Q28" si="16">SUM(B29:B30)</f>
        <v>347.5</v>
      </c>
      <c r="C28" s="76">
        <f t="shared" si="16"/>
        <v>348</v>
      </c>
      <c r="D28" s="76">
        <f t="shared" si="16"/>
        <v>349.5</v>
      </c>
      <c r="E28" s="76">
        <f t="shared" si="16"/>
        <v>354</v>
      </c>
      <c r="F28" s="76">
        <f t="shared" si="16"/>
        <v>355</v>
      </c>
      <c r="G28" s="76">
        <f t="shared" si="16"/>
        <v>366.5</v>
      </c>
      <c r="H28" s="76">
        <f t="shared" si="16"/>
        <v>371.5</v>
      </c>
      <c r="I28" s="76">
        <f t="shared" si="16"/>
        <v>378</v>
      </c>
      <c r="J28" s="76">
        <f t="shared" si="16"/>
        <v>394.5</v>
      </c>
      <c r="K28" s="76">
        <f t="shared" si="16"/>
        <v>403.5</v>
      </c>
      <c r="L28" s="76">
        <f t="shared" si="16"/>
        <v>404</v>
      </c>
      <c r="M28" s="76">
        <f t="shared" si="16"/>
        <v>410.5</v>
      </c>
      <c r="N28" s="76">
        <f t="shared" si="16"/>
        <v>410.5</v>
      </c>
      <c r="O28" s="76">
        <f t="shared" si="16"/>
        <v>411.5</v>
      </c>
      <c r="P28" s="76">
        <f t="shared" si="16"/>
        <v>418.5</v>
      </c>
      <c r="Q28" s="76">
        <f t="shared" si="16"/>
        <v>424.5</v>
      </c>
    </row>
    <row r="29" spans="1:17" ht="11.45" customHeight="1" x14ac:dyDescent="0.25">
      <c r="A29" s="62" t="s">
        <v>17</v>
      </c>
      <c r="B29" s="77">
        <v>48.5</v>
      </c>
      <c r="C29" s="77">
        <v>48.5</v>
      </c>
      <c r="D29" s="77">
        <v>48.5</v>
      </c>
      <c r="E29" s="77">
        <v>53</v>
      </c>
      <c r="F29" s="77">
        <v>53</v>
      </c>
      <c r="G29" s="77">
        <v>64.5</v>
      </c>
      <c r="H29" s="77">
        <v>68</v>
      </c>
      <c r="I29" s="77">
        <v>69</v>
      </c>
      <c r="J29" s="77">
        <v>69.5</v>
      </c>
      <c r="K29" s="77">
        <v>69.5</v>
      </c>
      <c r="L29" s="77">
        <v>70</v>
      </c>
      <c r="M29" s="77">
        <v>70</v>
      </c>
      <c r="N29" s="77">
        <v>70</v>
      </c>
      <c r="O29" s="77">
        <v>71</v>
      </c>
      <c r="P29" s="77">
        <v>71</v>
      </c>
      <c r="Q29" s="77">
        <v>70.5</v>
      </c>
    </row>
    <row r="30" spans="1:17" ht="11.45" customHeight="1" x14ac:dyDescent="0.25">
      <c r="A30" s="62" t="s">
        <v>16</v>
      </c>
      <c r="B30" s="77">
        <v>299</v>
      </c>
      <c r="C30" s="77">
        <v>299.5</v>
      </c>
      <c r="D30" s="77">
        <v>301</v>
      </c>
      <c r="E30" s="77">
        <v>301</v>
      </c>
      <c r="F30" s="77">
        <v>302</v>
      </c>
      <c r="G30" s="77">
        <v>302</v>
      </c>
      <c r="H30" s="77">
        <v>303.5</v>
      </c>
      <c r="I30" s="77">
        <v>309</v>
      </c>
      <c r="J30" s="77">
        <v>325</v>
      </c>
      <c r="K30" s="77">
        <v>334</v>
      </c>
      <c r="L30" s="77">
        <v>334</v>
      </c>
      <c r="M30" s="77">
        <v>340.5</v>
      </c>
      <c r="N30" s="77">
        <v>340.5</v>
      </c>
      <c r="O30" s="77">
        <v>340.5</v>
      </c>
      <c r="P30" s="77">
        <v>347.5</v>
      </c>
      <c r="Q30" s="77">
        <v>354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</row>
    <row r="32" spans="1:17" ht="11.45" customHeight="1" x14ac:dyDescent="0.25">
      <c r="A32" s="25" t="s">
        <v>18</v>
      </c>
      <c r="B32" s="79">
        <f t="shared" ref="B32:Q32" si="17">SUM(B33:B34)</f>
        <v>295</v>
      </c>
      <c r="C32" s="79">
        <f t="shared" si="17"/>
        <v>301</v>
      </c>
      <c r="D32" s="79">
        <f t="shared" si="17"/>
        <v>320.5</v>
      </c>
      <c r="E32" s="79">
        <f t="shared" si="17"/>
        <v>320.5</v>
      </c>
      <c r="F32" s="79">
        <f t="shared" si="17"/>
        <v>334.5</v>
      </c>
      <c r="G32" s="79">
        <f t="shared" si="17"/>
        <v>336.5</v>
      </c>
      <c r="H32" s="79">
        <f t="shared" si="17"/>
        <v>339</v>
      </c>
      <c r="I32" s="79">
        <f t="shared" si="17"/>
        <v>339.5</v>
      </c>
      <c r="J32" s="79">
        <f t="shared" si="17"/>
        <v>339.5</v>
      </c>
      <c r="K32" s="79">
        <f t="shared" si="17"/>
        <v>334</v>
      </c>
      <c r="L32" s="79">
        <f t="shared" si="17"/>
        <v>334</v>
      </c>
      <c r="M32" s="79">
        <f t="shared" si="17"/>
        <v>311</v>
      </c>
      <c r="N32" s="79">
        <f t="shared" si="17"/>
        <v>292.5</v>
      </c>
      <c r="O32" s="79">
        <f t="shared" si="17"/>
        <v>292</v>
      </c>
      <c r="P32" s="79">
        <f t="shared" si="17"/>
        <v>292.5</v>
      </c>
      <c r="Q32" s="79">
        <f t="shared" si="17"/>
        <v>292.5</v>
      </c>
    </row>
    <row r="33" spans="1:17" ht="11.45" customHeight="1" x14ac:dyDescent="0.25">
      <c r="A33" s="116" t="s">
        <v>17</v>
      </c>
      <c r="B33" s="77">
        <v>28</v>
      </c>
      <c r="C33" s="77">
        <v>29.5</v>
      </c>
      <c r="D33" s="77">
        <v>31</v>
      </c>
      <c r="E33" s="77">
        <v>31</v>
      </c>
      <c r="F33" s="77">
        <v>34</v>
      </c>
      <c r="G33" s="77">
        <v>36</v>
      </c>
      <c r="H33" s="77">
        <v>38.5</v>
      </c>
      <c r="I33" s="77">
        <v>38.5</v>
      </c>
      <c r="J33" s="77">
        <v>38.5</v>
      </c>
      <c r="K33" s="77">
        <v>36</v>
      </c>
      <c r="L33" s="77">
        <v>36</v>
      </c>
      <c r="M33" s="77">
        <v>31.5</v>
      </c>
      <c r="N33" s="77">
        <v>30</v>
      </c>
      <c r="O33" s="77">
        <v>29.5</v>
      </c>
      <c r="P33" s="77">
        <v>29.5</v>
      </c>
      <c r="Q33" s="77">
        <v>29.5</v>
      </c>
    </row>
    <row r="34" spans="1:17" ht="11.45" customHeight="1" x14ac:dyDescent="0.25">
      <c r="A34" s="93" t="s">
        <v>16</v>
      </c>
      <c r="B34" s="74">
        <v>267</v>
      </c>
      <c r="C34" s="74">
        <v>271.5</v>
      </c>
      <c r="D34" s="74">
        <v>289.5</v>
      </c>
      <c r="E34" s="74">
        <v>289.5</v>
      </c>
      <c r="F34" s="74">
        <v>300.5</v>
      </c>
      <c r="G34" s="74">
        <v>300.5</v>
      </c>
      <c r="H34" s="74">
        <v>300.5</v>
      </c>
      <c r="I34" s="74">
        <v>301</v>
      </c>
      <c r="J34" s="74">
        <v>301</v>
      </c>
      <c r="K34" s="74">
        <v>298</v>
      </c>
      <c r="L34" s="74">
        <v>298</v>
      </c>
      <c r="M34" s="74">
        <v>279.5</v>
      </c>
      <c r="N34" s="74">
        <v>262.5</v>
      </c>
      <c r="O34" s="74">
        <v>262.5</v>
      </c>
      <c r="P34" s="74">
        <v>263</v>
      </c>
      <c r="Q34" s="74">
        <v>263</v>
      </c>
    </row>
    <row r="36" spans="1:17" ht="11.45" customHeight="1" x14ac:dyDescent="0.25">
      <c r="A36" s="27" t="s">
        <v>113</v>
      </c>
      <c r="B36" s="68">
        <f t="shared" ref="B36:Q36" si="18">B37+B43</f>
        <v>1349</v>
      </c>
      <c r="C36" s="68">
        <f t="shared" si="18"/>
        <v>1367</v>
      </c>
      <c r="D36" s="68">
        <f t="shared" si="18"/>
        <v>1399</v>
      </c>
      <c r="E36" s="68">
        <f t="shared" si="18"/>
        <v>1415</v>
      </c>
      <c r="F36" s="68">
        <f t="shared" si="18"/>
        <v>1441</v>
      </c>
      <c r="G36" s="68">
        <f t="shared" si="18"/>
        <v>1458.5</v>
      </c>
      <c r="H36" s="68">
        <f t="shared" si="18"/>
        <v>1484</v>
      </c>
      <c r="I36" s="68">
        <f t="shared" si="18"/>
        <v>1499</v>
      </c>
      <c r="J36" s="68">
        <f t="shared" si="18"/>
        <v>1537</v>
      </c>
      <c r="K36" s="68">
        <f t="shared" si="18"/>
        <v>1540.5</v>
      </c>
      <c r="L36" s="68">
        <f t="shared" si="18"/>
        <v>1541</v>
      </c>
      <c r="M36" s="68">
        <f t="shared" si="18"/>
        <v>1525.5</v>
      </c>
      <c r="N36" s="68">
        <f t="shared" si="18"/>
        <v>1507</v>
      </c>
      <c r="O36" s="68">
        <f t="shared" si="18"/>
        <v>1512.5</v>
      </c>
      <c r="P36" s="68">
        <f t="shared" si="18"/>
        <v>1519</v>
      </c>
      <c r="Q36" s="68">
        <f t="shared" si="18"/>
        <v>1525</v>
      </c>
    </row>
    <row r="37" spans="1:17" ht="11.45" customHeight="1" x14ac:dyDescent="0.25">
      <c r="A37" s="25" t="s">
        <v>39</v>
      </c>
      <c r="B37" s="79">
        <f t="shared" ref="B37:Q37" si="19">SUM(B38,B39,B42)</f>
        <v>1054</v>
      </c>
      <c r="C37" s="79">
        <f t="shared" si="19"/>
        <v>1066</v>
      </c>
      <c r="D37" s="79">
        <f t="shared" si="19"/>
        <v>1078.5</v>
      </c>
      <c r="E37" s="79">
        <f t="shared" si="19"/>
        <v>1094.5</v>
      </c>
      <c r="F37" s="79">
        <f t="shared" si="19"/>
        <v>1106.5</v>
      </c>
      <c r="G37" s="79">
        <f t="shared" si="19"/>
        <v>1122</v>
      </c>
      <c r="H37" s="79">
        <f t="shared" si="19"/>
        <v>1145</v>
      </c>
      <c r="I37" s="79">
        <f t="shared" si="19"/>
        <v>1159.5</v>
      </c>
      <c r="J37" s="79">
        <f t="shared" si="19"/>
        <v>1197.5</v>
      </c>
      <c r="K37" s="79">
        <f t="shared" si="19"/>
        <v>1206.5</v>
      </c>
      <c r="L37" s="79">
        <f t="shared" si="19"/>
        <v>1207</v>
      </c>
      <c r="M37" s="79">
        <f t="shared" si="19"/>
        <v>1214.5</v>
      </c>
      <c r="N37" s="79">
        <f t="shared" si="19"/>
        <v>1214.5</v>
      </c>
      <c r="O37" s="79">
        <f t="shared" si="19"/>
        <v>1220.5</v>
      </c>
      <c r="P37" s="79">
        <f t="shared" si="19"/>
        <v>1226.5</v>
      </c>
      <c r="Q37" s="79">
        <f t="shared" si="19"/>
        <v>1232.5</v>
      </c>
    </row>
    <row r="38" spans="1:17" ht="11.45" customHeight="1" x14ac:dyDescent="0.25">
      <c r="A38" s="91" t="s">
        <v>21</v>
      </c>
      <c r="B38" s="123">
        <v>706.5</v>
      </c>
      <c r="C38" s="123">
        <v>718</v>
      </c>
      <c r="D38" s="123">
        <v>729</v>
      </c>
      <c r="E38" s="123">
        <v>740.5</v>
      </c>
      <c r="F38" s="123">
        <v>751.5</v>
      </c>
      <c r="G38" s="123">
        <v>755.5</v>
      </c>
      <c r="H38" s="123">
        <v>773.5</v>
      </c>
      <c r="I38" s="123">
        <v>781.5</v>
      </c>
      <c r="J38" s="123">
        <v>803</v>
      </c>
      <c r="K38" s="123">
        <v>803</v>
      </c>
      <c r="L38" s="123">
        <v>803</v>
      </c>
      <c r="M38" s="123">
        <v>804</v>
      </c>
      <c r="N38" s="123">
        <v>804</v>
      </c>
      <c r="O38" s="123">
        <v>809</v>
      </c>
      <c r="P38" s="123">
        <v>808</v>
      </c>
      <c r="Q38" s="123">
        <v>808</v>
      </c>
    </row>
    <row r="39" spans="1:17" ht="11.45" customHeight="1" x14ac:dyDescent="0.25">
      <c r="A39" s="19" t="s">
        <v>20</v>
      </c>
      <c r="B39" s="76">
        <f t="shared" ref="B39:Q39" si="20">SUM(B40:B41)</f>
        <v>347.5</v>
      </c>
      <c r="C39" s="76">
        <f t="shared" si="20"/>
        <v>348</v>
      </c>
      <c r="D39" s="76">
        <f t="shared" si="20"/>
        <v>349.5</v>
      </c>
      <c r="E39" s="76">
        <f t="shared" si="20"/>
        <v>354</v>
      </c>
      <c r="F39" s="76">
        <f t="shared" si="20"/>
        <v>355</v>
      </c>
      <c r="G39" s="76">
        <f t="shared" si="20"/>
        <v>366.5</v>
      </c>
      <c r="H39" s="76">
        <f t="shared" si="20"/>
        <v>371.5</v>
      </c>
      <c r="I39" s="76">
        <f t="shared" si="20"/>
        <v>378</v>
      </c>
      <c r="J39" s="76">
        <f t="shared" si="20"/>
        <v>394.5</v>
      </c>
      <c r="K39" s="76">
        <f t="shared" si="20"/>
        <v>403.5</v>
      </c>
      <c r="L39" s="76">
        <f t="shared" si="20"/>
        <v>404</v>
      </c>
      <c r="M39" s="76">
        <f t="shared" si="20"/>
        <v>410.5</v>
      </c>
      <c r="N39" s="76">
        <f t="shared" si="20"/>
        <v>410.5</v>
      </c>
      <c r="O39" s="76">
        <f t="shared" si="20"/>
        <v>411.5</v>
      </c>
      <c r="P39" s="76">
        <f t="shared" si="20"/>
        <v>418.5</v>
      </c>
      <c r="Q39" s="76">
        <f t="shared" si="20"/>
        <v>424.5</v>
      </c>
    </row>
    <row r="40" spans="1:17" ht="11.45" customHeight="1" x14ac:dyDescent="0.25">
      <c r="A40" s="62" t="s">
        <v>17</v>
      </c>
      <c r="B40" s="77">
        <v>48.5</v>
      </c>
      <c r="C40" s="77">
        <v>48.5</v>
      </c>
      <c r="D40" s="77">
        <v>48.5</v>
      </c>
      <c r="E40" s="77">
        <v>53</v>
      </c>
      <c r="F40" s="77">
        <v>53</v>
      </c>
      <c r="G40" s="77">
        <v>64.5</v>
      </c>
      <c r="H40" s="77">
        <v>68</v>
      </c>
      <c r="I40" s="77">
        <v>69</v>
      </c>
      <c r="J40" s="77">
        <v>69.5</v>
      </c>
      <c r="K40" s="77">
        <v>69.5</v>
      </c>
      <c r="L40" s="77">
        <v>70</v>
      </c>
      <c r="M40" s="77">
        <v>70</v>
      </c>
      <c r="N40" s="77">
        <v>70</v>
      </c>
      <c r="O40" s="77">
        <v>71</v>
      </c>
      <c r="P40" s="77">
        <v>71</v>
      </c>
      <c r="Q40" s="77">
        <v>70.5</v>
      </c>
    </row>
    <row r="41" spans="1:17" ht="11.45" customHeight="1" x14ac:dyDescent="0.25">
      <c r="A41" s="62" t="s">
        <v>16</v>
      </c>
      <c r="B41" s="77">
        <v>299</v>
      </c>
      <c r="C41" s="77">
        <v>299.5</v>
      </c>
      <c r="D41" s="77">
        <v>301</v>
      </c>
      <c r="E41" s="77">
        <v>301</v>
      </c>
      <c r="F41" s="77">
        <v>302</v>
      </c>
      <c r="G41" s="77">
        <v>302</v>
      </c>
      <c r="H41" s="77">
        <v>303.5</v>
      </c>
      <c r="I41" s="77">
        <v>309</v>
      </c>
      <c r="J41" s="77">
        <v>325</v>
      </c>
      <c r="K41" s="77">
        <v>334</v>
      </c>
      <c r="L41" s="77">
        <v>334</v>
      </c>
      <c r="M41" s="77">
        <v>340.5</v>
      </c>
      <c r="N41" s="77">
        <v>340.5</v>
      </c>
      <c r="O41" s="77">
        <v>340.5</v>
      </c>
      <c r="P41" s="77">
        <v>347.5</v>
      </c>
      <c r="Q41" s="77">
        <v>354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</row>
    <row r="43" spans="1:17" ht="11.45" customHeight="1" x14ac:dyDescent="0.25">
      <c r="A43" s="25" t="s">
        <v>18</v>
      </c>
      <c r="B43" s="79">
        <f t="shared" ref="B43:Q43" si="21">SUM(B44:B45)</f>
        <v>295</v>
      </c>
      <c r="C43" s="79">
        <f t="shared" si="21"/>
        <v>301</v>
      </c>
      <c r="D43" s="79">
        <f t="shared" si="21"/>
        <v>320.5</v>
      </c>
      <c r="E43" s="79">
        <f t="shared" si="21"/>
        <v>320.5</v>
      </c>
      <c r="F43" s="79">
        <f t="shared" si="21"/>
        <v>334.5</v>
      </c>
      <c r="G43" s="79">
        <f t="shared" si="21"/>
        <v>336.5</v>
      </c>
      <c r="H43" s="79">
        <f t="shared" si="21"/>
        <v>339</v>
      </c>
      <c r="I43" s="79">
        <f t="shared" si="21"/>
        <v>339.5</v>
      </c>
      <c r="J43" s="79">
        <f t="shared" si="21"/>
        <v>339.5</v>
      </c>
      <c r="K43" s="79">
        <f t="shared" si="21"/>
        <v>334</v>
      </c>
      <c r="L43" s="79">
        <f t="shared" si="21"/>
        <v>334</v>
      </c>
      <c r="M43" s="79">
        <f t="shared" si="21"/>
        <v>311</v>
      </c>
      <c r="N43" s="79">
        <f t="shared" si="21"/>
        <v>292.5</v>
      </c>
      <c r="O43" s="79">
        <f t="shared" si="21"/>
        <v>292</v>
      </c>
      <c r="P43" s="79">
        <f t="shared" si="21"/>
        <v>292.5</v>
      </c>
      <c r="Q43" s="79">
        <f t="shared" si="21"/>
        <v>292.5</v>
      </c>
    </row>
    <row r="44" spans="1:17" ht="11.45" customHeight="1" x14ac:dyDescent="0.25">
      <c r="A44" s="116" t="s">
        <v>17</v>
      </c>
      <c r="B44" s="77">
        <v>28</v>
      </c>
      <c r="C44" s="77">
        <v>29.5</v>
      </c>
      <c r="D44" s="77">
        <v>31</v>
      </c>
      <c r="E44" s="77">
        <v>31</v>
      </c>
      <c r="F44" s="77">
        <v>34</v>
      </c>
      <c r="G44" s="77">
        <v>36</v>
      </c>
      <c r="H44" s="77">
        <v>38.5</v>
      </c>
      <c r="I44" s="77">
        <v>38.5</v>
      </c>
      <c r="J44" s="77">
        <v>38.5</v>
      </c>
      <c r="K44" s="77">
        <v>36</v>
      </c>
      <c r="L44" s="77">
        <v>36</v>
      </c>
      <c r="M44" s="77">
        <v>31.5</v>
      </c>
      <c r="N44" s="77">
        <v>30</v>
      </c>
      <c r="O44" s="77">
        <v>29.5</v>
      </c>
      <c r="P44" s="77">
        <v>29.5</v>
      </c>
      <c r="Q44" s="77">
        <v>29.5</v>
      </c>
    </row>
    <row r="45" spans="1:17" ht="11.45" customHeight="1" x14ac:dyDescent="0.25">
      <c r="A45" s="93" t="s">
        <v>16</v>
      </c>
      <c r="B45" s="74">
        <v>267</v>
      </c>
      <c r="C45" s="74">
        <v>271.5</v>
      </c>
      <c r="D45" s="74">
        <v>289.5</v>
      </c>
      <c r="E45" s="74">
        <v>289.5</v>
      </c>
      <c r="F45" s="74">
        <v>300.5</v>
      </c>
      <c r="G45" s="74">
        <v>300.5</v>
      </c>
      <c r="H45" s="74">
        <v>300.5</v>
      </c>
      <c r="I45" s="74">
        <v>301</v>
      </c>
      <c r="J45" s="74">
        <v>301</v>
      </c>
      <c r="K45" s="74">
        <v>298</v>
      </c>
      <c r="L45" s="74">
        <v>298</v>
      </c>
      <c r="M45" s="74">
        <v>279.5</v>
      </c>
      <c r="N45" s="74">
        <v>262.5</v>
      </c>
      <c r="O45" s="74">
        <v>262.5</v>
      </c>
      <c r="P45" s="74">
        <v>263</v>
      </c>
      <c r="Q45" s="74">
        <v>263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18</v>
      </c>
      <c r="D47" s="68">
        <f t="shared" si="22"/>
        <v>32</v>
      </c>
      <c r="E47" s="68">
        <f t="shared" si="22"/>
        <v>16</v>
      </c>
      <c r="F47" s="68">
        <f t="shared" si="22"/>
        <v>26</v>
      </c>
      <c r="G47" s="68">
        <f t="shared" si="22"/>
        <v>17.5</v>
      </c>
      <c r="H47" s="68">
        <f t="shared" si="22"/>
        <v>25.5</v>
      </c>
      <c r="I47" s="68">
        <f t="shared" si="22"/>
        <v>15</v>
      </c>
      <c r="J47" s="68">
        <f t="shared" si="22"/>
        <v>38</v>
      </c>
      <c r="K47" s="68">
        <f t="shared" si="22"/>
        <v>9</v>
      </c>
      <c r="L47" s="68">
        <f t="shared" si="22"/>
        <v>0.5</v>
      </c>
      <c r="M47" s="68">
        <f t="shared" si="22"/>
        <v>7.5</v>
      </c>
      <c r="N47" s="68">
        <f t="shared" si="22"/>
        <v>0</v>
      </c>
      <c r="O47" s="68">
        <f t="shared" si="22"/>
        <v>6</v>
      </c>
      <c r="P47" s="68">
        <f t="shared" si="22"/>
        <v>7.5</v>
      </c>
      <c r="Q47" s="68">
        <f t="shared" si="22"/>
        <v>6.5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12</v>
      </c>
      <c r="D48" s="79">
        <f t="shared" si="23"/>
        <v>12.5</v>
      </c>
      <c r="E48" s="79">
        <f t="shared" si="23"/>
        <v>16</v>
      </c>
      <c r="F48" s="79">
        <f t="shared" si="23"/>
        <v>12</v>
      </c>
      <c r="G48" s="79">
        <f t="shared" si="23"/>
        <v>15.5</v>
      </c>
      <c r="H48" s="79">
        <f t="shared" si="23"/>
        <v>23</v>
      </c>
      <c r="I48" s="79">
        <f t="shared" si="23"/>
        <v>14.5</v>
      </c>
      <c r="J48" s="79">
        <f t="shared" si="23"/>
        <v>38</v>
      </c>
      <c r="K48" s="79">
        <f t="shared" si="23"/>
        <v>9</v>
      </c>
      <c r="L48" s="79">
        <f t="shared" si="23"/>
        <v>0.5</v>
      </c>
      <c r="M48" s="79">
        <f t="shared" si="23"/>
        <v>7.5</v>
      </c>
      <c r="N48" s="79">
        <f t="shared" si="23"/>
        <v>0</v>
      </c>
      <c r="O48" s="79">
        <f t="shared" si="23"/>
        <v>6</v>
      </c>
      <c r="P48" s="79">
        <f t="shared" si="23"/>
        <v>7</v>
      </c>
      <c r="Q48" s="79">
        <f t="shared" si="23"/>
        <v>6.5</v>
      </c>
    </row>
    <row r="49" spans="1:17" ht="11.45" customHeight="1" x14ac:dyDescent="0.25">
      <c r="A49" s="91" t="s">
        <v>21</v>
      </c>
      <c r="B49" s="121"/>
      <c r="C49" s="123">
        <v>11.5</v>
      </c>
      <c r="D49" s="123">
        <v>11</v>
      </c>
      <c r="E49" s="123">
        <v>11.5</v>
      </c>
      <c r="F49" s="123">
        <v>11</v>
      </c>
      <c r="G49" s="123">
        <v>4</v>
      </c>
      <c r="H49" s="123">
        <v>18</v>
      </c>
      <c r="I49" s="123">
        <v>8</v>
      </c>
      <c r="J49" s="123">
        <v>21.5</v>
      </c>
      <c r="K49" s="123">
        <v>0</v>
      </c>
      <c r="L49" s="123">
        <v>0</v>
      </c>
      <c r="M49" s="123">
        <v>1</v>
      </c>
      <c r="N49" s="123">
        <v>0</v>
      </c>
      <c r="O49" s="123">
        <v>5</v>
      </c>
      <c r="P49" s="123">
        <v>0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0.5</v>
      </c>
      <c r="D50" s="76">
        <f t="shared" si="24"/>
        <v>1.5</v>
      </c>
      <c r="E50" s="76">
        <f t="shared" si="24"/>
        <v>4.5</v>
      </c>
      <c r="F50" s="76">
        <f t="shared" si="24"/>
        <v>1</v>
      </c>
      <c r="G50" s="76">
        <f t="shared" si="24"/>
        <v>11.5</v>
      </c>
      <c r="H50" s="76">
        <f t="shared" si="24"/>
        <v>5</v>
      </c>
      <c r="I50" s="76">
        <f t="shared" si="24"/>
        <v>6.5</v>
      </c>
      <c r="J50" s="76">
        <f t="shared" si="24"/>
        <v>16.5</v>
      </c>
      <c r="K50" s="76">
        <f t="shared" si="24"/>
        <v>9</v>
      </c>
      <c r="L50" s="76">
        <f t="shared" si="24"/>
        <v>0.5</v>
      </c>
      <c r="M50" s="76">
        <f t="shared" si="24"/>
        <v>6.5</v>
      </c>
      <c r="N50" s="76">
        <f t="shared" si="24"/>
        <v>0</v>
      </c>
      <c r="O50" s="76">
        <f t="shared" si="24"/>
        <v>1</v>
      </c>
      <c r="P50" s="76">
        <f t="shared" si="24"/>
        <v>7</v>
      </c>
      <c r="Q50" s="76">
        <f t="shared" si="24"/>
        <v>6.5</v>
      </c>
    </row>
    <row r="51" spans="1:17" ht="11.45" customHeight="1" x14ac:dyDescent="0.25">
      <c r="A51" s="62" t="s">
        <v>17</v>
      </c>
      <c r="B51" s="42"/>
      <c r="C51" s="77">
        <v>0</v>
      </c>
      <c r="D51" s="77">
        <v>0</v>
      </c>
      <c r="E51" s="77">
        <v>4.5</v>
      </c>
      <c r="F51" s="77">
        <v>0</v>
      </c>
      <c r="G51" s="77">
        <v>11.5</v>
      </c>
      <c r="H51" s="77">
        <v>3.5</v>
      </c>
      <c r="I51" s="77">
        <v>1</v>
      </c>
      <c r="J51" s="77">
        <v>0.5</v>
      </c>
      <c r="K51" s="77">
        <v>0</v>
      </c>
      <c r="L51" s="77">
        <v>0.5</v>
      </c>
      <c r="M51" s="77">
        <v>0</v>
      </c>
      <c r="N51" s="77">
        <v>0</v>
      </c>
      <c r="O51" s="77">
        <v>1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0.5</v>
      </c>
      <c r="D52" s="77">
        <v>1.5</v>
      </c>
      <c r="E52" s="77">
        <v>0</v>
      </c>
      <c r="F52" s="77">
        <v>1</v>
      </c>
      <c r="G52" s="77">
        <v>0</v>
      </c>
      <c r="H52" s="77">
        <v>1.5</v>
      </c>
      <c r="I52" s="77">
        <v>5.5</v>
      </c>
      <c r="J52" s="77">
        <v>16</v>
      </c>
      <c r="K52" s="77">
        <v>9</v>
      </c>
      <c r="L52" s="77">
        <v>0</v>
      </c>
      <c r="M52" s="77">
        <v>6.5</v>
      </c>
      <c r="N52" s="77">
        <v>0</v>
      </c>
      <c r="O52" s="77">
        <v>0</v>
      </c>
      <c r="P52" s="77">
        <v>7</v>
      </c>
      <c r="Q52" s="77">
        <v>6.5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6</v>
      </c>
      <c r="D54" s="79">
        <f t="shared" si="25"/>
        <v>19.5</v>
      </c>
      <c r="E54" s="79">
        <f t="shared" si="25"/>
        <v>0</v>
      </c>
      <c r="F54" s="79">
        <f t="shared" si="25"/>
        <v>14</v>
      </c>
      <c r="G54" s="79">
        <f t="shared" si="25"/>
        <v>2</v>
      </c>
      <c r="H54" s="79">
        <f t="shared" si="25"/>
        <v>2.5</v>
      </c>
      <c r="I54" s="79">
        <f t="shared" si="25"/>
        <v>0.5</v>
      </c>
      <c r="J54" s="79">
        <f t="shared" si="25"/>
        <v>0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0</v>
      </c>
      <c r="O54" s="79">
        <f t="shared" si="25"/>
        <v>0</v>
      </c>
      <c r="P54" s="79">
        <f t="shared" si="25"/>
        <v>0.5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1.5</v>
      </c>
      <c r="D55" s="77">
        <v>1.5</v>
      </c>
      <c r="E55" s="77">
        <v>0</v>
      </c>
      <c r="F55" s="77">
        <v>3</v>
      </c>
      <c r="G55" s="77">
        <v>2</v>
      </c>
      <c r="H55" s="77">
        <v>2.5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4.5</v>
      </c>
      <c r="D56" s="74">
        <v>18</v>
      </c>
      <c r="E56" s="74">
        <v>0</v>
      </c>
      <c r="F56" s="74">
        <v>11</v>
      </c>
      <c r="G56" s="74">
        <v>0</v>
      </c>
      <c r="H56" s="74">
        <v>0</v>
      </c>
      <c r="I56" s="74">
        <v>0.5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0.5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84.519776957487707</v>
      </c>
      <c r="C61" s="79">
        <f t="shared" si="26"/>
        <v>86.540047387081714</v>
      </c>
      <c r="D61" s="79">
        <f t="shared" si="26"/>
        <v>90.741051704823107</v>
      </c>
      <c r="E61" s="79">
        <f t="shared" si="26"/>
        <v>83.417809946621844</v>
      </c>
      <c r="F61" s="79">
        <f t="shared" si="26"/>
        <v>82.733849753420373</v>
      </c>
      <c r="G61" s="79">
        <f t="shared" si="26"/>
        <v>82.807490889785157</v>
      </c>
      <c r="H61" s="79">
        <f t="shared" si="26"/>
        <v>82.08543360784698</v>
      </c>
      <c r="I61" s="79">
        <f t="shared" si="26"/>
        <v>82.797263546770679</v>
      </c>
      <c r="J61" s="79">
        <f t="shared" si="26"/>
        <v>88.497612203616157</v>
      </c>
      <c r="K61" s="79">
        <f t="shared" si="26"/>
        <v>85.468992751979115</v>
      </c>
      <c r="L61" s="79">
        <f t="shared" si="26"/>
        <v>86.898601126748133</v>
      </c>
      <c r="M61" s="79">
        <f t="shared" si="26"/>
        <v>92.097513998875655</v>
      </c>
      <c r="N61" s="79">
        <f t="shared" si="26"/>
        <v>93.236804165706261</v>
      </c>
      <c r="O61" s="79">
        <f t="shared" si="26"/>
        <v>96.764514738765826</v>
      </c>
      <c r="P61" s="79">
        <f t="shared" si="26"/>
        <v>95.064903023820762</v>
      </c>
      <c r="Q61" s="79">
        <f t="shared" si="26"/>
        <v>94.809180773634395</v>
      </c>
    </row>
    <row r="62" spans="1:17" ht="11.45" customHeight="1" x14ac:dyDescent="0.25">
      <c r="A62" s="91" t="s">
        <v>21</v>
      </c>
      <c r="B62" s="123">
        <f t="shared" ref="B62:Q62" si="27">IF(B5=0,0,B5/B16)</f>
        <v>74.179241249450698</v>
      </c>
      <c r="C62" s="123">
        <f t="shared" si="27"/>
        <v>74.179241249450698</v>
      </c>
      <c r="D62" s="123">
        <f t="shared" si="27"/>
        <v>74.179241249450698</v>
      </c>
      <c r="E62" s="123">
        <f t="shared" si="27"/>
        <v>74.179241249450698</v>
      </c>
      <c r="F62" s="123">
        <f t="shared" si="27"/>
        <v>74.179241249450698</v>
      </c>
      <c r="G62" s="123">
        <f t="shared" si="27"/>
        <v>74.914003082975341</v>
      </c>
      <c r="H62" s="123">
        <f t="shared" si="27"/>
        <v>74.263874963701397</v>
      </c>
      <c r="I62" s="123">
        <f t="shared" si="27"/>
        <v>74.568753345151137</v>
      </c>
      <c r="J62" s="123">
        <f t="shared" si="27"/>
        <v>76.317759976372329</v>
      </c>
      <c r="K62" s="123">
        <f t="shared" si="27"/>
        <v>75.368274976248713</v>
      </c>
      <c r="L62" s="123">
        <f t="shared" si="27"/>
        <v>75.856238323941966</v>
      </c>
      <c r="M62" s="123">
        <f t="shared" si="27"/>
        <v>76.728402978273081</v>
      </c>
      <c r="N62" s="123">
        <f t="shared" si="27"/>
        <v>77.80711668199784</v>
      </c>
      <c r="O62" s="123">
        <f t="shared" si="27"/>
        <v>78.830835776161592</v>
      </c>
      <c r="P62" s="123">
        <f t="shared" si="27"/>
        <v>78.195021766161574</v>
      </c>
      <c r="Q62" s="123">
        <f t="shared" si="27"/>
        <v>78.148443735035926</v>
      </c>
    </row>
    <row r="63" spans="1:17" ht="11.45" customHeight="1" x14ac:dyDescent="0.25">
      <c r="A63" s="19" t="s">
        <v>20</v>
      </c>
      <c r="B63" s="76">
        <f t="shared" ref="B63:Q63" si="28">IF(B6=0,0,B6/B17)</f>
        <v>93.398932941439597</v>
      </c>
      <c r="C63" s="76">
        <f t="shared" si="28"/>
        <v>97.804542985847121</v>
      </c>
      <c r="D63" s="76">
        <f t="shared" si="28"/>
        <v>107.49688508354365</v>
      </c>
      <c r="E63" s="76">
        <f t="shared" si="28"/>
        <v>91.636688923676559</v>
      </c>
      <c r="F63" s="76">
        <f t="shared" si="28"/>
        <v>90.755566914795054</v>
      </c>
      <c r="G63" s="76">
        <f t="shared" si="28"/>
        <v>89.822387791930936</v>
      </c>
      <c r="H63" s="76">
        <f t="shared" si="28"/>
        <v>88.957585936180152</v>
      </c>
      <c r="I63" s="76">
        <f t="shared" si="28"/>
        <v>89.977522796203417</v>
      </c>
      <c r="J63" s="76">
        <f t="shared" si="28"/>
        <v>98.72086710542608</v>
      </c>
      <c r="K63" s="76">
        <f t="shared" si="28"/>
        <v>93.89896456660243</v>
      </c>
      <c r="L63" s="76">
        <f t="shared" si="28"/>
        <v>96.354435608798923</v>
      </c>
      <c r="M63" s="76">
        <f t="shared" si="28"/>
        <v>105.90596866870052</v>
      </c>
      <c r="N63" s="76">
        <f t="shared" si="28"/>
        <v>106.65563102916833</v>
      </c>
      <c r="O63" s="76">
        <f t="shared" si="28"/>
        <v>112.38051715602269</v>
      </c>
      <c r="P63" s="76">
        <f t="shared" si="28"/>
        <v>108.798503464371</v>
      </c>
      <c r="Q63" s="76">
        <f t="shared" si="28"/>
        <v>108.53950518754988</v>
      </c>
    </row>
    <row r="64" spans="1:17" ht="11.45" customHeight="1" x14ac:dyDescent="0.25">
      <c r="A64" s="62" t="s">
        <v>17</v>
      </c>
      <c r="B64" s="77">
        <f t="shared" ref="B64:Q64" si="29">IF(B7=0,0,B7/B18)</f>
        <v>85.252000540336866</v>
      </c>
      <c r="C64" s="77">
        <f t="shared" si="29"/>
        <v>88.499504546619391</v>
      </c>
      <c r="D64" s="77">
        <f t="shared" si="29"/>
        <v>92.596670631170312</v>
      </c>
      <c r="E64" s="77">
        <f t="shared" si="29"/>
        <v>82.921562731225364</v>
      </c>
      <c r="F64" s="77">
        <f t="shared" si="29"/>
        <v>82.975086236910769</v>
      </c>
      <c r="G64" s="77">
        <f t="shared" si="29"/>
        <v>80.619415141049473</v>
      </c>
      <c r="H64" s="77">
        <f t="shared" si="29"/>
        <v>79.331761956706018</v>
      </c>
      <c r="I64" s="77">
        <f t="shared" si="29"/>
        <v>79.972289225868323</v>
      </c>
      <c r="J64" s="77">
        <f t="shared" si="29"/>
        <v>92.193384780359182</v>
      </c>
      <c r="K64" s="77">
        <f t="shared" si="29"/>
        <v>85.977762079005345</v>
      </c>
      <c r="L64" s="77">
        <f t="shared" si="29"/>
        <v>88.137286858532349</v>
      </c>
      <c r="M64" s="77">
        <f t="shared" si="29"/>
        <v>96.747968846301347</v>
      </c>
      <c r="N64" s="77">
        <f t="shared" si="29"/>
        <v>95.520241470142338</v>
      </c>
      <c r="O64" s="77">
        <f t="shared" si="29"/>
        <v>99.537036059830768</v>
      </c>
      <c r="P64" s="77">
        <f t="shared" si="29"/>
        <v>99.406890330107956</v>
      </c>
      <c r="Q64" s="77">
        <f t="shared" si="29"/>
        <v>99.128224388738275</v>
      </c>
    </row>
    <row r="65" spans="1:17" ht="11.45" customHeight="1" x14ac:dyDescent="0.25">
      <c r="A65" s="62" t="s">
        <v>16</v>
      </c>
      <c r="B65" s="77">
        <f t="shared" ref="B65:Q65" si="30">IF(B8=0,0,B8/B19)</f>
        <v>94.724445044818765</v>
      </c>
      <c r="C65" s="77">
        <f t="shared" si="30"/>
        <v>99.377866277025177</v>
      </c>
      <c r="D65" s="77">
        <f t="shared" si="30"/>
        <v>110.34471058202215</v>
      </c>
      <c r="E65" s="77">
        <f t="shared" si="30"/>
        <v>93.188903276114615</v>
      </c>
      <c r="F65" s="77">
        <f t="shared" si="30"/>
        <v>92.194540263234174</v>
      </c>
      <c r="G65" s="77">
        <f t="shared" si="30"/>
        <v>91.855619296563603</v>
      </c>
      <c r="H65" s="77">
        <f t="shared" si="30"/>
        <v>91.128790718052755</v>
      </c>
      <c r="I65" s="77">
        <f t="shared" si="30"/>
        <v>92.223088886206966</v>
      </c>
      <c r="J65" s="77">
        <f t="shared" si="30"/>
        <v>100.02670467098666</v>
      </c>
      <c r="K65" s="77">
        <f t="shared" si="30"/>
        <v>95.530846754450394</v>
      </c>
      <c r="L65" s="77">
        <f t="shared" si="30"/>
        <v>97.930318731702599</v>
      </c>
      <c r="M65" s="77">
        <f t="shared" si="30"/>
        <v>107.49774316255703</v>
      </c>
      <c r="N65" s="77">
        <f t="shared" si="30"/>
        <v>108.69658887356688</v>
      </c>
      <c r="O65" s="77">
        <f t="shared" si="30"/>
        <v>114.61134445122842</v>
      </c>
      <c r="P65" s="77">
        <f t="shared" si="30"/>
        <v>110.4521003667866</v>
      </c>
      <c r="Q65" s="77">
        <f t="shared" si="30"/>
        <v>110.14247154304255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0</v>
      </c>
      <c r="G66" s="122">
        <f t="shared" si="31"/>
        <v>0</v>
      </c>
      <c r="H66" s="122">
        <f t="shared" si="31"/>
        <v>0</v>
      </c>
      <c r="I66" s="122">
        <f t="shared" si="31"/>
        <v>0</v>
      </c>
      <c r="J66" s="122">
        <f t="shared" si="31"/>
        <v>0</v>
      </c>
      <c r="K66" s="122">
        <f t="shared" si="31"/>
        <v>0</v>
      </c>
      <c r="L66" s="122">
        <f t="shared" si="31"/>
        <v>0</v>
      </c>
      <c r="M66" s="122">
        <f t="shared" si="31"/>
        <v>0</v>
      </c>
      <c r="N66" s="122">
        <f t="shared" si="31"/>
        <v>0</v>
      </c>
      <c r="O66" s="122">
        <f t="shared" si="31"/>
        <v>0</v>
      </c>
      <c r="P66" s="122">
        <f t="shared" si="31"/>
        <v>0</v>
      </c>
      <c r="Q66" s="122">
        <f t="shared" si="31"/>
        <v>0</v>
      </c>
    </row>
    <row r="67" spans="1:17" ht="11.45" customHeight="1" x14ac:dyDescent="0.25">
      <c r="A67" s="25" t="s">
        <v>66</v>
      </c>
      <c r="B67" s="79">
        <f t="shared" ref="B67:Q67" si="32">IF(B10=0,0,B10/B21)</f>
        <v>347.17826272049155</v>
      </c>
      <c r="C67" s="79">
        <f t="shared" si="32"/>
        <v>347.17826272049155</v>
      </c>
      <c r="D67" s="79">
        <f t="shared" si="32"/>
        <v>329.81934958446698</v>
      </c>
      <c r="E67" s="79">
        <f t="shared" si="32"/>
        <v>347.1782627204916</v>
      </c>
      <c r="F67" s="79">
        <f t="shared" si="32"/>
        <v>347.1782627204916</v>
      </c>
      <c r="G67" s="79">
        <f t="shared" si="32"/>
        <v>385.61838893409271</v>
      </c>
      <c r="H67" s="79">
        <f t="shared" si="32"/>
        <v>405.16791873467105</v>
      </c>
      <c r="I67" s="79">
        <f t="shared" si="32"/>
        <v>425.97169623280843</v>
      </c>
      <c r="J67" s="79">
        <f t="shared" si="32"/>
        <v>407.31929446313399</v>
      </c>
      <c r="K67" s="79">
        <f t="shared" si="32"/>
        <v>389.36249479520501</v>
      </c>
      <c r="L67" s="79">
        <f t="shared" si="32"/>
        <v>388.44059696815384</v>
      </c>
      <c r="M67" s="79">
        <f t="shared" si="32"/>
        <v>451.37887427062765</v>
      </c>
      <c r="N67" s="79">
        <f t="shared" si="32"/>
        <v>480.82755899686822</v>
      </c>
      <c r="O67" s="79">
        <f t="shared" si="32"/>
        <v>461.20720591401709</v>
      </c>
      <c r="P67" s="79">
        <f t="shared" si="32"/>
        <v>500.74522931072397</v>
      </c>
      <c r="Q67" s="79">
        <f t="shared" si="32"/>
        <v>483.92950952767563</v>
      </c>
    </row>
    <row r="68" spans="1:17" ht="11.45" customHeight="1" x14ac:dyDescent="0.25">
      <c r="A68" s="116" t="s">
        <v>17</v>
      </c>
      <c r="B68" s="77">
        <f t="shared" ref="B68:Q68" si="33">IF(B11=0,0,B11/B22)</f>
        <v>379.73310848450848</v>
      </c>
      <c r="C68" s="77">
        <f t="shared" si="33"/>
        <v>379.68741250130125</v>
      </c>
      <c r="D68" s="77">
        <f t="shared" si="33"/>
        <v>379.56980408983924</v>
      </c>
      <c r="E68" s="77">
        <f t="shared" si="33"/>
        <v>379.59317897629239</v>
      </c>
      <c r="F68" s="77">
        <f t="shared" si="33"/>
        <v>379.57133326786573</v>
      </c>
      <c r="G68" s="77">
        <f t="shared" si="33"/>
        <v>421.1852153068171</v>
      </c>
      <c r="H68" s="77">
        <f t="shared" si="33"/>
        <v>442.50014462908882</v>
      </c>
      <c r="I68" s="77">
        <f t="shared" si="33"/>
        <v>465.21582534493268</v>
      </c>
      <c r="J68" s="77">
        <f t="shared" si="33"/>
        <v>445.00813597489628</v>
      </c>
      <c r="K68" s="77">
        <f t="shared" si="33"/>
        <v>425.26731699600765</v>
      </c>
      <c r="L68" s="77">
        <f t="shared" si="33"/>
        <v>424.50106411628872</v>
      </c>
      <c r="M68" s="77">
        <f t="shared" si="33"/>
        <v>493.46893161423162</v>
      </c>
      <c r="N68" s="77">
        <f t="shared" si="33"/>
        <v>525.53299880161535</v>
      </c>
      <c r="O68" s="77">
        <f t="shared" si="33"/>
        <v>504.27871468440901</v>
      </c>
      <c r="P68" s="77">
        <f t="shared" si="33"/>
        <v>547.33015340723784</v>
      </c>
      <c r="Q68" s="77">
        <f t="shared" si="33"/>
        <v>529.04881321205369</v>
      </c>
    </row>
    <row r="69" spans="1:17" ht="11.45" customHeight="1" x14ac:dyDescent="0.25">
      <c r="A69" s="93" t="s">
        <v>16</v>
      </c>
      <c r="B69" s="74">
        <f t="shared" ref="B69:Q69" si="34">IF(B12=0,0,B12/B23)</f>
        <v>345.21191680409856</v>
      </c>
      <c r="C69" s="74">
        <f t="shared" si="34"/>
        <v>345.170375001183</v>
      </c>
      <c r="D69" s="74">
        <f t="shared" si="34"/>
        <v>326.7436505141942</v>
      </c>
      <c r="E69" s="74">
        <f t="shared" si="34"/>
        <v>345.08470816026579</v>
      </c>
      <c r="F69" s="74">
        <f t="shared" si="34"/>
        <v>345.0648484253324</v>
      </c>
      <c r="G69" s="74">
        <f t="shared" si="34"/>
        <v>382.89565027892462</v>
      </c>
      <c r="H69" s="74">
        <f t="shared" si="34"/>
        <v>402.27285875371706</v>
      </c>
      <c r="I69" s="74">
        <f t="shared" si="34"/>
        <v>422.9234775863024</v>
      </c>
      <c r="J69" s="74">
        <f t="shared" si="34"/>
        <v>404.55285088626937</v>
      </c>
      <c r="K69" s="74">
        <f t="shared" si="34"/>
        <v>386.60665181455244</v>
      </c>
      <c r="L69" s="74">
        <f t="shared" si="34"/>
        <v>385.91005828753515</v>
      </c>
      <c r="M69" s="74">
        <f t="shared" si="34"/>
        <v>448.60811964930144</v>
      </c>
      <c r="N69" s="74">
        <f t="shared" si="34"/>
        <v>477.75727163783205</v>
      </c>
      <c r="O69" s="74">
        <f t="shared" si="34"/>
        <v>458.43519516764457</v>
      </c>
      <c r="P69" s="74">
        <f t="shared" si="34"/>
        <v>497.57286673385261</v>
      </c>
      <c r="Q69" s="74">
        <f t="shared" si="34"/>
        <v>480.95346655641242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373.62428842504744</v>
      </c>
      <c r="C72" s="79">
        <f t="shared" ref="C72:Q72" si="35">IF(C37=0,0,(C38*C73+C39*C74+C42*C77)/C37)</f>
        <v>373.88367729831145</v>
      </c>
      <c r="D72" s="79">
        <f t="shared" si="35"/>
        <v>374.07510431154384</v>
      </c>
      <c r="E72" s="79">
        <f t="shared" si="35"/>
        <v>374.12517131110098</v>
      </c>
      <c r="F72" s="79">
        <f t="shared" si="35"/>
        <v>374.33348395842745</v>
      </c>
      <c r="G72" s="79">
        <f t="shared" si="35"/>
        <v>373.86809269162211</v>
      </c>
      <c r="H72" s="79">
        <f t="shared" si="35"/>
        <v>374.04366812227073</v>
      </c>
      <c r="I72" s="79">
        <f t="shared" si="35"/>
        <v>373.91979301423027</v>
      </c>
      <c r="J72" s="79">
        <f t="shared" si="35"/>
        <v>373.64509394572025</v>
      </c>
      <c r="K72" s="79">
        <f t="shared" si="35"/>
        <v>373.24492333195195</v>
      </c>
      <c r="L72" s="79">
        <f t="shared" si="35"/>
        <v>373.22286661143329</v>
      </c>
      <c r="M72" s="79">
        <f t="shared" si="35"/>
        <v>372.96006587072867</v>
      </c>
      <c r="N72" s="79">
        <f t="shared" si="35"/>
        <v>372.96006587072867</v>
      </c>
      <c r="O72" s="79">
        <f t="shared" si="35"/>
        <v>373.0274477673085</v>
      </c>
      <c r="P72" s="79">
        <f t="shared" si="35"/>
        <v>372.70281288218507</v>
      </c>
      <c r="Q72" s="79">
        <f t="shared" si="35"/>
        <v>372.44624746450302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0.22621595965767405</v>
      </c>
      <c r="C83" s="168">
        <f t="shared" ref="C83:Q83" si="38">IF(C61=0,0,C61/C72)</f>
        <v>0.23146249125509108</v>
      </c>
      <c r="D83" s="168">
        <f t="shared" si="38"/>
        <v>0.24257442064161142</v>
      </c>
      <c r="E83" s="168">
        <f t="shared" si="38"/>
        <v>0.22296764918085768</v>
      </c>
      <c r="F83" s="168">
        <f t="shared" si="38"/>
        <v>0.22101642866286733</v>
      </c>
      <c r="G83" s="168">
        <f t="shared" si="38"/>
        <v>0.22148852097439437</v>
      </c>
      <c r="H83" s="168">
        <f t="shared" si="38"/>
        <v>0.21945414560797794</v>
      </c>
      <c r="I83" s="168">
        <f t="shared" si="38"/>
        <v>0.22143054498219533</v>
      </c>
      <c r="J83" s="168">
        <f t="shared" si="38"/>
        <v>0.23684938899926325</v>
      </c>
      <c r="K83" s="168">
        <f t="shared" si="38"/>
        <v>0.22898902947962071</v>
      </c>
      <c r="L83" s="168">
        <f t="shared" si="38"/>
        <v>0.23283300381811622</v>
      </c>
      <c r="M83" s="168">
        <f t="shared" si="38"/>
        <v>0.24693666273320933</v>
      </c>
      <c r="N83" s="168">
        <f t="shared" si="38"/>
        <v>0.24999138700823531</v>
      </c>
      <c r="O83" s="168">
        <f t="shared" si="38"/>
        <v>0.25940320294909436</v>
      </c>
      <c r="P83" s="168">
        <f t="shared" si="38"/>
        <v>0.25506891748056565</v>
      </c>
      <c r="Q83" s="168">
        <f t="shared" si="38"/>
        <v>0.25455802392711835</v>
      </c>
    </row>
    <row r="84" spans="1:17" ht="11.45" customHeight="1" x14ac:dyDescent="0.25">
      <c r="A84" s="91" t="s">
        <v>21</v>
      </c>
      <c r="B84" s="169">
        <f t="shared" ref="B84:Q84" si="39">IF(B62=0,0,B62/B73)</f>
        <v>0.18544810312362675</v>
      </c>
      <c r="C84" s="169">
        <f t="shared" si="39"/>
        <v>0.18544810312362675</v>
      </c>
      <c r="D84" s="169">
        <f t="shared" si="39"/>
        <v>0.18544810312362675</v>
      </c>
      <c r="E84" s="169">
        <f t="shared" si="39"/>
        <v>0.18544810312362675</v>
      </c>
      <c r="F84" s="169">
        <f t="shared" si="39"/>
        <v>0.18544810312362675</v>
      </c>
      <c r="G84" s="169">
        <f t="shared" si="39"/>
        <v>0.18728500770743836</v>
      </c>
      <c r="H84" s="169">
        <f t="shared" si="39"/>
        <v>0.18565968740925348</v>
      </c>
      <c r="I84" s="169">
        <f t="shared" si="39"/>
        <v>0.18642188336287785</v>
      </c>
      <c r="J84" s="169">
        <f t="shared" si="39"/>
        <v>0.19079439994093084</v>
      </c>
      <c r="K84" s="169">
        <f t="shared" si="39"/>
        <v>0.18842068744062179</v>
      </c>
      <c r="L84" s="169">
        <f t="shared" si="39"/>
        <v>0.18964059580985493</v>
      </c>
      <c r="M84" s="169">
        <f t="shared" si="39"/>
        <v>0.1918210074456827</v>
      </c>
      <c r="N84" s="169">
        <f t="shared" si="39"/>
        <v>0.19451779170499461</v>
      </c>
      <c r="O84" s="169">
        <f t="shared" si="39"/>
        <v>0.19707708944040397</v>
      </c>
      <c r="P84" s="169">
        <f t="shared" si="39"/>
        <v>0.19548755441540394</v>
      </c>
      <c r="Q84" s="169">
        <f t="shared" si="39"/>
        <v>0.1953711093375898</v>
      </c>
    </row>
    <row r="85" spans="1:17" ht="11.45" customHeight="1" x14ac:dyDescent="0.25">
      <c r="A85" s="19" t="s">
        <v>20</v>
      </c>
      <c r="B85" s="170">
        <f t="shared" ref="B85:Q85" si="40">IF(B63=0,0,B63/B74)</f>
        <v>0.29187166544199872</v>
      </c>
      <c r="C85" s="170">
        <f t="shared" si="40"/>
        <v>0.30563919683077223</v>
      </c>
      <c r="D85" s="170">
        <f t="shared" si="40"/>
        <v>0.33592776588607387</v>
      </c>
      <c r="E85" s="170">
        <f t="shared" si="40"/>
        <v>0.28636465288648927</v>
      </c>
      <c r="F85" s="170">
        <f t="shared" si="40"/>
        <v>0.28361114660873454</v>
      </c>
      <c r="G85" s="170">
        <f t="shared" si="40"/>
        <v>0.28069496184978415</v>
      </c>
      <c r="H85" s="170">
        <f t="shared" si="40"/>
        <v>0.277992456050563</v>
      </c>
      <c r="I85" s="170">
        <f t="shared" si="40"/>
        <v>0.28117975873813567</v>
      </c>
      <c r="J85" s="170">
        <f t="shared" si="40"/>
        <v>0.30850270970445648</v>
      </c>
      <c r="K85" s="170">
        <f t="shared" si="40"/>
        <v>0.29343426427063257</v>
      </c>
      <c r="L85" s="170">
        <f t="shared" si="40"/>
        <v>0.30110761127749663</v>
      </c>
      <c r="M85" s="170">
        <f t="shared" si="40"/>
        <v>0.33095615208968915</v>
      </c>
      <c r="N85" s="170">
        <f t="shared" si="40"/>
        <v>0.33329884696615103</v>
      </c>
      <c r="O85" s="170">
        <f t="shared" si="40"/>
        <v>0.35118911611257092</v>
      </c>
      <c r="P85" s="170">
        <f t="shared" si="40"/>
        <v>0.33999532332615934</v>
      </c>
      <c r="Q85" s="170">
        <f t="shared" si="40"/>
        <v>0.33918595371109339</v>
      </c>
    </row>
    <row r="86" spans="1:17" ht="11.45" customHeight="1" x14ac:dyDescent="0.25">
      <c r="A86" s="62" t="s">
        <v>17</v>
      </c>
      <c r="B86" s="171">
        <f t="shared" ref="B86:Q86" si="41">IF(B64=0,0,B64/B75)</f>
        <v>0.26641250168855268</v>
      </c>
      <c r="C86" s="171">
        <f t="shared" si="41"/>
        <v>0.27656095170818562</v>
      </c>
      <c r="D86" s="171">
        <f t="shared" si="41"/>
        <v>0.28936459572240725</v>
      </c>
      <c r="E86" s="171">
        <f t="shared" si="41"/>
        <v>0.25912988353507926</v>
      </c>
      <c r="F86" s="171">
        <f t="shared" si="41"/>
        <v>0.25929714449034613</v>
      </c>
      <c r="G86" s="171">
        <f t="shared" si="41"/>
        <v>0.25193567231577962</v>
      </c>
      <c r="H86" s="171">
        <f t="shared" si="41"/>
        <v>0.24791175611470631</v>
      </c>
      <c r="I86" s="171">
        <f t="shared" si="41"/>
        <v>0.24991340383083852</v>
      </c>
      <c r="J86" s="171">
        <f t="shared" si="41"/>
        <v>0.28810432743862247</v>
      </c>
      <c r="K86" s="171">
        <f t="shared" si="41"/>
        <v>0.26868050649689168</v>
      </c>
      <c r="L86" s="171">
        <f t="shared" si="41"/>
        <v>0.27542902143291359</v>
      </c>
      <c r="M86" s="171">
        <f t="shared" si="41"/>
        <v>0.30233740264469172</v>
      </c>
      <c r="N86" s="171">
        <f t="shared" si="41"/>
        <v>0.29850075459419478</v>
      </c>
      <c r="O86" s="171">
        <f t="shared" si="41"/>
        <v>0.31105323768697113</v>
      </c>
      <c r="P86" s="171">
        <f t="shared" si="41"/>
        <v>0.31064653228158734</v>
      </c>
      <c r="Q86" s="171">
        <f t="shared" si="41"/>
        <v>0.30977570121480713</v>
      </c>
    </row>
    <row r="87" spans="1:17" ht="11.45" customHeight="1" x14ac:dyDescent="0.25">
      <c r="A87" s="62" t="s">
        <v>16</v>
      </c>
      <c r="B87" s="171">
        <f t="shared" ref="B87:Q87" si="42">IF(B65=0,0,B65/B76)</f>
        <v>0.29601389076505863</v>
      </c>
      <c r="C87" s="171">
        <f t="shared" si="42"/>
        <v>0.3105558321157037</v>
      </c>
      <c r="D87" s="171">
        <f t="shared" si="42"/>
        <v>0.3448272205688192</v>
      </c>
      <c r="E87" s="171">
        <f t="shared" si="42"/>
        <v>0.29121532273785816</v>
      </c>
      <c r="F87" s="171">
        <f t="shared" si="42"/>
        <v>0.28810793832260678</v>
      </c>
      <c r="G87" s="171">
        <f t="shared" si="42"/>
        <v>0.28704881030176127</v>
      </c>
      <c r="H87" s="171">
        <f t="shared" si="42"/>
        <v>0.28477747099391487</v>
      </c>
      <c r="I87" s="171">
        <f t="shared" si="42"/>
        <v>0.28819715276939678</v>
      </c>
      <c r="J87" s="171">
        <f t="shared" si="42"/>
        <v>0.3125834520968333</v>
      </c>
      <c r="K87" s="171">
        <f t="shared" si="42"/>
        <v>0.29853389610765746</v>
      </c>
      <c r="L87" s="171">
        <f t="shared" si="42"/>
        <v>0.30603224603657064</v>
      </c>
      <c r="M87" s="171">
        <f t="shared" si="42"/>
        <v>0.33593044738299072</v>
      </c>
      <c r="N87" s="171">
        <f t="shared" si="42"/>
        <v>0.33967684022989653</v>
      </c>
      <c r="O87" s="171">
        <f t="shared" si="42"/>
        <v>0.35816045141008879</v>
      </c>
      <c r="P87" s="171">
        <f t="shared" si="42"/>
        <v>0.3451628136462081</v>
      </c>
      <c r="Q87" s="171">
        <f t="shared" si="42"/>
        <v>0.34419522357200794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</v>
      </c>
      <c r="G88" s="172">
        <f t="shared" si="43"/>
        <v>0</v>
      </c>
      <c r="H88" s="172">
        <f t="shared" si="43"/>
        <v>0</v>
      </c>
      <c r="I88" s="172">
        <f t="shared" si="43"/>
        <v>0</v>
      </c>
      <c r="J88" s="172">
        <f t="shared" si="43"/>
        <v>0</v>
      </c>
      <c r="K88" s="172">
        <f t="shared" si="43"/>
        <v>0</v>
      </c>
      <c r="L88" s="172">
        <f t="shared" si="43"/>
        <v>0</v>
      </c>
      <c r="M88" s="172">
        <f t="shared" si="43"/>
        <v>0</v>
      </c>
      <c r="N88" s="172">
        <f t="shared" si="43"/>
        <v>0</v>
      </c>
      <c r="O88" s="172">
        <f t="shared" si="43"/>
        <v>0</v>
      </c>
      <c r="P88" s="172">
        <f t="shared" si="43"/>
        <v>0</v>
      </c>
      <c r="Q88" s="172">
        <f t="shared" si="43"/>
        <v>0</v>
      </c>
    </row>
    <row r="89" spans="1:17" ht="11.45" customHeight="1" x14ac:dyDescent="0.25">
      <c r="A89" s="25" t="s">
        <v>18</v>
      </c>
      <c r="B89" s="168">
        <f t="shared" ref="B89:Q89" si="44">IF(B67=0,0,B67/B78)</f>
        <v>0.16532298224785311</v>
      </c>
      <c r="C89" s="168">
        <f t="shared" si="44"/>
        <v>0.16532298224785311</v>
      </c>
      <c r="D89" s="168">
        <f t="shared" si="44"/>
        <v>0.15705683313546046</v>
      </c>
      <c r="E89" s="168">
        <f t="shared" si="44"/>
        <v>0.16532298224785313</v>
      </c>
      <c r="F89" s="168">
        <f t="shared" si="44"/>
        <v>0.16532298224785313</v>
      </c>
      <c r="G89" s="168">
        <f t="shared" si="44"/>
        <v>0.18362780425432987</v>
      </c>
      <c r="H89" s="168">
        <f t="shared" si="44"/>
        <v>0.19293710415936716</v>
      </c>
      <c r="I89" s="168">
        <f t="shared" si="44"/>
        <v>0.20284366487276592</v>
      </c>
      <c r="J89" s="168">
        <f t="shared" si="44"/>
        <v>0.19396156879196857</v>
      </c>
      <c r="K89" s="168">
        <f t="shared" si="44"/>
        <v>0.18541071180724047</v>
      </c>
      <c r="L89" s="168">
        <f t="shared" si="44"/>
        <v>0.18497171284197803</v>
      </c>
      <c r="M89" s="168">
        <f t="shared" si="44"/>
        <v>0.21494232108125125</v>
      </c>
      <c r="N89" s="168">
        <f t="shared" si="44"/>
        <v>0.22896550428422296</v>
      </c>
      <c r="O89" s="168">
        <f t="shared" si="44"/>
        <v>0.21962247900667481</v>
      </c>
      <c r="P89" s="168">
        <f t="shared" si="44"/>
        <v>0.23845010919558285</v>
      </c>
      <c r="Q89" s="168">
        <f t="shared" si="44"/>
        <v>0.23044262358460743</v>
      </c>
    </row>
    <row r="90" spans="1:17" ht="11.45" customHeight="1" x14ac:dyDescent="0.25">
      <c r="A90" s="116" t="s">
        <v>17</v>
      </c>
      <c r="B90" s="171">
        <f t="shared" ref="B90:Q90" si="45">IF(B68=0,0,B68/B79)</f>
        <v>0.18082528975452786</v>
      </c>
      <c r="C90" s="171">
        <f t="shared" si="45"/>
        <v>0.1808035297625244</v>
      </c>
      <c r="D90" s="171">
        <f t="shared" si="45"/>
        <v>0.18074752575706629</v>
      </c>
      <c r="E90" s="171">
        <f t="shared" si="45"/>
        <v>0.18075865665537733</v>
      </c>
      <c r="F90" s="171">
        <f t="shared" si="45"/>
        <v>0.18074825393707891</v>
      </c>
      <c r="G90" s="171">
        <f t="shared" si="45"/>
        <v>0.20056438824134148</v>
      </c>
      <c r="H90" s="171">
        <f t="shared" si="45"/>
        <v>0.2107143545852804</v>
      </c>
      <c r="I90" s="171">
        <f t="shared" si="45"/>
        <v>0.22153134540234889</v>
      </c>
      <c r="J90" s="171">
        <f t="shared" si="45"/>
        <v>0.21190863617852204</v>
      </c>
      <c r="K90" s="171">
        <f t="shared" si="45"/>
        <v>0.20250824618857508</v>
      </c>
      <c r="L90" s="171">
        <f t="shared" si="45"/>
        <v>0.20214336386489939</v>
      </c>
      <c r="M90" s="171">
        <f t="shared" si="45"/>
        <v>0.23498520553058649</v>
      </c>
      <c r="N90" s="171">
        <f t="shared" si="45"/>
        <v>0.25025380895315019</v>
      </c>
      <c r="O90" s="171">
        <f t="shared" si="45"/>
        <v>0.24013272127829</v>
      </c>
      <c r="P90" s="171">
        <f t="shared" si="45"/>
        <v>0.26063340638439897</v>
      </c>
      <c r="Q90" s="171">
        <f t="shared" si="45"/>
        <v>0.25192800629145412</v>
      </c>
    </row>
    <row r="91" spans="1:17" ht="11.45" customHeight="1" x14ac:dyDescent="0.25">
      <c r="A91" s="93" t="s">
        <v>16</v>
      </c>
      <c r="B91" s="173">
        <f t="shared" ref="B91:Q91" si="46">IF(B69=0,0,B69/B80)</f>
        <v>0.16438662704957074</v>
      </c>
      <c r="C91" s="173">
        <f t="shared" si="46"/>
        <v>0.16436684523865858</v>
      </c>
      <c r="D91" s="173">
        <f t="shared" si="46"/>
        <v>0.15559221453056868</v>
      </c>
      <c r="E91" s="173">
        <f t="shared" si="46"/>
        <v>0.16432605150488847</v>
      </c>
      <c r="F91" s="173">
        <f t="shared" si="46"/>
        <v>0.16431659448825353</v>
      </c>
      <c r="G91" s="173">
        <f t="shared" si="46"/>
        <v>0.18233126203758315</v>
      </c>
      <c r="H91" s="173">
        <f t="shared" si="46"/>
        <v>0.1915585041684367</v>
      </c>
      <c r="I91" s="173">
        <f t="shared" si="46"/>
        <v>0.20139213218395352</v>
      </c>
      <c r="J91" s="173">
        <f t="shared" si="46"/>
        <v>0.19264421470774731</v>
      </c>
      <c r="K91" s="173">
        <f t="shared" si="46"/>
        <v>0.18409840562597735</v>
      </c>
      <c r="L91" s="173">
        <f t="shared" si="46"/>
        <v>0.1837666944226358</v>
      </c>
      <c r="M91" s="173">
        <f t="shared" si="46"/>
        <v>0.21362291411871498</v>
      </c>
      <c r="N91" s="173">
        <f t="shared" si="46"/>
        <v>0.22750346268468194</v>
      </c>
      <c r="O91" s="173">
        <f t="shared" si="46"/>
        <v>0.21830247388935456</v>
      </c>
      <c r="P91" s="173">
        <f t="shared" si="46"/>
        <v>0.23693946034945362</v>
      </c>
      <c r="Q91" s="173">
        <f t="shared" si="46"/>
        <v>0.22902546026495829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165014.30817674156</v>
      </c>
      <c r="C94" s="40">
        <f t="shared" si="47"/>
        <v>160607.05225208076</v>
      </c>
      <c r="D94" s="40">
        <f t="shared" si="47"/>
        <v>152868.88036404634</v>
      </c>
      <c r="E94" s="40">
        <f t="shared" si="47"/>
        <v>163405.60016223093</v>
      </c>
      <c r="F94" s="40">
        <f t="shared" si="47"/>
        <v>159653.6881665008</v>
      </c>
      <c r="G94" s="40">
        <f t="shared" si="47"/>
        <v>162762.37509119269</v>
      </c>
      <c r="H94" s="40">
        <f t="shared" si="47"/>
        <v>164278.66459750439</v>
      </c>
      <c r="I94" s="40">
        <f t="shared" si="47"/>
        <v>164539.12801525582</v>
      </c>
      <c r="J94" s="40">
        <f t="shared" si="47"/>
        <v>161269.0618201785</v>
      </c>
      <c r="K94" s="40">
        <f t="shared" si="47"/>
        <v>164918.587190269</v>
      </c>
      <c r="L94" s="40">
        <f t="shared" si="47"/>
        <v>163813.24129247633</v>
      </c>
      <c r="M94" s="40">
        <f t="shared" si="47"/>
        <v>159081.8126866651</v>
      </c>
      <c r="N94" s="40">
        <f t="shared" si="47"/>
        <v>161818.94544596752</v>
      </c>
      <c r="O94" s="40">
        <f t="shared" si="47"/>
        <v>160997.59916649957</v>
      </c>
      <c r="P94" s="40">
        <f t="shared" si="47"/>
        <v>162877.61688199843</v>
      </c>
      <c r="Q94" s="40">
        <f t="shared" si="47"/>
        <v>165046.30599941287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113730.07260123148</v>
      </c>
      <c r="C95" s="121">
        <f t="shared" si="48"/>
        <v>113692.48457424303</v>
      </c>
      <c r="D95" s="121">
        <f t="shared" si="48"/>
        <v>113737.44228291832</v>
      </c>
      <c r="E95" s="121">
        <f t="shared" si="48"/>
        <v>113707.59551901293</v>
      </c>
      <c r="F95" s="121">
        <f t="shared" si="48"/>
        <v>113757.61116591434</v>
      </c>
      <c r="G95" s="121">
        <f t="shared" si="48"/>
        <v>113737.35079521849</v>
      </c>
      <c r="H95" s="121">
        <f t="shared" si="48"/>
        <v>113733.29386546675</v>
      </c>
      <c r="I95" s="121">
        <f t="shared" si="48"/>
        <v>113758.30957605774</v>
      </c>
      <c r="J95" s="121">
        <f t="shared" si="48"/>
        <v>109746.82631340444</v>
      </c>
      <c r="K95" s="121">
        <f t="shared" si="48"/>
        <v>112723.87975723478</v>
      </c>
      <c r="L95" s="121">
        <f t="shared" si="48"/>
        <v>113586.03018682306</v>
      </c>
      <c r="M95" s="121">
        <f t="shared" si="48"/>
        <v>113725.54440103355</v>
      </c>
      <c r="N95" s="121">
        <f t="shared" si="48"/>
        <v>113700.38463199943</v>
      </c>
      <c r="O95" s="121">
        <f t="shared" si="48"/>
        <v>113055.09243845822</v>
      </c>
      <c r="P95" s="121">
        <f t="shared" si="48"/>
        <v>110950.98651704336</v>
      </c>
      <c r="Q95" s="121">
        <f t="shared" si="48"/>
        <v>113740.80710925288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269279.95546910958</v>
      </c>
      <c r="C96" s="38">
        <f t="shared" si="49"/>
        <v>257402.05108164239</v>
      </c>
      <c r="D96" s="38">
        <f t="shared" si="49"/>
        <v>234490.67825000428</v>
      </c>
      <c r="E96" s="38">
        <f t="shared" si="49"/>
        <v>267364.27936647646</v>
      </c>
      <c r="F96" s="38">
        <f t="shared" si="49"/>
        <v>256811.15821140431</v>
      </c>
      <c r="G96" s="38">
        <f t="shared" si="49"/>
        <v>263822.14550212992</v>
      </c>
      <c r="H96" s="38">
        <f t="shared" si="49"/>
        <v>269519.16059005109</v>
      </c>
      <c r="I96" s="38">
        <f t="shared" si="49"/>
        <v>269526.45502645499</v>
      </c>
      <c r="J96" s="38">
        <f t="shared" si="49"/>
        <v>266141.95183776936</v>
      </c>
      <c r="K96" s="38">
        <f t="shared" si="49"/>
        <v>268790.58240396529</v>
      </c>
      <c r="L96" s="38">
        <f t="shared" si="49"/>
        <v>263646.03960396041</v>
      </c>
      <c r="M96" s="38">
        <f t="shared" si="49"/>
        <v>247916.01415231134</v>
      </c>
      <c r="N96" s="38">
        <f t="shared" si="49"/>
        <v>256063.3373934227</v>
      </c>
      <c r="O96" s="38">
        <f t="shared" si="49"/>
        <v>255251.51883353587</v>
      </c>
      <c r="P96" s="38">
        <f t="shared" si="49"/>
        <v>263132.61648745521</v>
      </c>
      <c r="Q96" s="38">
        <f t="shared" si="49"/>
        <v>262702.00235571264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269984.43379305897</v>
      </c>
      <c r="C97" s="42">
        <f t="shared" si="50"/>
        <v>267118.51057739783</v>
      </c>
      <c r="D97" s="42">
        <f t="shared" si="50"/>
        <v>271140.25544848735</v>
      </c>
      <c r="E97" s="42">
        <f t="shared" si="50"/>
        <v>269975.59325787076</v>
      </c>
      <c r="F97" s="42">
        <f t="shared" si="50"/>
        <v>268481.22474348097</v>
      </c>
      <c r="G97" s="42">
        <f t="shared" si="50"/>
        <v>271264.34956642735</v>
      </c>
      <c r="H97" s="42">
        <f t="shared" si="50"/>
        <v>270999.00688440888</v>
      </c>
      <c r="I97" s="42">
        <f t="shared" si="50"/>
        <v>270648.42989105062</v>
      </c>
      <c r="J97" s="42">
        <f t="shared" si="50"/>
        <v>251836.59354744264</v>
      </c>
      <c r="K97" s="42">
        <f t="shared" si="50"/>
        <v>266574.10369247285</v>
      </c>
      <c r="L97" s="42">
        <f t="shared" si="50"/>
        <v>244856.37374424699</v>
      </c>
      <c r="M97" s="42">
        <f t="shared" si="50"/>
        <v>215279.11388927198</v>
      </c>
      <c r="N97" s="42">
        <f t="shared" si="50"/>
        <v>232595.61382190121</v>
      </c>
      <c r="O97" s="42">
        <f t="shared" si="50"/>
        <v>218931.56400242032</v>
      </c>
      <c r="P97" s="42">
        <f t="shared" si="50"/>
        <v>232202.80892166868</v>
      </c>
      <c r="Q97" s="42">
        <f t="shared" si="50"/>
        <v>230208.60339406587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269165.68390151241</v>
      </c>
      <c r="C98" s="42">
        <f t="shared" si="51"/>
        <v>255828.60104643655</v>
      </c>
      <c r="D98" s="42">
        <f t="shared" si="51"/>
        <v>228585.34770473375</v>
      </c>
      <c r="E98" s="42">
        <f t="shared" si="51"/>
        <v>266904.4799105167</v>
      </c>
      <c r="F98" s="42">
        <f t="shared" si="51"/>
        <v>254763.10017762933</v>
      </c>
      <c r="G98" s="42">
        <f t="shared" si="51"/>
        <v>262232.66814402665</v>
      </c>
      <c r="H98" s="42">
        <f t="shared" si="51"/>
        <v>269187.59700515377</v>
      </c>
      <c r="I98" s="42">
        <f t="shared" si="51"/>
        <v>269275.91694989486</v>
      </c>
      <c r="J98" s="42">
        <f t="shared" si="51"/>
        <v>269201.09768754692</v>
      </c>
      <c r="K98" s="42">
        <f t="shared" si="51"/>
        <v>269251.79578854237</v>
      </c>
      <c r="L98" s="42">
        <f t="shared" si="51"/>
        <v>267583.99352665484</v>
      </c>
      <c r="M98" s="42">
        <f t="shared" si="51"/>
        <v>254625.50906688624</v>
      </c>
      <c r="N98" s="42">
        <f t="shared" si="51"/>
        <v>260887.83269446969</v>
      </c>
      <c r="O98" s="42">
        <f t="shared" si="51"/>
        <v>262824.842748394</v>
      </c>
      <c r="P98" s="42">
        <f t="shared" si="51"/>
        <v>269452.08796132816</v>
      </c>
      <c r="Q98" s="42">
        <f t="shared" si="51"/>
        <v>269173.14536926092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0</v>
      </c>
      <c r="G99" s="120">
        <f t="shared" si="52"/>
        <v>0</v>
      </c>
      <c r="H99" s="120">
        <f t="shared" si="52"/>
        <v>0</v>
      </c>
      <c r="I99" s="120">
        <f t="shared" si="52"/>
        <v>0</v>
      </c>
      <c r="J99" s="120">
        <f t="shared" si="52"/>
        <v>0</v>
      </c>
      <c r="K99" s="120">
        <f t="shared" si="52"/>
        <v>0</v>
      </c>
      <c r="L99" s="120">
        <f t="shared" si="52"/>
        <v>0</v>
      </c>
      <c r="M99" s="120">
        <f t="shared" si="52"/>
        <v>0</v>
      </c>
      <c r="N99" s="120">
        <f t="shared" si="52"/>
        <v>0</v>
      </c>
      <c r="O99" s="120">
        <f t="shared" si="52"/>
        <v>0</v>
      </c>
      <c r="P99" s="120">
        <f t="shared" si="52"/>
        <v>0</v>
      </c>
      <c r="Q99" s="120">
        <f t="shared" si="52"/>
        <v>0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162081.53701714074</v>
      </c>
      <c r="C100" s="40">
        <f t="shared" si="53"/>
        <v>161654.48593543906</v>
      </c>
      <c r="D100" s="40">
        <f t="shared" si="53"/>
        <v>162051.55330290401</v>
      </c>
      <c r="E100" s="40">
        <f t="shared" si="53"/>
        <v>151576.38196768475</v>
      </c>
      <c r="F100" s="40">
        <f t="shared" si="53"/>
        <v>161515.69506726458</v>
      </c>
      <c r="G100" s="40">
        <f t="shared" si="53"/>
        <v>146092.12481426451</v>
      </c>
      <c r="H100" s="40">
        <f t="shared" si="53"/>
        <v>152746.31268436578</v>
      </c>
      <c r="I100" s="40">
        <f t="shared" si="53"/>
        <v>147776.14138438879</v>
      </c>
      <c r="J100" s="40">
        <f t="shared" si="53"/>
        <v>158477.17231222388</v>
      </c>
      <c r="K100" s="40">
        <f t="shared" si="53"/>
        <v>136619.76047904193</v>
      </c>
      <c r="L100" s="40">
        <f t="shared" si="53"/>
        <v>152868.26347305387</v>
      </c>
      <c r="M100" s="40">
        <f t="shared" si="53"/>
        <v>144929.26045016077</v>
      </c>
      <c r="N100" s="40">
        <f t="shared" si="53"/>
        <v>138642.73504273506</v>
      </c>
      <c r="O100" s="40">
        <f t="shared" si="53"/>
        <v>143147.26027397258</v>
      </c>
      <c r="P100" s="40">
        <f t="shared" si="53"/>
        <v>139921.36752136753</v>
      </c>
      <c r="Q100" s="40">
        <f t="shared" si="53"/>
        <v>143172.64957264959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97268.377679355486</v>
      </c>
      <c r="C101" s="42">
        <f t="shared" si="54"/>
        <v>95948.491151743205</v>
      </c>
      <c r="D101" s="42">
        <f t="shared" si="54"/>
        <v>97547.106132282832</v>
      </c>
      <c r="E101" s="42">
        <f t="shared" si="54"/>
        <v>95072.835207644224</v>
      </c>
      <c r="F101" s="42">
        <f t="shared" si="54"/>
        <v>97323.082590912643</v>
      </c>
      <c r="G101" s="42">
        <f t="shared" si="54"/>
        <v>97103.503113242565</v>
      </c>
      <c r="H101" s="42">
        <f t="shared" si="54"/>
        <v>96793.576675831078</v>
      </c>
      <c r="I101" s="42">
        <f t="shared" si="54"/>
        <v>93922.077922077922</v>
      </c>
      <c r="J101" s="42">
        <f t="shared" si="54"/>
        <v>95563.558591687426</v>
      </c>
      <c r="K101" s="42">
        <f t="shared" si="54"/>
        <v>90353.01158880924</v>
      </c>
      <c r="L101" s="42">
        <f t="shared" si="54"/>
        <v>93001.120324635354</v>
      </c>
      <c r="M101" s="42">
        <f t="shared" si="54"/>
        <v>88376.510095104197</v>
      </c>
      <c r="N101" s="42">
        <f t="shared" si="54"/>
        <v>86870.726107530383</v>
      </c>
      <c r="O101" s="42">
        <f t="shared" si="54"/>
        <v>85676.32574564105</v>
      </c>
      <c r="P101" s="42">
        <f t="shared" si="54"/>
        <v>88453.29668019581</v>
      </c>
      <c r="Q101" s="42">
        <f t="shared" si="54"/>
        <v>87841.563045419447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168878.42264057891</v>
      </c>
      <c r="C102" s="36">
        <f t="shared" si="55"/>
        <v>168793.81133550915</v>
      </c>
      <c r="D102" s="36">
        <f t="shared" si="55"/>
        <v>168958.76526245239</v>
      </c>
      <c r="E102" s="36">
        <f t="shared" si="55"/>
        <v>157626.84811470119</v>
      </c>
      <c r="F102" s="36">
        <f t="shared" si="55"/>
        <v>168778.75271849908</v>
      </c>
      <c r="G102" s="36">
        <f t="shared" si="55"/>
        <v>151960.97799641688</v>
      </c>
      <c r="H102" s="36">
        <f t="shared" si="55"/>
        <v>159914.96604985191</v>
      </c>
      <c r="I102" s="36">
        <f t="shared" si="55"/>
        <v>154664.45182724253</v>
      </c>
      <c r="J102" s="36">
        <f t="shared" si="55"/>
        <v>166524.26243926922</v>
      </c>
      <c r="K102" s="36">
        <f t="shared" si="55"/>
        <v>142209.03215705662</v>
      </c>
      <c r="L102" s="36">
        <f t="shared" si="55"/>
        <v>160100.53579970848</v>
      </c>
      <c r="M102" s="36">
        <f t="shared" si="55"/>
        <v>151302.82623257325</v>
      </c>
      <c r="N102" s="36">
        <f t="shared" si="55"/>
        <v>144559.53606390132</v>
      </c>
      <c r="O102" s="36">
        <f t="shared" si="55"/>
        <v>149605.89863048986</v>
      </c>
      <c r="P102" s="36">
        <f t="shared" si="55"/>
        <v>145694.40208340008</v>
      </c>
      <c r="Q102" s="36">
        <f t="shared" si="55"/>
        <v>149378.98817551378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13946972.521892335</v>
      </c>
      <c r="C105" s="40">
        <f t="shared" si="56"/>
        <v>13898941.912594575</v>
      </c>
      <c r="D105" s="40">
        <f t="shared" si="56"/>
        <v>13871482.977172345</v>
      </c>
      <c r="E105" s="40">
        <f t="shared" si="56"/>
        <v>13630937.298546659</v>
      </c>
      <c r="F105" s="40">
        <f t="shared" si="56"/>
        <v>13208764.249346705</v>
      </c>
      <c r="G105" s="40">
        <f t="shared" si="56"/>
        <v>13477943.89256373</v>
      </c>
      <c r="H105" s="40">
        <f t="shared" si="56"/>
        <v>13484885.416004207</v>
      </c>
      <c r="I105" s="40">
        <f t="shared" si="56"/>
        <v>13623389.546034977</v>
      </c>
      <c r="J105" s="40">
        <f t="shared" si="56"/>
        <v>14271926.893403158</v>
      </c>
      <c r="K105" s="40">
        <f t="shared" si="56"/>
        <v>14095425.533231739</v>
      </c>
      <c r="L105" s="40">
        <f t="shared" si="56"/>
        <v>14235141.514354648</v>
      </c>
      <c r="M105" s="40">
        <f t="shared" si="56"/>
        <v>14651039.470876655</v>
      </c>
      <c r="N105" s="40">
        <f t="shared" si="56"/>
        <v>15087481.326846778</v>
      </c>
      <c r="O105" s="40">
        <f t="shared" si="56"/>
        <v>15578854.557452658</v>
      </c>
      <c r="P105" s="40">
        <f t="shared" si="56"/>
        <v>15483944.853638209</v>
      </c>
      <c r="Q105" s="40">
        <f t="shared" si="56"/>
        <v>15647905.061518913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8436410.4928042926</v>
      </c>
      <c r="C106" s="121">
        <f t="shared" si="57"/>
        <v>8433622.2414822262</v>
      </c>
      <c r="D106" s="121">
        <f t="shared" si="57"/>
        <v>8436957.1702000722</v>
      </c>
      <c r="E106" s="121">
        <f t="shared" si="57"/>
        <v>8434743.1598998196</v>
      </c>
      <c r="F106" s="121">
        <f t="shared" si="57"/>
        <v>8438453.2826375663</v>
      </c>
      <c r="G106" s="121">
        <f t="shared" si="57"/>
        <v>8520520.2481224444</v>
      </c>
      <c r="H106" s="121">
        <f t="shared" si="57"/>
        <v>8446275.1148349289</v>
      </c>
      <c r="I106" s="121">
        <f t="shared" si="57"/>
        <v>8482815.3277383931</v>
      </c>
      <c r="J106" s="121">
        <f t="shared" si="57"/>
        <v>8375631.9487550231</v>
      </c>
      <c r="K106" s="121">
        <f t="shared" si="57"/>
        <v>8495804.3659328669</v>
      </c>
      <c r="L106" s="121">
        <f t="shared" si="57"/>
        <v>8616208.9761221167</v>
      </c>
      <c r="M106" s="121">
        <f t="shared" si="57"/>
        <v>8725979.3997259904</v>
      </c>
      <c r="N106" s="121">
        <f t="shared" si="57"/>
        <v>8846699.0938500129</v>
      </c>
      <c r="O106" s="121">
        <f t="shared" si="57"/>
        <v>8912227.4256748687</v>
      </c>
      <c r="P106" s="121">
        <f t="shared" si="57"/>
        <v>8675814.8056773059</v>
      </c>
      <c r="Q106" s="121">
        <f t="shared" si="57"/>
        <v>8888667.0647550244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25150460.503333207</v>
      </c>
      <c r="C107" s="38">
        <f t="shared" si="58"/>
        <v>25175089.969659712</v>
      </c>
      <c r="D107" s="38">
        <f t="shared" si="58"/>
        <v>25207017.493002918</v>
      </c>
      <c r="E107" s="38">
        <f t="shared" si="58"/>
        <v>24500377.297608759</v>
      </c>
      <c r="F107" s="38">
        <f t="shared" si="58"/>
        <v>23307042.253521126</v>
      </c>
      <c r="G107" s="38">
        <f t="shared" si="58"/>
        <v>23697135.061391544</v>
      </c>
      <c r="H107" s="38">
        <f t="shared" si="58"/>
        <v>23975773.88963661</v>
      </c>
      <c r="I107" s="38">
        <f t="shared" si="58"/>
        <v>24251322.75132275</v>
      </c>
      <c r="J107" s="38">
        <f t="shared" si="58"/>
        <v>26273764.258555133</v>
      </c>
      <c r="K107" s="38">
        <f t="shared" si="58"/>
        <v>25239157.372986369</v>
      </c>
      <c r="L107" s="38">
        <f t="shared" si="58"/>
        <v>25403465.346534651</v>
      </c>
      <c r="M107" s="38">
        <f t="shared" si="58"/>
        <v>26255785.6272838</v>
      </c>
      <c r="N107" s="38">
        <f t="shared" si="58"/>
        <v>27310596.83313033</v>
      </c>
      <c r="O107" s="38">
        <f t="shared" si="58"/>
        <v>28685297.691373028</v>
      </c>
      <c r="P107" s="38">
        <f t="shared" si="58"/>
        <v>28628434.886499401</v>
      </c>
      <c r="Q107" s="38">
        <f t="shared" si="58"/>
        <v>28513545.347467609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23016713.095608409</v>
      </c>
      <c r="C108" s="42">
        <f t="shared" si="59"/>
        <v>23639855.841330621</v>
      </c>
      <c r="D108" s="42">
        <f t="shared" si="59"/>
        <v>25106684.928614967</v>
      </c>
      <c r="E108" s="42">
        <f t="shared" si="59"/>
        <v>22386798.092232313</v>
      </c>
      <c r="F108" s="42">
        <f t="shared" si="59"/>
        <v>22277252.776081756</v>
      </c>
      <c r="G108" s="42">
        <f t="shared" si="59"/>
        <v>21869173.21066257</v>
      </c>
      <c r="H108" s="42">
        <f t="shared" si="59"/>
        <v>21498828.704657663</v>
      </c>
      <c r="I108" s="42">
        <f t="shared" si="59"/>
        <v>21644374.51377425</v>
      </c>
      <c r="J108" s="42">
        <f t="shared" si="59"/>
        <v>23217667.970694296</v>
      </c>
      <c r="K108" s="42">
        <f t="shared" si="59"/>
        <v>22919444.863695532</v>
      </c>
      <c r="L108" s="42">
        <f t="shared" si="59"/>
        <v>21580976.451836705</v>
      </c>
      <c r="M108" s="42">
        <f t="shared" si="59"/>
        <v>20827817.003818646</v>
      </c>
      <c r="N108" s="42">
        <f t="shared" si="59"/>
        <v>22217589.197163977</v>
      </c>
      <c r="O108" s="42">
        <f t="shared" si="59"/>
        <v>21791798.980744056</v>
      </c>
      <c r="P108" s="42">
        <f t="shared" si="59"/>
        <v>23082559.160819329</v>
      </c>
      <c r="Q108" s="42">
        <f t="shared" si="59"/>
        <v>22820170.093465015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25496570.032679874</v>
      </c>
      <c r="C109" s="42">
        <f t="shared" si="60"/>
        <v>25423700.504631199</v>
      </c>
      <c r="D109" s="42">
        <f t="shared" si="60"/>
        <v>25223184.035769749</v>
      </c>
      <c r="E109" s="42">
        <f t="shared" si="60"/>
        <v>24872535.762342814</v>
      </c>
      <c r="F109" s="42">
        <f t="shared" si="60"/>
        <v>23487766.896912806</v>
      </c>
      <c r="G109" s="42">
        <f t="shared" si="60"/>
        <v>24087544.132159814</v>
      </c>
      <c r="H109" s="42">
        <f t="shared" si="60"/>
        <v>24530740.191378184</v>
      </c>
      <c r="I109" s="42">
        <f t="shared" si="60"/>
        <v>24833456.823785037</v>
      </c>
      <c r="J109" s="42">
        <f t="shared" si="60"/>
        <v>26927298.695497684</v>
      </c>
      <c r="K109" s="42">
        <f t="shared" si="60"/>
        <v>25721852.041835815</v>
      </c>
      <c r="L109" s="42">
        <f t="shared" si="60"/>
        <v>26204585.773567155</v>
      </c>
      <c r="M109" s="42">
        <f t="shared" si="60"/>
        <v>27371667.576307472</v>
      </c>
      <c r="N109" s="42">
        <f t="shared" si="60"/>
        <v>28357617.492506672</v>
      </c>
      <c r="O109" s="42">
        <f t="shared" si="60"/>
        <v>30122708.58257613</v>
      </c>
      <c r="P109" s="42">
        <f t="shared" si="60"/>
        <v>29761549.063544828</v>
      </c>
      <c r="Q109" s="42">
        <f t="shared" si="60"/>
        <v>29647395.503985073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0</v>
      </c>
      <c r="G110" s="120">
        <f t="shared" si="61"/>
        <v>0</v>
      </c>
      <c r="H110" s="120">
        <f t="shared" si="61"/>
        <v>0</v>
      </c>
      <c r="I110" s="120">
        <f t="shared" si="61"/>
        <v>0</v>
      </c>
      <c r="J110" s="120">
        <f t="shared" si="61"/>
        <v>0</v>
      </c>
      <c r="K110" s="120">
        <f t="shared" si="61"/>
        <v>0</v>
      </c>
      <c r="L110" s="120">
        <f t="shared" si="61"/>
        <v>0</v>
      </c>
      <c r="M110" s="120">
        <f t="shared" si="61"/>
        <v>0</v>
      </c>
      <c r="N110" s="120">
        <f t="shared" si="61"/>
        <v>0</v>
      </c>
      <c r="O110" s="120">
        <f t="shared" si="61"/>
        <v>0</v>
      </c>
      <c r="P110" s="120">
        <f t="shared" si="61"/>
        <v>0</v>
      </c>
      <c r="Q110" s="120">
        <f t="shared" si="61"/>
        <v>0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56271186.440677963</v>
      </c>
      <c r="C111" s="40">
        <f t="shared" si="62"/>
        <v>56122923.588039868</v>
      </c>
      <c r="D111" s="40">
        <f t="shared" si="62"/>
        <v>53447737.909516387</v>
      </c>
      <c r="E111" s="40">
        <f t="shared" si="62"/>
        <v>52624024.960998438</v>
      </c>
      <c r="F111" s="40">
        <f t="shared" si="62"/>
        <v>56074738.41554559</v>
      </c>
      <c r="G111" s="40">
        <f t="shared" si="62"/>
        <v>56335809.806835063</v>
      </c>
      <c r="H111" s="40">
        <f t="shared" si="62"/>
        <v>61887905.604719765</v>
      </c>
      <c r="I111" s="40">
        <f t="shared" si="62"/>
        <v>62948453.608247422</v>
      </c>
      <c r="J111" s="40">
        <f t="shared" si="62"/>
        <v>64550810.014727548</v>
      </c>
      <c r="K111" s="40">
        <f t="shared" si="62"/>
        <v>53194610.778443113</v>
      </c>
      <c r="L111" s="40">
        <f t="shared" si="62"/>
        <v>59380239.520958088</v>
      </c>
      <c r="M111" s="40">
        <f t="shared" si="62"/>
        <v>65418006.430868164</v>
      </c>
      <c r="N111" s="40">
        <f t="shared" si="62"/>
        <v>66663247.863247864</v>
      </c>
      <c r="O111" s="40">
        <f t="shared" si="62"/>
        <v>66020547.94520548</v>
      </c>
      <c r="P111" s="40">
        <f t="shared" si="62"/>
        <v>70064957.264957279</v>
      </c>
      <c r="Q111" s="40">
        <f t="shared" si="62"/>
        <v>69285470.08547008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36936023.413426839</v>
      </c>
      <c r="C112" s="42">
        <f t="shared" si="63"/>
        <v>36430434.338809378</v>
      </c>
      <c r="D112" s="42">
        <f t="shared" si="63"/>
        <v>37025935.964161351</v>
      </c>
      <c r="E112" s="42">
        <f t="shared" si="63"/>
        <v>36088999.750758842</v>
      </c>
      <c r="F112" s="42">
        <f t="shared" si="63"/>
        <v>36941052.21677132</v>
      </c>
      <c r="G112" s="42">
        <f t="shared" si="63"/>
        <v>40898559.865797251</v>
      </c>
      <c r="H112" s="42">
        <f t="shared" si="63"/>
        <v>42831171.678222053</v>
      </c>
      <c r="I112" s="42">
        <f t="shared" si="63"/>
        <v>43694036.998630561</v>
      </c>
      <c r="J112" s="42">
        <f t="shared" si="63"/>
        <v>42526561.076014608</v>
      </c>
      <c r="K112" s="42">
        <f t="shared" si="63"/>
        <v>38424182.820882089</v>
      </c>
      <c r="L112" s="42">
        <f t="shared" si="63"/>
        <v>39479074.541814715</v>
      </c>
      <c r="M112" s="42">
        <f t="shared" si="63"/>
        <v>43611062.016425423</v>
      </c>
      <c r="N112" s="42">
        <f t="shared" si="63"/>
        <v>45653433.199364223</v>
      </c>
      <c r="O112" s="42">
        <f t="shared" si="63"/>
        <v>43204747.425894603</v>
      </c>
      <c r="P112" s="42">
        <f t="shared" si="63"/>
        <v>48413156.441347487</v>
      </c>
      <c r="Q112" s="42">
        <f t="shared" si="63"/>
        <v>46472474.679870956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58298843.986606918</v>
      </c>
      <c r="C113" s="36">
        <f t="shared" si="64"/>
        <v>58262623.156556621</v>
      </c>
      <c r="D113" s="36">
        <f t="shared" si="64"/>
        <v>55206203.748224519</v>
      </c>
      <c r="E113" s="36">
        <f t="shared" si="64"/>
        <v>54394614.879884198</v>
      </c>
      <c r="F113" s="36">
        <f t="shared" si="64"/>
        <v>58239614.724225536</v>
      </c>
      <c r="G113" s="36">
        <f t="shared" si="64"/>
        <v>58185197.486959405</v>
      </c>
      <c r="H113" s="36">
        <f t="shared" si="64"/>
        <v>64329450.55037754</v>
      </c>
      <c r="I113" s="36">
        <f t="shared" si="64"/>
        <v>65411227.825756557</v>
      </c>
      <c r="J113" s="36">
        <f t="shared" si="64"/>
        <v>67367865.111539677</v>
      </c>
      <c r="K113" s="36">
        <f t="shared" si="64"/>
        <v>54978957.780027673</v>
      </c>
      <c r="L113" s="36">
        <f t="shared" si="64"/>
        <v>61784407.102331102</v>
      </c>
      <c r="M113" s="36">
        <f t="shared" si="64"/>
        <v>67875676.373819679</v>
      </c>
      <c r="N113" s="36">
        <f t="shared" si="64"/>
        <v>69064369.539120272</v>
      </c>
      <c r="O113" s="36">
        <f t="shared" si="64"/>
        <v>68584609.336899474</v>
      </c>
      <c r="P113" s="36">
        <f t="shared" si="64"/>
        <v>72493581.311711982</v>
      </c>
      <c r="Q113" s="36">
        <f t="shared" si="64"/>
        <v>71844342.193702683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0.4054612110514616</v>
      </c>
      <c r="C117" s="119">
        <f t="shared" si="66"/>
        <v>0.40869530048911745</v>
      </c>
      <c r="D117" s="119">
        <f t="shared" si="66"/>
        <v>0.41112163331904727</v>
      </c>
      <c r="E117" s="119">
        <f t="shared" si="66"/>
        <v>0.41865418761719214</v>
      </c>
      <c r="F117" s="119">
        <f t="shared" si="66"/>
        <v>0.43388858848851475</v>
      </c>
      <c r="G117" s="119">
        <f t="shared" si="66"/>
        <v>0.42568081801403423</v>
      </c>
      <c r="H117" s="119">
        <f t="shared" si="66"/>
        <v>0.42312900248468704</v>
      </c>
      <c r="I117" s="119">
        <f t="shared" si="66"/>
        <v>0.41967496883211036</v>
      </c>
      <c r="J117" s="119">
        <f t="shared" si="66"/>
        <v>0.39352741758492177</v>
      </c>
      <c r="K117" s="119">
        <f t="shared" si="66"/>
        <v>0.4011571440685367</v>
      </c>
      <c r="L117" s="119">
        <f t="shared" si="66"/>
        <v>0.40268245715185946</v>
      </c>
      <c r="M117" s="119">
        <f t="shared" si="66"/>
        <v>0.39427957032906202</v>
      </c>
      <c r="N117" s="119">
        <f t="shared" si="66"/>
        <v>0.38817095825921705</v>
      </c>
      <c r="O117" s="119">
        <f t="shared" si="66"/>
        <v>0.37919401628862687</v>
      </c>
      <c r="P117" s="119">
        <f t="shared" si="66"/>
        <v>0.36912415458895947</v>
      </c>
      <c r="Q117" s="119">
        <f t="shared" si="66"/>
        <v>0.37239588196867945</v>
      </c>
    </row>
    <row r="118" spans="1:17" ht="11.45" customHeight="1" x14ac:dyDescent="0.25">
      <c r="A118" s="19" t="s">
        <v>20</v>
      </c>
      <c r="B118" s="30">
        <f t="shared" ref="B118:Q118" si="67">IF(B6=0,0,B6/B$4)</f>
        <v>0.59453878894853829</v>
      </c>
      <c r="C118" s="30">
        <f t="shared" si="67"/>
        <v>0.5913046995108826</v>
      </c>
      <c r="D118" s="30">
        <f t="shared" si="67"/>
        <v>0.58887836668095261</v>
      </c>
      <c r="E118" s="30">
        <f t="shared" si="67"/>
        <v>0.5813458123828078</v>
      </c>
      <c r="F118" s="30">
        <f t="shared" si="67"/>
        <v>0.56611141151148536</v>
      </c>
      <c r="G118" s="30">
        <f t="shared" si="67"/>
        <v>0.57431918198596588</v>
      </c>
      <c r="H118" s="30">
        <f t="shared" si="67"/>
        <v>0.57687099751531301</v>
      </c>
      <c r="I118" s="30">
        <f t="shared" si="67"/>
        <v>0.58032503116788969</v>
      </c>
      <c r="J118" s="30">
        <f t="shared" si="67"/>
        <v>0.60647258241507829</v>
      </c>
      <c r="K118" s="30">
        <f t="shared" si="67"/>
        <v>0.59884285593146336</v>
      </c>
      <c r="L118" s="30">
        <f t="shared" si="67"/>
        <v>0.59731754284814043</v>
      </c>
      <c r="M118" s="30">
        <f t="shared" si="67"/>
        <v>0.60572042967093798</v>
      </c>
      <c r="N118" s="30">
        <f t="shared" si="67"/>
        <v>0.6118290417407829</v>
      </c>
      <c r="O118" s="30">
        <f t="shared" si="67"/>
        <v>0.62080598371137308</v>
      </c>
      <c r="P118" s="30">
        <f t="shared" si="67"/>
        <v>0.63087584541104047</v>
      </c>
      <c r="Q118" s="30">
        <f t="shared" si="67"/>
        <v>0.62760411803132055</v>
      </c>
    </row>
    <row r="119" spans="1:17" ht="11.45" customHeight="1" x14ac:dyDescent="0.25">
      <c r="A119" s="62" t="s">
        <v>17</v>
      </c>
      <c r="B119" s="115">
        <f t="shared" ref="B119:Q119" si="68">IF(B7=0,0,B7/B$4)</f>
        <v>7.5938932306261753E-2</v>
      </c>
      <c r="C119" s="115">
        <f t="shared" si="68"/>
        <v>7.7383366220917654E-2</v>
      </c>
      <c r="D119" s="115">
        <f t="shared" si="68"/>
        <v>8.1393189726341797E-2</v>
      </c>
      <c r="E119" s="115">
        <f t="shared" si="68"/>
        <v>7.9529154614214115E-2</v>
      </c>
      <c r="F119" s="115">
        <f t="shared" si="68"/>
        <v>8.0783728755654732E-2</v>
      </c>
      <c r="G119" s="115">
        <f t="shared" si="68"/>
        <v>9.3277216540493341E-2</v>
      </c>
      <c r="H119" s="115">
        <f t="shared" si="68"/>
        <v>9.468277216774855E-2</v>
      </c>
      <c r="I119" s="115">
        <f t="shared" si="68"/>
        <v>9.4544920877906696E-2</v>
      </c>
      <c r="J119" s="115">
        <f t="shared" si="68"/>
        <v>9.4415928036958613E-2</v>
      </c>
      <c r="K119" s="115">
        <f t="shared" si="68"/>
        <v>9.366630345527005E-2</v>
      </c>
      <c r="L119" s="115">
        <f t="shared" si="68"/>
        <v>8.7922508803783272E-2</v>
      </c>
      <c r="M119" s="115">
        <f t="shared" si="68"/>
        <v>8.193620324051297E-2</v>
      </c>
      <c r="N119" s="115">
        <f t="shared" si="68"/>
        <v>8.4875179875156956E-2</v>
      </c>
      <c r="O119" s="115">
        <f t="shared" si="68"/>
        <v>8.1372587548184772E-2</v>
      </c>
      <c r="P119" s="115">
        <f t="shared" si="68"/>
        <v>8.6296491174617296E-2</v>
      </c>
      <c r="Q119" s="115">
        <f t="shared" si="68"/>
        <v>8.3418977784268419E-2</v>
      </c>
    </row>
    <row r="120" spans="1:17" ht="11.45" customHeight="1" x14ac:dyDescent="0.25">
      <c r="A120" s="62" t="s">
        <v>16</v>
      </c>
      <c r="B120" s="115">
        <f t="shared" ref="B120:Q120" si="69">IF(B8=0,0,B8/B$4)</f>
        <v>0.51859985664227659</v>
      </c>
      <c r="C120" s="115">
        <f t="shared" si="69"/>
        <v>0.51392133328996492</v>
      </c>
      <c r="D120" s="115">
        <f t="shared" si="69"/>
        <v>0.50748517695461082</v>
      </c>
      <c r="E120" s="115">
        <f t="shared" si="69"/>
        <v>0.50181665776859374</v>
      </c>
      <c r="F120" s="115">
        <f t="shared" si="69"/>
        <v>0.48532768275583066</v>
      </c>
      <c r="G120" s="115">
        <f t="shared" si="69"/>
        <v>0.48104196544547251</v>
      </c>
      <c r="H120" s="115">
        <f t="shared" si="69"/>
        <v>0.48218822534756439</v>
      </c>
      <c r="I120" s="115">
        <f t="shared" si="69"/>
        <v>0.48578011028998297</v>
      </c>
      <c r="J120" s="115">
        <f t="shared" si="69"/>
        <v>0.51205665437811976</v>
      </c>
      <c r="K120" s="115">
        <f t="shared" si="69"/>
        <v>0.50517655247619331</v>
      </c>
      <c r="L120" s="115">
        <f t="shared" si="69"/>
        <v>0.50939503404435715</v>
      </c>
      <c r="M120" s="115">
        <f t="shared" si="69"/>
        <v>0.52378422643042499</v>
      </c>
      <c r="N120" s="115">
        <f t="shared" si="69"/>
        <v>0.52695386186562598</v>
      </c>
      <c r="O120" s="115">
        <f t="shared" si="69"/>
        <v>0.53943339616318831</v>
      </c>
      <c r="P120" s="115">
        <f t="shared" si="69"/>
        <v>0.54457935423642312</v>
      </c>
      <c r="Q120" s="115">
        <f t="shared" si="69"/>
        <v>0.54418514024705211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0</v>
      </c>
      <c r="G121" s="117">
        <f t="shared" si="70"/>
        <v>0</v>
      </c>
      <c r="H121" s="117">
        <f t="shared" si="70"/>
        <v>0</v>
      </c>
      <c r="I121" s="117">
        <f t="shared" si="70"/>
        <v>0</v>
      </c>
      <c r="J121" s="117">
        <f t="shared" si="70"/>
        <v>0</v>
      </c>
      <c r="K121" s="117">
        <f t="shared" si="70"/>
        <v>0</v>
      </c>
      <c r="L121" s="117">
        <f t="shared" si="70"/>
        <v>0</v>
      </c>
      <c r="M121" s="117">
        <f t="shared" si="70"/>
        <v>0</v>
      </c>
      <c r="N121" s="117">
        <f t="shared" si="70"/>
        <v>0</v>
      </c>
      <c r="O121" s="117">
        <f t="shared" si="70"/>
        <v>0</v>
      </c>
      <c r="P121" s="117">
        <f t="shared" si="70"/>
        <v>0</v>
      </c>
      <c r="Q121" s="117">
        <f t="shared" si="70"/>
        <v>0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6.2301726239515152E-2</v>
      </c>
      <c r="C123" s="115">
        <f t="shared" si="72"/>
        <v>6.3617937192616852E-2</v>
      </c>
      <c r="D123" s="115">
        <f t="shared" si="72"/>
        <v>6.7005488318097009E-2</v>
      </c>
      <c r="E123" s="115">
        <f t="shared" si="72"/>
        <v>6.6332206348483594E-2</v>
      </c>
      <c r="F123" s="115">
        <f t="shared" si="72"/>
        <v>6.6961442414577216E-2</v>
      </c>
      <c r="G123" s="115">
        <f t="shared" si="72"/>
        <v>7.7667782622181838E-2</v>
      </c>
      <c r="H123" s="115">
        <f t="shared" si="72"/>
        <v>7.859867062018823E-2</v>
      </c>
      <c r="I123" s="115">
        <f t="shared" si="72"/>
        <v>7.8715101045682315E-2</v>
      </c>
      <c r="J123" s="115">
        <f t="shared" si="72"/>
        <v>7.4710134676092291E-2</v>
      </c>
      <c r="K123" s="115">
        <f t="shared" si="72"/>
        <v>7.7856170515661349E-2</v>
      </c>
      <c r="L123" s="115">
        <f t="shared" si="72"/>
        <v>7.1660701028857438E-2</v>
      </c>
      <c r="M123" s="115">
        <f t="shared" si="72"/>
        <v>6.7522656845288812E-2</v>
      </c>
      <c r="N123" s="115">
        <f t="shared" si="72"/>
        <v>7.023965310943775E-2</v>
      </c>
      <c r="O123" s="115">
        <f t="shared" si="72"/>
        <v>6.6113707286227355E-2</v>
      </c>
      <c r="P123" s="115">
        <f t="shared" si="72"/>
        <v>6.9688109447631055E-2</v>
      </c>
      <c r="Q123" s="115">
        <f t="shared" si="72"/>
        <v>6.7647192492657313E-2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0.93769827376048476</v>
      </c>
      <c r="C124" s="28">
        <f t="shared" si="73"/>
        <v>0.93638206280738312</v>
      </c>
      <c r="D124" s="28">
        <f t="shared" si="73"/>
        <v>0.93299451168190306</v>
      </c>
      <c r="E124" s="28">
        <f t="shared" si="73"/>
        <v>0.93366779365151642</v>
      </c>
      <c r="F124" s="28">
        <f t="shared" si="73"/>
        <v>0.93303855758542276</v>
      </c>
      <c r="G124" s="28">
        <f t="shared" si="73"/>
        <v>0.92233221737781823</v>
      </c>
      <c r="H124" s="28">
        <f t="shared" si="73"/>
        <v>0.92140132937981178</v>
      </c>
      <c r="I124" s="28">
        <f t="shared" si="73"/>
        <v>0.92128489895431764</v>
      </c>
      <c r="J124" s="28">
        <f t="shared" si="73"/>
        <v>0.92528986532390778</v>
      </c>
      <c r="K124" s="28">
        <f t="shared" si="73"/>
        <v>0.92214382948433871</v>
      </c>
      <c r="L124" s="28">
        <f t="shared" si="73"/>
        <v>0.92833929897114253</v>
      </c>
      <c r="M124" s="28">
        <f t="shared" si="73"/>
        <v>0.9324773431547112</v>
      </c>
      <c r="N124" s="28">
        <f t="shared" si="73"/>
        <v>0.92976034689056219</v>
      </c>
      <c r="O124" s="28">
        <f t="shared" si="73"/>
        <v>0.93388629271377277</v>
      </c>
      <c r="P124" s="28">
        <f t="shared" si="73"/>
        <v>0.93031189055236896</v>
      </c>
      <c r="Q124" s="28">
        <f t="shared" si="73"/>
        <v>0.93235280750734273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0.46198222771975517</v>
      </c>
      <c r="C128" s="119">
        <f t="shared" si="75"/>
        <v>0.47679795688753734</v>
      </c>
      <c r="D128" s="119">
        <f t="shared" si="75"/>
        <v>0.5029117143504247</v>
      </c>
      <c r="E128" s="119">
        <f t="shared" si="75"/>
        <v>0.47079499422982979</v>
      </c>
      <c r="F128" s="119">
        <f t="shared" si="75"/>
        <v>0.4839261319621308</v>
      </c>
      <c r="G128" s="119">
        <f t="shared" si="75"/>
        <v>0.47053366538977687</v>
      </c>
      <c r="H128" s="119">
        <f t="shared" si="75"/>
        <v>0.46769344661839846</v>
      </c>
      <c r="I128" s="119">
        <f t="shared" si="75"/>
        <v>0.46598524770207267</v>
      </c>
      <c r="J128" s="119">
        <f t="shared" si="75"/>
        <v>0.45633200979304145</v>
      </c>
      <c r="K128" s="119">
        <f t="shared" si="75"/>
        <v>0.45491948767042006</v>
      </c>
      <c r="L128" s="119">
        <f t="shared" si="75"/>
        <v>0.46130078419316817</v>
      </c>
      <c r="M128" s="119">
        <f t="shared" si="75"/>
        <v>0.47325588489224596</v>
      </c>
      <c r="N128" s="119">
        <f t="shared" si="75"/>
        <v>0.46514793455137537</v>
      </c>
      <c r="O128" s="119">
        <f t="shared" si="75"/>
        <v>0.4654590379099906</v>
      </c>
      <c r="P128" s="119">
        <f t="shared" si="75"/>
        <v>0.44875941162452065</v>
      </c>
      <c r="Q128" s="119">
        <f t="shared" si="75"/>
        <v>0.45178824817846919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0.53801777228024494</v>
      </c>
      <c r="C129" s="30">
        <f t="shared" si="76"/>
        <v>0.52320204311246254</v>
      </c>
      <c r="D129" s="30">
        <f t="shared" si="76"/>
        <v>0.49708828564957519</v>
      </c>
      <c r="E129" s="30">
        <f t="shared" si="76"/>
        <v>0.52920500577017016</v>
      </c>
      <c r="F129" s="30">
        <f t="shared" si="76"/>
        <v>0.51607386803786925</v>
      </c>
      <c r="G129" s="30">
        <f t="shared" si="76"/>
        <v>0.52946633461022308</v>
      </c>
      <c r="H129" s="30">
        <f t="shared" si="76"/>
        <v>0.53230655338160149</v>
      </c>
      <c r="I129" s="30">
        <f t="shared" si="76"/>
        <v>0.53401475229792728</v>
      </c>
      <c r="J129" s="30">
        <f t="shared" si="76"/>
        <v>0.54366799020695855</v>
      </c>
      <c r="K129" s="30">
        <f t="shared" si="76"/>
        <v>0.54508051232957988</v>
      </c>
      <c r="L129" s="30">
        <f t="shared" si="76"/>
        <v>0.53869921580683178</v>
      </c>
      <c r="M129" s="30">
        <f t="shared" si="76"/>
        <v>0.52674411510775399</v>
      </c>
      <c r="N129" s="30">
        <f t="shared" si="76"/>
        <v>0.53485206544862463</v>
      </c>
      <c r="O129" s="30">
        <f t="shared" si="76"/>
        <v>0.53454096209000934</v>
      </c>
      <c r="P129" s="30">
        <f t="shared" si="76"/>
        <v>0.55124058837547929</v>
      </c>
      <c r="Q129" s="30">
        <f t="shared" si="76"/>
        <v>0.54821175182153081</v>
      </c>
    </row>
    <row r="130" spans="1:17" ht="11.45" customHeight="1" x14ac:dyDescent="0.25">
      <c r="A130" s="62" t="s">
        <v>17</v>
      </c>
      <c r="B130" s="115">
        <f t="shared" ref="B130:Q130" si="77">IF(B18=0,0,B18/B$15)</f>
        <v>7.5286698027434221E-2</v>
      </c>
      <c r="C130" s="115">
        <f t="shared" si="77"/>
        <v>7.5670030177427947E-2</v>
      </c>
      <c r="D130" s="115">
        <f t="shared" si="77"/>
        <v>7.9762086336744031E-2</v>
      </c>
      <c r="E130" s="115">
        <f t="shared" si="77"/>
        <v>8.0005099835459656E-2</v>
      </c>
      <c r="F130" s="115">
        <f t="shared" si="77"/>
        <v>8.054886328540245E-2</v>
      </c>
      <c r="G130" s="115">
        <f t="shared" si="77"/>
        <v>9.5808835196678543E-2</v>
      </c>
      <c r="H130" s="115">
        <f t="shared" si="77"/>
        <v>9.7969290192043187E-2</v>
      </c>
      <c r="I130" s="115">
        <f t="shared" si="77"/>
        <v>9.7884664884702474E-2</v>
      </c>
      <c r="J130" s="115">
        <f t="shared" si="77"/>
        <v>9.0631059974265779E-2</v>
      </c>
      <c r="K130" s="115">
        <f t="shared" si="77"/>
        <v>9.3112037549509655E-2</v>
      </c>
      <c r="L130" s="115">
        <f t="shared" si="77"/>
        <v>8.6686841573264534E-2</v>
      </c>
      <c r="M130" s="115">
        <f t="shared" si="77"/>
        <v>7.7997716282250926E-2</v>
      </c>
      <c r="N130" s="115">
        <f t="shared" si="77"/>
        <v>8.2846215658098979E-2</v>
      </c>
      <c r="O130" s="115">
        <f t="shared" si="77"/>
        <v>7.9106021826939515E-2</v>
      </c>
      <c r="P130" s="115">
        <f t="shared" si="77"/>
        <v>8.2527152167904336E-2</v>
      </c>
      <c r="Q130" s="115">
        <f t="shared" si="77"/>
        <v>7.9784390303262676E-2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0.46273107425281068</v>
      </c>
      <c r="C131" s="115">
        <f t="shared" si="78"/>
        <v>0.44753201293503464</v>
      </c>
      <c r="D131" s="115">
        <f t="shared" si="78"/>
        <v>0.41732619931283116</v>
      </c>
      <c r="E131" s="115">
        <f t="shared" si="78"/>
        <v>0.44919990593471049</v>
      </c>
      <c r="F131" s="115">
        <f t="shared" si="78"/>
        <v>0.4355250047524668</v>
      </c>
      <c r="G131" s="115">
        <f t="shared" si="78"/>
        <v>0.43365749941354464</v>
      </c>
      <c r="H131" s="115">
        <f t="shared" si="78"/>
        <v>0.43433726318955829</v>
      </c>
      <c r="I131" s="115">
        <f t="shared" si="78"/>
        <v>0.43613008741322484</v>
      </c>
      <c r="J131" s="115">
        <f t="shared" si="78"/>
        <v>0.45303693023269281</v>
      </c>
      <c r="K131" s="115">
        <f t="shared" si="78"/>
        <v>0.45196847478007018</v>
      </c>
      <c r="L131" s="115">
        <f t="shared" si="78"/>
        <v>0.45201237423356727</v>
      </c>
      <c r="M131" s="115">
        <f t="shared" si="78"/>
        <v>0.4487463988255031</v>
      </c>
      <c r="N131" s="115">
        <f t="shared" si="78"/>
        <v>0.45200584979052572</v>
      </c>
      <c r="O131" s="115">
        <f t="shared" si="78"/>
        <v>0.45543494026306985</v>
      </c>
      <c r="P131" s="115">
        <f t="shared" si="78"/>
        <v>0.468713436207575</v>
      </c>
      <c r="Q131" s="115">
        <f t="shared" si="78"/>
        <v>0.46842736151826814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0</v>
      </c>
      <c r="G132" s="117">
        <f t="shared" si="79"/>
        <v>0</v>
      </c>
      <c r="H132" s="117">
        <f t="shared" si="79"/>
        <v>0</v>
      </c>
      <c r="I132" s="117">
        <f t="shared" si="79"/>
        <v>0</v>
      </c>
      <c r="J132" s="117">
        <f t="shared" si="79"/>
        <v>0</v>
      </c>
      <c r="K132" s="117">
        <f t="shared" si="79"/>
        <v>0</v>
      </c>
      <c r="L132" s="117">
        <f t="shared" si="79"/>
        <v>0</v>
      </c>
      <c r="M132" s="117">
        <f t="shared" si="79"/>
        <v>0</v>
      </c>
      <c r="N132" s="117">
        <f t="shared" si="79"/>
        <v>0</v>
      </c>
      <c r="O132" s="117">
        <f t="shared" si="79"/>
        <v>0</v>
      </c>
      <c r="P132" s="117">
        <f t="shared" si="79"/>
        <v>0</v>
      </c>
      <c r="Q132" s="117">
        <f t="shared" si="79"/>
        <v>0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5.6960545701810833E-2</v>
      </c>
      <c r="C134" s="115">
        <f t="shared" si="81"/>
        <v>5.8170916878416058E-2</v>
      </c>
      <c r="D134" s="115">
        <f t="shared" si="81"/>
        <v>5.8223036547010582E-2</v>
      </c>
      <c r="E134" s="115">
        <f t="shared" si="81"/>
        <v>6.066784504555596E-2</v>
      </c>
      <c r="F134" s="115">
        <f t="shared" si="81"/>
        <v>6.124687300962537E-2</v>
      </c>
      <c r="G134" s="115">
        <f t="shared" si="81"/>
        <v>7.110915606339975E-2</v>
      </c>
      <c r="H134" s="115">
        <f t="shared" si="81"/>
        <v>7.1967569224609354E-2</v>
      </c>
      <c r="I134" s="115">
        <f t="shared" si="81"/>
        <v>7.2074945186366354E-2</v>
      </c>
      <c r="J134" s="115">
        <f t="shared" si="81"/>
        <v>6.8382748281321973E-2</v>
      </c>
      <c r="K134" s="115">
        <f t="shared" si="81"/>
        <v>7.1282865096034112E-2</v>
      </c>
      <c r="L134" s="115">
        <f t="shared" si="81"/>
        <v>6.557327611122396E-2</v>
      </c>
      <c r="M134" s="115">
        <f t="shared" si="81"/>
        <v>6.1763363166325344E-2</v>
      </c>
      <c r="N134" s="115">
        <f t="shared" si="81"/>
        <v>6.4264586669935925E-2</v>
      </c>
      <c r="O134" s="115">
        <f t="shared" si="81"/>
        <v>6.0466796083552495E-2</v>
      </c>
      <c r="P134" s="115">
        <f t="shared" si="81"/>
        <v>6.3756743764893015E-2</v>
      </c>
      <c r="Q134" s="115">
        <f t="shared" si="81"/>
        <v>6.1877981513918372E-2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0.94303945429818925</v>
      </c>
      <c r="C135" s="28">
        <f t="shared" si="82"/>
        <v>0.94182908312158387</v>
      </c>
      <c r="D135" s="28">
        <f t="shared" si="82"/>
        <v>0.94177696345298945</v>
      </c>
      <c r="E135" s="28">
        <f t="shared" si="82"/>
        <v>0.93933215495444411</v>
      </c>
      <c r="F135" s="28">
        <f t="shared" si="82"/>
        <v>0.93875312699037461</v>
      </c>
      <c r="G135" s="28">
        <f t="shared" si="82"/>
        <v>0.92889084393660026</v>
      </c>
      <c r="H135" s="28">
        <f t="shared" si="82"/>
        <v>0.92803243077539066</v>
      </c>
      <c r="I135" s="28">
        <f t="shared" si="82"/>
        <v>0.92792505481363363</v>
      </c>
      <c r="J135" s="28">
        <f t="shared" si="82"/>
        <v>0.93161725171867793</v>
      </c>
      <c r="K135" s="28">
        <f t="shared" si="82"/>
        <v>0.9287171349039659</v>
      </c>
      <c r="L135" s="28">
        <f t="shared" si="82"/>
        <v>0.93442672388877601</v>
      </c>
      <c r="M135" s="28">
        <f t="shared" si="82"/>
        <v>0.93823663683367464</v>
      </c>
      <c r="N135" s="28">
        <f t="shared" si="82"/>
        <v>0.93573541333006416</v>
      </c>
      <c r="O135" s="28">
        <f t="shared" si="82"/>
        <v>0.93953320391644757</v>
      </c>
      <c r="P135" s="28">
        <f t="shared" si="82"/>
        <v>0.93624325623510707</v>
      </c>
      <c r="Q135" s="28">
        <f t="shared" si="82"/>
        <v>0.93812201848608157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326.42764813264722</v>
      </c>
      <c r="C4" s="166">
        <v>319.89780000000002</v>
      </c>
      <c r="D4" s="166">
        <v>311.09237999999999</v>
      </c>
      <c r="E4" s="166">
        <v>327.99615</v>
      </c>
      <c r="F4" s="166">
        <v>334.40825999999998</v>
      </c>
      <c r="G4" s="166">
        <v>336.09572645813563</v>
      </c>
      <c r="H4" s="166">
        <v>347.48255999999998</v>
      </c>
      <c r="I4" s="166">
        <v>346.36806000000001</v>
      </c>
      <c r="J4" s="166">
        <v>339.70587</v>
      </c>
      <c r="K4" s="166">
        <v>324.71161000000001</v>
      </c>
      <c r="L4" s="166">
        <v>333.62716484923271</v>
      </c>
      <c r="M4" s="166">
        <v>298.15080807430218</v>
      </c>
      <c r="N4" s="166">
        <v>293.35082731644013</v>
      </c>
      <c r="O4" s="166">
        <v>291.02662609455388</v>
      </c>
      <c r="P4" s="166">
        <v>288.36051389370652</v>
      </c>
      <c r="Q4" s="166">
        <v>290.36474949860508</v>
      </c>
    </row>
    <row r="5" spans="1:17" ht="11.45" customHeight="1" x14ac:dyDescent="0.25">
      <c r="A5" s="91" t="s">
        <v>121</v>
      </c>
      <c r="B5" s="123">
        <v>0.66877243662424002</v>
      </c>
      <c r="C5" s="123">
        <v>0.69991999999999999</v>
      </c>
      <c r="D5" s="123">
        <v>0.69987999999999995</v>
      </c>
      <c r="E5" s="123">
        <v>0.69994000000000001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43.994952028791488</v>
      </c>
      <c r="C6" s="75">
        <v>44.000440000000005</v>
      </c>
      <c r="D6" s="75">
        <v>45.098960000000005</v>
      </c>
      <c r="E6" s="75">
        <v>47.099319999999999</v>
      </c>
      <c r="F6" s="75">
        <v>49.198830000000001</v>
      </c>
      <c r="G6" s="75">
        <v>57.40931606779094</v>
      </c>
      <c r="H6" s="75">
        <v>58.369529999999997</v>
      </c>
      <c r="I6" s="75">
        <v>57.367510000000003</v>
      </c>
      <c r="J6" s="75">
        <v>53.200510000000001</v>
      </c>
      <c r="K6" s="75">
        <v>52.100839999999998</v>
      </c>
      <c r="L6" s="75">
        <v>49.063666411550237</v>
      </c>
      <c r="M6" s="75">
        <v>41.60721359369191</v>
      </c>
      <c r="N6" s="75">
        <v>42.657593489740314</v>
      </c>
      <c r="O6" s="75">
        <v>39.596467436036143</v>
      </c>
      <c r="P6" s="75">
        <v>41.511412516228376</v>
      </c>
      <c r="Q6" s="75">
        <v>40.508017755647487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1.7013100000000001</v>
      </c>
      <c r="I8" s="75">
        <v>2.6</v>
      </c>
      <c r="J8" s="75">
        <v>2.6006800000000001</v>
      </c>
      <c r="K8" s="75">
        <v>3.4994200000000002</v>
      </c>
      <c r="L8" s="75">
        <v>3.4874740143776268</v>
      </c>
      <c r="M8" s="75">
        <v>2.6272520604459531</v>
      </c>
      <c r="N8" s="75">
        <v>2.627252419961978</v>
      </c>
      <c r="O8" s="75">
        <v>2.6746316816719928</v>
      </c>
      <c r="P8" s="75">
        <v>2.6513037751734898</v>
      </c>
      <c r="Q8" s="75">
        <v>2.6512321571738187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1.7013100000000001</v>
      </c>
      <c r="I12" s="75">
        <v>2.6</v>
      </c>
      <c r="J12" s="75">
        <v>2.6006800000000001</v>
      </c>
      <c r="K12" s="75">
        <v>3.4994200000000002</v>
      </c>
      <c r="L12" s="75">
        <v>3.4874740143776268</v>
      </c>
      <c r="M12" s="75">
        <v>2.6272520604459531</v>
      </c>
      <c r="N12" s="75">
        <v>2.627252419961978</v>
      </c>
      <c r="O12" s="75">
        <v>2.6746316816719928</v>
      </c>
      <c r="P12" s="75">
        <v>2.6513037751734898</v>
      </c>
      <c r="Q12" s="75">
        <v>2.6512321571738187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281.7639236672315</v>
      </c>
      <c r="C14" s="74">
        <v>275.19744000000003</v>
      </c>
      <c r="D14" s="74">
        <v>265.29354000000001</v>
      </c>
      <c r="E14" s="74">
        <v>280.19689</v>
      </c>
      <c r="F14" s="74">
        <v>285.20943</v>
      </c>
      <c r="G14" s="74">
        <v>278.68641039034469</v>
      </c>
      <c r="H14" s="74">
        <v>287.41172</v>
      </c>
      <c r="I14" s="74">
        <v>286.40055000000001</v>
      </c>
      <c r="J14" s="74">
        <v>283.90467999999998</v>
      </c>
      <c r="K14" s="74">
        <v>269.11135000000002</v>
      </c>
      <c r="L14" s="74">
        <v>281.07602442330483</v>
      </c>
      <c r="M14" s="74">
        <v>253.91634242016434</v>
      </c>
      <c r="N14" s="74">
        <v>248.06598140673785</v>
      </c>
      <c r="O14" s="74">
        <v>248.75552697684572</v>
      </c>
      <c r="P14" s="74">
        <v>244.19779760230466</v>
      </c>
      <c r="Q14" s="74">
        <v>247.2054995857838</v>
      </c>
    </row>
    <row r="16" spans="1:17" ht="11.45" customHeight="1" x14ac:dyDescent="0.25">
      <c r="A16" s="27" t="s">
        <v>81</v>
      </c>
      <c r="B16" s="68">
        <f t="shared" ref="B16" si="0">SUM(B17,B23)</f>
        <v>326.42764813264728</v>
      </c>
      <c r="C16" s="68">
        <f t="shared" ref="C16:Q16" si="1">SUM(C17,C23)</f>
        <v>319.89780000000002</v>
      </c>
      <c r="D16" s="68">
        <f t="shared" si="1"/>
        <v>311.09237999999999</v>
      </c>
      <c r="E16" s="68">
        <f t="shared" si="1"/>
        <v>327.99615</v>
      </c>
      <c r="F16" s="68">
        <f t="shared" si="1"/>
        <v>334.40826000000004</v>
      </c>
      <c r="G16" s="68">
        <f t="shared" si="1"/>
        <v>336.09572645813563</v>
      </c>
      <c r="H16" s="68">
        <f t="shared" si="1"/>
        <v>347.48256000000003</v>
      </c>
      <c r="I16" s="68">
        <f t="shared" si="1"/>
        <v>346.36806000000001</v>
      </c>
      <c r="J16" s="68">
        <f t="shared" si="1"/>
        <v>339.70587</v>
      </c>
      <c r="K16" s="68">
        <f t="shared" si="1"/>
        <v>324.71161000000001</v>
      </c>
      <c r="L16" s="68">
        <f t="shared" si="1"/>
        <v>333.62716484923271</v>
      </c>
      <c r="M16" s="68">
        <f t="shared" si="1"/>
        <v>298.15080807430218</v>
      </c>
      <c r="N16" s="68">
        <f t="shared" si="1"/>
        <v>293.35082731644013</v>
      </c>
      <c r="O16" s="68">
        <f t="shared" si="1"/>
        <v>291.02662609455388</v>
      </c>
      <c r="P16" s="68">
        <f t="shared" si="1"/>
        <v>288.36051389370652</v>
      </c>
      <c r="Q16" s="68">
        <f t="shared" si="1"/>
        <v>290.36474949860508</v>
      </c>
    </row>
    <row r="17" spans="1:17" ht="11.45" customHeight="1" x14ac:dyDescent="0.25">
      <c r="A17" s="25" t="s">
        <v>39</v>
      </c>
      <c r="B17" s="79">
        <f t="shared" ref="B17" si="2">SUM(B18,B19,B22)</f>
        <v>206.25709354241462</v>
      </c>
      <c r="C17" s="79">
        <f t="shared" ref="C17:Q17" si="3">SUM(C18,C19,C22)</f>
        <v>197.96171575859066</v>
      </c>
      <c r="D17" s="79">
        <f t="shared" si="3"/>
        <v>182.33294883328449</v>
      </c>
      <c r="E17" s="79">
        <f t="shared" si="3"/>
        <v>207.37242400114954</v>
      </c>
      <c r="F17" s="79">
        <f t="shared" si="3"/>
        <v>200.92494404493181</v>
      </c>
      <c r="G17" s="79">
        <f t="shared" si="3"/>
        <v>213.25487763266295</v>
      </c>
      <c r="H17" s="79">
        <f t="shared" si="3"/>
        <v>218.67576556373351</v>
      </c>
      <c r="I17" s="79">
        <f t="shared" si="3"/>
        <v>221.81195959442704</v>
      </c>
      <c r="J17" s="79">
        <f t="shared" si="3"/>
        <v>214.54824929247548</v>
      </c>
      <c r="K17" s="79">
        <f t="shared" si="3"/>
        <v>219.22508848421995</v>
      </c>
      <c r="L17" s="79">
        <f t="shared" si="3"/>
        <v>216.03289789604742</v>
      </c>
      <c r="M17" s="79">
        <f t="shared" si="3"/>
        <v>198.91056529550582</v>
      </c>
      <c r="N17" s="79">
        <f t="shared" si="3"/>
        <v>204.20053160601225</v>
      </c>
      <c r="O17" s="79">
        <f t="shared" si="3"/>
        <v>200.58750968994286</v>
      </c>
      <c r="P17" s="79">
        <f t="shared" si="3"/>
        <v>202.25790216617645</v>
      </c>
      <c r="Q17" s="79">
        <f t="shared" si="3"/>
        <v>203.20952964220012</v>
      </c>
    </row>
    <row r="18" spans="1:17" ht="11.45" customHeight="1" x14ac:dyDescent="0.25">
      <c r="A18" s="91" t="s">
        <v>21</v>
      </c>
      <c r="B18" s="123">
        <v>36.194200989667493</v>
      </c>
      <c r="C18" s="123">
        <v>35.652002455275408</v>
      </c>
      <c r="D18" s="123">
        <v>34.760738328430428</v>
      </c>
      <c r="E18" s="123">
        <v>37.654026370605969</v>
      </c>
      <c r="F18" s="123">
        <v>38.280422315366188</v>
      </c>
      <c r="G18" s="123">
        <v>39.410317457448514</v>
      </c>
      <c r="H18" s="123">
        <v>39.582368480179944</v>
      </c>
      <c r="I18" s="123">
        <v>39.994853431075683</v>
      </c>
      <c r="J18" s="123">
        <v>37.576359889942808</v>
      </c>
      <c r="K18" s="123">
        <v>38.045111126270719</v>
      </c>
      <c r="L18" s="123">
        <v>38.525057535411463</v>
      </c>
      <c r="M18" s="123">
        <v>36.000989309389944</v>
      </c>
      <c r="N18" s="123">
        <v>36.786324400291797</v>
      </c>
      <c r="O18" s="123">
        <v>36.343922016298173</v>
      </c>
      <c r="P18" s="123">
        <v>34.599427125940807</v>
      </c>
      <c r="Q18" s="123">
        <v>35.163418760728341</v>
      </c>
    </row>
    <row r="19" spans="1:17" ht="11.45" customHeight="1" x14ac:dyDescent="0.25">
      <c r="A19" s="19" t="s">
        <v>20</v>
      </c>
      <c r="B19" s="76">
        <f t="shared" ref="B19" si="4">SUM(B20:B21)</f>
        <v>170.06289255274712</v>
      </c>
      <c r="C19" s="76">
        <f t="shared" ref="C19:Q19" si="5">SUM(C20:C21)</f>
        <v>162.30971330331525</v>
      </c>
      <c r="D19" s="76">
        <f t="shared" si="5"/>
        <v>147.57221050485407</v>
      </c>
      <c r="E19" s="76">
        <f t="shared" si="5"/>
        <v>169.71839763054356</v>
      </c>
      <c r="F19" s="76">
        <f t="shared" si="5"/>
        <v>162.64452172956561</v>
      </c>
      <c r="G19" s="76">
        <f t="shared" si="5"/>
        <v>173.84456017521444</v>
      </c>
      <c r="H19" s="76">
        <f t="shared" si="5"/>
        <v>179.09339708355355</v>
      </c>
      <c r="I19" s="76">
        <f t="shared" si="5"/>
        <v>181.81710616335135</v>
      </c>
      <c r="J19" s="76">
        <f t="shared" si="5"/>
        <v>176.97188940253267</v>
      </c>
      <c r="K19" s="76">
        <f t="shared" si="5"/>
        <v>181.17997735794924</v>
      </c>
      <c r="L19" s="76">
        <f t="shared" si="5"/>
        <v>177.50784036063595</v>
      </c>
      <c r="M19" s="76">
        <f t="shared" si="5"/>
        <v>162.90957598611587</v>
      </c>
      <c r="N19" s="76">
        <f t="shared" si="5"/>
        <v>167.41420720572046</v>
      </c>
      <c r="O19" s="76">
        <f t="shared" si="5"/>
        <v>164.2435876736447</v>
      </c>
      <c r="P19" s="76">
        <f t="shared" si="5"/>
        <v>167.65847504023566</v>
      </c>
      <c r="Q19" s="76">
        <f t="shared" si="5"/>
        <v>168.04611088147178</v>
      </c>
    </row>
    <row r="20" spans="1:17" ht="11.45" customHeight="1" x14ac:dyDescent="0.25">
      <c r="A20" s="62" t="s">
        <v>118</v>
      </c>
      <c r="B20" s="77">
        <v>30.457562112293342</v>
      </c>
      <c r="C20" s="77">
        <v>29.985826510508307</v>
      </c>
      <c r="D20" s="77">
        <v>30.140023364677049</v>
      </c>
      <c r="E20" s="77">
        <v>32.651345796278846</v>
      </c>
      <c r="F20" s="77">
        <v>32.20565950953528</v>
      </c>
      <c r="G20" s="77">
        <v>39.508179230315065</v>
      </c>
      <c r="H20" s="77">
        <v>41.169996212782891</v>
      </c>
      <c r="I20" s="77">
        <v>41.653927070217165</v>
      </c>
      <c r="J20" s="77">
        <v>38.28544337026797</v>
      </c>
      <c r="K20" s="77">
        <v>40.149462987747533</v>
      </c>
      <c r="L20" s="77">
        <v>36.752720009683799</v>
      </c>
      <c r="M20" s="77">
        <v>31.698885335764935</v>
      </c>
      <c r="N20" s="77">
        <v>33.584489136598208</v>
      </c>
      <c r="O20" s="77">
        <v>31.029098244780641</v>
      </c>
      <c r="P20" s="77">
        <v>32.81676671389063</v>
      </c>
      <c r="Q20" s="77">
        <v>31.996546967061331</v>
      </c>
    </row>
    <row r="21" spans="1:17" ht="11.45" customHeight="1" x14ac:dyDescent="0.25">
      <c r="A21" s="62" t="s">
        <v>16</v>
      </c>
      <c r="B21" s="77">
        <v>139.60533044045377</v>
      </c>
      <c r="C21" s="77">
        <v>132.32388679280695</v>
      </c>
      <c r="D21" s="77">
        <v>117.43218714017701</v>
      </c>
      <c r="E21" s="77">
        <v>137.06705183426473</v>
      </c>
      <c r="F21" s="77">
        <v>130.43886222003033</v>
      </c>
      <c r="G21" s="77">
        <v>134.33638094489936</v>
      </c>
      <c r="H21" s="77">
        <v>137.92340087077065</v>
      </c>
      <c r="I21" s="77">
        <v>140.16317909313418</v>
      </c>
      <c r="J21" s="77">
        <v>138.68644603226471</v>
      </c>
      <c r="K21" s="77">
        <v>141.0305143702017</v>
      </c>
      <c r="L21" s="77">
        <v>140.75512035095215</v>
      </c>
      <c r="M21" s="77">
        <v>131.21069065035093</v>
      </c>
      <c r="N21" s="77">
        <v>133.82971806912226</v>
      </c>
      <c r="O21" s="77">
        <v>133.21448942886406</v>
      </c>
      <c r="P21" s="77">
        <v>134.84170832634504</v>
      </c>
      <c r="Q21" s="77">
        <v>136.04956391441044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</row>
    <row r="23" spans="1:17" ht="11.45" customHeight="1" x14ac:dyDescent="0.25">
      <c r="A23" s="25" t="s">
        <v>18</v>
      </c>
      <c r="B23" s="79">
        <f t="shared" ref="B23" si="6">SUM(B24:B25)</f>
        <v>120.17055459023264</v>
      </c>
      <c r="C23" s="79">
        <f t="shared" ref="C23:Q23" si="7">SUM(C24:C25)</f>
        <v>121.93608424140936</v>
      </c>
      <c r="D23" s="79">
        <f t="shared" si="7"/>
        <v>128.7594311667155</v>
      </c>
      <c r="E23" s="79">
        <f t="shared" si="7"/>
        <v>120.62372599885045</v>
      </c>
      <c r="F23" s="79">
        <f t="shared" si="7"/>
        <v>133.48331595506821</v>
      </c>
      <c r="G23" s="79">
        <f t="shared" si="7"/>
        <v>122.84084882547269</v>
      </c>
      <c r="H23" s="79">
        <f t="shared" si="7"/>
        <v>128.8067944362665</v>
      </c>
      <c r="I23" s="79">
        <f t="shared" si="7"/>
        <v>124.55610040557299</v>
      </c>
      <c r="J23" s="79">
        <f t="shared" si="7"/>
        <v>125.15762070752453</v>
      </c>
      <c r="K23" s="79">
        <f t="shared" si="7"/>
        <v>105.48652151578005</v>
      </c>
      <c r="L23" s="79">
        <f t="shared" si="7"/>
        <v>117.5942669531853</v>
      </c>
      <c r="M23" s="79">
        <f t="shared" si="7"/>
        <v>99.240242778796372</v>
      </c>
      <c r="N23" s="79">
        <f t="shared" si="7"/>
        <v>89.150295710427869</v>
      </c>
      <c r="O23" s="79">
        <f t="shared" si="7"/>
        <v>90.439116404611013</v>
      </c>
      <c r="P23" s="79">
        <f t="shared" si="7"/>
        <v>86.102611727530061</v>
      </c>
      <c r="Q23" s="79">
        <f t="shared" si="7"/>
        <v>87.155219856404955</v>
      </c>
    </row>
    <row r="24" spans="1:17" ht="11.45" customHeight="1" x14ac:dyDescent="0.25">
      <c r="A24" s="116" t="s">
        <v>118</v>
      </c>
      <c r="B24" s="77">
        <v>14.206162353122384</v>
      </c>
      <c r="C24" s="77">
        <v>14.714533489491679</v>
      </c>
      <c r="D24" s="77">
        <v>15.658816635322935</v>
      </c>
      <c r="E24" s="77">
        <v>15.147914203721154</v>
      </c>
      <c r="F24" s="77">
        <v>16.99317049046471</v>
      </c>
      <c r="G24" s="77">
        <v>17.901136837475875</v>
      </c>
      <c r="H24" s="77">
        <v>18.900843787217088</v>
      </c>
      <c r="I24" s="77">
        <v>18.313582929782836</v>
      </c>
      <c r="J24" s="77">
        <v>17.515746629732046</v>
      </c>
      <c r="K24" s="77">
        <v>15.450797012252458</v>
      </c>
      <c r="L24" s="77">
        <v>15.798420416244081</v>
      </c>
      <c r="M24" s="77">
        <v>12.535580318372903</v>
      </c>
      <c r="N24" s="77">
        <v>11.700356773104078</v>
      </c>
      <c r="O24" s="77">
        <v>11.24200087292752</v>
      </c>
      <c r="P24" s="77">
        <v>11.345949577511233</v>
      </c>
      <c r="Q24" s="77">
        <v>11.16270294575995</v>
      </c>
    </row>
    <row r="25" spans="1:17" ht="11.45" customHeight="1" x14ac:dyDescent="0.25">
      <c r="A25" s="93" t="s">
        <v>16</v>
      </c>
      <c r="B25" s="74">
        <v>105.96439223711026</v>
      </c>
      <c r="C25" s="74">
        <v>107.22155075191768</v>
      </c>
      <c r="D25" s="74">
        <v>113.10061453139258</v>
      </c>
      <c r="E25" s="74">
        <v>105.47581179512929</v>
      </c>
      <c r="F25" s="74">
        <v>116.49014546460349</v>
      </c>
      <c r="G25" s="74">
        <v>104.93971198799682</v>
      </c>
      <c r="H25" s="74">
        <v>109.9059506490494</v>
      </c>
      <c r="I25" s="74">
        <v>106.24251747579015</v>
      </c>
      <c r="J25" s="74">
        <v>107.64187407779248</v>
      </c>
      <c r="K25" s="74">
        <v>90.035724503527604</v>
      </c>
      <c r="L25" s="74">
        <v>101.79584653694121</v>
      </c>
      <c r="M25" s="74">
        <v>86.704662460423464</v>
      </c>
      <c r="N25" s="74">
        <v>77.449938937323793</v>
      </c>
      <c r="O25" s="74">
        <v>79.197115531683494</v>
      </c>
      <c r="P25" s="74">
        <v>74.756662150018826</v>
      </c>
      <c r="Q25" s="74">
        <v>75.992516910645008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118.5896206412628</v>
      </c>
      <c r="C30" s="79">
        <f>IF(C17=0,"",C17/TrRail_act!C15*100)</f>
        <v>115.62703608190021</v>
      </c>
      <c r="D30" s="79">
        <f>IF(D17=0,"",D17/TrRail_act!D15*100)</f>
        <v>110.59256263765052</v>
      </c>
      <c r="E30" s="79">
        <f>IF(E17=0,"",E17/TrRail_act!E15*100)</f>
        <v>115.9493456086356</v>
      </c>
      <c r="F30" s="79">
        <f>IF(F17=0,"",F17/TrRail_act!F15*100)</f>
        <v>113.73744869739755</v>
      </c>
      <c r="G30" s="79">
        <f>IF(G17=0,"",G17/TrRail_act!G15*100)</f>
        <v>116.77559740173218</v>
      </c>
      <c r="H30" s="79">
        <f>IF(H17=0,"",H17/TrRail_act!H15*100)</f>
        <v>116.25563297195649</v>
      </c>
      <c r="I30" s="79">
        <f>IF(I17=0,"",I17/TrRail_act!I15*100)</f>
        <v>116.26393405986965</v>
      </c>
      <c r="J30" s="79">
        <f>IF(J17=0,"",J17/TrRail_act!J15*100)</f>
        <v>111.09599258546919</v>
      </c>
      <c r="K30" s="79">
        <f>IF(K17=0,"",K17/TrRail_act!K15*100)</f>
        <v>110.17760360924245</v>
      </c>
      <c r="L30" s="79">
        <f>IF(L17=0,"",L17/TrRail_act!L15*100)</f>
        <v>109.26060920740012</v>
      </c>
      <c r="M30" s="79">
        <f>IF(M17=0,"",M17/TrRail_act!M15*100)</f>
        <v>102.95318851866269</v>
      </c>
      <c r="N30" s="79">
        <f>IF(N17=0,"",N17/TrRail_act!N15*100)</f>
        <v>103.90345348401051</v>
      </c>
      <c r="O30" s="79">
        <f>IF(O17=0,"",O17/TrRail_act!O15*100)</f>
        <v>102.08142009682501</v>
      </c>
      <c r="P30" s="79">
        <f>IF(P17=0,"",P17/TrRail_act!P15*100)</f>
        <v>101.24568882744728</v>
      </c>
      <c r="Q30" s="79">
        <f>IF(Q17=0,"",Q17/TrRail_act!Q15*100)</f>
        <v>99.896744202211167</v>
      </c>
    </row>
    <row r="31" spans="1:17" ht="11.45" customHeight="1" x14ac:dyDescent="0.25">
      <c r="A31" s="91" t="s">
        <v>21</v>
      </c>
      <c r="B31" s="123">
        <f>IF(B18=0,"",B18/TrRail_act!B16*100)</f>
        <v>45.045510296300257</v>
      </c>
      <c r="C31" s="123">
        <f>IF(C18=0,"",C18/TrRail_act!C16*100)</f>
        <v>43.674478313873884</v>
      </c>
      <c r="D31" s="123">
        <f>IF(D18=0,"",D18/TrRail_act!D16*100)</f>
        <v>41.923545728675215</v>
      </c>
      <c r="E31" s="123">
        <f>IF(E18=0,"",E18/TrRail_act!E16*100)</f>
        <v>44.719494281153857</v>
      </c>
      <c r="F31" s="123">
        <f>IF(F18=0,"",F18/TrRail_act!F16*100)</f>
        <v>44.778265993499026</v>
      </c>
      <c r="G31" s="123">
        <f>IF(G18=0,"",G18/TrRail_act!G16*100)</f>
        <v>45.864045140727896</v>
      </c>
      <c r="H31" s="123">
        <f>IF(H18=0,"",H18/TrRail_act!H16*100)</f>
        <v>44.993921089301701</v>
      </c>
      <c r="I31" s="123">
        <f>IF(I18=0,"",I18/TrRail_act!I16*100)</f>
        <v>44.987514258132919</v>
      </c>
      <c r="J31" s="123">
        <f>IF(J18=0,"",J18/TrRail_act!J16*100)</f>
        <v>42.639017729824452</v>
      </c>
      <c r="K31" s="123">
        <f>IF(K18=0,"",K18/TrRail_act!K16*100)</f>
        <v>42.030773616648034</v>
      </c>
      <c r="L31" s="123">
        <f>IF(L18=0,"",L18/TrRail_act!L16*100)</f>
        <v>42.237949773777487</v>
      </c>
      <c r="M31" s="123">
        <f>IF(M18=0,"",M18/TrRail_act!M16*100)</f>
        <v>39.373168203443647</v>
      </c>
      <c r="N31" s="123">
        <f>IF(N18=0,"",N18/TrRail_act!N16*100)</f>
        <v>40.240967499204658</v>
      </c>
      <c r="O31" s="123">
        <f>IF(O18=0,"",O18/TrRail_act!O16*100)</f>
        <v>39.736822911132229</v>
      </c>
      <c r="P31" s="123">
        <f>IF(P18=0,"",P18/TrRail_act!P16*100)</f>
        <v>38.594585338897822</v>
      </c>
      <c r="Q31" s="123">
        <f>IF(Q18=0,"",Q18/TrRail_act!Q16*100)</f>
        <v>38.2616263509207</v>
      </c>
    </row>
    <row r="32" spans="1:17" ht="11.45" customHeight="1" x14ac:dyDescent="0.25">
      <c r="A32" s="19" t="s">
        <v>20</v>
      </c>
      <c r="B32" s="76">
        <f>IF(B19=0,"",B19/TrRail_act!B17*100)</f>
        <v>181.74008459124485</v>
      </c>
      <c r="C32" s="76">
        <f>IF(C19=0,"",C19/TrRail_act!C17*100)</f>
        <v>181.19794313061982</v>
      </c>
      <c r="D32" s="76">
        <f>IF(D19=0,"",D19/TrRail_act!D17*100)</f>
        <v>180.06604252728994</v>
      </c>
      <c r="E32" s="76">
        <f>IF(E19=0,"",E19/TrRail_act!E17*100)</f>
        <v>179.31733547847682</v>
      </c>
      <c r="F32" s="76">
        <f>IF(F19=0,"",F19/TrRail_act!F17*100)</f>
        <v>178.40096416669604</v>
      </c>
      <c r="G32" s="76">
        <f>IF(G19=0,"",G19/TrRail_act!G17*100)</f>
        <v>179.79428324209309</v>
      </c>
      <c r="H32" s="76">
        <f>IF(H19=0,"",H19/TrRail_act!H17*100)</f>
        <v>178.86736568611937</v>
      </c>
      <c r="I32" s="76">
        <f>IF(I19=0,"",I19/TrRail_act!I17*100)</f>
        <v>178.46026851262883</v>
      </c>
      <c r="J32" s="76">
        <f>IF(J19=0,"",J19/TrRail_act!J17*100)</f>
        <v>168.55589363341622</v>
      </c>
      <c r="K32" s="76">
        <f>IF(K19=0,"",K19/TrRail_act!K17*100)</f>
        <v>167.05235932945706</v>
      </c>
      <c r="L32" s="76">
        <f>IF(L19=0,"",L19/TrRail_act!L17*100)</f>
        <v>166.65368580420787</v>
      </c>
      <c r="M32" s="76">
        <f>IF(M19=0,"",M19/TrRail_act!M17*100)</f>
        <v>160.07697578601665</v>
      </c>
      <c r="N32" s="76">
        <f>IF(N19=0,"",N19/TrRail_act!N17*100)</f>
        <v>159.26918127530155</v>
      </c>
      <c r="O32" s="76">
        <f>IF(O19=0,"",O19/TrRail_act!O17*100)</f>
        <v>156.36885227316796</v>
      </c>
      <c r="P32" s="76">
        <f>IF(P19=0,"",P19/TrRail_act!P17*100)</f>
        <v>152.24932123776179</v>
      </c>
      <c r="Q32" s="76">
        <f>IF(Q19=0,"",Q19/TrRail_act!Q17*100)</f>
        <v>150.6910254772562</v>
      </c>
    </row>
    <row r="33" spans="1:17" ht="11.45" customHeight="1" x14ac:dyDescent="0.25">
      <c r="A33" s="62" t="s">
        <v>17</v>
      </c>
      <c r="B33" s="77">
        <f>IF(B20=0,"",B20/TrRail_act!B18*100)</f>
        <v>232.60265881433813</v>
      </c>
      <c r="C33" s="77">
        <f>IF(C20=0,"",C20/TrRail_act!C18*100)</f>
        <v>231.4569899322081</v>
      </c>
      <c r="D33" s="77">
        <f>IF(D20=0,"",D20/TrRail_act!D18*100)</f>
        <v>229.19642813165964</v>
      </c>
      <c r="E33" s="77">
        <f>IF(E20=0,"",E20/TrRail_act!E18*100)</f>
        <v>228.19215648254379</v>
      </c>
      <c r="F33" s="77">
        <f>IF(F20=0,"",F20/TrRail_act!F18*100)</f>
        <v>226.330147886758</v>
      </c>
      <c r="G33" s="77">
        <f>IF(G20=0,"",G20/TrRail_act!G18*100)</f>
        <v>225.80553306269374</v>
      </c>
      <c r="H33" s="77">
        <f>IF(H20=0,"",H20/TrRail_act!H18*100)</f>
        <v>223.41082638522803</v>
      </c>
      <c r="I33" s="77">
        <f>IF(I20=0,"",I20/TrRail_act!I18*100)</f>
        <v>223.04954908104452</v>
      </c>
      <c r="J33" s="77">
        <f>IF(J20=0,"",J20/TrRail_act!J18*100)</f>
        <v>218.7409228425168</v>
      </c>
      <c r="K33" s="77">
        <f>IF(K20=0,"",K20/TrRail_act!K18*100)</f>
        <v>216.7090152155433</v>
      </c>
      <c r="L33" s="77">
        <f>IF(L20=0,"",L20/TrRail_act!L18*100)</f>
        <v>214.4272780211968</v>
      </c>
      <c r="M33" s="77">
        <f>IF(M20=0,"",M20/TrRail_act!M18*100)</f>
        <v>210.35074462229227</v>
      </c>
      <c r="N33" s="77">
        <f>IF(N20=0,"",N20/TrRail_act!N18*100)</f>
        <v>206.27148051230421</v>
      </c>
      <c r="O33" s="77">
        <f>IF(O20=0,"",O20/TrRail_act!O18*100)</f>
        <v>199.6192530459235</v>
      </c>
      <c r="P33" s="77">
        <f>IF(P20=0,"",P20/TrRail_act!P18*100)</f>
        <v>199.05357046809235</v>
      </c>
      <c r="Q33" s="77">
        <f>IF(Q20=0,"",Q20/TrRail_act!Q18*100)</f>
        <v>197.14803154091754</v>
      </c>
    </row>
    <row r="34" spans="1:17" ht="11.45" customHeight="1" x14ac:dyDescent="0.25">
      <c r="A34" s="62" t="s">
        <v>16</v>
      </c>
      <c r="B34" s="77">
        <f>IF(B21=0,"",B21/TrRail_act!B19*100)</f>
        <v>173.46470504684046</v>
      </c>
      <c r="C34" s="77">
        <f>IF(C21=0,"",C21/TrRail_act!C19*100)</f>
        <v>172.6999955464388</v>
      </c>
      <c r="D34" s="77">
        <f>IF(D21=0,"",D21/TrRail_act!D19*100)</f>
        <v>170.67592500103382</v>
      </c>
      <c r="E34" s="77">
        <f>IF(E21=0,"",E21/TrRail_act!E19*100)</f>
        <v>170.61244733800837</v>
      </c>
      <c r="F34" s="77">
        <f>IF(F21=0,"",F21/TrRail_act!F19*100)</f>
        <v>169.53662520860931</v>
      </c>
      <c r="G34" s="77">
        <f>IF(G21=0,"",G21/TrRail_act!G19*100)</f>
        <v>169.62892404222526</v>
      </c>
      <c r="H34" s="77">
        <f>IF(H21=0,"",H21/TrRail_act!H19*100)</f>
        <v>168.82012452761822</v>
      </c>
      <c r="I34" s="77">
        <f>IF(I21=0,"",I21/TrRail_act!I19*100)</f>
        <v>168.45268840785613</v>
      </c>
      <c r="J34" s="77">
        <f>IF(J21=0,"",J21/TrRail_act!J19*100)</f>
        <v>158.51626531939746</v>
      </c>
      <c r="K34" s="77">
        <f>IF(K21=0,"",K21/TrRail_act!K19*100)</f>
        <v>156.82237059031274</v>
      </c>
      <c r="L34" s="77">
        <f>IF(L21=0,"",L21/TrRail_act!L19*100)</f>
        <v>157.49167596560133</v>
      </c>
      <c r="M34" s="77">
        <f>IF(M21=0,"",M21/TrRail_act!M19*100)</f>
        <v>151.3387682630275</v>
      </c>
      <c r="N34" s="77">
        <f>IF(N21=0,"",N21/TrRail_act!N19*100)</f>
        <v>150.65433122232145</v>
      </c>
      <c r="O34" s="77">
        <f>IF(O21=0,"",O21/TrRail_act!O19*100)</f>
        <v>148.85654514632077</v>
      </c>
      <c r="P34" s="77">
        <f>IF(P21=0,"",P21/TrRail_act!P19*100)</f>
        <v>144.00841944158327</v>
      </c>
      <c r="Q34" s="77">
        <f>IF(Q21=0,"",Q21/TrRail_act!Q19*100)</f>
        <v>142.77828551242888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 t="str">
        <f>IF(F22=0,"",F22/TrRail_act!F20*100)</f>
        <v/>
      </c>
      <c r="G35" s="122" t="str">
        <f>IF(G22=0,"",G22/TrRail_act!G20*100)</f>
        <v/>
      </c>
      <c r="H35" s="122" t="str">
        <f>IF(H22=0,"",H22/TrRail_act!H20*100)</f>
        <v/>
      </c>
      <c r="I35" s="122" t="str">
        <f>IF(I22=0,"",I22/TrRail_act!I20*100)</f>
        <v/>
      </c>
      <c r="J35" s="122" t="str">
        <f>IF(J22=0,"",J22/TrRail_act!J20*100)</f>
        <v/>
      </c>
      <c r="K35" s="122" t="str">
        <f>IF(K22=0,"",K22/TrRail_act!K20*100)</f>
        <v/>
      </c>
      <c r="L35" s="122" t="str">
        <f>IF(L22=0,"",L22/TrRail_act!L20*100)</f>
        <v/>
      </c>
      <c r="M35" s="122" t="str">
        <f>IF(M22=0,"",M22/TrRail_act!M20*100)</f>
        <v/>
      </c>
      <c r="N35" s="122" t="str">
        <f>IF(N22=0,"",N22/TrRail_act!N20*100)</f>
        <v/>
      </c>
      <c r="O35" s="122" t="str">
        <f>IF(O22=0,"",O22/TrRail_act!O20*100)</f>
        <v/>
      </c>
      <c r="P35" s="122" t="str">
        <f>IF(P22=0,"",P22/TrRail_act!P20*100)</f>
        <v/>
      </c>
      <c r="Q35" s="122" t="str">
        <f>IF(Q22=0,"",Q22/TrRail_act!Q20*100)</f>
        <v/>
      </c>
    </row>
    <row r="36" spans="1:17" ht="11.45" customHeight="1" x14ac:dyDescent="0.25">
      <c r="A36" s="25" t="s">
        <v>18</v>
      </c>
      <c r="B36" s="79">
        <f>IF(B23=0,"",B23/TrRail_act!B21*100)</f>
        <v>251.32894200478893</v>
      </c>
      <c r="C36" s="79">
        <f>IF(C23=0,"",C23/TrRail_act!C21*100)</f>
        <v>250.59822346458301</v>
      </c>
      <c r="D36" s="79">
        <f>IF(D23=0,"",D23/TrRail_act!D21*100)</f>
        <v>247.91215318314096</v>
      </c>
      <c r="E36" s="79">
        <f>IF(E23=0,"",E23/TrRail_act!E21*100)</f>
        <v>248.29797008866058</v>
      </c>
      <c r="F36" s="79">
        <f>IF(F23=0,"",F23/TrRail_act!F21*100)</f>
        <v>247.06779194674553</v>
      </c>
      <c r="G36" s="79">
        <f>IF(G23=0,"",G23/TrRail_act!G21*100)</f>
        <v>249.87967621129511</v>
      </c>
      <c r="H36" s="79">
        <f>IF(H23=0,"",H23/TrRail_act!H21*100)</f>
        <v>248.75300677133794</v>
      </c>
      <c r="I36" s="79">
        <f>IF(I23=0,"",I23/TrRail_act!I21*100)</f>
        <v>248.26808930750047</v>
      </c>
      <c r="J36" s="79">
        <f>IF(J23=0,"",J23/TrRail_act!J21*100)</f>
        <v>232.62201124012512</v>
      </c>
      <c r="K36" s="79">
        <f>IF(K23=0,"",K23/TrRail_act!K21*100)</f>
        <v>231.17293400490908</v>
      </c>
      <c r="L36" s="79">
        <f>IF(L23=0,"",L23/TrRail_act!L21*100)</f>
        <v>230.31506708681363</v>
      </c>
      <c r="M36" s="79">
        <f>IF(M23=0,"",M23/TrRail_act!M21*100)</f>
        <v>220.176697310577</v>
      </c>
      <c r="N36" s="79">
        <f>IF(N23=0,"",N23/TrRail_act!N21*100)</f>
        <v>219.83649966815739</v>
      </c>
      <c r="O36" s="79">
        <f>IF(O23=0,"",O23/TrRail_act!O21*100)</f>
        <v>216.36669873588124</v>
      </c>
      <c r="P36" s="79">
        <f>IF(P23=0,"",P23/TrRail_act!P21*100)</f>
        <v>210.38095078439679</v>
      </c>
      <c r="Q36" s="79">
        <f>IF(Q23=0,"",Q23/TrRail_act!Q21*100)</f>
        <v>208.1169584421533</v>
      </c>
    </row>
    <row r="37" spans="1:17" ht="11.45" customHeight="1" x14ac:dyDescent="0.25">
      <c r="A37" s="116" t="s">
        <v>17</v>
      </c>
      <c r="B37" s="77">
        <f>IF(B24=0,"",B24/TrRail_act!B22*100)</f>
        <v>521.61139446106586</v>
      </c>
      <c r="C37" s="77">
        <f>IF(C24=0,"",C24/TrRail_act!C22*100)</f>
        <v>519.85991589763046</v>
      </c>
      <c r="D37" s="77">
        <f>IF(D24=0,"",D24/TrRail_act!D22*100)</f>
        <v>517.82481028549273</v>
      </c>
      <c r="E37" s="77">
        <f>IF(E24=0,"",E24/TrRail_act!E22*100)</f>
        <v>513.96636336888753</v>
      </c>
      <c r="F37" s="77">
        <f>IF(F24=0,"",F24/TrRail_act!F22*100)</f>
        <v>513.54634354662255</v>
      </c>
      <c r="G37" s="77">
        <f>IF(G24=0,"",G24/TrRail_act!G22*100)</f>
        <v>512.08636671026875</v>
      </c>
      <c r="H37" s="77">
        <f>IF(H24=0,"",H24/TrRail_act!H22*100)</f>
        <v>507.19378735672586</v>
      </c>
      <c r="I37" s="77">
        <f>IF(I24=0,"",I24/TrRail_act!I22*100)</f>
        <v>506.45970491656067</v>
      </c>
      <c r="J37" s="77">
        <f>IF(J24=0,"",J24/TrRail_act!J22*100)</f>
        <v>476.07525778627939</v>
      </c>
      <c r="K37" s="77">
        <f>IF(K24=0,"",K24/TrRail_act!K22*100)</f>
        <v>475.01328217936151</v>
      </c>
      <c r="L37" s="77">
        <f>IF(L24=0,"",L24/TrRail_act!L22*100)</f>
        <v>471.87067212790186</v>
      </c>
      <c r="M37" s="77">
        <f>IF(M24=0,"",M24/TrRail_act!M22*100)</f>
        <v>450.29491469367542</v>
      </c>
      <c r="N37" s="77">
        <f>IF(N24=0,"",N24/TrRail_act!N22*100)</f>
        <v>448.95663926423015</v>
      </c>
      <c r="O37" s="77">
        <f>IF(O24=0,"",O24/TrRail_act!O22*100)</f>
        <v>444.79588968935644</v>
      </c>
      <c r="P37" s="77">
        <f>IF(P24=0,"",P24/TrRail_act!P22*100)</f>
        <v>434.8152920124341</v>
      </c>
      <c r="Q37" s="77">
        <f>IF(Q24=0,"",Q24/TrRail_act!Q22*100)</f>
        <v>430.77183158740792</v>
      </c>
    </row>
    <row r="38" spans="1:17" ht="11.45" customHeight="1" x14ac:dyDescent="0.25">
      <c r="A38" s="93" t="s">
        <v>16</v>
      </c>
      <c r="B38" s="74">
        <f>IF(B25=0,"",B25/TrRail_act!B23*100)</f>
        <v>235.00360596994554</v>
      </c>
      <c r="C38" s="74">
        <f>IF(C25=0,"",C25/TrRail_act!C23*100)</f>
        <v>233.96760564892736</v>
      </c>
      <c r="D38" s="74">
        <f>IF(D25=0,"",D25/TrRail_act!D23*100)</f>
        <v>231.22546927727012</v>
      </c>
      <c r="E38" s="74">
        <f>IF(E25=0,"",E25/TrRail_act!E23*100)</f>
        <v>231.13947207279278</v>
      </c>
      <c r="F38" s="74">
        <f>IF(F25=0,"",F25/TrRail_act!F23*100)</f>
        <v>229.68198779826685</v>
      </c>
      <c r="G38" s="74">
        <f>IF(G25=0,"",G25/TrRail_act!G23*100)</f>
        <v>229.80703086521649</v>
      </c>
      <c r="H38" s="74">
        <f>IF(H25=0,"",H25/TrRail_act!H23*100)</f>
        <v>228.7112990136674</v>
      </c>
      <c r="I38" s="74">
        <f>IF(I25=0,"",I25/TrRail_act!I23*100)</f>
        <v>228.21351006527934</v>
      </c>
      <c r="J38" s="74">
        <f>IF(J25=0,"",J25/TrRail_act!J23*100)</f>
        <v>214.75200932021275</v>
      </c>
      <c r="K38" s="74">
        <f>IF(K25=0,"",K25/TrRail_act!K23*100)</f>
        <v>212.45718300750033</v>
      </c>
      <c r="L38" s="74">
        <f>IF(L25=0,"",L25/TrRail_act!L23*100)</f>
        <v>213.36393332679671</v>
      </c>
      <c r="M38" s="74">
        <f>IF(M25=0,"",M25/TrRail_act!M23*100)</f>
        <v>205.02820014744682</v>
      </c>
      <c r="N38" s="74">
        <f>IF(N25=0,"",N25/TrRail_act!N23*100)</f>
        <v>204.10095000407097</v>
      </c>
      <c r="O38" s="74">
        <f>IF(O25=0,"",O25/TrRail_act!O23*100)</f>
        <v>201.66537551352181</v>
      </c>
      <c r="P38" s="74">
        <f>IF(P25=0,"",P25/TrRail_act!P23*100)</f>
        <v>195.0973130220701</v>
      </c>
      <c r="Q38" s="74">
        <f>IF(Q25=0,"",Q25/TrRail_act!Q23*100)</f>
        <v>193.43077279361731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14.030990723143029</v>
      </c>
      <c r="C41" s="79">
        <f>IF(C17=0,"",C17/TrRail_act!C4*1000)</f>
        <v>13.361101544665953</v>
      </c>
      <c r="D41" s="79">
        <f>IF(D17=0,"",D17/TrRail_act!D4*1000)</f>
        <v>12.187710034197485</v>
      </c>
      <c r="E41" s="79">
        <f>IF(E17=0,"",E17/TrRail_act!E4*1000)</f>
        <v>13.899830945313756</v>
      </c>
      <c r="F41" s="79">
        <f>IF(F17=0,"",F17/TrRail_act!F4*1000)</f>
        <v>13.747389857522668</v>
      </c>
      <c r="G41" s="79">
        <f>IF(G17=0,"",G17/TrRail_act!G4*1000)</f>
        <v>14.102057210881776</v>
      </c>
      <c r="H41" s="79">
        <f>IF(H17=0,"",H17/TrRail_act!H4*1000)</f>
        <v>14.16276041463744</v>
      </c>
      <c r="I41" s="79">
        <f>IF(I17=0,"",I17/TrRail_act!I4*1000)</f>
        <v>14.042002003386774</v>
      </c>
      <c r="J41" s="79">
        <f>IF(J17=0,"",J17/TrRail_act!J4*1000)</f>
        <v>12.553558205599769</v>
      </c>
      <c r="K41" s="79">
        <f>IF(K17=0,"",K17/TrRail_act!K4*1000)</f>
        <v>12.890944430451496</v>
      </c>
      <c r="L41" s="79">
        <f>IF(L17=0,"",L17/TrRail_act!L4*1000)</f>
        <v>12.573345001035785</v>
      </c>
      <c r="M41" s="79">
        <f>IF(M17=0,"",M17/TrRail_act!M4*1000)</f>
        <v>11.178715260427067</v>
      </c>
      <c r="N41" s="79">
        <f>IF(N17=0,"",N17/TrRail_act!N4*1000)</f>
        <v>11.144038495715362</v>
      </c>
      <c r="O41" s="79">
        <f>IF(O17=0,"",O17/TrRail_act!O4*1000)</f>
        <v>10.549468508410671</v>
      </c>
      <c r="P41" s="79">
        <f>IF(P17=0,"",P17/TrRail_act!P4*1000)</f>
        <v>10.650164846018702</v>
      </c>
      <c r="Q41" s="79">
        <f>IF(Q17=0,"",Q17/TrRail_act!Q4*1000)</f>
        <v>10.536610841593893</v>
      </c>
    </row>
    <row r="42" spans="1:17" ht="11.45" customHeight="1" x14ac:dyDescent="0.25">
      <c r="A42" s="91" t="s">
        <v>21</v>
      </c>
      <c r="B42" s="123">
        <f>IF(B18=0,"",B18/TrRail_act!B5*1000)</f>
        <v>6.0725223846413803</v>
      </c>
      <c r="C42" s="123">
        <f>IF(C18=0,"",C18/TrRail_act!C5*1000)</f>
        <v>5.8876954762862708</v>
      </c>
      <c r="D42" s="123">
        <f>IF(D18=0,"",D18/TrRail_act!D5*1000)</f>
        <v>5.6516546978007351</v>
      </c>
      <c r="E42" s="123">
        <f>IF(E18=0,"",E18/TrRail_act!E5*1000)</f>
        <v>6.0285726205759769</v>
      </c>
      <c r="F42" s="123">
        <f>IF(F18=0,"",F18/TrRail_act!F5*1000)</f>
        <v>6.0364955531047055</v>
      </c>
      <c r="G42" s="123">
        <f>IF(G18=0,"",G18/TrRail_act!G5*1000)</f>
        <v>6.1222259194891135</v>
      </c>
      <c r="H42" s="123">
        <f>IF(H18=0,"",H18/TrRail_act!H5*1000)</f>
        <v>6.0586551821183274</v>
      </c>
      <c r="I42" s="123">
        <f>IF(I18=0,"",I18/TrRail_act!I5*1000)</f>
        <v>6.0330248582676962</v>
      </c>
      <c r="J42" s="123">
        <f>IF(J18=0,"",J18/TrRail_act!J5*1000)</f>
        <v>5.5870373741348436</v>
      </c>
      <c r="K42" s="123">
        <f>IF(K18=0,"",K18/TrRail_act!K5*1000)</f>
        <v>5.5767195985172098</v>
      </c>
      <c r="L42" s="123">
        <f>IF(L18=0,"",L18/TrRail_act!L5*1000)</f>
        <v>5.5681577029171283</v>
      </c>
      <c r="M42" s="123">
        <f>IF(M18=0,"",M18/TrRail_act!M5*1000)</f>
        <v>5.1314984640815231</v>
      </c>
      <c r="N42" s="123">
        <f>IF(N18=0,"",N18/TrRail_act!N5*1000)</f>
        <v>5.1718877674997019</v>
      </c>
      <c r="O42" s="123">
        <f>IF(O18=0,"",O18/TrRail_act!O5*1000)</f>
        <v>5.0407714849001541</v>
      </c>
      <c r="P42" s="123">
        <f>IF(P18=0,"",P18/TrRail_act!P5*1000)</f>
        <v>4.9356831761378697</v>
      </c>
      <c r="Q42" s="123">
        <f>IF(Q18=0,"",Q18/TrRail_act!Q5*1000)</f>
        <v>4.8960189764811712</v>
      </c>
    </row>
    <row r="43" spans="1:17" ht="11.45" customHeight="1" x14ac:dyDescent="0.25">
      <c r="A43" s="19" t="s">
        <v>20</v>
      </c>
      <c r="B43" s="76">
        <f>IF(B19=0,"",B19/TrRail_act!B6*1000)</f>
        <v>19.458475473718153</v>
      </c>
      <c r="C43" s="76">
        <f>IF(C19=0,"",C19/TrRail_act!C6*1000)</f>
        <v>18.526536457190971</v>
      </c>
      <c r="D43" s="76">
        <f>IF(D19=0,"",D19/TrRail_act!D6*1000)</f>
        <v>16.75081490848293</v>
      </c>
      <c r="E43" s="76">
        <f>IF(E19=0,"",E19/TrRail_act!E6*1000)</f>
        <v>19.568290559671873</v>
      </c>
      <c r="F43" s="76">
        <f>IF(F19=0,"",F19/TrRail_act!F6*1000)</f>
        <v>19.657302602074644</v>
      </c>
      <c r="G43" s="76">
        <f>IF(G19=0,"",G19/TrRail_act!G6*1000)</f>
        <v>20.01664481004196</v>
      </c>
      <c r="H43" s="76">
        <f>IF(H19=0,"",H19/TrRail_act!H6*1000)</f>
        <v>20.107039079774736</v>
      </c>
      <c r="I43" s="76">
        <f>IF(I19=0,"",I19/TrRail_act!I6*1000)</f>
        <v>19.833872167923133</v>
      </c>
      <c r="J43" s="76">
        <f>IF(J19=0,"",J19/TrRail_act!J6*1000)</f>
        <v>17.073988364933204</v>
      </c>
      <c r="K43" s="76">
        <f>IF(K19=0,"",K19/TrRail_act!K6*1000)</f>
        <v>17.790649779845761</v>
      </c>
      <c r="L43" s="76">
        <f>IF(L19=0,"",L19/TrRail_act!L6*1000)</f>
        <v>17.295901818243784</v>
      </c>
      <c r="M43" s="76">
        <f>IF(M19=0,"",M19/TrRail_act!M6*1000)</f>
        <v>15.115009833560574</v>
      </c>
      <c r="N43" s="76">
        <f>IF(N19=0,"",N19/TrRail_act!N6*1000)</f>
        <v>14.933030702499371</v>
      </c>
      <c r="O43" s="76">
        <f>IF(O19=0,"",O19/TrRail_act!O6*1000)</f>
        <v>13.914231419319274</v>
      </c>
      <c r="P43" s="76">
        <f>IF(P19=0,"",P19/TrRail_act!P6*1000)</f>
        <v>13.993696272451018</v>
      </c>
      <c r="Q43" s="76">
        <f>IF(Q19=0,"",Q19/TrRail_act!Q6*1000)</f>
        <v>13.883518744338382</v>
      </c>
    </row>
    <row r="44" spans="1:17" ht="11.45" customHeight="1" x14ac:dyDescent="0.25">
      <c r="A44" s="62" t="s">
        <v>17</v>
      </c>
      <c r="B44" s="77">
        <f>IF(B20=0,"",B20/TrRail_act!B7*1000)</f>
        <v>27.284129092581527</v>
      </c>
      <c r="C44" s="77">
        <f>IF(C20=0,"",C20/TrRail_act!C7*1000)</f>
        <v>26.153478611881059</v>
      </c>
      <c r="D44" s="77">
        <f>IF(D20=0,"",D20/TrRail_act!D7*1000)</f>
        <v>24.752124084956733</v>
      </c>
      <c r="E44" s="77">
        <f>IF(E20=0,"",E20/TrRail_act!E7*1000)</f>
        <v>27.519037143835039</v>
      </c>
      <c r="F44" s="77">
        <f>IF(F20=0,"",F20/TrRail_act!F7*1000)</f>
        <v>27.276880103569805</v>
      </c>
      <c r="G44" s="77">
        <f>IF(G20=0,"",G20/TrRail_act!G7*1000)</f>
        <v>28.008827981154507</v>
      </c>
      <c r="H44" s="77">
        <f>IF(H20=0,"",H20/TrRail_act!H7*1000)</f>
        <v>28.161586340052647</v>
      </c>
      <c r="I44" s="77">
        <f>IF(I20=0,"",I20/TrRail_act!I7*1000)</f>
        <v>27.890854599782489</v>
      </c>
      <c r="J44" s="77">
        <f>IF(J20=0,"",J20/TrRail_act!J7*1000)</f>
        <v>23.726314351473647</v>
      </c>
      <c r="K44" s="77">
        <f>IF(K20=0,"",K20/TrRail_act!K7*1000)</f>
        <v>25.205240282528923</v>
      </c>
      <c r="L44" s="77">
        <f>IF(L20=0,"",L20/TrRail_act!L7*1000)</f>
        <v>24.328781343742783</v>
      </c>
      <c r="M44" s="77">
        <f>IF(M20=0,"",M20/TrRail_act!M7*1000)</f>
        <v>21.742135481569225</v>
      </c>
      <c r="N44" s="77">
        <f>IF(N20=0,"",N20/TrRail_act!N7*1000)</f>
        <v>21.594530890793489</v>
      </c>
      <c r="O44" s="77">
        <f>IF(O20=0,"",O20/TrRail_act!O7*1000)</f>
        <v>20.05477166568776</v>
      </c>
      <c r="P44" s="77">
        <f>IF(P20=0,"",P20/TrRail_act!P7*1000)</f>
        <v>20.024122051004728</v>
      </c>
      <c r="Q44" s="77">
        <f>IF(Q20=0,"",Q20/TrRail_act!Q7*1000)</f>
        <v>19.888183487256637</v>
      </c>
    </row>
    <row r="45" spans="1:17" ht="11.45" customHeight="1" x14ac:dyDescent="0.25">
      <c r="A45" s="62" t="s">
        <v>16</v>
      </c>
      <c r="B45" s="77">
        <f>IF(B21=0,"",B21/TrRail_act!B8*1000)</f>
        <v>18.312559652871634</v>
      </c>
      <c r="C45" s="77">
        <f>IF(C21=0,"",C21/TrRail_act!C8*1000)</f>
        <v>17.378114666400791</v>
      </c>
      <c r="D45" s="77">
        <f>IF(D21=0,"",D21/TrRail_act!D8*1000)</f>
        <v>15.467522104212316</v>
      </c>
      <c r="E45" s="77">
        <f>IF(E21=0,"",E21/TrRail_act!E8*1000)</f>
        <v>18.308236425155815</v>
      </c>
      <c r="F45" s="77">
        <f>IF(F21=0,"",F21/TrRail_act!F8*1000)</f>
        <v>18.389009232493351</v>
      </c>
      <c r="G45" s="77">
        <f>IF(G21=0,"",G21/TrRail_act!G8*1000)</f>
        <v>18.466907668932478</v>
      </c>
      <c r="H45" s="77">
        <f>IF(H21=0,"",H21/TrRail_act!H8*1000)</f>
        <v>18.525443298149103</v>
      </c>
      <c r="I45" s="77">
        <f>IF(I21=0,"",I21/TrRail_act!I8*1000)</f>
        <v>18.265782510896809</v>
      </c>
      <c r="J45" s="77">
        <f>IF(J21=0,"",J21/TrRail_act!J8*1000)</f>
        <v>15.847394537368585</v>
      </c>
      <c r="K45" s="77">
        <f>IF(K21=0,"",K21/TrRail_act!K8*1000)</f>
        <v>16.4158882620819</v>
      </c>
      <c r="L45" s="77">
        <f>IF(L21=0,"",L21/TrRail_act!L8*1000)</f>
        <v>16.082014028472383</v>
      </c>
      <c r="M45" s="77">
        <f>IF(M21=0,"",M21/TrRail_act!M8*1000)</f>
        <v>14.078320512661788</v>
      </c>
      <c r="N45" s="77">
        <f>IF(N21=0,"",N21/TrRail_act!N8*1000)</f>
        <v>13.860079031326247</v>
      </c>
      <c r="O45" s="77">
        <f>IF(O21=0,"",O21/TrRail_act!O8*1000)</f>
        <v>12.987941626464822</v>
      </c>
      <c r="P45" s="77">
        <f>IF(P21=0,"",P21/TrRail_act!P8*1000)</f>
        <v>13.038087909905171</v>
      </c>
      <c r="Q45" s="77">
        <f>IF(Q21=0,"",Q21/TrRail_act!Q8*1000)</f>
        <v>12.96305444322925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 t="str">
        <f>IF(F22=0,"",F22/TrRail_act!F9*1000)</f>
        <v/>
      </c>
      <c r="G46" s="122" t="str">
        <f>IF(G22=0,"",G22/TrRail_act!G9*1000)</f>
        <v/>
      </c>
      <c r="H46" s="122" t="str">
        <f>IF(H22=0,"",H22/TrRail_act!H9*1000)</f>
        <v/>
      </c>
      <c r="I46" s="122" t="str">
        <f>IF(I22=0,"",I22/TrRail_act!I9*1000)</f>
        <v/>
      </c>
      <c r="J46" s="122" t="str">
        <f>IF(J22=0,"",J22/TrRail_act!J9*1000)</f>
        <v/>
      </c>
      <c r="K46" s="122" t="str">
        <f>IF(K22=0,"",K22/TrRail_act!K9*1000)</f>
        <v/>
      </c>
      <c r="L46" s="122" t="str">
        <f>IF(L22=0,"",L22/TrRail_act!L9*1000)</f>
        <v/>
      </c>
      <c r="M46" s="122" t="str">
        <f>IF(M22=0,"",M22/TrRail_act!M9*1000)</f>
        <v/>
      </c>
      <c r="N46" s="122" t="str">
        <f>IF(N22=0,"",N22/TrRail_act!N9*1000)</f>
        <v/>
      </c>
      <c r="O46" s="122" t="str">
        <f>IF(O22=0,"",O22/TrRail_act!O9*1000)</f>
        <v/>
      </c>
      <c r="P46" s="122" t="str">
        <f>IF(P22=0,"",P22/TrRail_act!P9*1000)</f>
        <v/>
      </c>
      <c r="Q46" s="122" t="str">
        <f>IF(Q22=0,"",Q22/TrRail_act!Q9*1000)</f>
        <v/>
      </c>
    </row>
    <row r="47" spans="1:17" ht="11.45" customHeight="1" x14ac:dyDescent="0.25">
      <c r="A47" s="25" t="s">
        <v>36</v>
      </c>
      <c r="B47" s="79">
        <f>IF(B23=0,"",B23/TrRail_act!B10*1000)</f>
        <v>7.2391900355561836</v>
      </c>
      <c r="C47" s="79">
        <f>IF(C23=0,"",C23/TrRail_act!C10*1000)</f>
        <v>7.2181426769318273</v>
      </c>
      <c r="D47" s="79">
        <f>IF(D23=0,"",D23/TrRail_act!D10*1000)</f>
        <v>7.5166042712618504</v>
      </c>
      <c r="E47" s="79">
        <f>IF(E23=0,"",E23/TrRail_act!E10*1000)</f>
        <v>7.1518869915125363</v>
      </c>
      <c r="F47" s="79">
        <f>IF(F23=0,"",F23/TrRail_act!F10*1000)</f>
        <v>7.116453375010301</v>
      </c>
      <c r="G47" s="79">
        <f>IF(G23=0,"",G23/TrRail_act!G10*1000)</f>
        <v>6.4799730350515743</v>
      </c>
      <c r="H47" s="79">
        <f>IF(H23=0,"",H23/TrRail_act!H10*1000)</f>
        <v>6.1395040246075556</v>
      </c>
      <c r="I47" s="79">
        <f>IF(I23=0,"",I23/TrRail_act!I10*1000)</f>
        <v>5.8282766555412939</v>
      </c>
      <c r="J47" s="79">
        <f>IF(J23=0,"",J23/TrRail_act!J10*1000)</f>
        <v>5.711048172827951</v>
      </c>
      <c r="K47" s="79">
        <f>IF(K23=0,"",K23/TrRail_act!K10*1000)</f>
        <v>5.9372162726279081</v>
      </c>
      <c r="L47" s="79">
        <f>IF(L23=0,"",L23/TrRail_act!L10*1000)</f>
        <v>5.9292223543178189</v>
      </c>
      <c r="M47" s="79">
        <f>IF(M23=0,"",M23/TrRail_act!M10*1000)</f>
        <v>4.8778689004077842</v>
      </c>
      <c r="N47" s="79">
        <f>IF(N23=0,"",N23/TrRail_act!N10*1000)</f>
        <v>4.5720445002527246</v>
      </c>
      <c r="O47" s="79">
        <f>IF(O23=0,"",O23/TrRail_act!O10*1000)</f>
        <v>4.6913121903003949</v>
      </c>
      <c r="P47" s="79">
        <f>IF(P23=0,"",P23/TrRail_act!P10*1000)</f>
        <v>4.2013570668259037</v>
      </c>
      <c r="Q47" s="79">
        <f>IF(Q23=0,"",Q23/TrRail_act!Q10*1000)</f>
        <v>4.3005634982929513</v>
      </c>
    </row>
    <row r="48" spans="1:17" ht="11.45" customHeight="1" x14ac:dyDescent="0.25">
      <c r="A48" s="116" t="s">
        <v>17</v>
      </c>
      <c r="B48" s="77">
        <f>IF(B24=0,"",B24/TrRail_act!B11*1000)</f>
        <v>13.736263254546985</v>
      </c>
      <c r="C48" s="77">
        <f>IF(C24=0,"",C24/TrRail_act!C11*1000)</f>
        <v>13.691786948450623</v>
      </c>
      <c r="D48" s="77">
        <f>IF(D24=0,"",D24/TrRail_act!D11*1000)</f>
        <v>13.642413192671414</v>
      </c>
      <c r="E48" s="77">
        <f>IF(E24=0,"",E24/TrRail_act!E11*1000)</f>
        <v>13.539926211397688</v>
      </c>
      <c r="F48" s="77">
        <f>IF(F24=0,"",F24/TrRail_act!F11*1000)</f>
        <v>13.529639847280297</v>
      </c>
      <c r="G48" s="77">
        <f>IF(G24=0,"",G24/TrRail_act!G11*1000)</f>
        <v>12.15822275093948</v>
      </c>
      <c r="H48" s="77">
        <f>IF(H24=0,"",H24/TrRail_act!H11*1000)</f>
        <v>11.462002747634452</v>
      </c>
      <c r="I48" s="77">
        <f>IF(I24=0,"",I24/TrRail_act!I11*1000)</f>
        <v>10.88655366659223</v>
      </c>
      <c r="J48" s="77">
        <f>IF(J24=0,"",J24/TrRail_act!J11*1000)</f>
        <v>10.698124804916727</v>
      </c>
      <c r="K48" s="77">
        <f>IF(K24=0,"",K24/TrRail_act!K11*1000)</f>
        <v>11.169757542967282</v>
      </c>
      <c r="L48" s="77">
        <f>IF(L24=0,"",L24/TrRail_act!L11*1000)</f>
        <v>11.115889028693616</v>
      </c>
      <c r="M48" s="77">
        <f>IF(M24=0,"",M24/TrRail_act!M11*1000)</f>
        <v>9.1250914869285573</v>
      </c>
      <c r="N48" s="77">
        <f>IF(N24=0,"",N24/TrRail_act!N11*1000)</f>
        <v>8.5428819938613945</v>
      </c>
      <c r="O48" s="77">
        <f>IF(O24=0,"",O24/TrRail_act!O11*1000)</f>
        <v>8.8204375226846832</v>
      </c>
      <c r="P48" s="77">
        <f>IF(P24=0,"",P24/TrRail_act!P11*1000)</f>
        <v>7.9442963137627887</v>
      </c>
      <c r="Q48" s="77">
        <f>IF(Q24=0,"",Q24/TrRail_act!Q11*1000)</f>
        <v>8.1423834782282309</v>
      </c>
    </row>
    <row r="49" spans="1:17" ht="11.45" customHeight="1" x14ac:dyDescent="0.25">
      <c r="A49" s="93" t="s">
        <v>16</v>
      </c>
      <c r="B49" s="74">
        <f>IF(B25=0,"",B25/TrRail_act!B12*1000)</f>
        <v>6.8075171953958291</v>
      </c>
      <c r="C49" s="74">
        <f>IF(C25=0,"",C25/TrRail_act!C12*1000)</f>
        <v>6.7783223183080379</v>
      </c>
      <c r="D49" s="74">
        <f>IF(D25=0,"",D25/TrRail_act!D12*1000)</f>
        <v>7.0766629715188714</v>
      </c>
      <c r="E49" s="74">
        <f>IF(E25=0,"",E25/TrRail_act!E12*1000)</f>
        <v>6.6980502643845341</v>
      </c>
      <c r="F49" s="74">
        <f>IF(F25=0,"",F25/TrRail_act!F12*1000)</f>
        <v>6.6561977798201335</v>
      </c>
      <c r="G49" s="74">
        <f>IF(G25=0,"",G25/TrRail_act!G12*1000)</f>
        <v>6.0018187905193221</v>
      </c>
      <c r="H49" s="74">
        <f>IF(H25=0,"",H25/TrRail_act!H12*1000)</f>
        <v>5.6854767612768775</v>
      </c>
      <c r="I49" s="74">
        <f>IF(I25=0,"",I25/TrRail_act!I12*1000)</f>
        <v>5.3960946166368773</v>
      </c>
      <c r="J49" s="74">
        <f>IF(J25=0,"",J25/TrRail_act!J12*1000)</f>
        <v>5.3083795813018577</v>
      </c>
      <c r="K49" s="74">
        <f>IF(K25=0,"",K25/TrRail_act!K12*1000)</f>
        <v>5.4954352701984002</v>
      </c>
      <c r="L49" s="74">
        <f>IF(L25=0,"",L25/TrRail_act!L12*1000)</f>
        <v>5.528851315086035</v>
      </c>
      <c r="M49" s="74">
        <f>IF(M25=0,"",M25/TrRail_act!M12*1000)</f>
        <v>4.5703185289585759</v>
      </c>
      <c r="N49" s="74">
        <f>IF(N25=0,"",N25/TrRail_act!N12*1000)</f>
        <v>4.2720637051609636</v>
      </c>
      <c r="O49" s="74">
        <f>IF(O25=0,"",O25/TrRail_act!O12*1000)</f>
        <v>4.3989941793141574</v>
      </c>
      <c r="P49" s="74">
        <f>IF(P25=0,"",P25/TrRail_act!P12*1000)</f>
        <v>3.9209797411727827</v>
      </c>
      <c r="Q49" s="74">
        <f>IF(Q25=0,"",Q25/TrRail_act!Q12*1000)</f>
        <v>4.0218188711387377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195689.84207060211</v>
      </c>
      <c r="C52" s="40">
        <f>IF(C17=0,"",1000000*C17/TrRail_act!C37)</f>
        <v>185705.17425758974</v>
      </c>
      <c r="D52" s="40">
        <f>IF(D17=0,"",1000000*D17/TrRail_act!D37)</f>
        <v>169061.61227008299</v>
      </c>
      <c r="E52" s="40">
        <f>IF(E17=0,"",1000000*E17/TrRail_act!E37)</f>
        <v>189467.72407597033</v>
      </c>
      <c r="F52" s="40">
        <f>IF(F17=0,"",1000000*F17/TrRail_act!F37)</f>
        <v>181586.0316718769</v>
      </c>
      <c r="G52" s="40">
        <f>IF(G17=0,"",1000000*G17/TrRail_act!G37)</f>
        <v>190066.73585798836</v>
      </c>
      <c r="H52" s="40">
        <f>IF(H17=0,"",1000000*H17/TrRail_act!H37)</f>
        <v>190983.20136570613</v>
      </c>
      <c r="I52" s="40">
        <f>IF(I17=0,"",1000000*I17/TrRail_act!I37)</f>
        <v>191299.66329834156</v>
      </c>
      <c r="J52" s="40">
        <f>IF(J17=0,"",1000000*J17/TrRail_act!J37)</f>
        <v>179163.46496240122</v>
      </c>
      <c r="K52" s="40">
        <f>IF(K17=0,"",1000000*K17/TrRail_act!K37)</f>
        <v>181703.34727245747</v>
      </c>
      <c r="L52" s="40">
        <f>IF(L17=0,"",1000000*L17/TrRail_act!L37)</f>
        <v>178983.34539854797</v>
      </c>
      <c r="M52" s="40">
        <f>IF(M17=0,"",1000000*M17/TrRail_act!M37)</f>
        <v>163779.79851420817</v>
      </c>
      <c r="N52" s="40">
        <f>IF(N17=0,"",1000000*N17/TrRail_act!N37)</f>
        <v>168135.4727097672</v>
      </c>
      <c r="O52" s="40">
        <f>IF(O17=0,"",1000000*O17/TrRail_act!O37)</f>
        <v>164348.63555095688</v>
      </c>
      <c r="P52" s="40">
        <f>IF(P17=0,"",1000000*P17/TrRail_act!P37)</f>
        <v>164906.56515790985</v>
      </c>
      <c r="Q52" s="40">
        <f>IF(Q17=0,"",1000000*Q17/TrRail_act!Q37)</f>
        <v>164875.88611943214</v>
      </c>
    </row>
    <row r="53" spans="1:17" ht="11.45" customHeight="1" x14ac:dyDescent="0.25">
      <c r="A53" s="91" t="s">
        <v>21</v>
      </c>
      <c r="B53" s="121">
        <f>IF(B18=0,"",1000000*B18/TrRail_act!B38)</f>
        <v>51230.291563577484</v>
      </c>
      <c r="C53" s="121">
        <f>IF(C18=0,"",1000000*C18/TrRail_act!C38)</f>
        <v>49654.599519882184</v>
      </c>
      <c r="D53" s="121">
        <f>IF(D18=0,"",1000000*D18/TrRail_act!D38)</f>
        <v>47682.768626104844</v>
      </c>
      <c r="E53" s="121">
        <f>IF(E18=0,"",1000000*E18/TrRail_act!E38)</f>
        <v>50849.461675362552</v>
      </c>
      <c r="F53" s="121">
        <f>IF(F18=0,"",1000000*F18/TrRail_act!F38)</f>
        <v>50938.68571572347</v>
      </c>
      <c r="G53" s="121">
        <f>IF(G18=0,"",1000000*G18/TrRail_act!G38)</f>
        <v>52164.549910587048</v>
      </c>
      <c r="H53" s="121">
        <f>IF(H18=0,"",1000000*H18/TrRail_act!H38)</f>
        <v>51173.06849409172</v>
      </c>
      <c r="I53" s="121">
        <f>IF(I18=0,"",1000000*I18/TrRail_act!I38)</f>
        <v>51177.035740339968</v>
      </c>
      <c r="J53" s="121">
        <f>IF(J18=0,"",1000000*J18/TrRail_act!J38)</f>
        <v>46794.968729692169</v>
      </c>
      <c r="K53" s="121">
        <f>IF(K18=0,"",1000000*K18/TrRail_act!K38)</f>
        <v>47378.718712665905</v>
      </c>
      <c r="L53" s="121">
        <f>IF(L18=0,"",1000000*L18/TrRail_act!L38)</f>
        <v>47976.410380338057</v>
      </c>
      <c r="M53" s="121">
        <f>IF(M18=0,"",1000000*M18/TrRail_act!M38)</f>
        <v>44777.349887300923</v>
      </c>
      <c r="N53" s="121">
        <f>IF(N18=0,"",1000000*N18/TrRail_act!N38)</f>
        <v>45754.134826233574</v>
      </c>
      <c r="O53" s="121">
        <f>IF(O18=0,"",1000000*O18/TrRail_act!O38)</f>
        <v>44924.501874286987</v>
      </c>
      <c r="P53" s="121">
        <f>IF(P18=0,"",1000000*P18/TrRail_act!P38)</f>
        <v>42821.073175669313</v>
      </c>
      <c r="Q53" s="121">
        <f>IF(Q18=0,"",1000000*Q18/TrRail_act!Q38)</f>
        <v>43519.082624663795</v>
      </c>
    </row>
    <row r="54" spans="1:17" ht="11.45" customHeight="1" x14ac:dyDescent="0.25">
      <c r="A54" s="19" t="s">
        <v>20</v>
      </c>
      <c r="B54" s="38">
        <f>IF(B19=0,"",1000000*B19/TrRail_act!B39)</f>
        <v>489389.61885682622</v>
      </c>
      <c r="C54" s="38">
        <f>IF(C19=0,"",1000000*C19/TrRail_act!C39)</f>
        <v>466407.22213596338</v>
      </c>
      <c r="D54" s="38">
        <f>IF(D19=0,"",1000000*D19/TrRail_act!D39)</f>
        <v>422238.08442018338</v>
      </c>
      <c r="E54" s="38">
        <f>IF(E19=0,"",1000000*E19/TrRail_act!E39)</f>
        <v>479430.50178119651</v>
      </c>
      <c r="F54" s="38">
        <f>IF(F19=0,"",1000000*F19/TrRail_act!F39)</f>
        <v>458153.58233680454</v>
      </c>
      <c r="G54" s="38">
        <f>IF(G19=0,"",1000000*G19/TrRail_act!G39)</f>
        <v>474337.1355394664</v>
      </c>
      <c r="H54" s="38">
        <f>IF(H19=0,"",1000000*H19/TrRail_act!H39)</f>
        <v>482081.82256676594</v>
      </c>
      <c r="I54" s="38">
        <f>IF(I19=0,"",1000000*I19/TrRail_act!I39)</f>
        <v>480997.63535278139</v>
      </c>
      <c r="J54" s="38">
        <f>IF(J19=0,"",1000000*J19/TrRail_act!J39)</f>
        <v>448597.94525356824</v>
      </c>
      <c r="K54" s="38">
        <f>IF(K19=0,"",1000000*K19/TrRail_act!K39)</f>
        <v>449021.00956121244</v>
      </c>
      <c r="L54" s="38">
        <f>IF(L19=0,"",1000000*L19/TrRail_act!L39)</f>
        <v>439375.84247682168</v>
      </c>
      <c r="M54" s="38">
        <f>IF(M19=0,"",1000000*M19/TrRail_act!M39)</f>
        <v>396856.45794425305</v>
      </c>
      <c r="N54" s="38">
        <f>IF(N19=0,"",1000000*N19/TrRail_act!N39)</f>
        <v>407829.9810127173</v>
      </c>
      <c r="O54" s="38">
        <f>IF(O19=0,"",1000000*O19/TrRail_act!O39)</f>
        <v>399133.87040982913</v>
      </c>
      <c r="P54" s="38">
        <f>IF(P19=0,"",1000000*P19/TrRail_act!P39)</f>
        <v>400617.62255731341</v>
      </c>
      <c r="Q54" s="38">
        <f>IF(Q19=0,"",1000000*Q19/TrRail_act!Q39)</f>
        <v>395868.34129910904</v>
      </c>
    </row>
    <row r="55" spans="1:17" ht="11.45" customHeight="1" x14ac:dyDescent="0.25">
      <c r="A55" s="62" t="s">
        <v>17</v>
      </c>
      <c r="B55" s="42">
        <f>IF(B20=0,"",1000000*B20/TrRail_act!B40)</f>
        <v>627990.97138749156</v>
      </c>
      <c r="C55" s="42">
        <f>IF(C20=0,"",1000000*C20/TrRail_act!C40)</f>
        <v>618264.46413419186</v>
      </c>
      <c r="D55" s="42">
        <f>IF(D20=0,"",1000000*D20/TrRail_act!D40)</f>
        <v>621443.78071499069</v>
      </c>
      <c r="E55" s="42">
        <f>IF(E20=0,"",1000000*E20/TrRail_act!E40)</f>
        <v>616063.1282316763</v>
      </c>
      <c r="F55" s="42">
        <f>IF(F20=0,"",1000000*F20/TrRail_act!F40)</f>
        <v>607653.95301009959</v>
      </c>
      <c r="G55" s="42">
        <f>IF(G20=0,"",1000000*G20/TrRail_act!G40)</f>
        <v>612529.91054752038</v>
      </c>
      <c r="H55" s="42">
        <f>IF(H20=0,"",1000000*H20/TrRail_act!H40)</f>
        <v>605441.12077621894</v>
      </c>
      <c r="I55" s="42">
        <f>IF(I20=0,"",1000000*I20/TrRail_act!I40)</f>
        <v>603680.10246691538</v>
      </c>
      <c r="J55" s="42">
        <f>IF(J20=0,"",1000000*J20/TrRail_act!J40)</f>
        <v>550869.68878083408</v>
      </c>
      <c r="K55" s="42">
        <f>IF(K20=0,"",1000000*K20/TrRail_act!K40)</f>
        <v>577690.11493161926</v>
      </c>
      <c r="L55" s="42">
        <f>IF(L20=0,"",1000000*L20/TrRail_act!L40)</f>
        <v>525038.8572811971</v>
      </c>
      <c r="M55" s="42">
        <f>IF(M20=0,"",1000000*M20/TrRail_act!M40)</f>
        <v>452841.2190823562</v>
      </c>
      <c r="N55" s="42">
        <f>IF(N20=0,"",1000000*N20/TrRail_act!N40)</f>
        <v>479778.41623711726</v>
      </c>
      <c r="O55" s="42">
        <f>IF(O20=0,"",1000000*O20/TrRail_act!O40)</f>
        <v>437029.55274338933</v>
      </c>
      <c r="P55" s="42">
        <f>IF(P20=0,"",1000000*P20/TrRail_act!P40)</f>
        <v>462207.98188578355</v>
      </c>
      <c r="Q55" s="42">
        <f>IF(Q20=0,"",1000000*Q20/TrRail_act!Q40)</f>
        <v>453851.73002923874</v>
      </c>
    </row>
    <row r="56" spans="1:17" ht="11.45" customHeight="1" x14ac:dyDescent="0.25">
      <c r="A56" s="62" t="s">
        <v>16</v>
      </c>
      <c r="B56" s="42">
        <f>IF(B21=0,"",1000000*B21/TrRail_act!B41)</f>
        <v>466907.45966706943</v>
      </c>
      <c r="C56" s="42">
        <f>IF(C21=0,"",1000000*C21/TrRail_act!C41)</f>
        <v>441815.98261371267</v>
      </c>
      <c r="D56" s="42">
        <f>IF(D21=0,"",1000000*D21/TrRail_act!D41)</f>
        <v>390140.15661188378</v>
      </c>
      <c r="E56" s="42">
        <f>IF(E21=0,"",1000000*E21/TrRail_act!E41)</f>
        <v>455372.26523011539</v>
      </c>
      <c r="F56" s="42">
        <f>IF(F21=0,"",1000000*F21/TrRail_act!F41)</f>
        <v>431916.76231798122</v>
      </c>
      <c r="G56" s="42">
        <f>IF(G21=0,"",1000000*G21/TrRail_act!G41)</f>
        <v>444822.4534599316</v>
      </c>
      <c r="H56" s="42">
        <f>IF(H21=0,"",1000000*H21/TrRail_act!H41)</f>
        <v>454442.83647700382</v>
      </c>
      <c r="I56" s="42">
        <f>IF(I21=0,"",1000000*I21/TrRail_act!I41)</f>
        <v>453602.5213370038</v>
      </c>
      <c r="J56" s="42">
        <f>IF(J21=0,"",1000000*J21/TrRail_act!J41)</f>
        <v>426727.5262531222</v>
      </c>
      <c r="K56" s="42">
        <f>IF(K21=0,"",1000000*K21/TrRail_act!K41)</f>
        <v>422247.04901257996</v>
      </c>
      <c r="L56" s="42">
        <f>IF(L21=0,"",1000000*L21/TrRail_act!L41)</f>
        <v>421422.51602081483</v>
      </c>
      <c r="M56" s="42">
        <f>IF(M21=0,"",1000000*M21/TrRail_act!M41)</f>
        <v>385347.1091052891</v>
      </c>
      <c r="N56" s="42">
        <f>IF(N21=0,"",1000000*N21/TrRail_act!N41)</f>
        <v>393038.81958626217</v>
      </c>
      <c r="O56" s="42">
        <f>IF(O21=0,"",1000000*O21/TrRail_act!O41)</f>
        <v>391231.98070150975</v>
      </c>
      <c r="P56" s="42">
        <f>IF(P21=0,"",1000000*P21/TrRail_act!P41)</f>
        <v>388033.69302545342</v>
      </c>
      <c r="Q56" s="42">
        <f>IF(Q21=0,"",1000000*Q21/TrRail_act!Q41)</f>
        <v>384320.8020181086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 t="str">
        <f>IF(F22=0,"",1000000*F22/TrRail_act!F42)</f>
        <v/>
      </c>
      <c r="G57" s="120" t="str">
        <f>IF(G22=0,"",1000000*G22/TrRail_act!G42)</f>
        <v/>
      </c>
      <c r="H57" s="120" t="str">
        <f>IF(H22=0,"",1000000*H22/TrRail_act!H42)</f>
        <v/>
      </c>
      <c r="I57" s="120" t="str">
        <f>IF(I22=0,"",1000000*I22/TrRail_act!I42)</f>
        <v/>
      </c>
      <c r="J57" s="120" t="str">
        <f>IF(J22=0,"",1000000*J22/TrRail_act!J42)</f>
        <v/>
      </c>
      <c r="K57" s="120" t="str">
        <f>IF(K22=0,"",1000000*K22/TrRail_act!K42)</f>
        <v/>
      </c>
      <c r="L57" s="120" t="str">
        <f>IF(L22=0,"",1000000*L22/TrRail_act!L42)</f>
        <v/>
      </c>
      <c r="M57" s="120" t="str">
        <f>IF(M22=0,"",1000000*M22/TrRail_act!M42)</f>
        <v/>
      </c>
      <c r="N57" s="120" t="str">
        <f>IF(N22=0,"",1000000*N22/TrRail_act!N42)</f>
        <v/>
      </c>
      <c r="O57" s="120" t="str">
        <f>IF(O22=0,"",1000000*O22/TrRail_act!O42)</f>
        <v/>
      </c>
      <c r="P57" s="120" t="str">
        <f>IF(P22=0,"",1000000*P22/TrRail_act!P42)</f>
        <v/>
      </c>
      <c r="Q57" s="120" t="str">
        <f>IF(Q22=0,"",1000000*Q22/TrRail_act!Q42)</f>
        <v/>
      </c>
    </row>
    <row r="58" spans="1:17" ht="11.45" customHeight="1" x14ac:dyDescent="0.25">
      <c r="A58" s="25" t="s">
        <v>18</v>
      </c>
      <c r="B58" s="40">
        <f>IF(B23=0,"",1000000*B23/TrRail_act!B43)</f>
        <v>407357.81217028014</v>
      </c>
      <c r="C58" s="40">
        <f>IF(C23=0,"",1000000*C23/TrRail_act!C43)</f>
        <v>405103.26990501449</v>
      </c>
      <c r="D58" s="40">
        <f>IF(D23=0,"",1000000*D23/TrRail_act!D43)</f>
        <v>401745.49505995476</v>
      </c>
      <c r="E58" s="40">
        <f>IF(E23=0,"",1000000*E23/TrRail_act!E43)</f>
        <v>376361.07955959579</v>
      </c>
      <c r="F58" s="40">
        <f>IF(F23=0,"",1000000*F23/TrRail_act!F43)</f>
        <v>399053.26145012915</v>
      </c>
      <c r="G58" s="40">
        <f>IF(G23=0,"",1000000*G23/TrRail_act!G43)</f>
        <v>365054.5284560853</v>
      </c>
      <c r="H58" s="40">
        <f>IF(H23=0,"",1000000*H23/TrRail_act!H43)</f>
        <v>379961.04553470941</v>
      </c>
      <c r="I58" s="40">
        <f>IF(I23=0,"",1000000*I23/TrRail_act!I43)</f>
        <v>366881.00266737258</v>
      </c>
      <c r="J58" s="40">
        <f>IF(J23=0,"",1000000*J23/TrRail_act!J43)</f>
        <v>368652.78558917384</v>
      </c>
      <c r="K58" s="40">
        <f>IF(K23=0,"",1000000*K23/TrRail_act!K43)</f>
        <v>315827.90872988041</v>
      </c>
      <c r="L58" s="40">
        <f>IF(L23=0,"",1000000*L23/TrRail_act!L43)</f>
        <v>352078.64357241103</v>
      </c>
      <c r="M58" s="40">
        <f>IF(M23=0,"",1000000*M23/TrRail_act!M43)</f>
        <v>319100.45909580827</v>
      </c>
      <c r="N58" s="40">
        <f>IF(N23=0,"",1000000*N23/TrRail_act!N43)</f>
        <v>304787.33576214657</v>
      </c>
      <c r="O58" s="40">
        <f>IF(O23=0,"",1000000*O23/TrRail_act!O43)</f>
        <v>309723.00138565415</v>
      </c>
      <c r="P58" s="40">
        <f>IF(P23=0,"",1000000*P23/TrRail_act!P43)</f>
        <v>294367.9033419831</v>
      </c>
      <c r="Q58" s="40">
        <f>IF(Q23=0,"",1000000*Q23/TrRail_act!Q43)</f>
        <v>297966.56361164089</v>
      </c>
    </row>
    <row r="59" spans="1:17" ht="11.45" customHeight="1" x14ac:dyDescent="0.25">
      <c r="A59" s="116" t="s">
        <v>17</v>
      </c>
      <c r="B59" s="42">
        <f>IF(B24=0,"",1000000*B24/TrRail_act!B44)</f>
        <v>507362.94118294225</v>
      </c>
      <c r="C59" s="42">
        <f>IF(C24=0,"",1000000*C24/TrRail_act!C44)</f>
        <v>498797.74540649756</v>
      </c>
      <c r="D59" s="42">
        <f>IF(D24=0,"",1000000*D24/TrRail_act!D44)</f>
        <v>505123.11726848182</v>
      </c>
      <c r="E59" s="42">
        <f>IF(E24=0,"",1000000*E24/TrRail_act!E44)</f>
        <v>488642.39366842434</v>
      </c>
      <c r="F59" s="42">
        <f>IF(F24=0,"",1000000*F24/TrRail_act!F44)</f>
        <v>499799.13207249145</v>
      </c>
      <c r="G59" s="42">
        <f>IF(G24=0,"",1000000*G24/TrRail_act!G44)</f>
        <v>497253.80104099651</v>
      </c>
      <c r="H59" s="42">
        <f>IF(H24=0,"",1000000*H24/TrRail_act!H44)</f>
        <v>490931.0074601841</v>
      </c>
      <c r="I59" s="42">
        <f>IF(I24=0,"",1000000*I24/TrRail_act!I44)</f>
        <v>475677.47869565809</v>
      </c>
      <c r="J59" s="42">
        <f>IF(J24=0,"",1000000*J24/TrRail_act!J44)</f>
        <v>454954.45791511808</v>
      </c>
      <c r="K59" s="42">
        <f>IF(K24=0,"",1000000*K24/TrRail_act!K44)</f>
        <v>429188.80589590158</v>
      </c>
      <c r="L59" s="42">
        <f>IF(L24=0,"",1000000*L24/TrRail_act!L44)</f>
        <v>438845.01156233554</v>
      </c>
      <c r="M59" s="42">
        <f>IF(M24=0,"",1000000*M24/TrRail_act!M44)</f>
        <v>397954.93074199691</v>
      </c>
      <c r="N59" s="42">
        <f>IF(N24=0,"",1000000*N24/TrRail_act!N44)</f>
        <v>390011.89243680256</v>
      </c>
      <c r="O59" s="42">
        <f>IF(O24=0,"",1000000*O24/TrRail_act!O44)</f>
        <v>381084.77535347524</v>
      </c>
      <c r="P59" s="42">
        <f>IF(P24=0,"",1000000*P24/TrRail_act!P44)</f>
        <v>384608.46025461802</v>
      </c>
      <c r="Q59" s="42">
        <f>IF(Q24=0,"",1000000*Q24/TrRail_act!Q44)</f>
        <v>378396.71002576104</v>
      </c>
    </row>
    <row r="60" spans="1:17" ht="11.45" customHeight="1" x14ac:dyDescent="0.25">
      <c r="A60" s="93" t="s">
        <v>16</v>
      </c>
      <c r="B60" s="36">
        <f>IF(B25=0,"",1000000*B25/TrRail_act!B45)</f>
        <v>396870.38291052531</v>
      </c>
      <c r="C60" s="36">
        <f>IF(C25=0,"",1000000*C25/TrRail_act!C45)</f>
        <v>394922.8388652585</v>
      </c>
      <c r="D60" s="36">
        <f>IF(D25=0,"",1000000*D25/TrRail_act!D45)</f>
        <v>390675.69786318677</v>
      </c>
      <c r="E60" s="36">
        <f>IF(E25=0,"",1000000*E25/TrRail_act!E45)</f>
        <v>364337.86457730323</v>
      </c>
      <c r="F60" s="36">
        <f>IF(F25=0,"",1000000*F25/TrRail_act!F45)</f>
        <v>387654.39422497002</v>
      </c>
      <c r="G60" s="36">
        <f>IF(G25=0,"",1000000*G25/TrRail_act!G45)</f>
        <v>349217.01160731056</v>
      </c>
      <c r="H60" s="36">
        <f>IF(H25=0,"",1000000*H25/TrRail_act!H45)</f>
        <v>365743.59616988152</v>
      </c>
      <c r="I60" s="36">
        <f>IF(I25=0,"",1000000*I25/TrRail_act!I45)</f>
        <v>352965.1743381733</v>
      </c>
      <c r="J60" s="36">
        <f>IF(J25=0,"",1000000*J25/TrRail_act!J45)</f>
        <v>357614.19959399494</v>
      </c>
      <c r="K60" s="36">
        <f>IF(K25=0,"",1000000*K25/TrRail_act!K45)</f>
        <v>302133.30370311276</v>
      </c>
      <c r="L60" s="36">
        <f>IF(L25=0,"",1000000*L25/TrRail_act!L45)</f>
        <v>341596.80045953428</v>
      </c>
      <c r="M60" s="36">
        <f>IF(M25=0,"",1000000*M25/TrRail_act!M45)</f>
        <v>310213.46139686392</v>
      </c>
      <c r="N60" s="36">
        <f>IF(N25=0,"",1000000*N25/TrRail_act!N45)</f>
        <v>295047.38642790017</v>
      </c>
      <c r="O60" s="36">
        <f>IF(O25=0,"",1000000*O25/TrRail_act!O45)</f>
        <v>301703.29726355616</v>
      </c>
      <c r="P60" s="36">
        <f>IF(P25=0,"",1000000*P25/TrRail_act!P45)</f>
        <v>284245.86368828453</v>
      </c>
      <c r="Q60" s="36">
        <f>IF(Q25=0,"",1000000*Q25/TrRail_act!Q45)</f>
        <v>288944.93121918256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0.63186159236916073</v>
      </c>
      <c r="C63" s="32">
        <f t="shared" si="9"/>
        <v>0.61882799993807602</v>
      </c>
      <c r="D63" s="32">
        <f t="shared" si="9"/>
        <v>0.58610548041480315</v>
      </c>
      <c r="E63" s="32">
        <f t="shared" si="9"/>
        <v>0.63224042111820378</v>
      </c>
      <c r="F63" s="32">
        <f t="shared" si="9"/>
        <v>0.60083726414213512</v>
      </c>
      <c r="G63" s="32">
        <f t="shared" si="9"/>
        <v>0.63450636483837042</v>
      </c>
      <c r="H63" s="32">
        <f t="shared" si="9"/>
        <v>0.62931436203225133</v>
      </c>
      <c r="I63" s="32">
        <f t="shared" si="9"/>
        <v>0.64039380419322445</v>
      </c>
      <c r="J63" s="32">
        <f t="shared" si="9"/>
        <v>0.63157062694405453</v>
      </c>
      <c r="K63" s="32">
        <f t="shared" si="9"/>
        <v>0.6751378199388065</v>
      </c>
      <c r="L63" s="32">
        <f t="shared" si="9"/>
        <v>0.64752790137359906</v>
      </c>
      <c r="M63" s="32">
        <f t="shared" si="9"/>
        <v>0.6671474968665364</v>
      </c>
      <c r="N63" s="32">
        <f t="shared" si="9"/>
        <v>0.69609666171399387</v>
      </c>
      <c r="O63" s="32">
        <f t="shared" si="9"/>
        <v>0.68924109241046705</v>
      </c>
      <c r="P63" s="32">
        <f t="shared" si="9"/>
        <v>0.70140637299852837</v>
      </c>
      <c r="Q63" s="32">
        <f t="shared" si="9"/>
        <v>0.69984228455106035</v>
      </c>
    </row>
    <row r="64" spans="1:17" ht="11.45" customHeight="1" x14ac:dyDescent="0.25">
      <c r="A64" s="91" t="s">
        <v>21</v>
      </c>
      <c r="B64" s="119">
        <f t="shared" ref="B64:Q64" si="10">IF(B18=0,0,B18/B$16)</f>
        <v>0.11087970396110443</v>
      </c>
      <c r="C64" s="119">
        <f t="shared" si="10"/>
        <v>0.1114481014101235</v>
      </c>
      <c r="D64" s="119">
        <f t="shared" si="10"/>
        <v>0.11173767203308042</v>
      </c>
      <c r="E64" s="119">
        <f t="shared" si="10"/>
        <v>0.11480020838843984</v>
      </c>
      <c r="F64" s="119">
        <f t="shared" si="10"/>
        <v>0.11447211954443405</v>
      </c>
      <c r="G64" s="119">
        <f t="shared" si="10"/>
        <v>0.11725920431290428</v>
      </c>
      <c r="H64" s="119">
        <f t="shared" si="10"/>
        <v>0.11391181324374938</v>
      </c>
      <c r="I64" s="119">
        <f t="shared" si="10"/>
        <v>0.11546923071104097</v>
      </c>
      <c r="J64" s="119">
        <f t="shared" si="10"/>
        <v>0.11061439677195689</v>
      </c>
      <c r="K64" s="119">
        <f t="shared" si="10"/>
        <v>0.11716584795434545</v>
      </c>
      <c r="L64" s="119">
        <f t="shared" si="10"/>
        <v>0.11547338344832044</v>
      </c>
      <c r="M64" s="119">
        <f t="shared" si="10"/>
        <v>0.12074758254694429</v>
      </c>
      <c r="N64" s="119">
        <f t="shared" si="10"/>
        <v>0.12540044538756343</v>
      </c>
      <c r="O64" s="119">
        <f t="shared" si="10"/>
        <v>0.12488177629661321</v>
      </c>
      <c r="P64" s="119">
        <f t="shared" si="10"/>
        <v>0.11998670226636719</v>
      </c>
      <c r="Q64" s="119">
        <f t="shared" si="10"/>
        <v>0.12110085270835283</v>
      </c>
    </row>
    <row r="65" spans="1:17" ht="11.45" customHeight="1" x14ac:dyDescent="0.25">
      <c r="A65" s="19" t="s">
        <v>20</v>
      </c>
      <c r="B65" s="30">
        <f t="shared" ref="B65:Q65" si="11">IF(B19=0,0,B19/B$16)</f>
        <v>0.52098188840805626</v>
      </c>
      <c r="C65" s="30">
        <f t="shared" si="11"/>
        <v>0.50737989852795251</v>
      </c>
      <c r="D65" s="30">
        <f t="shared" si="11"/>
        <v>0.47436780838172271</v>
      </c>
      <c r="E65" s="30">
        <f t="shared" si="11"/>
        <v>0.51744021272976393</v>
      </c>
      <c r="F65" s="30">
        <f t="shared" si="11"/>
        <v>0.48636514459770097</v>
      </c>
      <c r="G65" s="30">
        <f t="shared" si="11"/>
        <v>0.51724716052546615</v>
      </c>
      <c r="H65" s="30">
        <f t="shared" si="11"/>
        <v>0.51540254878850189</v>
      </c>
      <c r="I65" s="30">
        <f t="shared" si="11"/>
        <v>0.52492457348218347</v>
      </c>
      <c r="J65" s="30">
        <f t="shared" si="11"/>
        <v>0.52095623017209758</v>
      </c>
      <c r="K65" s="30">
        <f t="shared" si="11"/>
        <v>0.55797197198446102</v>
      </c>
      <c r="L65" s="30">
        <f t="shared" si="11"/>
        <v>0.53205451792527858</v>
      </c>
      <c r="M65" s="30">
        <f t="shared" si="11"/>
        <v>0.54639991431959212</v>
      </c>
      <c r="N65" s="30">
        <f t="shared" si="11"/>
        <v>0.57069621632643042</v>
      </c>
      <c r="O65" s="30">
        <f t="shared" si="11"/>
        <v>0.56435931611385393</v>
      </c>
      <c r="P65" s="30">
        <f t="shared" si="11"/>
        <v>0.58141967073216128</v>
      </c>
      <c r="Q65" s="30">
        <f t="shared" si="11"/>
        <v>0.57874143184270743</v>
      </c>
    </row>
    <row r="66" spans="1:17" ht="11.45" customHeight="1" x14ac:dyDescent="0.25">
      <c r="A66" s="62" t="s">
        <v>17</v>
      </c>
      <c r="B66" s="115">
        <f t="shared" ref="B66:Q66" si="12">IF(B20=0,0,B20/B$16)</f>
        <v>9.330570583260335E-2</v>
      </c>
      <c r="C66" s="115">
        <f t="shared" si="12"/>
        <v>9.3735644666853926E-2</v>
      </c>
      <c r="D66" s="115">
        <f t="shared" si="12"/>
        <v>9.688447966702704E-2</v>
      </c>
      <c r="E66" s="115">
        <f t="shared" si="12"/>
        <v>9.9547954438729991E-2</v>
      </c>
      <c r="F66" s="115">
        <f t="shared" si="12"/>
        <v>9.6306411538803732E-2</v>
      </c>
      <c r="G66" s="115">
        <f t="shared" si="12"/>
        <v>0.1175503766342481</v>
      </c>
      <c r="H66" s="115">
        <f t="shared" si="12"/>
        <v>0.11848075544505855</v>
      </c>
      <c r="I66" s="115">
        <f t="shared" si="12"/>
        <v>0.12025914592187618</v>
      </c>
      <c r="J66" s="115">
        <f t="shared" si="12"/>
        <v>0.11270174215790846</v>
      </c>
      <c r="K66" s="115">
        <f t="shared" si="12"/>
        <v>0.12364652741473436</v>
      </c>
      <c r="L66" s="115">
        <f t="shared" si="12"/>
        <v>0.11016105366088065</v>
      </c>
      <c r="M66" s="115">
        <f t="shared" si="12"/>
        <v>0.10631829422332223</v>
      </c>
      <c r="N66" s="115">
        <f t="shared" si="12"/>
        <v>0.11448574883468907</v>
      </c>
      <c r="O66" s="115">
        <f t="shared" si="12"/>
        <v>0.10661944805936539</v>
      </c>
      <c r="P66" s="115">
        <f t="shared" si="12"/>
        <v>0.11380464776806204</v>
      </c>
      <c r="Q66" s="115">
        <f t="shared" si="12"/>
        <v>0.11019432290700647</v>
      </c>
    </row>
    <row r="67" spans="1:17" ht="11.45" customHeight="1" x14ac:dyDescent="0.25">
      <c r="A67" s="62" t="s">
        <v>16</v>
      </c>
      <c r="B67" s="115">
        <f t="shared" ref="B67:Q67" si="13">IF(B21=0,0,B21/B$16)</f>
        <v>0.42767618257545292</v>
      </c>
      <c r="C67" s="115">
        <f t="shared" si="13"/>
        <v>0.41364425386109854</v>
      </c>
      <c r="D67" s="115">
        <f t="shared" si="13"/>
        <v>0.37748332871469564</v>
      </c>
      <c r="E67" s="115">
        <f t="shared" si="13"/>
        <v>0.41789225829103399</v>
      </c>
      <c r="F67" s="115">
        <f t="shared" si="13"/>
        <v>0.39005873305889727</v>
      </c>
      <c r="G67" s="115">
        <f t="shared" si="13"/>
        <v>0.39969678389121799</v>
      </c>
      <c r="H67" s="115">
        <f t="shared" si="13"/>
        <v>0.3969217933434433</v>
      </c>
      <c r="I67" s="115">
        <f t="shared" si="13"/>
        <v>0.40466542756030727</v>
      </c>
      <c r="J67" s="115">
        <f t="shared" si="13"/>
        <v>0.40825448801418918</v>
      </c>
      <c r="K67" s="115">
        <f t="shared" si="13"/>
        <v>0.43432544456972666</v>
      </c>
      <c r="L67" s="115">
        <f t="shared" si="13"/>
        <v>0.42189346426439794</v>
      </c>
      <c r="M67" s="115">
        <f t="shared" si="13"/>
        <v>0.44008162009626989</v>
      </c>
      <c r="N67" s="115">
        <f t="shared" si="13"/>
        <v>0.45621046749174143</v>
      </c>
      <c r="O67" s="115">
        <f t="shared" si="13"/>
        <v>0.45773986805448852</v>
      </c>
      <c r="P67" s="115">
        <f t="shared" si="13"/>
        <v>0.46761502296409929</v>
      </c>
      <c r="Q67" s="115">
        <f t="shared" si="13"/>
        <v>0.46854710893570101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0</v>
      </c>
      <c r="G68" s="117">
        <f t="shared" si="14"/>
        <v>0</v>
      </c>
      <c r="H68" s="117">
        <f t="shared" si="14"/>
        <v>0</v>
      </c>
      <c r="I68" s="117">
        <f t="shared" si="14"/>
        <v>0</v>
      </c>
      <c r="J68" s="117">
        <f t="shared" si="14"/>
        <v>0</v>
      </c>
      <c r="K68" s="117">
        <f t="shared" si="14"/>
        <v>0</v>
      </c>
      <c r="L68" s="117">
        <f t="shared" si="14"/>
        <v>0</v>
      </c>
      <c r="M68" s="117">
        <f t="shared" si="14"/>
        <v>0</v>
      </c>
      <c r="N68" s="117">
        <f t="shared" si="14"/>
        <v>0</v>
      </c>
      <c r="O68" s="117">
        <f t="shared" si="14"/>
        <v>0</v>
      </c>
      <c r="P68" s="117">
        <f t="shared" si="14"/>
        <v>0</v>
      </c>
      <c r="Q68" s="117">
        <f t="shared" si="14"/>
        <v>0</v>
      </c>
    </row>
    <row r="69" spans="1:17" ht="11.45" customHeight="1" x14ac:dyDescent="0.25">
      <c r="A69" s="25" t="s">
        <v>18</v>
      </c>
      <c r="B69" s="32">
        <f t="shared" ref="B69:Q69" si="15">IF(B23=0,0,B23/B$16)</f>
        <v>0.36813840763083916</v>
      </c>
      <c r="C69" s="32">
        <f t="shared" si="15"/>
        <v>0.38117200006192403</v>
      </c>
      <c r="D69" s="32">
        <f t="shared" si="15"/>
        <v>0.41389451958519685</v>
      </c>
      <c r="E69" s="32">
        <f t="shared" si="15"/>
        <v>0.36775957888179617</v>
      </c>
      <c r="F69" s="32">
        <f t="shared" si="15"/>
        <v>0.39916273585786483</v>
      </c>
      <c r="G69" s="32">
        <f t="shared" si="15"/>
        <v>0.36549363516162964</v>
      </c>
      <c r="H69" s="32">
        <f t="shared" si="15"/>
        <v>0.37068563796774862</v>
      </c>
      <c r="I69" s="32">
        <f t="shared" si="15"/>
        <v>0.35960619580677555</v>
      </c>
      <c r="J69" s="32">
        <f t="shared" si="15"/>
        <v>0.36842937305594553</v>
      </c>
      <c r="K69" s="32">
        <f t="shared" si="15"/>
        <v>0.32486218006119355</v>
      </c>
      <c r="L69" s="32">
        <f t="shared" si="15"/>
        <v>0.352472098626401</v>
      </c>
      <c r="M69" s="32">
        <f t="shared" si="15"/>
        <v>0.3328525031334636</v>
      </c>
      <c r="N69" s="32">
        <f t="shared" si="15"/>
        <v>0.30390333828600613</v>
      </c>
      <c r="O69" s="32">
        <f t="shared" si="15"/>
        <v>0.3107589075895329</v>
      </c>
      <c r="P69" s="32">
        <f t="shared" si="15"/>
        <v>0.29859362700147157</v>
      </c>
      <c r="Q69" s="32">
        <f t="shared" si="15"/>
        <v>0.30015771544893971</v>
      </c>
    </row>
    <row r="70" spans="1:17" ht="11.45" customHeight="1" x14ac:dyDescent="0.25">
      <c r="A70" s="116" t="s">
        <v>17</v>
      </c>
      <c r="B70" s="115">
        <f t="shared" ref="B70:Q70" si="16">IF(B24=0,0,B24/B$16)</f>
        <v>4.3520095293366701E-2</v>
      </c>
      <c r="C70" s="115">
        <f t="shared" si="16"/>
        <v>4.5997607640601713E-2</v>
      </c>
      <c r="D70" s="115">
        <f t="shared" si="16"/>
        <v>5.0334941136529719E-2</v>
      </c>
      <c r="E70" s="115">
        <f t="shared" si="16"/>
        <v>4.6183207344723878E-2</v>
      </c>
      <c r="F70" s="115">
        <f t="shared" si="16"/>
        <v>5.0815642204725169E-2</v>
      </c>
      <c r="G70" s="115">
        <f t="shared" si="16"/>
        <v>5.3262018610360569E-2</v>
      </c>
      <c r="H70" s="115">
        <f t="shared" si="16"/>
        <v>5.4393647229999356E-2</v>
      </c>
      <c r="I70" s="115">
        <f t="shared" si="16"/>
        <v>5.2873186199047441E-2</v>
      </c>
      <c r="J70" s="115">
        <f t="shared" si="16"/>
        <v>5.1561507105343941E-2</v>
      </c>
      <c r="K70" s="115">
        <f t="shared" si="16"/>
        <v>4.7583136963450297E-2</v>
      </c>
      <c r="L70" s="115">
        <f t="shared" si="16"/>
        <v>4.7353519379584819E-2</v>
      </c>
      <c r="M70" s="115">
        <f t="shared" si="16"/>
        <v>4.2044428453297734E-2</v>
      </c>
      <c r="N70" s="115">
        <f t="shared" si="16"/>
        <v>3.9885201211595014E-2</v>
      </c>
      <c r="O70" s="115">
        <f t="shared" si="16"/>
        <v>3.8628770926530345E-2</v>
      </c>
      <c r="P70" s="115">
        <f t="shared" si="16"/>
        <v>3.934640504106432E-2</v>
      </c>
      <c r="Q70" s="115">
        <f t="shared" si="16"/>
        <v>3.8443726261660337E-2</v>
      </c>
    </row>
    <row r="71" spans="1:17" ht="11.45" customHeight="1" x14ac:dyDescent="0.25">
      <c r="A71" s="93" t="s">
        <v>16</v>
      </c>
      <c r="B71" s="28">
        <f t="shared" ref="B71:Q71" si="17">IF(B25=0,0,B25/B$16)</f>
        <v>0.32461831233747246</v>
      </c>
      <c r="C71" s="28">
        <f t="shared" si="17"/>
        <v>0.3351743924213223</v>
      </c>
      <c r="D71" s="28">
        <f t="shared" si="17"/>
        <v>0.36355957844866721</v>
      </c>
      <c r="E71" s="28">
        <f t="shared" si="17"/>
        <v>0.3215763715370723</v>
      </c>
      <c r="F71" s="28">
        <f t="shared" si="17"/>
        <v>0.34834709365313965</v>
      </c>
      <c r="G71" s="28">
        <f t="shared" si="17"/>
        <v>0.31223161655126908</v>
      </c>
      <c r="H71" s="28">
        <f t="shared" si="17"/>
        <v>0.31629199073774922</v>
      </c>
      <c r="I71" s="28">
        <f t="shared" si="17"/>
        <v>0.30673300960772809</v>
      </c>
      <c r="J71" s="28">
        <f t="shared" si="17"/>
        <v>0.31686786595060157</v>
      </c>
      <c r="K71" s="28">
        <f t="shared" si="17"/>
        <v>0.27727904309774326</v>
      </c>
      <c r="L71" s="28">
        <f t="shared" si="17"/>
        <v>0.30511857924681618</v>
      </c>
      <c r="M71" s="28">
        <f t="shared" si="17"/>
        <v>0.29080807468016584</v>
      </c>
      <c r="N71" s="28">
        <f t="shared" si="17"/>
        <v>0.26401813707441113</v>
      </c>
      <c r="O71" s="28">
        <f t="shared" si="17"/>
        <v>0.27213013666300256</v>
      </c>
      <c r="P71" s="28">
        <f t="shared" si="17"/>
        <v>0.25924722196040723</v>
      </c>
      <c r="Q71" s="28">
        <f t="shared" si="17"/>
        <v>0.26171398918727934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2018-07-16T15:34:55Z</dcterms:created>
  <dcterms:modified xsi:type="dcterms:W3CDTF">2018-07-16T15:34:55Z</dcterms:modified>
</cp:coreProperties>
</file>