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L52" i="10"/>
  <c r="Q52" i="10"/>
  <c r="P52" i="10"/>
  <c r="O52" i="10"/>
  <c r="N52" i="10"/>
  <c r="M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G107" i="8"/>
  <c r="F107" i="8"/>
  <c r="H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G101" i="8"/>
  <c r="F101" i="8"/>
  <c r="H101" i="8"/>
  <c r="H100" i="8" s="1"/>
  <c r="E101" i="8"/>
  <c r="E100" i="8" s="1"/>
  <c r="D101" i="8"/>
  <c r="D100" i="8" s="1"/>
  <c r="C101" i="8"/>
  <c r="C100" i="8" s="1"/>
  <c r="B101" i="8"/>
  <c r="O94" i="8"/>
  <c r="P94" i="8"/>
  <c r="M94" i="8"/>
  <c r="L94" i="8"/>
  <c r="K94" i="8"/>
  <c r="J94" i="8"/>
  <c r="I94" i="8"/>
  <c r="I85" i="8" s="1"/>
  <c r="H94" i="8"/>
  <c r="G94" i="8"/>
  <c r="F94" i="8"/>
  <c r="E94" i="8"/>
  <c r="D94" i="8"/>
  <c r="C94" i="8"/>
  <c r="B94" i="8"/>
  <c r="Q94" i="8"/>
  <c r="Q204" i="8" s="1"/>
  <c r="N94" i="8"/>
  <c r="N204" i="8" s="1"/>
  <c r="H87" i="8"/>
  <c r="H85" i="8" s="1"/>
  <c r="H84" i="8" s="1"/>
  <c r="Q87" i="8"/>
  <c r="O87" i="8"/>
  <c r="N87" i="8"/>
  <c r="N85" i="8" s="1"/>
  <c r="E87" i="8"/>
  <c r="D87" i="8"/>
  <c r="C87" i="8"/>
  <c r="B87" i="8"/>
  <c r="P87" i="8"/>
  <c r="M87" i="8"/>
  <c r="M85" i="8" s="1"/>
  <c r="L87" i="8"/>
  <c r="K87" i="8"/>
  <c r="K85" i="8" s="1"/>
  <c r="J87" i="8"/>
  <c r="I87" i="8"/>
  <c r="I197" i="8" s="1"/>
  <c r="G87" i="8"/>
  <c r="F87" i="8"/>
  <c r="F197" i="8" s="1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I189" i="8"/>
  <c r="E189" i="8"/>
  <c r="P24" i="8"/>
  <c r="E81" i="9"/>
  <c r="C188" i="8"/>
  <c r="Q187" i="8"/>
  <c r="O23" i="8"/>
  <c r="L80" i="9"/>
  <c r="K23" i="8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I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I19" i="8"/>
  <c r="G11" i="8"/>
  <c r="G202" i="8" s="1"/>
  <c r="M197" i="8"/>
  <c r="J197" i="8"/>
  <c r="Q196" i="8"/>
  <c r="O196" i="8"/>
  <c r="M196" i="8"/>
  <c r="G196" i="8"/>
  <c r="E196" i="8"/>
  <c r="C196" i="8"/>
  <c r="Q85" i="8" l="1"/>
  <c r="J85" i="8"/>
  <c r="E85" i="8"/>
  <c r="E84" i="8" s="1"/>
  <c r="O85" i="8"/>
  <c r="D85" i="8"/>
  <c r="Q100" i="8"/>
  <c r="B100" i="8"/>
  <c r="L85" i="8"/>
  <c r="F100" i="8"/>
  <c r="I100" i="8"/>
  <c r="I84" i="8" s="1"/>
  <c r="J100" i="8"/>
  <c r="J84" i="8" s="1"/>
  <c r="K100" i="8"/>
  <c r="K84" i="8" s="1"/>
  <c r="L100" i="8"/>
  <c r="Q84" i="8"/>
  <c r="G100" i="8"/>
  <c r="D84" i="8"/>
  <c r="M100" i="8"/>
  <c r="M84" i="8" s="1"/>
  <c r="B85" i="8"/>
  <c r="C85" i="8"/>
  <c r="C84" i="8" s="1"/>
  <c r="N100" i="8"/>
  <c r="N84" i="8" s="1"/>
  <c r="P85" i="8"/>
  <c r="F85" i="8"/>
  <c r="F84" i="8" s="1"/>
  <c r="O100" i="8"/>
  <c r="O84" i="8" s="1"/>
  <c r="G85" i="8"/>
  <c r="P100" i="8"/>
  <c r="M204" i="8"/>
  <c r="K177" i="8"/>
  <c r="O204" i="8"/>
  <c r="F179" i="8"/>
  <c r="O180" i="8"/>
  <c r="J62" i="9"/>
  <c r="I210" i="8"/>
  <c r="I217" i="8"/>
  <c r="G188" i="8"/>
  <c r="B82" i="11"/>
  <c r="H179" i="8"/>
  <c r="O177" i="8"/>
  <c r="N197" i="8"/>
  <c r="G176" i="8"/>
  <c r="M179" i="8"/>
  <c r="Q174" i="8"/>
  <c r="D12" i="8"/>
  <c r="D203" i="8" s="1"/>
  <c r="K196" i="8"/>
  <c r="J173" i="8"/>
  <c r="P215" i="8"/>
  <c r="I196" i="8"/>
  <c r="Q217" i="8"/>
  <c r="E184" i="8"/>
  <c r="D80" i="9"/>
  <c r="O198" i="8"/>
  <c r="E204" i="8"/>
  <c r="N219" i="8"/>
  <c r="I170" i="8"/>
  <c r="O176" i="8"/>
  <c r="I178" i="8"/>
  <c r="C180" i="8"/>
  <c r="E80" i="8"/>
  <c r="Q197" i="8"/>
  <c r="F204" i="8"/>
  <c r="Q191" i="8"/>
  <c r="G204" i="8"/>
  <c r="B165" i="8"/>
  <c r="E172" i="8"/>
  <c r="Q203" i="8"/>
  <c r="K214" i="8"/>
  <c r="G80" i="8"/>
  <c r="E170" i="8"/>
  <c r="J211" i="8"/>
  <c r="O157" i="8"/>
  <c r="C169" i="8"/>
  <c r="I184" i="8"/>
  <c r="C79" i="9"/>
  <c r="E187" i="8"/>
  <c r="C204" i="8"/>
  <c r="G71" i="9"/>
  <c r="G164" i="8"/>
  <c r="I204" i="8"/>
  <c r="I218" i="8"/>
  <c r="M170" i="8"/>
  <c r="G172" i="8"/>
  <c r="I80" i="8"/>
  <c r="C170" i="8"/>
  <c r="N179" i="8"/>
  <c r="P206" i="8"/>
  <c r="N211" i="8"/>
  <c r="J204" i="8"/>
  <c r="Q19" i="8"/>
  <c r="E178" i="8"/>
  <c r="P64" i="9"/>
  <c r="O170" i="8"/>
  <c r="I172" i="8"/>
  <c r="C174" i="8"/>
  <c r="O71" i="9"/>
  <c r="K203" i="8"/>
  <c r="K204" i="8"/>
  <c r="L24" i="8"/>
  <c r="L215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J77" i="9" s="1"/>
  <c r="N43" i="9"/>
  <c r="N77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O75" i="11" s="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L10" i="8"/>
  <c r="L201" i="8" s="1"/>
  <c r="I7" i="8"/>
  <c r="I198" i="8" s="1"/>
  <c r="I23" i="8"/>
  <c r="I214" i="8" s="1"/>
  <c r="H22" i="8"/>
  <c r="H213" i="8" s="1"/>
  <c r="J19" i="8"/>
  <c r="N19" i="8"/>
  <c r="O19" i="8"/>
  <c r="G84" i="8" l="1"/>
  <c r="B84" i="8"/>
  <c r="I183" i="8"/>
  <c r="P75" i="11"/>
  <c r="N42" i="9"/>
  <c r="N76" i="9" s="1"/>
  <c r="G4" i="10"/>
  <c r="M58" i="8"/>
  <c r="M57" i="8" s="1"/>
  <c r="C58" i="8"/>
  <c r="I4" i="9"/>
  <c r="F33" i="10"/>
  <c r="I58" i="8"/>
  <c r="I57" i="8" s="1"/>
  <c r="H57" i="8"/>
  <c r="J4" i="9"/>
  <c r="G58" i="8"/>
  <c r="L75" i="11"/>
  <c r="Q183" i="8"/>
  <c r="Q210" i="8"/>
  <c r="C4" i="10"/>
  <c r="Q58" i="8"/>
  <c r="Q57" i="8" s="1"/>
  <c r="N75" i="11"/>
  <c r="M60" i="11"/>
  <c r="I60" i="11"/>
  <c r="E60" i="11"/>
  <c r="O60" i="11"/>
  <c r="O59" i="11" s="1"/>
  <c r="H75" i="11"/>
  <c r="K60" i="11"/>
  <c r="G60" i="11"/>
  <c r="O4" i="10"/>
  <c r="O47" i="10" s="1"/>
  <c r="H4" i="10"/>
  <c r="K33" i="10"/>
  <c r="H33" i="10"/>
  <c r="P33" i="10"/>
  <c r="O33" i="10"/>
  <c r="J4" i="10"/>
  <c r="N4" i="9"/>
  <c r="F4" i="9"/>
  <c r="Q47" i="10"/>
  <c r="O4" i="9"/>
  <c r="K4" i="9"/>
  <c r="C4" i="9"/>
  <c r="C47" i="10" s="1"/>
  <c r="P84" i="8"/>
  <c r="P183" i="8"/>
  <c r="P58" i="8"/>
  <c r="O58" i="8"/>
  <c r="O57" i="8" s="1"/>
  <c r="C127" i="8"/>
  <c r="C46" i="11" s="1"/>
  <c r="K73" i="8"/>
  <c r="G73" i="8"/>
  <c r="Q42" i="9"/>
  <c r="Q76" i="9" s="1"/>
  <c r="C73" i="8"/>
  <c r="L60" i="11"/>
  <c r="K58" i="8"/>
  <c r="C57" i="8"/>
  <c r="D58" i="8"/>
  <c r="D57" i="8" s="1"/>
  <c r="M210" i="8"/>
  <c r="I42" i="9"/>
  <c r="I76" i="9" s="1"/>
  <c r="N4" i="10"/>
  <c r="N47" i="10" s="1"/>
  <c r="Q75" i="11"/>
  <c r="N73" i="8"/>
  <c r="Q156" i="8"/>
  <c r="Q112" i="8"/>
  <c r="M75" i="11"/>
  <c r="M59" i="11" s="1"/>
  <c r="J73" i="8"/>
  <c r="O183" i="8"/>
  <c r="K75" i="11"/>
  <c r="K59" i="11" s="1"/>
  <c r="F73" i="8"/>
  <c r="G156" i="8"/>
  <c r="G75" i="11"/>
  <c r="C75" i="11"/>
  <c r="E73" i="8"/>
  <c r="K183" i="8"/>
  <c r="P73" i="8"/>
  <c r="P57" i="8" s="1"/>
  <c r="M183" i="8"/>
  <c r="N183" i="8"/>
  <c r="Q60" i="11"/>
  <c r="J183" i="8"/>
  <c r="L84" i="8"/>
  <c r="J60" i="11"/>
  <c r="J59" i="11" s="1"/>
  <c r="C112" i="8"/>
  <c r="C111" i="8" s="1"/>
  <c r="C33" i="10"/>
  <c r="J127" i="8"/>
  <c r="J46" i="11" s="1"/>
  <c r="E75" i="11"/>
  <c r="D75" i="11"/>
  <c r="G57" i="8"/>
  <c r="E58" i="8"/>
  <c r="E57" i="8" s="1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L59" i="11"/>
  <c r="M42" i="9"/>
  <c r="M76" i="9" s="1"/>
  <c r="H59" i="11"/>
  <c r="F60" i="11"/>
  <c r="F59" i="11" s="1"/>
  <c r="K47" i="10"/>
  <c r="B4" i="10"/>
  <c r="L33" i="10"/>
  <c r="J58" i="8"/>
  <c r="J57" i="8" s="1"/>
  <c r="F127" i="8"/>
  <c r="F46" i="11" s="1"/>
  <c r="O42" i="9"/>
  <c r="O76" i="9" s="1"/>
  <c r="M156" i="8"/>
  <c r="M4" i="10"/>
  <c r="M47" i="10" s="1"/>
  <c r="I75" i="11"/>
  <c r="I59" i="11" s="1"/>
  <c r="D60" i="11"/>
  <c r="E4" i="10"/>
  <c r="G4" i="9"/>
  <c r="G47" i="10" s="1"/>
  <c r="F4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P59" i="11" l="1"/>
  <c r="E59" i="11"/>
  <c r="F47" i="10"/>
  <c r="K57" i="8"/>
  <c r="N59" i="11"/>
  <c r="G59" i="11"/>
  <c r="E47" i="10"/>
  <c r="B47" i="10"/>
  <c r="F57" i="8"/>
  <c r="C59" i="11"/>
  <c r="O111" i="8"/>
  <c r="K111" i="8"/>
  <c r="Q59" i="11"/>
  <c r="J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6" i="4"/>
  <c r="B17" i="4"/>
  <c r="B13" i="4"/>
  <c r="B9" i="4"/>
  <c r="B6" i="4"/>
  <c r="B11" i="4"/>
  <c r="B20" i="4"/>
  <c r="B12" i="4"/>
  <c r="B4" i="4"/>
  <c r="B7" i="4"/>
  <c r="B22" i="4"/>
  <c r="B8" i="4"/>
  <c r="B15" i="4"/>
  <c r="B21" i="4"/>
  <c r="B18" i="4"/>
  <c r="I138" i="11" l="1"/>
  <c r="P135" i="11"/>
  <c r="D134" i="11"/>
  <c r="P132" i="11"/>
  <c r="H130" i="11"/>
  <c r="H208" i="11"/>
  <c r="H127" i="11"/>
  <c r="H126" i="11"/>
  <c r="L124" i="11"/>
  <c r="P121" i="11"/>
  <c r="L120" i="11"/>
  <c r="D119" i="11"/>
  <c r="P198" i="11"/>
  <c r="P117" i="11"/>
  <c r="M140" i="11"/>
  <c r="M139" i="11"/>
  <c r="E139" i="11"/>
  <c r="M138" i="11"/>
  <c r="C138" i="11"/>
  <c r="K135" i="11"/>
  <c r="C135" i="11"/>
  <c r="K134" i="11"/>
  <c r="C134" i="11"/>
  <c r="K133" i="11"/>
  <c r="C133" i="11"/>
  <c r="K132" i="11"/>
  <c r="C132" i="11"/>
  <c r="K130" i="11"/>
  <c r="C130" i="11"/>
  <c r="K127" i="11"/>
  <c r="K126" i="11"/>
  <c r="K125" i="11"/>
  <c r="C125" i="11"/>
  <c r="K121" i="11"/>
  <c r="C121" i="11"/>
  <c r="K120" i="11"/>
  <c r="C120" i="11"/>
  <c r="K119" i="11"/>
  <c r="C119" i="11"/>
  <c r="K118" i="11"/>
  <c r="C118" i="11"/>
  <c r="J139" i="11"/>
  <c r="L134" i="11"/>
  <c r="D133" i="11"/>
  <c r="P130" i="11"/>
  <c r="P127" i="11"/>
  <c r="P124" i="11"/>
  <c r="L121" i="11"/>
  <c r="L119" i="11"/>
  <c r="L117" i="11"/>
  <c r="L140" i="11"/>
  <c r="L220" i="11"/>
  <c r="L139" i="11"/>
  <c r="D220" i="11"/>
  <c r="D139" i="11"/>
  <c r="F138" i="11"/>
  <c r="N137" i="11"/>
  <c r="N136" i="11"/>
  <c r="N135" i="11"/>
  <c r="N134" i="11"/>
  <c r="F134" i="11"/>
  <c r="N133" i="11"/>
  <c r="F133" i="11"/>
  <c r="N132" i="11"/>
  <c r="F132" i="11"/>
  <c r="N130" i="11"/>
  <c r="F130" i="11"/>
  <c r="N127" i="11"/>
  <c r="F127" i="11"/>
  <c r="F126" i="11"/>
  <c r="F125" i="11"/>
  <c r="N124" i="11"/>
  <c r="N123" i="11"/>
  <c r="N122" i="11"/>
  <c r="N121" i="11"/>
  <c r="F121" i="11"/>
  <c r="N120" i="11"/>
  <c r="F120" i="11"/>
  <c r="N119" i="11"/>
  <c r="F119" i="11"/>
  <c r="N118" i="11"/>
  <c r="N117" i="11"/>
  <c r="F117" i="11"/>
  <c r="N140" i="11"/>
  <c r="H216" i="11"/>
  <c r="H135" i="11"/>
  <c r="H134" i="11"/>
  <c r="D127" i="11"/>
  <c r="D125" i="11"/>
  <c r="H120" i="11"/>
  <c r="H200" i="11"/>
  <c r="H119" i="11"/>
  <c r="D118" i="11"/>
  <c r="D117" i="11"/>
  <c r="K140" i="11"/>
  <c r="C140" i="11"/>
  <c r="K139" i="11"/>
  <c r="C139" i="11"/>
  <c r="J138" i="11"/>
  <c r="Q136" i="11"/>
  <c r="I135" i="11"/>
  <c r="I134" i="11"/>
  <c r="Q133" i="11"/>
  <c r="I133" i="11"/>
  <c r="Q132" i="11"/>
  <c r="I132" i="11"/>
  <c r="Q130" i="11"/>
  <c r="I130" i="11"/>
  <c r="Q127" i="11"/>
  <c r="I127" i="11"/>
  <c r="Q126" i="11"/>
  <c r="I126" i="11"/>
  <c r="Q125" i="11"/>
  <c r="M125" i="11"/>
  <c r="I125" i="11"/>
  <c r="Q124" i="11"/>
  <c r="Q122" i="11"/>
  <c r="Q121" i="11"/>
  <c r="I121" i="11"/>
  <c r="Q120" i="11"/>
  <c r="I120" i="11"/>
  <c r="Q119" i="11"/>
  <c r="I119" i="11"/>
  <c r="Q118" i="11"/>
  <c r="M118" i="11"/>
  <c r="I118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7" i="11"/>
  <c r="J135" i="11"/>
  <c r="J134" i="11"/>
  <c r="J133" i="11"/>
  <c r="J129" i="11"/>
  <c r="J128" i="11"/>
  <c r="N126" i="11"/>
  <c r="J126" i="11"/>
  <c r="J125" i="11"/>
  <c r="J124" i="11"/>
  <c r="F124" i="11"/>
  <c r="E166" i="7"/>
  <c r="G140" i="11"/>
  <c r="I137" i="11"/>
  <c r="I136" i="11"/>
  <c r="E135" i="11"/>
  <c r="M134" i="11"/>
  <c r="E133" i="11"/>
  <c r="M132" i="11"/>
  <c r="I129" i="11"/>
  <c r="M128" i="11"/>
  <c r="E128" i="11"/>
  <c r="M127" i="11"/>
  <c r="E126" i="11"/>
  <c r="E125" i="11"/>
  <c r="M124" i="11"/>
  <c r="Q123" i="11"/>
  <c r="E122" i="11"/>
  <c r="E121" i="11"/>
  <c r="E120" i="11"/>
  <c r="E119" i="11"/>
  <c r="E118" i="11"/>
  <c r="M117" i="11"/>
  <c r="I117" i="11"/>
  <c r="J140" i="11"/>
  <c r="F140" i="11"/>
  <c r="N139" i="11"/>
  <c r="F139" i="11"/>
  <c r="N138" i="11"/>
  <c r="P137" i="11"/>
  <c r="L137" i="11"/>
  <c r="D137" i="11"/>
  <c r="P136" i="11"/>
  <c r="D136" i="11"/>
  <c r="L135" i="11"/>
  <c r="D216" i="11"/>
  <c r="D135" i="11"/>
  <c r="P215" i="11"/>
  <c r="P134" i="11"/>
  <c r="P133" i="11"/>
  <c r="L133" i="11"/>
  <c r="D132" i="11"/>
  <c r="L130" i="11"/>
  <c r="D130" i="11"/>
  <c r="L210" i="11"/>
  <c r="L129" i="11"/>
  <c r="H129" i="11"/>
  <c r="H210" i="11"/>
  <c r="D210" i="11"/>
  <c r="P128" i="11"/>
  <c r="L128" i="11"/>
  <c r="D128" i="11"/>
  <c r="P208" i="11"/>
  <c r="D208" i="11"/>
  <c r="P207" i="11"/>
  <c r="P126" i="11"/>
  <c r="L126" i="11"/>
  <c r="D207" i="11"/>
  <c r="D126" i="11"/>
  <c r="P125" i="11"/>
  <c r="L125" i="11"/>
  <c r="H124" i="11"/>
  <c r="P203" i="11"/>
  <c r="L122" i="11"/>
  <c r="H122" i="11"/>
  <c r="D203" i="11"/>
  <c r="D122" i="11"/>
  <c r="H121" i="11"/>
  <c r="D202" i="11"/>
  <c r="D121" i="11"/>
  <c r="D201" i="11"/>
  <c r="D120" i="11"/>
  <c r="P200" i="11"/>
  <c r="P118" i="11"/>
  <c r="L118" i="11"/>
  <c r="H118" i="11"/>
  <c r="H117" i="11"/>
  <c r="D198" i="11"/>
  <c r="H140" i="11"/>
  <c r="H220" i="11"/>
  <c r="H139" i="11"/>
  <c r="J137" i="11"/>
  <c r="J136" i="11"/>
  <c r="F135" i="11"/>
  <c r="N129" i="11"/>
  <c r="N128" i="11"/>
  <c r="J127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Q134" i="11"/>
  <c r="M133" i="11"/>
  <c r="E132" i="11"/>
  <c r="M130" i="11"/>
  <c r="E130" i="11"/>
  <c r="M129" i="11"/>
  <c r="E129" i="11"/>
  <c r="Q128" i="11"/>
  <c r="I128" i="11"/>
  <c r="E127" i="11"/>
  <c r="I124" i="11"/>
  <c r="M123" i="11"/>
  <c r="M122" i="11"/>
  <c r="E117" i="11"/>
  <c r="K164" i="7"/>
  <c r="I140" i="11"/>
  <c r="E140" i="11"/>
  <c r="Q139" i="11"/>
  <c r="I139" i="11"/>
  <c r="G138" i="11"/>
  <c r="O137" i="11"/>
  <c r="K137" i="11"/>
  <c r="G137" i="11"/>
  <c r="O136" i="11"/>
  <c r="K136" i="11"/>
  <c r="G136" i="11"/>
  <c r="C136" i="11"/>
  <c r="O135" i="11"/>
  <c r="O134" i="11"/>
  <c r="O133" i="11"/>
  <c r="O132" i="11"/>
  <c r="G132" i="11"/>
  <c r="G130" i="11"/>
  <c r="O129" i="11"/>
  <c r="K129" i="11"/>
  <c r="G129" i="11"/>
  <c r="C129" i="11"/>
  <c r="O128" i="11"/>
  <c r="K128" i="11"/>
  <c r="G128" i="11"/>
  <c r="O127" i="11"/>
  <c r="G127" i="11"/>
  <c r="C127" i="11"/>
  <c r="O126" i="11"/>
  <c r="G126" i="11"/>
  <c r="C126" i="11"/>
  <c r="O125" i="11"/>
  <c r="O124" i="11"/>
  <c r="K124" i="11"/>
  <c r="G124" i="11"/>
  <c r="O123" i="11"/>
  <c r="K123" i="11"/>
  <c r="O122" i="11"/>
  <c r="K122" i="11"/>
  <c r="C122" i="11"/>
  <c r="O121" i="11"/>
  <c r="G121" i="11"/>
  <c r="O120" i="11"/>
  <c r="G120" i="11"/>
  <c r="O119" i="11"/>
  <c r="O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J61" i="10"/>
  <c r="F61" i="10"/>
  <c r="B61" i="10"/>
  <c r="B10" i="8"/>
  <c r="B174" i="8"/>
  <c r="N60" i="10"/>
  <c r="N202" i="11" s="1"/>
  <c r="J60" i="10"/>
  <c r="F60" i="10"/>
  <c r="B60" i="10"/>
  <c r="B173" i="8"/>
  <c r="N59" i="10"/>
  <c r="I123" i="9"/>
  <c r="E123" i="9"/>
  <c r="Q18" i="9"/>
  <c r="M18" i="9"/>
  <c r="M17" i="9" s="1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Q201" i="11" s="1"/>
  <c r="M59" i="10"/>
  <c r="I59" i="10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G134" i="11"/>
  <c r="G133" i="11"/>
  <c r="O130" i="11"/>
  <c r="C128" i="11"/>
  <c r="G125" i="11"/>
  <c r="G123" i="11"/>
  <c r="C123" i="11"/>
  <c r="G122" i="11"/>
  <c r="G119" i="11"/>
  <c r="G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83" i="9"/>
  <c r="B82" i="9"/>
  <c r="B137" i="11" s="1"/>
  <c r="F136" i="11"/>
  <c r="B81" i="9"/>
  <c r="B80" i="9"/>
  <c r="B135" i="11" s="1"/>
  <c r="B79" i="9"/>
  <c r="B134" i="11" s="1"/>
  <c r="B78" i="9"/>
  <c r="B133" i="11" s="1"/>
  <c r="J132" i="11"/>
  <c r="B77" i="9"/>
  <c r="B132" i="11" s="1"/>
  <c r="J130" i="11"/>
  <c r="B75" i="9"/>
  <c r="B130" i="11" s="1"/>
  <c r="F129" i="11"/>
  <c r="B74" i="9"/>
  <c r="B129" i="11" s="1"/>
  <c r="F128" i="11"/>
  <c r="B73" i="9"/>
  <c r="B72" i="9"/>
  <c r="B71" i="9"/>
  <c r="B126" i="11" s="1"/>
  <c r="N125" i="11"/>
  <c r="B70" i="9"/>
  <c r="B125" i="11" s="1"/>
  <c r="F123" i="11"/>
  <c r="B68" i="9"/>
  <c r="B123" i="11" s="1"/>
  <c r="F122" i="11"/>
  <c r="B67" i="9"/>
  <c r="B66" i="9"/>
  <c r="J120" i="11"/>
  <c r="B65" i="9"/>
  <c r="J119" i="11"/>
  <c r="B64" i="9"/>
  <c r="F118" i="11"/>
  <c r="B63" i="9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Q137" i="11"/>
  <c r="Q135" i="11"/>
  <c r="M135" i="11"/>
  <c r="E134" i="11"/>
  <c r="Q129" i="11"/>
  <c r="M126" i="11"/>
  <c r="I123" i="11"/>
  <c r="E123" i="11"/>
  <c r="I122" i="11"/>
  <c r="M121" i="11"/>
  <c r="M120" i="11"/>
  <c r="M119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P139" i="11"/>
  <c r="D138" i="11"/>
  <c r="H137" i="11"/>
  <c r="L136" i="11"/>
  <c r="H136" i="11"/>
  <c r="H133" i="11"/>
  <c r="L132" i="11"/>
  <c r="H132" i="11"/>
  <c r="P129" i="11"/>
  <c r="D129" i="11"/>
  <c r="H128" i="11"/>
  <c r="L127" i="11"/>
  <c r="H125" i="11"/>
  <c r="P123" i="11"/>
  <c r="L123" i="11"/>
  <c r="H123" i="11"/>
  <c r="D123" i="11"/>
  <c r="P122" i="11"/>
  <c r="P120" i="11"/>
  <c r="P119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M219" i="11" l="1"/>
  <c r="F202" i="11"/>
  <c r="N203" i="11"/>
  <c r="N216" i="11"/>
  <c r="B221" i="11"/>
  <c r="L221" i="11"/>
  <c r="K220" i="11"/>
  <c r="I200" i="11"/>
  <c r="I201" i="11"/>
  <c r="I202" i="11"/>
  <c r="Q208" i="11"/>
  <c r="I214" i="11"/>
  <c r="I216" i="11"/>
  <c r="Q213" i="11"/>
  <c r="N198" i="11"/>
  <c r="N201" i="11"/>
  <c r="N204" i="11"/>
  <c r="N207" i="11"/>
  <c r="F198" i="11"/>
  <c r="D215" i="11"/>
  <c r="K200" i="11"/>
  <c r="L215" i="11"/>
  <c r="P138" i="11"/>
  <c r="B139" i="11"/>
  <c r="Q215" i="11"/>
  <c r="L138" i="11"/>
  <c r="P19" i="19"/>
  <c r="Q5" i="7"/>
  <c r="P220" i="11"/>
  <c r="J220" i="11"/>
  <c r="O207" i="11"/>
  <c r="L207" i="11"/>
  <c r="N199" i="11"/>
  <c r="P202" i="11"/>
  <c r="D13" i="19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9" i="9"/>
  <c r="F155" i="9"/>
  <c r="F160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6" i="9"/>
  <c r="G148" i="9"/>
  <c r="G149" i="9"/>
  <c r="G151" i="9"/>
  <c r="G154" i="9"/>
  <c r="G155" i="9"/>
  <c r="G160" i="9"/>
  <c r="G162" i="9"/>
  <c r="G163" i="9"/>
  <c r="G164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H159" i="9" l="1"/>
  <c r="E159" i="9"/>
  <c r="G165" i="9"/>
  <c r="G161" i="9"/>
  <c r="G156" i="9"/>
  <c r="G152" i="9"/>
  <c r="G147" i="9"/>
  <c r="G143" i="9"/>
  <c r="F164" i="9"/>
  <c r="H219" i="11"/>
  <c r="G157" i="9"/>
  <c r="G159" i="9"/>
  <c r="G145" i="9"/>
  <c r="L158" i="9"/>
  <c r="G166" i="9"/>
  <c r="G158" i="9"/>
  <c r="G153" i="9"/>
  <c r="G144" i="9"/>
  <c r="L148" i="9"/>
  <c r="D55" i="10"/>
  <c r="F151" i="9"/>
  <c r="C145" i="9"/>
  <c r="F146" i="9"/>
  <c r="F141" i="9"/>
  <c r="Q151" i="9"/>
  <c r="B153" i="9"/>
  <c r="Q147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G147" i="10" l="1"/>
  <c r="P54" i="10"/>
  <c r="I151" i="10"/>
  <c r="I54" i="10"/>
  <c r="K62" i="14"/>
  <c r="C151" i="10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I66" i="12" l="1"/>
  <c r="I88" i="12" s="1"/>
  <c r="E66" i="12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F66" i="12"/>
  <c r="F88" i="12" s="1"/>
  <c r="C117" i="12" l="1"/>
  <c r="N66" i="12"/>
  <c r="N88" i="12" s="1"/>
  <c r="M66" i="12"/>
  <c r="M88" i="12" s="1"/>
  <c r="C66" i="12"/>
  <c r="C88" i="12" s="1"/>
  <c r="O66" i="12"/>
  <c r="O88" i="12" s="1"/>
  <c r="G66" i="12"/>
  <c r="G88" i="12" s="1"/>
  <c r="K66" i="12"/>
  <c r="K88" i="12" s="1"/>
  <c r="D66" i="12"/>
  <c r="D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G62" i="12"/>
  <c r="G84" i="12" s="1"/>
  <c r="D62" i="12"/>
  <c r="D84" i="12" s="1"/>
  <c r="J62" i="12"/>
  <c r="J84" i="12" s="1"/>
  <c r="I62" i="12"/>
  <c r="I84" i="12" s="1"/>
  <c r="P62" i="12"/>
  <c r="P84" i="12" s="1"/>
  <c r="Q62" i="12"/>
  <c r="Q84" i="12" s="1"/>
  <c r="H62" i="12"/>
  <c r="H84" i="12" s="1"/>
  <c r="C62" i="12"/>
  <c r="C84" i="12" s="1"/>
  <c r="K62" i="12"/>
  <c r="K84" i="12" s="1"/>
  <c r="P28" i="14"/>
  <c r="B62" i="12"/>
  <c r="B84" i="12" s="1"/>
  <c r="N62" i="12"/>
  <c r="N84" i="12" s="1"/>
  <c r="M62" i="12"/>
  <c r="M84" i="12" s="1"/>
  <c r="L62" i="12"/>
  <c r="L84" i="12" s="1"/>
  <c r="F62" i="12"/>
  <c r="F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D65" i="12"/>
  <c r="D87" i="12" s="1"/>
  <c r="K118" i="12"/>
  <c r="N118" i="12"/>
  <c r="O65" i="12"/>
  <c r="O87" i="12" s="1"/>
  <c r="L65" i="12"/>
  <c r="L87" i="12" s="1"/>
  <c r="J65" i="12"/>
  <c r="J87" i="12" s="1"/>
  <c r="G65" i="12"/>
  <c r="G87" i="12" s="1"/>
  <c r="C61" i="12"/>
  <c r="N65" i="12"/>
  <c r="N87" i="12" s="1"/>
  <c r="O118" i="12"/>
  <c r="M118" i="12"/>
  <c r="M65" i="12"/>
  <c r="M87" i="12" s="1"/>
  <c r="I118" i="12"/>
  <c r="P65" i="12"/>
  <c r="P87" i="12" s="1"/>
  <c r="K65" i="12"/>
  <c r="K87" i="12" s="1"/>
  <c r="E118" i="12"/>
  <c r="H65" i="12"/>
  <c r="H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H63" i="12" l="1"/>
  <c r="D63" i="12"/>
  <c r="I65" i="12"/>
  <c r="I87" i="12" s="1"/>
  <c r="F63" i="12"/>
  <c r="O63" i="12"/>
  <c r="K63" i="12"/>
  <c r="E63" i="12"/>
  <c r="N63" i="12"/>
  <c r="P63" i="12"/>
  <c r="J63" i="12"/>
  <c r="Q63" i="12"/>
  <c r="G63" i="12"/>
  <c r="L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M61" i="12" l="1"/>
  <c r="J61" i="12"/>
  <c r="H61" i="12"/>
  <c r="D61" i="12"/>
  <c r="Q61" i="12"/>
  <c r="K61" i="12"/>
  <c r="N61" i="12"/>
  <c r="I63" i="12"/>
  <c r="O61" i="12"/>
  <c r="F61" i="12"/>
  <c r="L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H69" i="12" l="1"/>
  <c r="H91" i="12" s="1"/>
  <c r="J68" i="12"/>
  <c r="J90" i="12" s="1"/>
  <c r="G68" i="12"/>
  <c r="G90" i="12" s="1"/>
  <c r="L124" i="12"/>
  <c r="F124" i="12"/>
  <c r="H21" i="12"/>
  <c r="H13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J69" i="12" l="1"/>
  <c r="J91" i="12" s="1"/>
  <c r="H67" i="12"/>
  <c r="H36" i="13"/>
  <c r="K68" i="12"/>
  <c r="K90" i="12" s="1"/>
  <c r="H14" i="12"/>
  <c r="H133" i="12"/>
  <c r="H33" i="14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J14" i="12"/>
  <c r="J26" i="14" s="1"/>
  <c r="N124" i="12"/>
  <c r="F68" i="12"/>
  <c r="F90" i="12" s="1"/>
  <c r="K69" i="12"/>
  <c r="K91" i="12" s="1"/>
  <c r="L68" i="12"/>
  <c r="L90" i="12" s="1"/>
  <c r="G67" i="12"/>
  <c r="J133" i="12"/>
  <c r="J33" i="14"/>
  <c r="J134" i="12"/>
  <c r="J135" i="12"/>
  <c r="K21" i="12"/>
  <c r="K135" i="12" s="1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L69" i="12" l="1"/>
  <c r="L91" i="12" s="1"/>
  <c r="F69" i="12"/>
  <c r="F91" i="12" s="1"/>
  <c r="M69" i="12"/>
  <c r="M91" i="12" s="1"/>
  <c r="M68" i="12"/>
  <c r="M90" i="12" s="1"/>
  <c r="K67" i="12"/>
  <c r="L21" i="12"/>
  <c r="L134" i="12" s="1"/>
  <c r="L33" i="14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B65" i="12"/>
  <c r="B87" i="12" s="1"/>
  <c r="N68" i="12"/>
  <c r="N90" i="12" s="1"/>
  <c r="O68" i="12"/>
  <c r="O90" i="12" s="1"/>
  <c r="F67" i="12"/>
  <c r="L67" i="12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E124" i="12"/>
  <c r="N69" i="12"/>
  <c r="N91" i="12" s="1"/>
  <c r="B63" i="12"/>
  <c r="N21" i="12"/>
  <c r="N33" i="14" s="1"/>
  <c r="O21" i="12"/>
  <c r="K69" i="13"/>
  <c r="N133" i="12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O33" i="14" l="1"/>
  <c r="O67" i="12"/>
  <c r="N14" i="12"/>
  <c r="N67" i="12"/>
  <c r="Q69" i="12"/>
  <c r="Q91" i="12" s="1"/>
  <c r="B61" i="12"/>
  <c r="Q68" i="12"/>
  <c r="Q90" i="12" s="1"/>
  <c r="P69" i="12"/>
  <c r="P91" i="12" s="1"/>
  <c r="D124" i="12"/>
  <c r="O14" i="12"/>
  <c r="O26" i="14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C124" i="12" l="1"/>
  <c r="Q67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M111" i="15"/>
  <c r="M22" i="7"/>
  <c r="N110" i="15" l="1"/>
  <c r="Q24" i="7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K17" i="7"/>
  <c r="K102" i="7" s="1"/>
  <c r="J110" i="15" l="1"/>
  <c r="J109" i="15"/>
  <c r="I8" i="15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L107" i="15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26" i="15"/>
  <c r="B73" i="15" s="1"/>
  <c r="B118" i="15"/>
  <c r="N14" i="15"/>
  <c r="B100" i="15"/>
  <c r="B120" i="15"/>
  <c r="K108" i="15"/>
  <c r="K107" i="15"/>
  <c r="K106" i="15"/>
  <c r="F62" i="15"/>
  <c r="G44" i="15"/>
  <c r="K4" i="7"/>
  <c r="K93" i="7" s="1"/>
  <c r="B91" i="15" l="1"/>
  <c r="B82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13" i="7" s="1"/>
  <c r="F4" i="15"/>
  <c r="F108" i="15" s="1"/>
  <c r="F106" i="15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6" i="15"/>
  <c r="B105" i="15"/>
  <c r="B107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5" i="18" l="1"/>
  <c r="C20" i="16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P24" i="15"/>
  <c r="P15" i="15" s="1"/>
  <c r="K24" i="15"/>
  <c r="K22" i="15" s="1"/>
  <c r="M24" i="15"/>
  <c r="M22" i="15" s="1"/>
  <c r="H24" i="15"/>
  <c r="H15" i="15" s="1"/>
  <c r="O24" i="15"/>
  <c r="O15" i="15" s="1"/>
  <c r="G13" i="15"/>
  <c r="G26" i="18"/>
  <c r="I13" i="15"/>
  <c r="I55" i="16" s="1"/>
  <c r="I26" i="18"/>
  <c r="F12" i="18"/>
  <c r="F24" i="18" s="1"/>
  <c r="F18" i="18"/>
  <c r="K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H22" i="15" l="1"/>
  <c r="L24" i="15"/>
  <c r="L15" i="15" s="1"/>
  <c r="C24" i="15"/>
  <c r="C22" i="15" s="1"/>
  <c r="I116" i="15"/>
  <c r="M15" i="15"/>
  <c r="O22" i="15"/>
  <c r="N24" i="15"/>
  <c r="N15" i="15" s="1"/>
  <c r="Q24" i="15"/>
  <c r="Q15" i="15" s="1"/>
  <c r="J24" i="15"/>
  <c r="J22" i="15" s="1"/>
  <c r="P13" i="15"/>
  <c r="P26" i="18"/>
  <c r="H13" i="15"/>
  <c r="H116" i="15" s="1"/>
  <c r="H26" i="18"/>
  <c r="K13" i="15"/>
  <c r="K55" i="16" s="1"/>
  <c r="K26" i="18"/>
  <c r="O13" i="15"/>
  <c r="O116" i="15" s="1"/>
  <c r="O26" i="18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I66" i="16"/>
  <c r="I43" i="17"/>
  <c r="I39" i="16"/>
  <c r="I98" i="15"/>
  <c r="I89" i="15"/>
  <c r="I6" i="18"/>
  <c r="I4" i="18" s="1"/>
  <c r="C15" i="15" l="1"/>
  <c r="J15" i="15"/>
  <c r="N22" i="15"/>
  <c r="Q22" i="15"/>
  <c r="M21" i="16"/>
  <c r="M66" i="16" s="1"/>
  <c r="M26" i="18"/>
  <c r="M13" i="15"/>
  <c r="M23" i="17" s="1"/>
  <c r="M25" i="17"/>
  <c r="L13" i="15"/>
  <c r="L26" i="18"/>
  <c r="J13" i="15"/>
  <c r="J55" i="16" s="1"/>
  <c r="N13" i="15"/>
  <c r="N55" i="16" s="1"/>
  <c r="N26" i="18"/>
  <c r="Q13" i="15"/>
  <c r="Q55" i="16" s="1"/>
  <c r="Q26" i="18"/>
  <c r="C13" i="15"/>
  <c r="C55" i="16" s="1"/>
  <c r="C26" i="18"/>
  <c r="G12" i="18"/>
  <c r="G24" i="18" s="1"/>
  <c r="G18" i="18"/>
  <c r="I12" i="18"/>
  <c r="I24" i="18" s="1"/>
  <c r="I18" i="18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39" i="16"/>
  <c r="M98" i="15"/>
  <c r="M6" i="18"/>
  <c r="M4" i="18" s="1"/>
  <c r="K114" i="15"/>
  <c r="K23" i="17"/>
  <c r="K117" i="15"/>
  <c r="K115" i="15"/>
  <c r="K19" i="16"/>
  <c r="K64" i="16" s="1"/>
  <c r="J25" i="17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O66" i="16"/>
  <c r="Q25" i="17"/>
  <c r="Q21" i="16"/>
  <c r="M115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J21" i="16" l="1"/>
  <c r="J26" i="18"/>
  <c r="M55" i="16"/>
  <c r="Q116" i="15"/>
  <c r="M116" i="15"/>
  <c r="M117" i="15"/>
  <c r="M19" i="16"/>
  <c r="M64" i="16" s="1"/>
  <c r="M78" i="15"/>
  <c r="M114" i="15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N17" i="15"/>
  <c r="N12" i="15" s="1"/>
  <c r="J17" i="15"/>
  <c r="J12" i="15" s="1"/>
  <c r="D17" i="15"/>
  <c r="D12" i="15" s="1"/>
  <c r="K17" i="15"/>
  <c r="K12" i="15" s="1"/>
  <c r="P17" i="15"/>
  <c r="P12" i="15" s="1"/>
  <c r="Q17" i="15"/>
  <c r="Q12" i="15" s="1"/>
  <c r="I17" i="15"/>
  <c r="I12" i="15" s="1"/>
  <c r="E17" i="15"/>
  <c r="E12" i="15" s="1"/>
  <c r="C17" i="15"/>
  <c r="C12" i="15" s="1"/>
  <c r="G17" i="15"/>
  <c r="G12" i="15" s="1"/>
  <c r="G18" i="16" s="1"/>
  <c r="H59" i="16"/>
  <c r="H68" i="16" s="1"/>
  <c r="P24" i="16"/>
  <c r="J24" i="16"/>
  <c r="F17" i="15"/>
  <c r="F119" i="15"/>
  <c r="F24" i="16"/>
  <c r="G24" i="16"/>
  <c r="F41" i="16"/>
  <c r="H69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N59" i="16" l="1"/>
  <c r="N119" i="15"/>
  <c r="J59" i="16"/>
  <c r="G27" i="17"/>
  <c r="G59" i="16"/>
  <c r="G23" i="16"/>
  <c r="Q119" i="15"/>
  <c r="P69" i="16"/>
  <c r="I119" i="15"/>
  <c r="G69" i="16"/>
  <c r="K119" i="15"/>
  <c r="P59" i="16"/>
  <c r="G120" i="15"/>
  <c r="G118" i="15"/>
  <c r="E59" i="16"/>
  <c r="M68" i="16"/>
  <c r="G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J68" i="16" l="1"/>
  <c r="L54" i="17"/>
  <c r="E68" i="16"/>
  <c r="G54" i="17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C111" i="12"/>
  <c r="C100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B109" i="12"/>
  <c r="B98" i="12"/>
  <c r="G113" i="12"/>
  <c r="G102" i="12"/>
  <c r="E78" i="12"/>
  <c r="E89" i="12" s="1"/>
  <c r="E111" i="12"/>
  <c r="E100" i="12"/>
  <c r="F112" i="12"/>
  <c r="F101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F78" i="12"/>
  <c r="F89" i="12" s="1"/>
  <c r="F111" i="12"/>
  <c r="F100" i="12"/>
  <c r="C109" i="12"/>
  <c r="C98" i="12"/>
  <c r="E108" i="12"/>
  <c r="E97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78" i="12" l="1"/>
  <c r="H89" i="12" s="1"/>
  <c r="H111" i="12"/>
  <c r="H100" i="12"/>
  <c r="G78" i="12"/>
  <c r="G89" i="12" s="1"/>
  <c r="G111" i="12"/>
  <c r="G100" i="12"/>
  <c r="H112" i="12"/>
  <c r="H101" i="12"/>
  <c r="F108" i="12"/>
  <c r="F97" i="12"/>
  <c r="B105" i="12"/>
  <c r="B94" i="12"/>
  <c r="C74" i="12"/>
  <c r="C85" i="12" s="1"/>
  <c r="C107" i="12"/>
  <c r="C96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C72" i="12"/>
  <c r="C83" i="12" s="1"/>
  <c r="C105" i="12"/>
  <c r="C94" i="12"/>
  <c r="D74" i="12"/>
  <c r="D85" i="12" s="1"/>
  <c r="D107" i="12"/>
  <c r="D96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I78" i="12"/>
  <c r="I89" i="12" s="1"/>
  <c r="I111" i="12"/>
  <c r="I100" i="12"/>
  <c r="K113" i="12"/>
  <c r="K102" i="12"/>
  <c r="H108" i="12"/>
  <c r="H97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L113" i="12" l="1"/>
  <c r="L102" i="12"/>
  <c r="F74" i="12"/>
  <c r="F85" i="12" s="1"/>
  <c r="F107" i="12"/>
  <c r="F96" i="12"/>
  <c r="E72" i="12"/>
  <c r="E83" i="12" s="1"/>
  <c r="E105" i="12"/>
  <c r="E94" i="12"/>
  <c r="I108" i="12"/>
  <c r="I97" i="12"/>
  <c r="G109" i="12"/>
  <c r="G98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H109" i="12"/>
  <c r="H98" i="12"/>
  <c r="L112" i="12"/>
  <c r="L101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H74" i="12"/>
  <c r="H85" i="12" s="1"/>
  <c r="H107" i="12"/>
  <c r="H96" i="12"/>
  <c r="N113" i="12"/>
  <c r="N102" i="12"/>
  <c r="M112" i="12"/>
  <c r="M101" i="12"/>
  <c r="L78" i="12"/>
  <c r="L89" i="12" s="1"/>
  <c r="L111" i="12"/>
  <c r="L100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H72" i="12"/>
  <c r="H83" i="12" s="1"/>
  <c r="H105" i="12"/>
  <c r="H94" i="12"/>
  <c r="J109" i="12"/>
  <c r="J98" i="12"/>
  <c r="I74" i="12"/>
  <c r="I85" i="12" s="1"/>
  <c r="I107" i="12"/>
  <c r="I96" i="12"/>
  <c r="M78" i="12"/>
  <c r="M89" i="12" s="1"/>
  <c r="M111" i="12"/>
  <c r="M100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P113" i="12"/>
  <c r="P102" i="12"/>
  <c r="J74" i="12"/>
  <c r="J85" i="12" s="1"/>
  <c r="J107" i="12"/>
  <c r="J96" i="12"/>
  <c r="N78" i="12"/>
  <c r="N89" i="12" s="1"/>
  <c r="N111" i="12"/>
  <c r="N100" i="12"/>
  <c r="I72" i="12"/>
  <c r="I83" i="12" s="1"/>
  <c r="I105" i="12"/>
  <c r="I94" i="12"/>
  <c r="M108" i="12"/>
  <c r="M97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L109" i="12"/>
  <c r="L98" i="12"/>
  <c r="P112" i="12"/>
  <c r="P101" i="12"/>
  <c r="K74" i="12"/>
  <c r="K85" i="12" s="1"/>
  <c r="K107" i="12"/>
  <c r="K96" i="12"/>
  <c r="O78" i="12"/>
  <c r="O89" i="12" s="1"/>
  <c r="O111" i="12"/>
  <c r="O100" i="12"/>
  <c r="J72" i="12"/>
  <c r="J83" i="12" s="1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K72" i="12" l="1"/>
  <c r="K83" i="12" s="1"/>
  <c r="Q112" i="12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<sst xmlns="http://schemas.openxmlformats.org/spreadsheetml/2006/main" count="1731" uniqueCount="194">
  <si>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</si>
  <si>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</si>
  <si>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</si>
  <si>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</si>
  <si>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</si>
  <si>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</si>
  <si>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</si>
  <si>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</si>
  <si>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</si>
  <si>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</si>
  <si>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</si>
  <si>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</si>
  <si>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</si>
  <si>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</si>
  <si>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</si>
  <si>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</si>
  <si>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</si>
  <si>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</si>
  <si>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</si>
  <si>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</si>
  <si>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</si>
  <si>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</si>
  <si>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</si>
  <si>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</si>
  <si>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</si>
  <si>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</si>
  <si>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</si>
  <si>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</si>
  <si>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</si>
  <si>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</si>
  <si>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</si>
  <si>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</si>
  <si>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</si>
  <si>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</si>
  <si>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</si>
  <si>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</si>
  <si>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</si>
  <si>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</si>
  <si>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</si>
  <si>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</si>
  <si>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</si>
  <si>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</si>
  <si>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</si>
  <si>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</si>
  <si>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</si>
  <si>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</si>
  <si>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</si>
  <si>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</si>
  <si>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</si>
  <si>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</si>
  <si>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</si>
  <si>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</si>
  <si>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</si>
  <si>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</si>
  <si>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</si>
  <si>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</si>
  <si>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</si>
  <si>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</si>
  <si>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</si>
  <si>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</si>
  <si>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</si>
  <si>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</si>
  <si>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</si>
  <si>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</si>
  <si>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</si>
  <si>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</si>
  <si>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</si>
  <si>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</si>
  <si>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</si>
  <si>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</si>
  <si>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</si>
  <si>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</si>
  <si>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</si>
  <si>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</si>
  <si>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</si>
  <si>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</si>
  <si>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</si>
  <si>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</si>
  <si>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</si>
  <si>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</si>
  <si>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</si>
  <si>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</si>
  <si>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</si>
  <si>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</si>
  <si>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</si>
  <si>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</si>
  <si>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</si>
  <si>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</si>
  <si>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</si>
  <si>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</si>
  <si>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</si>
  <si>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</si>
  <si>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</si>
  <si>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</si>
  <si>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</si>
  <si>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</si>
  <si>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</si>
  <si>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</si>
  <si>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</si>
  <si>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</si>
  <si>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</si>
  <si>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</si>
  <si>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</si>
  <si>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</si>
  <si>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</si>
  <si>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</si>
  <si>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</si>
  <si>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</si>
  <si>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</si>
  <si>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</si>
  <si>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</si>
  <si>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</si>
  <si>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</si>
  <si>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</si>
  <si>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</si>
  <si>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</si>
  <si>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</si>
  <si>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</si>
  <si>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</si>
  <si>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</si>
  <si>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</si>
  <si>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</si>
  <si>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</si>
  <si>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</si>
  <si>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</si>
  <si>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</si>
  <si>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</si>
  <si>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</si>
  <si>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</si>
  <si>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</si>
  <si>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</si>
  <si>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</si>
  <si>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</si>
  <si>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</si>
  <si>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</si>
  <si>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</si>
  <si>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</si>
  <si>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</si>
  <si>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</si>
  <si>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</si>
  <si>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</si>
  <si>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</si>
  <si>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</si>
  <si>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</si>
  <si>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</si>
  <si>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</si>
  <si>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</si>
  <si>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</si>
  <si>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</si>
  <si>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</si>
  <si>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</si>
  <si>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</si>
  <si>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</si>
  <si>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</si>
  <si>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</si>
  <si>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</si>
  <si>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</si>
  <si>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</si>
  <si>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</si>
  <si>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</si>
  <si>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</si>
  <si>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</si>
  <si>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</si>
  <si>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</si>
  <si>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</si>
  <si>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</si>
  <si>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</si>
  <si>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</si>
  <si>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</si>
  <si>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</si>
  <si>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</si>
  <si>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</si>
  <si>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</si>
  <si>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</si>
  <si>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</si>
  <si>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</si>
  <si>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</si>
  <si>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BE</t>
  </si>
  <si>
    <t>Belgium</t>
  </si>
  <si>
    <t>BE - Aviation</t>
  </si>
  <si>
    <t>BE - Aviation / energy consumption</t>
  </si>
  <si>
    <t/>
  </si>
  <si>
    <t>BE - Aviation / passenger transport specific data</t>
  </si>
  <si>
    <t>BE - Road transport</t>
  </si>
  <si>
    <t>BE - Road transport / energy consumption</t>
  </si>
  <si>
    <t>BE - Road transport / CO2 emissions</t>
  </si>
  <si>
    <t>BE - Road transport / technologies</t>
  </si>
  <si>
    <t>BE - Rail, metro and tram</t>
  </si>
  <si>
    <t>BE - Rail, metro and tram / energy consumption</t>
  </si>
  <si>
    <t>BE - Rail, metro and tram / CO2 emissions</t>
  </si>
  <si>
    <t>BE - Aviation / CO2 emissions</t>
  </si>
  <si>
    <t>BE - Coastal shipping and inland waterways</t>
  </si>
  <si>
    <t>BE - Coastal shipping and inland waterways / energy consumption</t>
  </si>
  <si>
    <t>BE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</si>
</sst>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43297.732916666668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186.21423053526877</v>
      </c>
      <c r="C4" s="124">
        <v>173.73514255812</v>
      </c>
      <c r="D4" s="124">
        <v>97.787713164804003</v>
      </c>
      <c r="E4" s="124">
        <v>132.55130859281999</v>
      </c>
      <c r="F4" s="124">
        <v>126.26884847444401</v>
      </c>
      <c r="G4" s="124">
        <v>129.45213649031993</v>
      </c>
      <c r="H4" s="124">
        <v>135.807390195984</v>
      </c>
      <c r="I4" s="124">
        <v>110.44735024752001</v>
      </c>
      <c r="J4" s="124">
        <v>126.26838311162399</v>
      </c>
      <c r="K4" s="124">
        <v>107.34238746410402</v>
      </c>
      <c r="L4" s="124">
        <v>104.18446343005591</v>
      </c>
      <c r="M4" s="124">
        <v>176.78000772820079</v>
      </c>
      <c r="N4" s="124">
        <v>167.31775254908911</v>
      </c>
      <c r="O4" s="124">
        <v>170.45148902373188</v>
      </c>
      <c r="P4" s="124">
        <v>145.23571312233776</v>
      </c>
      <c r="Q4" s="124">
        <v>148.34852541949294</v>
      </c>
    </row>
    <row r="5" spans="1:17" ht="11.45" customHeight="1" x14ac:dyDescent="0.25">
      <c r="A5" s="91" t="s">
        <v>116</v>
      </c>
      <c r="B5" s="90">
        <f t="shared" ref="B5:Q5" si="0">B4-B6</f>
        <v>186.21423053526877</v>
      </c>
      <c r="C5" s="90">
        <f t="shared" si="0"/>
        <v>173.73514255812</v>
      </c>
      <c r="D5" s="90">
        <f t="shared" si="0"/>
        <v>97.787713164804003</v>
      </c>
      <c r="E5" s="90">
        <f t="shared" si="0"/>
        <v>132.55130859281999</v>
      </c>
      <c r="F5" s="90">
        <f t="shared" si="0"/>
        <v>126.26884847444401</v>
      </c>
      <c r="G5" s="90">
        <f t="shared" si="0"/>
        <v>129.45213649031993</v>
      </c>
      <c r="H5" s="90">
        <f t="shared" si="0"/>
        <v>135.807390195984</v>
      </c>
      <c r="I5" s="90">
        <f t="shared" si="0"/>
        <v>110.44735024752001</v>
      </c>
      <c r="J5" s="90">
        <f t="shared" si="0"/>
        <v>126.26838311162399</v>
      </c>
      <c r="K5" s="90">
        <f t="shared" si="0"/>
        <v>107.34238746410402</v>
      </c>
      <c r="L5" s="90">
        <f t="shared" si="0"/>
        <v>104.18446343005591</v>
      </c>
      <c r="M5" s="90">
        <f t="shared" si="0"/>
        <v>176.78000772820079</v>
      </c>
      <c r="N5" s="90">
        <f t="shared" si="0"/>
        <v>167.31775254908911</v>
      </c>
      <c r="O5" s="90">
        <f t="shared" si="0"/>
        <v>170.45148902373188</v>
      </c>
      <c r="P5" s="90">
        <f t="shared" si="0"/>
        <v>145.23571312233776</v>
      </c>
      <c r="Q5" s="90">
        <f t="shared" si="0"/>
        <v>148.34852541949294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186.21423053526877</v>
      </c>
      <c r="C8" s="71">
        <f t="shared" si="1"/>
        <v>173.73514255812</v>
      </c>
      <c r="D8" s="71">
        <f t="shared" si="1"/>
        <v>97.787713164803989</v>
      </c>
      <c r="E8" s="71">
        <f t="shared" si="1"/>
        <v>132.55130859282002</v>
      </c>
      <c r="F8" s="71">
        <f t="shared" si="1"/>
        <v>126.26884847444401</v>
      </c>
      <c r="G8" s="71">
        <f t="shared" si="1"/>
        <v>129.45213649031996</v>
      </c>
      <c r="H8" s="71">
        <f t="shared" si="1"/>
        <v>135.80739019598397</v>
      </c>
      <c r="I8" s="71">
        <f t="shared" si="1"/>
        <v>110.44735024752003</v>
      </c>
      <c r="J8" s="71">
        <f t="shared" si="1"/>
        <v>126.26838311162395</v>
      </c>
      <c r="K8" s="71">
        <f t="shared" si="1"/>
        <v>107.34238746410401</v>
      </c>
      <c r="L8" s="71">
        <f t="shared" si="1"/>
        <v>104.18446343005593</v>
      </c>
      <c r="M8" s="71">
        <f t="shared" si="1"/>
        <v>176.78000772820076</v>
      </c>
      <c r="N8" s="71">
        <f t="shared" si="1"/>
        <v>167.31775254908916</v>
      </c>
      <c r="O8" s="71">
        <f t="shared" si="1"/>
        <v>170.45148902373188</v>
      </c>
      <c r="P8" s="71">
        <f t="shared" si="1"/>
        <v>145.23571312233773</v>
      </c>
      <c r="Q8" s="71">
        <f t="shared" si="1"/>
        <v>148.34852541949297</v>
      </c>
    </row>
    <row r="9" spans="1:17" ht="11.45" customHeight="1" x14ac:dyDescent="0.25">
      <c r="A9" s="25" t="s">
        <v>39</v>
      </c>
      <c r="B9" s="24">
        <f t="shared" ref="B9:Q9" si="2">SUM(B10,B11,B14)</f>
        <v>84.15625938706016</v>
      </c>
      <c r="C9" s="24">
        <f t="shared" si="2"/>
        <v>82.244779573752041</v>
      </c>
      <c r="D9" s="24">
        <f t="shared" si="2"/>
        <v>43.607139026011438</v>
      </c>
      <c r="E9" s="24">
        <f t="shared" si="2"/>
        <v>51.718623956691445</v>
      </c>
      <c r="F9" s="24">
        <f t="shared" si="2"/>
        <v>51.795234736195496</v>
      </c>
      <c r="G9" s="24">
        <f t="shared" si="2"/>
        <v>54.897346980371879</v>
      </c>
      <c r="H9" s="24">
        <f t="shared" si="2"/>
        <v>62.71976358926662</v>
      </c>
      <c r="I9" s="24">
        <f t="shared" si="2"/>
        <v>30.349881920279454</v>
      </c>
      <c r="J9" s="24">
        <f t="shared" si="2"/>
        <v>56.670281080732465</v>
      </c>
      <c r="K9" s="24">
        <f t="shared" si="2"/>
        <v>66.352182360813785</v>
      </c>
      <c r="L9" s="24">
        <f t="shared" si="2"/>
        <v>58.023521397827622</v>
      </c>
      <c r="M9" s="24">
        <f t="shared" si="2"/>
        <v>105.57318086435211</v>
      </c>
      <c r="N9" s="24">
        <f t="shared" si="2"/>
        <v>105.44741138328571</v>
      </c>
      <c r="O9" s="24">
        <f t="shared" si="2"/>
        <v>114.6330161340247</v>
      </c>
      <c r="P9" s="24">
        <f t="shared" si="2"/>
        <v>98.528052354726498</v>
      </c>
      <c r="Q9" s="24">
        <f t="shared" si="2"/>
        <v>98.39251804350306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84.15625938706016</v>
      </c>
      <c r="C11" s="21">
        <f t="shared" si="3"/>
        <v>82.244779573752041</v>
      </c>
      <c r="D11" s="21">
        <f t="shared" si="3"/>
        <v>43.607139026011438</v>
      </c>
      <c r="E11" s="21">
        <f t="shared" si="3"/>
        <v>51.718623956691445</v>
      </c>
      <c r="F11" s="21">
        <f t="shared" si="3"/>
        <v>51.795234736195496</v>
      </c>
      <c r="G11" s="21">
        <f t="shared" si="3"/>
        <v>54.897346980371879</v>
      </c>
      <c r="H11" s="21">
        <f t="shared" si="3"/>
        <v>62.71976358926662</v>
      </c>
      <c r="I11" s="21">
        <f t="shared" si="3"/>
        <v>30.349881920279454</v>
      </c>
      <c r="J11" s="21">
        <f t="shared" si="3"/>
        <v>56.670281080732465</v>
      </c>
      <c r="K11" s="21">
        <f t="shared" si="3"/>
        <v>66.352182360813785</v>
      </c>
      <c r="L11" s="21">
        <f t="shared" si="3"/>
        <v>58.023521397827622</v>
      </c>
      <c r="M11" s="21">
        <f t="shared" si="3"/>
        <v>105.57318086435211</v>
      </c>
      <c r="N11" s="21">
        <f t="shared" si="3"/>
        <v>105.44741138328571</v>
      </c>
      <c r="O11" s="21">
        <f t="shared" si="3"/>
        <v>114.6330161340247</v>
      </c>
      <c r="P11" s="21">
        <f t="shared" si="3"/>
        <v>98.528052354726498</v>
      </c>
      <c r="Q11" s="21">
        <f t="shared" si="3"/>
        <v>98.39251804350306</v>
      </c>
    </row>
    <row r="12" spans="1:17" ht="11.45" customHeight="1" x14ac:dyDescent="0.25">
      <c r="A12" s="62" t="s">
        <v>17</v>
      </c>
      <c r="B12" s="70">
        <v>84.15625938706016</v>
      </c>
      <c r="C12" s="70">
        <v>82.244779573752041</v>
      </c>
      <c r="D12" s="70">
        <v>43.607139026011438</v>
      </c>
      <c r="E12" s="70">
        <v>51.718623956691445</v>
      </c>
      <c r="F12" s="70">
        <v>51.795234736195496</v>
      </c>
      <c r="G12" s="70">
        <v>54.897346980371879</v>
      </c>
      <c r="H12" s="70">
        <v>62.71976358926662</v>
      </c>
      <c r="I12" s="70">
        <v>30.349881920279454</v>
      </c>
      <c r="J12" s="70">
        <v>56.670281080732465</v>
      </c>
      <c r="K12" s="70">
        <v>66.352182360813785</v>
      </c>
      <c r="L12" s="70">
        <v>58.023521397827622</v>
      </c>
      <c r="M12" s="70">
        <v>105.57318086435211</v>
      </c>
      <c r="N12" s="70">
        <v>105.44741138328571</v>
      </c>
      <c r="O12" s="70">
        <v>114.6330161340247</v>
      </c>
      <c r="P12" s="70">
        <v>98.528052354726498</v>
      </c>
      <c r="Q12" s="70">
        <v>98.39251804350306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102.05797114820859</v>
      </c>
      <c r="C15" s="24">
        <f t="shared" si="4"/>
        <v>91.490362984367948</v>
      </c>
      <c r="D15" s="24">
        <f t="shared" si="4"/>
        <v>54.180574138792558</v>
      </c>
      <c r="E15" s="24">
        <f t="shared" si="4"/>
        <v>80.832684636128576</v>
      </c>
      <c r="F15" s="24">
        <f t="shared" si="4"/>
        <v>74.473613738248517</v>
      </c>
      <c r="G15" s="24">
        <f t="shared" si="4"/>
        <v>74.554789509948094</v>
      </c>
      <c r="H15" s="24">
        <f t="shared" si="4"/>
        <v>73.08762660671735</v>
      </c>
      <c r="I15" s="24">
        <f t="shared" si="4"/>
        <v>80.097468327240577</v>
      </c>
      <c r="J15" s="24">
        <f t="shared" si="4"/>
        <v>69.598102030891482</v>
      </c>
      <c r="K15" s="24">
        <f t="shared" si="4"/>
        <v>40.990205103290215</v>
      </c>
      <c r="L15" s="24">
        <f t="shared" si="4"/>
        <v>46.160942032228306</v>
      </c>
      <c r="M15" s="24">
        <f t="shared" si="4"/>
        <v>71.206826863848661</v>
      </c>
      <c r="N15" s="24">
        <f t="shared" si="4"/>
        <v>61.870341165803445</v>
      </c>
      <c r="O15" s="24">
        <f t="shared" si="4"/>
        <v>55.818472889707174</v>
      </c>
      <c r="P15" s="24">
        <f t="shared" si="4"/>
        <v>46.707660767611223</v>
      </c>
      <c r="Q15" s="24">
        <f t="shared" si="4"/>
        <v>49.95600737598992</v>
      </c>
    </row>
    <row r="16" spans="1:17" ht="11.45" customHeight="1" x14ac:dyDescent="0.25">
      <c r="A16" s="116" t="s">
        <v>17</v>
      </c>
      <c r="B16" s="70">
        <v>102.05797114820859</v>
      </c>
      <c r="C16" s="70">
        <v>91.490362984367948</v>
      </c>
      <c r="D16" s="70">
        <v>54.180574138792558</v>
      </c>
      <c r="E16" s="70">
        <v>80.832684636128576</v>
      </c>
      <c r="F16" s="70">
        <v>74.473613738248517</v>
      </c>
      <c r="G16" s="70">
        <v>74.554789509948094</v>
      </c>
      <c r="H16" s="70">
        <v>73.08762660671735</v>
      </c>
      <c r="I16" s="70">
        <v>80.097468327240577</v>
      </c>
      <c r="J16" s="70">
        <v>69.598102030891482</v>
      </c>
      <c r="K16" s="70">
        <v>40.990205103290215</v>
      </c>
      <c r="L16" s="70">
        <v>46.160942032228306</v>
      </c>
      <c r="M16" s="70">
        <v>71.206826863848661</v>
      </c>
      <c r="N16" s="70">
        <v>61.870341165803445</v>
      </c>
      <c r="O16" s="70">
        <v>55.818472889707174</v>
      </c>
      <c r="P16" s="70">
        <v>46.707660767611223</v>
      </c>
      <c r="Q16" s="70">
        <v>49.95600737598992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1.0129162130151292</v>
      </c>
      <c r="C22" s="124">
        <v>0.95563627225713199</v>
      </c>
      <c r="D22" s="124">
        <v>0.62516274759158397</v>
      </c>
      <c r="E22" s="124">
        <v>0.77549869891160939</v>
      </c>
      <c r="F22" s="124">
        <v>0.74319847402748096</v>
      </c>
      <c r="G22" s="124">
        <v>0.69691534381021791</v>
      </c>
      <c r="H22" s="124">
        <v>0.75418051886675386</v>
      </c>
      <c r="I22" s="124">
        <v>0.62014007387126324</v>
      </c>
      <c r="J22" s="124">
        <v>0.68291135165838657</v>
      </c>
      <c r="K22" s="124">
        <v>0.60783205648841487</v>
      </c>
      <c r="L22" s="124">
        <v>0.58970365629373878</v>
      </c>
      <c r="M22" s="124">
        <v>0.92869932377086328</v>
      </c>
      <c r="N22" s="124">
        <v>0.89787474323749661</v>
      </c>
      <c r="O22" s="124">
        <v>0.88659178177023668</v>
      </c>
      <c r="P22" s="124">
        <v>0.81272201296377466</v>
      </c>
      <c r="Q22" s="124">
        <v>0.8057927821427604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3.1024187999999997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173.40952985649196</v>
      </c>
      <c r="C26" s="68">
        <f>IF(TrRail_act!C14=0,"",C8/TrRail_act!C14*100)</f>
        <v>164.2023073886881</v>
      </c>
      <c r="D26" s="68">
        <f>IF(TrRail_act!D14=0,"",D8/TrRail_act!D14*100)</f>
        <v>91.724811047330192</v>
      </c>
      <c r="E26" s="68">
        <f>IF(TrRail_act!E14=0,"",E8/TrRail_act!E14*100)</f>
        <v>124.46670063848751</v>
      </c>
      <c r="F26" s="68">
        <f>IF(TrRail_act!F14=0,"",F8/TrRail_act!F14*100)</f>
        <v>117.50175350310947</v>
      </c>
      <c r="G26" s="68">
        <f>IF(TrRail_act!G14=0,"",G8/TrRail_act!G14*100)</f>
        <v>120.66037808539134</v>
      </c>
      <c r="H26" s="68">
        <f>IF(TrRail_act!H14=0,"",H8/TrRail_act!H14*100)</f>
        <v>124.19827571353346</v>
      </c>
      <c r="I26" s="68">
        <f>IF(TrRail_act!I14=0,"",I8/TrRail_act!I14*100)</f>
        <v>98.8927644390686</v>
      </c>
      <c r="J26" s="68">
        <f>IF(TrRail_act!J14=0,"",J8/TrRail_act!J14*100)</f>
        <v>113.46462403481981</v>
      </c>
      <c r="K26" s="68">
        <f>IF(TrRail_act!K14=0,"",K8/TrRail_act!K14*100)</f>
        <v>100.36591641677977</v>
      </c>
      <c r="L26" s="68">
        <f>IF(TrRail_act!L14=0,"",L8/TrRail_act!L14*100)</f>
        <v>91.998857642780422</v>
      </c>
      <c r="M26" s="68">
        <f>IF(TrRail_act!M14=0,"",M8/TrRail_act!M14*100)</f>
        <v>168.66449276692614</v>
      </c>
      <c r="N26" s="68">
        <f>IF(TrRail_act!N14=0,"",N8/TrRail_act!N14*100)</f>
        <v>160.24650742826071</v>
      </c>
      <c r="O26" s="68">
        <f>IF(TrRail_act!O14=0,"",O8/TrRail_act!O14*100)</f>
        <v>155.10812096226459</v>
      </c>
      <c r="P26" s="68">
        <f>IF(TrRail_act!P14=0,"",P8/TrRail_act!P14*100)</f>
        <v>136.00438738187643</v>
      </c>
      <c r="Q26" s="68">
        <f>IF(TrRail_act!Q14=0,"",Q8/TrRail_act!Q14*100)</f>
        <v>134.83944811797136</v>
      </c>
    </row>
    <row r="27" spans="1:17" ht="11.45" customHeight="1" x14ac:dyDescent="0.25">
      <c r="A27" s="25" t="s">
        <v>39</v>
      </c>
      <c r="B27" s="79">
        <f>IF(TrRail_act!B15=0,"",B9/TrRail_act!B15*100)</f>
        <v>94.610660440610474</v>
      </c>
      <c r="C27" s="79">
        <f>IF(TrRail_act!C15=0,"",C9/TrRail_act!C15*100)</f>
        <v>93.472146478744676</v>
      </c>
      <c r="D27" s="79">
        <f>IF(TrRail_act!D15=0,"",D9/TrRail_act!D15*100)</f>
        <v>49.136530613575715</v>
      </c>
      <c r="E27" s="79">
        <f>IF(TrRail_act!E15=0,"",E9/TrRail_act!E15*100)</f>
        <v>57.956289522488802</v>
      </c>
      <c r="F27" s="79">
        <f>IF(TrRail_act!F15=0,"",F9/TrRail_act!F15*100)</f>
        <v>57.516871587016638</v>
      </c>
      <c r="G27" s="79">
        <f>IF(TrRail_act!G15=0,"",G9/TrRail_act!G15*100)</f>
        <v>61.0870004527726</v>
      </c>
      <c r="H27" s="79">
        <f>IF(TrRail_act!H15=0,"",H9/TrRail_act!H15*100)</f>
        <v>69.065317187296799</v>
      </c>
      <c r="I27" s="79">
        <f>IF(TrRail_act!I15=0,"",I9/TrRail_act!I15*100)</f>
        <v>32.886519671959</v>
      </c>
      <c r="J27" s="79">
        <f>IF(TrRail_act!J15=0,"",J9/TrRail_act!J15*100)</f>
        <v>61.273634908901087</v>
      </c>
      <c r="K27" s="79">
        <f>IF(TrRail_act!K15=0,"",K9/TrRail_act!K15*100)</f>
        <v>70.875678877569953</v>
      </c>
      <c r="L27" s="79">
        <f>IF(TrRail_act!L15=0,"",L9/TrRail_act!L15*100)</f>
        <v>59.576671095268829</v>
      </c>
      <c r="M27" s="79">
        <f>IF(TrRail_act!M15=0,"",M9/TrRail_act!M15*100)</f>
        <v>112.82204695029749</v>
      </c>
      <c r="N27" s="79">
        <f>IF(TrRail_act!N15=0,"",N9/TrRail_act!N15*100)</f>
        <v>118.78211341665563</v>
      </c>
      <c r="O27" s="79">
        <f>IF(TrRail_act!O15=0,"",O9/TrRail_act!O15*100)</f>
        <v>121.30302406490942</v>
      </c>
      <c r="P27" s="79">
        <f>IF(TrRail_act!P15=0,"",P9/TrRail_act!P15*100)</f>
        <v>106.01720438332565</v>
      </c>
      <c r="Q27" s="79">
        <f>IF(TrRail_act!Q15=0,"",Q9/TrRail_act!Q15*100)</f>
        <v>103.46051213418139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114.05547328020327</v>
      </c>
      <c r="C29" s="76">
        <f>IF(TrRail_act!C17=0,"",C11/TrRail_act!C17*100)</f>
        <v>112.91524462042047</v>
      </c>
      <c r="D29" s="76">
        <f>IF(TrRail_act!D17=0,"",D11/TrRail_act!D17*100)</f>
        <v>59.407112360992961</v>
      </c>
      <c r="E29" s="76">
        <f>IF(TrRail_act!E17=0,"",E11/TrRail_act!E17*100)</f>
        <v>70.011971636836989</v>
      </c>
      <c r="F29" s="76">
        <f>IF(TrRail_act!F17=0,"",F11/TrRail_act!F17*100)</f>
        <v>69.35092738481876</v>
      </c>
      <c r="G29" s="76">
        <f>IF(TrRail_act!G17=0,"",G11/TrRail_act!G17*100)</f>
        <v>74.393644208176056</v>
      </c>
      <c r="H29" s="76">
        <f>IF(TrRail_act!H17=0,"",H11/TrRail_act!H17*100)</f>
        <v>84.103862346435889</v>
      </c>
      <c r="I29" s="76">
        <f>IF(TrRail_act!I17=0,"",I11/TrRail_act!I17*100)</f>
        <v>40.014331328140308</v>
      </c>
      <c r="J29" s="76">
        <f>IF(TrRail_act!J17=0,"",J11/TrRail_act!J17*100)</f>
        <v>74.821465694964488</v>
      </c>
      <c r="K29" s="76">
        <f>IF(TrRail_act!K17=0,"",K11/TrRail_act!K17*100)</f>
        <v>86.259156671423113</v>
      </c>
      <c r="L29" s="76">
        <f>IF(TrRail_act!L17=0,"",L11/TrRail_act!L17*100)</f>
        <v>72.713700145904767</v>
      </c>
      <c r="M29" s="76">
        <f>IF(TrRail_act!M17=0,"",M11/TrRail_act!M17*100)</f>
        <v>139.08811090209426</v>
      </c>
      <c r="N29" s="76">
        <f>IF(TrRail_act!N17=0,"",N11/TrRail_act!N17*100)</f>
        <v>150.59871957173445</v>
      </c>
      <c r="O29" s="76">
        <f>IF(TrRail_act!O17=0,"",O11/TrRail_act!O17*100)</f>
        <v>151.86828275241771</v>
      </c>
      <c r="P29" s="76">
        <f>IF(TrRail_act!P17=0,"",P11/TrRail_act!P17*100)</f>
        <v>133.07052529982181</v>
      </c>
      <c r="Q29" s="76">
        <f>IF(TrRail_act!Q17=0,"",Q11/TrRail_act!Q17*100)</f>
        <v>129.3726353491341</v>
      </c>
    </row>
    <row r="30" spans="1:17" ht="11.45" customHeight="1" x14ac:dyDescent="0.25">
      <c r="A30" s="62" t="s">
        <v>17</v>
      </c>
      <c r="B30" s="77">
        <f>IF(TrRail_act!B18=0,"",B12/TrRail_act!B18*100)</f>
        <v>1248.5165697954176</v>
      </c>
      <c r="C30" s="77">
        <f>IF(TrRail_act!C18=0,"",C12/TrRail_act!C18*100)</f>
        <v>1224.563998864724</v>
      </c>
      <c r="D30" s="77">
        <f>IF(TrRail_act!D18=0,"",D12/TrRail_act!D18*100)</f>
        <v>1207.6997370639817</v>
      </c>
      <c r="E30" s="77">
        <f>IF(TrRail_act!E18=0,"",E12/TrRail_act!E18*100)</f>
        <v>1201.0548746357829</v>
      </c>
      <c r="F30" s="77">
        <f>IF(TrRail_act!F18=0,"",F12/TrRail_act!F18*100)</f>
        <v>1195.9876403901289</v>
      </c>
      <c r="G30" s="77">
        <f>IF(TrRail_act!G18=0,"",G12/TrRail_act!G18*100)</f>
        <v>1187.3560365128951</v>
      </c>
      <c r="H30" s="77">
        <f>IF(TrRail_act!H18=0,"",H12/TrRail_act!H18*100)</f>
        <v>1179.9543140222938</v>
      </c>
      <c r="I30" s="77">
        <f>IF(TrRail_act!I18=0,"",I12/TrRail_act!I18*100)</f>
        <v>1169.9760961689185</v>
      </c>
      <c r="J30" s="77">
        <f>IF(TrRail_act!J18=0,"",J12/TrRail_act!J18*100)</f>
        <v>1166.9341995067098</v>
      </c>
      <c r="K30" s="77">
        <f>IF(TrRail_act!K18=0,"",K12/TrRail_act!K18*100)</f>
        <v>1163.995890397578</v>
      </c>
      <c r="L30" s="77">
        <f>IF(TrRail_act!L18=0,"",L12/TrRail_act!L18*100)</f>
        <v>1156.7556149973532</v>
      </c>
      <c r="M30" s="77">
        <f>IF(TrRail_act!M18=0,"",M12/TrRail_act!M18*100)</f>
        <v>1149.1607635184703</v>
      </c>
      <c r="N30" s="77">
        <f>IF(TrRail_act!N18=0,"",N12/TrRail_act!N18*100)</f>
        <v>1147.0831034582038</v>
      </c>
      <c r="O30" s="77">
        <f>IF(TrRail_act!O18=0,"",O12/TrRail_act!O18*100)</f>
        <v>1107.5567015468637</v>
      </c>
      <c r="P30" s="77">
        <f>IF(TrRail_act!P18=0,"",P12/TrRail_act!P18*100)</f>
        <v>1028.4824143554808</v>
      </c>
      <c r="Q30" s="77">
        <f>IF(TrRail_act!Q18=0,"",Q12/TrRail_act!Q18*100)</f>
        <v>746.06512791055127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553.63985650541713</v>
      </c>
      <c r="C33" s="79">
        <f>IF(TrRail_act!C21=0,"",C15/TrRail_act!C21*100)</f>
        <v>513.50038157023039</v>
      </c>
      <c r="D33" s="79">
        <f>IF(TrRail_act!D21=0,"",D15/TrRail_act!D21*100)</f>
        <v>303.31172893014923</v>
      </c>
      <c r="E33" s="79">
        <f>IF(TrRail_act!E21=0,"",E15/TrRail_act!E21*100)</f>
        <v>468.37519968812433</v>
      </c>
      <c r="F33" s="79">
        <f>IF(TrRail_act!F21=0,"",F15/TrRail_act!F21*100)</f>
        <v>427.78800470014664</v>
      </c>
      <c r="G33" s="79">
        <f>IF(TrRail_act!G21=0,"",G15/TrRail_act!G21*100)</f>
        <v>428.01116641547037</v>
      </c>
      <c r="H33" s="79">
        <f>IF(TrRail_act!H21=0,"",H15/TrRail_act!H21*100)</f>
        <v>394.3222368854457</v>
      </c>
      <c r="I33" s="79">
        <f>IF(TrRail_act!I21=0,"",I15/TrRail_act!I21*100)</f>
        <v>412.93186355145212</v>
      </c>
      <c r="J33" s="79">
        <f>IF(TrRail_act!J21=0,"",J15/TrRail_act!J21*100)</f>
        <v>370.25894073281677</v>
      </c>
      <c r="K33" s="79">
        <f>IF(TrRail_act!K21=0,"",K15/TrRail_act!K21*100)</f>
        <v>307.42653827467666</v>
      </c>
      <c r="L33" s="79">
        <f>IF(TrRail_act!L21=0,"",L15/TrRail_act!L21*100)</f>
        <v>291.1927881365956</v>
      </c>
      <c r="M33" s="79">
        <f>IF(TrRail_act!M21=0,"",M15/TrRail_act!M21*100)</f>
        <v>633.70009345466883</v>
      </c>
      <c r="N33" s="79">
        <f>IF(TrRail_act!N21=0,"",N15/TrRail_act!N21*100)</f>
        <v>395.61782369120931</v>
      </c>
      <c r="O33" s="79">
        <f>IF(TrRail_act!O21=0,"",O15/TrRail_act!O21*100)</f>
        <v>362.67711247698765</v>
      </c>
      <c r="P33" s="79">
        <f>IF(TrRail_act!P21=0,"",P15/TrRail_act!P21*100)</f>
        <v>337.20018681954593</v>
      </c>
      <c r="Q33" s="79">
        <f>IF(TrRail_act!Q21=0,"",Q15/TrRail_act!Q21*100)</f>
        <v>334.89042216497313</v>
      </c>
    </row>
    <row r="34" spans="1:17" ht="11.45" customHeight="1" x14ac:dyDescent="0.25">
      <c r="A34" s="116" t="s">
        <v>17</v>
      </c>
      <c r="B34" s="77">
        <f>IF(TrRail_act!B22=0,"",B16/TrRail_act!B22*100)</f>
        <v>1984.0196568469789</v>
      </c>
      <c r="C34" s="77">
        <f>IF(TrRail_act!C22=0,"",C16/TrRail_act!C22*100)</f>
        <v>1972.625333858731</v>
      </c>
      <c r="D34" s="77">
        <f>IF(TrRail_act!D22=0,"",D16/TrRail_act!D22*100)</f>
        <v>1967.7698169097318</v>
      </c>
      <c r="E34" s="77">
        <f>IF(TrRail_act!E22=0,"",E16/TrRail_act!E22*100)</f>
        <v>1965.5492284126992</v>
      </c>
      <c r="F34" s="77">
        <f>IF(TrRail_act!F22=0,"",F16/TrRail_act!F22*100)</f>
        <v>1957.2566028449021</v>
      </c>
      <c r="G34" s="77">
        <f>IF(TrRail_act!G22=0,"",G16/TrRail_act!G22*100)</f>
        <v>1937.8125864418791</v>
      </c>
      <c r="H34" s="77">
        <f>IF(TrRail_act!H22=0,"",H16/TrRail_act!H22*100)</f>
        <v>1925.6620183805769</v>
      </c>
      <c r="I34" s="77">
        <f>IF(TrRail_act!I22=0,"",I16/TrRail_act!I22*100)</f>
        <v>1916.3234396886758</v>
      </c>
      <c r="J34" s="77">
        <f>IF(TrRail_act!J22=0,"",J16/TrRail_act!J22*100)</f>
        <v>1907.136603693468</v>
      </c>
      <c r="K34" s="77">
        <f>IF(TrRail_act!K22=0,"",K16/TrRail_act!K22*100)</f>
        <v>1897.0276527006015</v>
      </c>
      <c r="L34" s="77">
        <f>IF(TrRail_act!L22=0,"",L16/TrRail_act!L22*100)</f>
        <v>1889.5333758548943</v>
      </c>
      <c r="M34" s="77">
        <f>IF(TrRail_act!M22=0,"",M16/TrRail_act!M22*100)</f>
        <v>1866.0356708660224</v>
      </c>
      <c r="N34" s="77">
        <f>IF(TrRail_act!N22=0,"",N16/TrRail_act!N22*100)</f>
        <v>1822.0109418684406</v>
      </c>
      <c r="O34" s="77">
        <f>IF(TrRail_act!O22=0,"",O16/TrRail_act!O22*100)</f>
        <v>1775.6902012450932</v>
      </c>
      <c r="P34" s="77">
        <f>IF(TrRail_act!P22=0,"",P16/TrRail_act!P22*100)</f>
        <v>1755.986405538134</v>
      </c>
      <c r="Q34" s="77">
        <f>IF(TrRail_act!Q22=0,"",Q16/TrRail_act!Q22*100)</f>
        <v>1748.5469458099142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9.7810622253672896</v>
      </c>
      <c r="C38" s="79">
        <f>IF(TrRail_act!C4=0,"",C9/TrRail_act!C4*1000)</f>
        <v>9.2264729160592367</v>
      </c>
      <c r="D38" s="79">
        <f>IF(TrRail_act!D4=0,"",D9/TrRail_act!D4*1000)</f>
        <v>4.7658075438263872</v>
      </c>
      <c r="E38" s="79">
        <f>IF(TrRail_act!E4=0,"",E9/TrRail_act!E4*1000)</f>
        <v>5.6430577148599506</v>
      </c>
      <c r="F38" s="79">
        <f>IF(TrRail_act!F4=0,"",F9/TrRail_act!F4*1000)</f>
        <v>5.1105313010553024</v>
      </c>
      <c r="G38" s="79">
        <f>IF(TrRail_act!G4=0,"",G9/TrRail_act!G4*1000)</f>
        <v>5.8153969258868514</v>
      </c>
      <c r="H38" s="79">
        <f>IF(TrRail_act!H4=0,"",H9/TrRail_act!H4*1000)</f>
        <v>6.3263832549189649</v>
      </c>
      <c r="I38" s="79">
        <f>IF(TrRail_act!I4=0,"",I9/TrRail_act!I4*1000)</f>
        <v>2.9258538436594477</v>
      </c>
      <c r="J38" s="79">
        <f>IF(TrRail_act!J4=0,"",J9/TrRail_act!J4*1000)</f>
        <v>5.0875555328783975</v>
      </c>
      <c r="K38" s="79">
        <f>IF(TrRail_act!K4=0,"",K9/TrRail_act!K4*1000)</f>
        <v>5.9047950841695993</v>
      </c>
      <c r="L38" s="79">
        <f>IF(TrRail_act!L4=0,"",L9/TrRail_act!L4*1000)</f>
        <v>4.9874094376678375</v>
      </c>
      <c r="M38" s="79">
        <f>IF(TrRail_act!M4=0,"",M9/TrRail_act!M4*1000)</f>
        <v>8.9454847088836313</v>
      </c>
      <c r="N38" s="79">
        <f>IF(TrRail_act!N4=0,"",N9/TrRail_act!N4*1000)</f>
        <v>8.7323048306195528</v>
      </c>
      <c r="O38" s="79">
        <f>IF(TrRail_act!O4=0,"",O9/TrRail_act!O4*1000)</f>
        <v>9.4538681905894428</v>
      </c>
      <c r="P38" s="79">
        <f>IF(TrRail_act!P4=0,"",P9/TrRail_act!P4*1000)</f>
        <v>8.0748008781894995</v>
      </c>
      <c r="Q38" s="79">
        <f>IF(TrRail_act!Q4=0,"",Q9/TrRail_act!Q4*1000)</f>
        <v>8.5002067928189078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12.251602764166568</v>
      </c>
      <c r="C40" s="76">
        <f>IF(TrRail_act!C6=0,"",C11/TrRail_act!C6*1000)</f>
        <v>11.504375377500635</v>
      </c>
      <c r="D40" s="76">
        <f>IF(TrRail_act!D6=0,"",D11/TrRail_act!D6*1000)</f>
        <v>5.9321369917033655</v>
      </c>
      <c r="E40" s="76">
        <f>IF(TrRail_act!E6=0,"",E11/TrRail_act!E6*1000)</f>
        <v>7.0013028234319004</v>
      </c>
      <c r="F40" s="76">
        <f>IF(TrRail_act!F6=0,"",F11/TrRail_act!F6*1000)</f>
        <v>6.2516879585027763</v>
      </c>
      <c r="G40" s="76">
        <f>IF(TrRail_act!G6=0,"",G11/TrRail_act!G6*1000)</f>
        <v>7.2924212248102922</v>
      </c>
      <c r="H40" s="76">
        <f>IF(TrRail_act!H6=0,"",H11/TrRail_act!H6*1000)</f>
        <v>7.8754097927255931</v>
      </c>
      <c r="I40" s="76">
        <f>IF(TrRail_act!I6=0,"",I11/TrRail_act!I6*1000)</f>
        <v>3.6195446535813303</v>
      </c>
      <c r="J40" s="76">
        <f>IF(TrRail_act!J6=0,"",J11/TrRail_act!J6*1000)</f>
        <v>6.2549979117806247</v>
      </c>
      <c r="K40" s="76">
        <f>IF(TrRail_act!K6=0,"",K11/TrRail_act!K6*1000)</f>
        <v>7.2310573627739521</v>
      </c>
      <c r="L40" s="76">
        <f>IF(TrRail_act!L6=0,"",L11/TrRail_act!L6*1000)</f>
        <v>6.1058109436838492</v>
      </c>
      <c r="M40" s="76">
        <f>IF(TrRail_act!M6=0,"",M11/TrRail_act!M6*1000)</f>
        <v>10.812492919331433</v>
      </c>
      <c r="N40" s="76">
        <f>IF(TrRail_act!N6=0,"",N11/TrRail_act!N6*1000)</f>
        <v>10.595600018416974</v>
      </c>
      <c r="O40" s="76">
        <f>IF(TrRail_act!O6=0,"",O11/TrRail_act!O6*1000)</f>
        <v>11.485123347763221</v>
      </c>
      <c r="P40" s="76">
        <f>IF(TrRail_act!P6=0,"",P11/TrRail_act!P6*1000)</f>
        <v>9.790148286439436</v>
      </c>
      <c r="Q40" s="76">
        <f>IF(TrRail_act!Q6=0,"",Q11/TrRail_act!Q6*1000)</f>
        <v>10.441740214740854</v>
      </c>
    </row>
    <row r="41" spans="1:17" ht="11.45" customHeight="1" x14ac:dyDescent="0.25">
      <c r="A41" s="62" t="s">
        <v>17</v>
      </c>
      <c r="B41" s="77">
        <f>IF(TrRail_act!B7=0,"",B12/TrRail_act!B7*1000)</f>
        <v>147.96737070242816</v>
      </c>
      <c r="C41" s="77">
        <f>IF(TrRail_act!C7=0,"",C12/TrRail_act!C7*1000)</f>
        <v>137.68065406988052</v>
      </c>
      <c r="D41" s="77">
        <f>IF(TrRail_act!D7=0,"",D12/TrRail_act!D7*1000)</f>
        <v>133.12791304414725</v>
      </c>
      <c r="E41" s="77">
        <f>IF(TrRail_act!E7=0,"",E12/TrRail_act!E7*1000)</f>
        <v>132.53735263410695</v>
      </c>
      <c r="F41" s="77">
        <f>IF(TrRail_act!F7=0,"",F12/TrRail_act!F7*1000)</f>
        <v>118.97516825855342</v>
      </c>
      <c r="G41" s="77">
        <f>IF(TrRail_act!G7=0,"",G12/TrRail_act!G7*1000)</f>
        <v>128.43704244076724</v>
      </c>
      <c r="H41" s="77">
        <f>IF(TrRail_act!H7=0,"",H12/TrRail_act!H7*1000)</f>
        <v>121.92511831581056</v>
      </c>
      <c r="I41" s="77">
        <f>IF(TrRail_act!I7=0,"",I12/TrRail_act!I7*1000)</f>
        <v>116.76990869496017</v>
      </c>
      <c r="J41" s="77">
        <f>IF(TrRail_act!J7=0,"",J12/TrRail_act!J7*1000)</f>
        <v>107.58102820674961</v>
      </c>
      <c r="K41" s="77">
        <f>IF(TrRail_act!K7=0,"",K12/TrRail_act!K7*1000)</f>
        <v>107.65384348566045</v>
      </c>
      <c r="L41" s="77">
        <f>IF(TrRail_act!L7=0,"",L12/TrRail_act!L7*1000)</f>
        <v>106.13573153351747</v>
      </c>
      <c r="M41" s="77">
        <f>IF(TrRail_act!M7=0,"",M12/TrRail_act!M7*1000)</f>
        <v>102.13320302894471</v>
      </c>
      <c r="N41" s="77">
        <f>IF(TrRail_act!N7=0,"",N12/TrRail_act!N7*1000)</f>
        <v>102.05248823585225</v>
      </c>
      <c r="O41" s="77">
        <f>IF(TrRail_act!O7=0,"",O12/TrRail_act!O7*1000)</f>
        <v>98.559947871996101</v>
      </c>
      <c r="P41" s="77">
        <f>IF(TrRail_act!P7=0,"",P12/TrRail_act!P7*1000)</f>
        <v>114.5139687984733</v>
      </c>
      <c r="Q41" s="77">
        <f>IF(TrRail_act!Q7=0,"",Q12/TrRail_act!Q7*1000)</f>
        <v>82.858965429009857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13.299188317462677</v>
      </c>
      <c r="C44" s="79">
        <f>IF(TrRail_act!C10=0,"",C15/TrRail_act!C10*1000)</f>
        <v>12.920542717747203</v>
      </c>
      <c r="D44" s="79">
        <f>IF(TrRail_act!D10=0,"",D15/TrRail_act!D10*1000)</f>
        <v>7.4250478468949641</v>
      </c>
      <c r="E44" s="79">
        <f>IF(TrRail_act!E10=0,"",E15/TrRail_act!E10*1000)</f>
        <v>11.083598606352473</v>
      </c>
      <c r="F44" s="79">
        <f>IF(TrRail_act!F10=0,"",F15/TrRail_act!F10*1000)</f>
        <v>9.6832159326808629</v>
      </c>
      <c r="G44" s="79">
        <f>IF(TrRail_act!G10=0,"",G15/TrRail_act!G10*1000)</f>
        <v>9.1703308130317449</v>
      </c>
      <c r="H44" s="79">
        <f>IF(TrRail_act!H10=0,"",H15/TrRail_act!H10*1000)</f>
        <v>8.5263213493603995</v>
      </c>
      <c r="I44" s="79">
        <f>IF(TrRail_act!I10=0,"",I15/TrRail_act!I10*1000)</f>
        <v>8.6517032109786758</v>
      </c>
      <c r="J44" s="79">
        <f>IF(TrRail_act!J10=0,"",J15/TrRail_act!J10*1000)</f>
        <v>7.7963595867471138</v>
      </c>
      <c r="K44" s="79">
        <f>IF(TrRail_act!K10=0,"",K15/TrRail_act!K10*1000)</f>
        <v>6.4308448546109531</v>
      </c>
      <c r="L44" s="79">
        <f>IF(TrRail_act!L10=0,"",L15/TrRail_act!L10*1000)</f>
        <v>6.174550833631395</v>
      </c>
      <c r="M44" s="79">
        <f>IF(TrRail_act!M10=0,"",M15/TrRail_act!M10*1000)</f>
        <v>9.37795691608701</v>
      </c>
      <c r="N44" s="79">
        <f>IF(TrRail_act!N10=0,"",N15/TrRail_act!N10*1000)</f>
        <v>8.4986732370609133</v>
      </c>
      <c r="O44" s="79">
        <f>IF(TrRail_act!O10=0,"",O15/TrRail_act!O10*1000)</f>
        <v>7.6673726496850509</v>
      </c>
      <c r="P44" s="79">
        <f>IF(TrRail_act!P10=0,"",P15/TrRail_act!P10*1000)</f>
        <v>6.4158874680784646</v>
      </c>
      <c r="Q44" s="79">
        <f>IF(TrRail_act!Q10=0,"",Q15/TrRail_act!Q10*1000)</f>
        <v>6.8620889252733406</v>
      </c>
    </row>
    <row r="45" spans="1:17" ht="11.45" customHeight="1" x14ac:dyDescent="0.25">
      <c r="A45" s="116" t="s">
        <v>17</v>
      </c>
      <c r="B45" s="77">
        <f>IF(TrRail_act!B11=0,"",B16/TrRail_act!B11*1000)</f>
        <v>44.535264370601183</v>
      </c>
      <c r="C45" s="77">
        <f>IF(TrRail_act!C11=0,"",C16/TrRail_act!C11*1000)</f>
        <v>46.296965250420051</v>
      </c>
      <c r="D45" s="77">
        <f>IF(TrRail_act!D11=0,"",D16/TrRail_act!D11*1000)</f>
        <v>44.916692798333571</v>
      </c>
      <c r="E45" s="77">
        <f>IF(TrRail_act!E11=0,"",E16/TrRail_act!E11*1000)</f>
        <v>43.291801830233005</v>
      </c>
      <c r="F45" s="77">
        <f>IF(TrRail_act!F11=0,"",F16/TrRail_act!F11*1000)</f>
        <v>41.156270417973055</v>
      </c>
      <c r="G45" s="77">
        <f>IF(TrRail_act!G11=0,"",G16/TrRail_act!G11*1000)</f>
        <v>36.591227973650462</v>
      </c>
      <c r="H45" s="77">
        <f>IF(TrRail_act!H11=0,"",H16/TrRail_act!H11*1000)</f>
        <v>35.186740418890139</v>
      </c>
      <c r="I45" s="77">
        <f>IF(TrRail_act!I11=0,"",I16/TrRail_act!I11*1000)</f>
        <v>34.514869739475579</v>
      </c>
      <c r="J45" s="77">
        <f>IF(TrRail_act!J11=0,"",J16/TrRail_act!J11*1000)</f>
        <v>33.896886601842262</v>
      </c>
      <c r="K45" s="77">
        <f>IF(TrRail_act!K11=0,"",K16/TrRail_act!K11*1000)</f>
        <v>33.463202759198602</v>
      </c>
      <c r="L45" s="77">
        <f>IF(TrRail_act!L11=0,"",L16/TrRail_act!L11*1000)</f>
        <v>33.100021265614863</v>
      </c>
      <c r="M45" s="77">
        <f>IF(TrRail_act!M11=0,"",M16/TrRail_act!M11*1000)</f>
        <v>32.233176812110273</v>
      </c>
      <c r="N45" s="77">
        <f>IF(TrRail_act!N11=0,"",N16/TrRail_act!N11*1000)</f>
        <v>30.187278229414456</v>
      </c>
      <c r="O45" s="77">
        <f>IF(TrRail_act!O11=0,"",O16/TrRail_act!O11*1000)</f>
        <v>30.63580115671677</v>
      </c>
      <c r="P45" s="77">
        <f>IF(TrRail_act!P11=0,"",P16/TrRail_act!P11*1000)</f>
        <v>27.906499111935506</v>
      </c>
      <c r="Q45" s="77">
        <f>IF(TrRail_act!Q11=0,"",Q16/TrRail_act!Q11*1000)</f>
        <v>27.088198486033715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220.01636441061481</v>
      </c>
      <c r="C49" s="79">
        <f>IF(TrRail_act!C37=0,"",1000000*C9/TrRail_act!C37/1000)</f>
        <v>214.4583561245164</v>
      </c>
      <c r="D49" s="79">
        <f>IF(TrRail_act!D37=0,"",1000000*D9/TrRail_act!D37/1000)</f>
        <v>112.10061446275434</v>
      </c>
      <c r="E49" s="79">
        <f>IF(TrRail_act!E37=0,"",1000000*E9/TrRail_act!E37/1000)</f>
        <v>132.44205878794222</v>
      </c>
      <c r="F49" s="79">
        <f>IF(TrRail_act!F37=0,"",1000000*F9/TrRail_act!F37/1000)</f>
        <v>131.79449042288931</v>
      </c>
      <c r="G49" s="79">
        <f>IF(TrRail_act!G37=0,"",1000000*G9/TrRail_act!G37/1000)</f>
        <v>138.62966409184818</v>
      </c>
      <c r="H49" s="79">
        <f>IF(TrRail_act!H37=0,"",1000000*H9/TrRail_act!H37/1000)</f>
        <v>157.98429115684286</v>
      </c>
      <c r="I49" s="79">
        <f>IF(TrRail_act!I37=0,"",1000000*I9/TrRail_act!I37/1000)</f>
        <v>74.205090269631924</v>
      </c>
      <c r="J49" s="79">
        <f>IF(TrRail_act!J37=0,"",1000000*J9/TrRail_act!J37/1000)</f>
        <v>138.05184185318507</v>
      </c>
      <c r="K49" s="79">
        <f>IF(TrRail_act!K37=0,"",1000000*K9/TrRail_act!K37/1000)</f>
        <v>161.24467159371514</v>
      </c>
      <c r="L49" s="79">
        <f>IF(TrRail_act!L37=0,"",1000000*L9/TrRail_act!L37/1000)</f>
        <v>136.52593270077088</v>
      </c>
      <c r="M49" s="79">
        <f>IF(TrRail_act!M37=0,"",1000000*M9/TrRail_act!M37/1000)</f>
        <v>244.66554082120999</v>
      </c>
      <c r="N49" s="79">
        <f>IF(TrRail_act!N37=0,"",1000000*N9/TrRail_act!N37/1000)</f>
        <v>241.29842421804511</v>
      </c>
      <c r="O49" s="79">
        <f>IF(TrRail_act!O37=0,"",1000000*O9/TrRail_act!O37/1000)</f>
        <v>258.47354257953708</v>
      </c>
      <c r="P49" s="79">
        <f>IF(TrRail_act!P37=0,"",1000000*P9/TrRail_act!P37/1000)</f>
        <v>221.41135360612694</v>
      </c>
      <c r="Q49" s="79">
        <f>IF(TrRail_act!Q37=0,"",1000000*Q9/TrRail_act!Q37/1000)</f>
        <v>219.62615634710505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307.13963279948968</v>
      </c>
      <c r="C51" s="76">
        <f>IF(TrRail_act!C39=0,"",1000000*C11/TrRail_act!C39/1000)</f>
        <v>300.16342910128481</v>
      </c>
      <c r="D51" s="76">
        <f>IF(TrRail_act!D39=0,"",1000000*D11/TrRail_act!D39/1000)</f>
        <v>156.01838649735757</v>
      </c>
      <c r="E51" s="76">
        <f>IF(TrRail_act!E39=0,"",1000000*E11/TrRail_act!E39/1000)</f>
        <v>185.03979948726814</v>
      </c>
      <c r="F51" s="76">
        <f>IF(TrRail_act!F39=0,"",1000000*F11/TrRail_act!F39/1000)</f>
        <v>183.997281478492</v>
      </c>
      <c r="G51" s="76">
        <f>IF(TrRail_act!G39=0,"",1000000*G11/TrRail_act!G39/1000)</f>
        <v>195.01721840274203</v>
      </c>
      <c r="H51" s="76">
        <f>IF(TrRail_act!H39=0,"",1000000*H11/TrRail_act!H39/1000)</f>
        <v>222.80555449117804</v>
      </c>
      <c r="I51" s="76">
        <f>IF(TrRail_act!I39=0,"",1000000*I11/TrRail_act!I39/1000)</f>
        <v>103.93795178177896</v>
      </c>
      <c r="J51" s="76">
        <f>IF(TrRail_act!J39=0,"",1000000*J11/TrRail_act!J39/1000)</f>
        <v>194.07630507100157</v>
      </c>
      <c r="K51" s="76">
        <f>IF(TrRail_act!K39=0,"",1000000*K11/TrRail_act!K39/1000)</f>
        <v>226.45796027581497</v>
      </c>
      <c r="L51" s="76">
        <f>IF(TrRail_act!L39=0,"",1000000*L11/TrRail_act!L39/1000)</f>
        <v>194.05859999273451</v>
      </c>
      <c r="M51" s="76">
        <f>IF(TrRail_act!M39=0,"",1000000*M11/TrRail_act!M39/1000)</f>
        <v>351.91060288117365</v>
      </c>
      <c r="N51" s="76">
        <f>IF(TrRail_act!N39=0,"",1000000*N11/TrRail_act!N39/1000)</f>
        <v>356.24125467326252</v>
      </c>
      <c r="O51" s="76">
        <f>IF(TrRail_act!O39=0,"",1000000*O11/TrRail_act!O39/1000)</f>
        <v>381.47426334118035</v>
      </c>
      <c r="P51" s="76">
        <f>IF(TrRail_act!P39=0,"",1000000*P11/TrRail_act!P39/1000)</f>
        <v>326.79287679842946</v>
      </c>
      <c r="Q51" s="76">
        <f>IF(TrRail_act!Q39=0,"",1000000*Q11/TrRail_act!Q39/1000)</f>
        <v>323.12813807390171</v>
      </c>
    </row>
    <row r="52" spans="1:17" ht="11.45" customHeight="1" x14ac:dyDescent="0.25">
      <c r="A52" s="62" t="s">
        <v>17</v>
      </c>
      <c r="B52" s="77">
        <f>IF(TrRail_act!B40=0,"",1000000*B12/TrRail_act!B40/1000)</f>
        <v>3366.2503754824065</v>
      </c>
      <c r="C52" s="77">
        <f>IF(TrRail_act!C40=0,"",1000000*C12/TrRail_act!C40/1000)</f>
        <v>3289.7911829500817</v>
      </c>
      <c r="D52" s="77">
        <f>IF(TrRail_act!D40=0,"",1000000*D12/TrRail_act!D40/1000)</f>
        <v>2180.3569513005718</v>
      </c>
      <c r="E52" s="77">
        <f>IF(TrRail_act!E40=0,"",1000000*E12/TrRail_act!E40/1000)</f>
        <v>2585.9311978345722</v>
      </c>
      <c r="F52" s="77">
        <f>IF(TrRail_act!F40=0,"",1000000*F12/TrRail_act!F40/1000)</f>
        <v>2589.7617368097749</v>
      </c>
      <c r="G52" s="77">
        <f>IF(TrRail_act!G40=0,"",1000000*G12/TrRail_act!G40/1000)</f>
        <v>2744.8673490185938</v>
      </c>
      <c r="H52" s="77">
        <f>IF(TrRail_act!H40=0,"",1000000*H12/TrRail_act!H40/1000)</f>
        <v>3135.9881794633311</v>
      </c>
      <c r="I52" s="77">
        <f>IF(TrRail_act!I40=0,"",1000000*I12/TrRail_act!I40/1000)</f>
        <v>1517.4940960139727</v>
      </c>
      <c r="J52" s="77">
        <f>IF(TrRail_act!J40=0,"",1000000*J12/TrRail_act!J40/1000)</f>
        <v>2833.5140540366233</v>
      </c>
      <c r="K52" s="77">
        <f>IF(TrRail_act!K40=0,"",1000000*K12/TrRail_act!K40/1000)</f>
        <v>3159.627731467323</v>
      </c>
      <c r="L52" s="77">
        <f>IF(TrRail_act!L40=0,"",1000000*L12/TrRail_act!L40/1000)</f>
        <v>2763.0248284679824</v>
      </c>
      <c r="M52" s="77">
        <f>IF(TrRail_act!M40=0,"",1000000*M12/TrRail_act!M40/1000)</f>
        <v>3105.0935548338853</v>
      </c>
      <c r="N52" s="77">
        <f>IF(TrRail_act!N40=0,"",1000000*N12/TrRail_act!N40/1000)</f>
        <v>3101.3944524495796</v>
      </c>
      <c r="O52" s="77">
        <f>IF(TrRail_act!O40=0,"",1000000*O12/TrRail_act!O40/1000)</f>
        <v>2977.4809385460958</v>
      </c>
      <c r="P52" s="77">
        <f>IF(TrRail_act!P40=0,"",1000000*P12/TrRail_act!P40/1000)</f>
        <v>2463.2013088681624</v>
      </c>
      <c r="Q52" s="77">
        <f>IF(TrRail_act!Q40=0,"",1000000*Q12/TrRail_act!Q40/1000)</f>
        <v>2008.010572316389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773.1664480924893</v>
      </c>
      <c r="C55" s="79">
        <f>IF(TrRail_act!C43=0,"",1000000*C15/TrRail_act!C43/1000)</f>
        <v>693.10881048763599</v>
      </c>
      <c r="D55" s="79">
        <f>IF(TrRail_act!D43=0,"",1000000*D15/TrRail_act!D43/1000)</f>
        <v>382.90158401973542</v>
      </c>
      <c r="E55" s="79">
        <f>IF(TrRail_act!E43=0,"",1000000*E15/TrRail_act!E43/1000)</f>
        <v>571.25572181009591</v>
      </c>
      <c r="F55" s="79">
        <f>IF(TrRail_act!F43=0,"",1000000*F15/TrRail_act!F43/1000)</f>
        <v>526.31529143638522</v>
      </c>
      <c r="G55" s="79">
        <f>IF(TrRail_act!G43=0,"",1000000*G15/TrRail_act!G43/1000)</f>
        <v>526.88897180175331</v>
      </c>
      <c r="H55" s="79">
        <f>IF(TrRail_act!H43=0,"",1000000*H15/TrRail_act!H43/1000)</f>
        <v>516.52032937609431</v>
      </c>
      <c r="I55" s="79">
        <f>IF(TrRail_act!I43=0,"",1000000*I15/TrRail_act!I43/1000)</f>
        <v>562.08749703326714</v>
      </c>
      <c r="J55" s="79">
        <f>IF(TrRail_act!J43=0,"",1000000*J15/TrRail_act!J43/1000)</f>
        <v>488.40773355011567</v>
      </c>
      <c r="K55" s="79">
        <f>IF(TrRail_act!K43=0,"",1000000*K15/TrRail_act!K43/1000)</f>
        <v>287.65056212835242</v>
      </c>
      <c r="L55" s="79">
        <f>IF(TrRail_act!L43=0,"",1000000*L15/TrRail_act!L43/1000)</f>
        <v>323.93643531388284</v>
      </c>
      <c r="M55" s="79">
        <f>IF(TrRail_act!M43=0,"",1000000*M15/TrRail_act!M43/1000)</f>
        <v>506.81015561458122</v>
      </c>
      <c r="N55" s="79">
        <f>IF(TrRail_act!N43=0,"",1000000*N15/TrRail_act!N43/1000)</f>
        <v>448.33580554930035</v>
      </c>
      <c r="O55" s="79">
        <f>IF(TrRail_act!O43=0,"",1000000*O15/TrRail_act!O43/1000)</f>
        <v>405.95253010696126</v>
      </c>
      <c r="P55" s="79">
        <f>IF(TrRail_act!P43=0,"",1000000*P15/TrRail_act!P43/1000)</f>
        <v>353.84591490614559</v>
      </c>
      <c r="Q55" s="79">
        <f>IF(TrRail_act!Q43=0,"",1000000*Q15/TrRail_act!Q43/1000)</f>
        <v>378.45460133325696</v>
      </c>
    </row>
    <row r="56" spans="1:17" ht="11.45" customHeight="1" x14ac:dyDescent="0.25">
      <c r="A56" s="116" t="s">
        <v>17</v>
      </c>
      <c r="B56" s="77">
        <f>IF(TrRail_act!B44=0,"",1000000*B16/TrRail_act!B44/1000)</f>
        <v>1925.622097136011</v>
      </c>
      <c r="C56" s="77">
        <f>IF(TrRail_act!C44=0,"",1000000*C16/TrRail_act!C44/1000)</f>
        <v>1726.2332638559992</v>
      </c>
      <c r="D56" s="77">
        <f>IF(TrRail_act!D44=0,"",1000000*D16/TrRail_act!D44/1000)</f>
        <v>1041.9341180537031</v>
      </c>
      <c r="E56" s="77">
        <f>IF(TrRail_act!E44=0,"",1000000*E16/TrRail_act!E44/1000)</f>
        <v>1554.4747045409342</v>
      </c>
      <c r="F56" s="77">
        <f>IF(TrRail_act!F44=0,"",1000000*F16/TrRail_act!F44/1000)</f>
        <v>1432.1848795817023</v>
      </c>
      <c r="G56" s="77">
        <f>IF(TrRail_act!G44=0,"",1000000*G16/TrRail_act!G44/1000)</f>
        <v>1433.7459521143862</v>
      </c>
      <c r="H56" s="77">
        <f>IF(TrRail_act!H44=0,"",1000000*H16/TrRail_act!H44/1000)</f>
        <v>1405.5312808984106</v>
      </c>
      <c r="I56" s="77">
        <f>IF(TrRail_act!I44=0,"",1000000*I16/TrRail_act!I44/1000)</f>
        <v>1540.3359293700109</v>
      </c>
      <c r="J56" s="77">
        <f>IF(TrRail_act!J44=0,"",1000000*J16/TrRail_act!J44/1000)</f>
        <v>1338.4250390556053</v>
      </c>
      <c r="K56" s="77">
        <f>IF(TrRail_act!K44=0,"",1000000*K16/TrRail_act!K44/1000)</f>
        <v>788.27317506327336</v>
      </c>
      <c r="L56" s="77">
        <f>IF(TrRail_act!L44=0,"",1000000*L16/TrRail_act!L44/1000)</f>
        <v>887.71042369669817</v>
      </c>
      <c r="M56" s="77">
        <f>IF(TrRail_act!M44=0,"",1000000*M16/TrRail_act!M44/1000)</f>
        <v>1369.3620550740127</v>
      </c>
      <c r="N56" s="77">
        <f>IF(TrRail_act!N44=0,"",1000000*N16/TrRail_act!N44/1000)</f>
        <v>1249.9058821374433</v>
      </c>
      <c r="O56" s="77">
        <f>IF(TrRail_act!O44=0,"",1000000*O16/TrRail_act!O44/1000)</f>
        <v>1150.8963482413851</v>
      </c>
      <c r="P56" s="77">
        <f>IF(TrRail_act!P44=0,"",1000000*P16/TrRail_act!P44/1000)</f>
        <v>1049.6103543283421</v>
      </c>
      <c r="Q56" s="77">
        <f>IF(TrRail_act!Q44=0,"",1000000*Q16/TrRail_act!Q44/1000)</f>
        <v>1122.606907325616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0.45193248198676772</v>
      </c>
      <c r="C60" s="32">
        <f t="shared" si="6"/>
        <v>0.47339172928838225</v>
      </c>
      <c r="D60" s="32">
        <f t="shared" si="6"/>
        <v>0.44593679118479101</v>
      </c>
      <c r="E60" s="32">
        <f t="shared" si="6"/>
        <v>0.3901781469058459</v>
      </c>
      <c r="F60" s="32">
        <f t="shared" si="6"/>
        <v>0.41019804458483289</v>
      </c>
      <c r="G60" s="32">
        <f t="shared" si="6"/>
        <v>0.42407447624069872</v>
      </c>
      <c r="H60" s="32">
        <f t="shared" si="6"/>
        <v>0.46182879664174076</v>
      </c>
      <c r="I60" s="32">
        <f t="shared" si="6"/>
        <v>0.274790493862128</v>
      </c>
      <c r="J60" s="32">
        <f t="shared" si="6"/>
        <v>0.44880816309047633</v>
      </c>
      <c r="K60" s="32">
        <f t="shared" si="6"/>
        <v>0.61813589140638769</v>
      </c>
      <c r="L60" s="32">
        <f t="shared" si="6"/>
        <v>0.55693065441356926</v>
      </c>
      <c r="M60" s="32">
        <f t="shared" si="6"/>
        <v>0.59720090648865032</v>
      </c>
      <c r="N60" s="32">
        <f t="shared" si="6"/>
        <v>0.6302224944860445</v>
      </c>
      <c r="O60" s="32">
        <f t="shared" si="6"/>
        <v>0.67252575375310686</v>
      </c>
      <c r="P60" s="32">
        <f t="shared" si="6"/>
        <v>0.67840099543376398</v>
      </c>
      <c r="Q60" s="32">
        <f t="shared" si="6"/>
        <v>0.66325241700430337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0.45193248198676772</v>
      </c>
      <c r="C62" s="30">
        <f t="shared" si="8"/>
        <v>0.47339172928838225</v>
      </c>
      <c r="D62" s="30">
        <f t="shared" si="8"/>
        <v>0.44593679118479101</v>
      </c>
      <c r="E62" s="30">
        <f t="shared" si="8"/>
        <v>0.3901781469058459</v>
      </c>
      <c r="F62" s="30">
        <f t="shared" si="8"/>
        <v>0.41019804458483289</v>
      </c>
      <c r="G62" s="30">
        <f t="shared" si="8"/>
        <v>0.42407447624069872</v>
      </c>
      <c r="H62" s="30">
        <f t="shared" si="8"/>
        <v>0.46182879664174076</v>
      </c>
      <c r="I62" s="30">
        <f t="shared" si="8"/>
        <v>0.274790493862128</v>
      </c>
      <c r="J62" s="30">
        <f t="shared" si="8"/>
        <v>0.44880816309047633</v>
      </c>
      <c r="K62" s="30">
        <f t="shared" si="8"/>
        <v>0.61813589140638769</v>
      </c>
      <c r="L62" s="30">
        <f t="shared" si="8"/>
        <v>0.55693065441356926</v>
      </c>
      <c r="M62" s="30">
        <f t="shared" si="8"/>
        <v>0.59720090648865032</v>
      </c>
      <c r="N62" s="30">
        <f t="shared" si="8"/>
        <v>0.6302224944860445</v>
      </c>
      <c r="O62" s="30">
        <f t="shared" si="8"/>
        <v>0.67252575375310686</v>
      </c>
      <c r="P62" s="30">
        <f t="shared" si="8"/>
        <v>0.67840099543376398</v>
      </c>
      <c r="Q62" s="30">
        <f t="shared" si="8"/>
        <v>0.66325241700430337</v>
      </c>
    </row>
    <row r="63" spans="1:17" ht="11.45" customHeight="1" x14ac:dyDescent="0.25">
      <c r="A63" s="62" t="s">
        <v>17</v>
      </c>
      <c r="B63" s="115">
        <f t="shared" ref="B63:Q63" si="9">IF(B12=0,0,B12/B$8)</f>
        <v>0.45193248198676772</v>
      </c>
      <c r="C63" s="115">
        <f t="shared" si="9"/>
        <v>0.47339172928838225</v>
      </c>
      <c r="D63" s="115">
        <f t="shared" si="9"/>
        <v>0.44593679118479101</v>
      </c>
      <c r="E63" s="115">
        <f t="shared" si="9"/>
        <v>0.3901781469058459</v>
      </c>
      <c r="F63" s="115">
        <f t="shared" si="9"/>
        <v>0.41019804458483289</v>
      </c>
      <c r="G63" s="115">
        <f t="shared" si="9"/>
        <v>0.42407447624069872</v>
      </c>
      <c r="H63" s="115">
        <f t="shared" si="9"/>
        <v>0.46182879664174076</v>
      </c>
      <c r="I63" s="115">
        <f t="shared" si="9"/>
        <v>0.274790493862128</v>
      </c>
      <c r="J63" s="115">
        <f t="shared" si="9"/>
        <v>0.44880816309047633</v>
      </c>
      <c r="K63" s="115">
        <f t="shared" si="9"/>
        <v>0.61813589140638769</v>
      </c>
      <c r="L63" s="115">
        <f t="shared" si="9"/>
        <v>0.55693065441356926</v>
      </c>
      <c r="M63" s="115">
        <f t="shared" si="9"/>
        <v>0.59720090648865032</v>
      </c>
      <c r="N63" s="115">
        <f t="shared" si="9"/>
        <v>0.6302224944860445</v>
      </c>
      <c r="O63" s="115">
        <f t="shared" si="9"/>
        <v>0.67252575375310686</v>
      </c>
      <c r="P63" s="115">
        <f t="shared" si="9"/>
        <v>0.67840099543376398</v>
      </c>
      <c r="Q63" s="115">
        <f t="shared" si="9"/>
        <v>0.66325241700430337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0.54806751801323228</v>
      </c>
      <c r="C66" s="32">
        <f t="shared" si="12"/>
        <v>0.52660827071161764</v>
      </c>
      <c r="D66" s="32">
        <f t="shared" si="12"/>
        <v>0.55406320881520899</v>
      </c>
      <c r="E66" s="32">
        <f t="shared" si="12"/>
        <v>0.60982185309415404</v>
      </c>
      <c r="F66" s="32">
        <f t="shared" si="12"/>
        <v>0.58980195541516711</v>
      </c>
      <c r="G66" s="32">
        <f t="shared" si="12"/>
        <v>0.57592552375930139</v>
      </c>
      <c r="H66" s="32">
        <f t="shared" si="12"/>
        <v>0.53817120335825919</v>
      </c>
      <c r="I66" s="32">
        <f t="shared" si="12"/>
        <v>0.72520950613787194</v>
      </c>
      <c r="J66" s="32">
        <f t="shared" si="12"/>
        <v>0.55119183690952367</v>
      </c>
      <c r="K66" s="32">
        <f t="shared" si="12"/>
        <v>0.38186410859361225</v>
      </c>
      <c r="L66" s="32">
        <f t="shared" si="12"/>
        <v>0.44306934558643074</v>
      </c>
      <c r="M66" s="32">
        <f t="shared" si="12"/>
        <v>0.40279909351134974</v>
      </c>
      <c r="N66" s="32">
        <f t="shared" si="12"/>
        <v>0.36977750551395538</v>
      </c>
      <c r="O66" s="32">
        <f t="shared" si="12"/>
        <v>0.32747424624689314</v>
      </c>
      <c r="P66" s="32">
        <f t="shared" si="12"/>
        <v>0.32159900456623591</v>
      </c>
      <c r="Q66" s="32">
        <f t="shared" si="12"/>
        <v>0.33674758299569663</v>
      </c>
    </row>
    <row r="67" spans="1:17" ht="11.45" customHeight="1" x14ac:dyDescent="0.25">
      <c r="A67" s="116" t="s">
        <v>17</v>
      </c>
      <c r="B67" s="115">
        <f t="shared" ref="B67:Q67" si="13">IF(B16=0,0,B16/B$8)</f>
        <v>0.54806751801323228</v>
      </c>
      <c r="C67" s="115">
        <f t="shared" si="13"/>
        <v>0.52660827071161764</v>
      </c>
      <c r="D67" s="115">
        <f t="shared" si="13"/>
        <v>0.55406320881520899</v>
      </c>
      <c r="E67" s="115">
        <f t="shared" si="13"/>
        <v>0.60982185309415404</v>
      </c>
      <c r="F67" s="115">
        <f t="shared" si="13"/>
        <v>0.58980195541516711</v>
      </c>
      <c r="G67" s="115">
        <f t="shared" si="13"/>
        <v>0.57592552375930139</v>
      </c>
      <c r="H67" s="115">
        <f t="shared" si="13"/>
        <v>0.53817120335825919</v>
      </c>
      <c r="I67" s="115">
        <f t="shared" si="13"/>
        <v>0.72520950613787194</v>
      </c>
      <c r="J67" s="115">
        <f t="shared" si="13"/>
        <v>0.55119183690952367</v>
      </c>
      <c r="K67" s="115">
        <f t="shared" si="13"/>
        <v>0.38186410859361225</v>
      </c>
      <c r="L67" s="115">
        <f t="shared" si="13"/>
        <v>0.44306934558643074</v>
      </c>
      <c r="M67" s="115">
        <f t="shared" si="13"/>
        <v>0.40279909351134974</v>
      </c>
      <c r="N67" s="115">
        <f t="shared" si="13"/>
        <v>0.36977750551395538</v>
      </c>
      <c r="O67" s="115">
        <f t="shared" si="13"/>
        <v>0.32747424624689314</v>
      </c>
      <c r="P67" s="115">
        <f t="shared" si="13"/>
        <v>0.32159900456623591</v>
      </c>
      <c r="Q67" s="115">
        <f t="shared" si="13"/>
        <v>0.33674758299569663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23896.080416674828</v>
      </c>
      <c r="C4" s="132">
        <f t="shared" si="0"/>
        <v>22939.681418983968</v>
      </c>
      <c r="D4" s="132">
        <f t="shared" si="0"/>
        <v>17024.860605470232</v>
      </c>
      <c r="E4" s="132">
        <f t="shared" si="0"/>
        <v>18848.077385493045</v>
      </c>
      <c r="F4" s="132">
        <f t="shared" si="0"/>
        <v>21120.212830744134</v>
      </c>
      <c r="G4" s="132">
        <f t="shared" si="0"/>
        <v>22523.217908041595</v>
      </c>
      <c r="H4" s="132">
        <f t="shared" si="0"/>
        <v>23553.36323431681</v>
      </c>
      <c r="I4" s="132">
        <f t="shared" si="0"/>
        <v>26618.95403499313</v>
      </c>
      <c r="J4" s="132">
        <f t="shared" si="0"/>
        <v>26143.667958205711</v>
      </c>
      <c r="K4" s="132">
        <f t="shared" si="0"/>
        <v>29832.54693725767</v>
      </c>
      <c r="L4" s="132">
        <f t="shared" si="0"/>
        <v>30074.155484588209</v>
      </c>
      <c r="M4" s="132">
        <f t="shared" si="0"/>
        <v>32335.041687585821</v>
      </c>
      <c r="N4" s="132">
        <f t="shared" si="0"/>
        <v>25968.452673459811</v>
      </c>
      <c r="O4" s="132">
        <f t="shared" si="0"/>
        <v>23785.306850667184</v>
      </c>
      <c r="P4" s="132">
        <f t="shared" si="0"/>
        <v>26619.733169074727</v>
      </c>
      <c r="Q4" s="132">
        <f t="shared" si="0"/>
        <v>29210.141866060549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8413.6399738325144</v>
      </c>
      <c r="C6" s="42">
        <v>8340.8903377534098</v>
      </c>
      <c r="D6" s="42">
        <v>6682.9547066585646</v>
      </c>
      <c r="E6" s="42">
        <v>7530.7912031549386</v>
      </c>
      <c r="F6" s="42">
        <v>7715.4895871829885</v>
      </c>
      <c r="G6" s="42">
        <v>7620.3512286005671</v>
      </c>
      <c r="H6" s="42">
        <v>8130.5876177751625</v>
      </c>
      <c r="I6" s="42">
        <v>8582.2874633076899</v>
      </c>
      <c r="J6" s="42">
        <v>8575.4566922829927</v>
      </c>
      <c r="K6" s="42">
        <v>8531.2234479261733</v>
      </c>
      <c r="L6" s="42">
        <v>8890.3954582898477</v>
      </c>
      <c r="M6" s="42">
        <v>9891.8444411438741</v>
      </c>
      <c r="N6" s="42">
        <v>10069.20118117166</v>
      </c>
      <c r="O6" s="42">
        <v>10376.126125436615</v>
      </c>
      <c r="P6" s="42">
        <v>11541.737241184523</v>
      </c>
      <c r="Q6" s="42">
        <v>12622.368509367652</v>
      </c>
    </row>
    <row r="7" spans="1:17" ht="11.45" customHeight="1" x14ac:dyDescent="0.25">
      <c r="A7" s="116" t="s">
        <v>125</v>
      </c>
      <c r="B7" s="42">
        <v>15482.440442842315</v>
      </c>
      <c r="C7" s="42">
        <v>14598.791081230558</v>
      </c>
      <c r="D7" s="42">
        <v>10341.905898811667</v>
      </c>
      <c r="E7" s="42">
        <v>11317.286182338108</v>
      </c>
      <c r="F7" s="42">
        <v>13404.723243561146</v>
      </c>
      <c r="G7" s="42">
        <v>14902.866679441029</v>
      </c>
      <c r="H7" s="42">
        <v>15422.775616541649</v>
      </c>
      <c r="I7" s="42">
        <v>18036.66657168544</v>
      </c>
      <c r="J7" s="42">
        <v>17568.21126592272</v>
      </c>
      <c r="K7" s="42">
        <v>21301.323489331498</v>
      </c>
      <c r="L7" s="42">
        <v>21183.760026298361</v>
      </c>
      <c r="M7" s="42">
        <v>22443.197246441949</v>
      </c>
      <c r="N7" s="42">
        <v>15899.251492288153</v>
      </c>
      <c r="O7" s="42">
        <v>13409.18072523057</v>
      </c>
      <c r="P7" s="42">
        <v>15077.995927890204</v>
      </c>
      <c r="Q7" s="42">
        <v>16587.773356692898</v>
      </c>
    </row>
    <row r="8" spans="1:17" ht="11.45" customHeight="1" x14ac:dyDescent="0.25">
      <c r="A8" s="128" t="s">
        <v>51</v>
      </c>
      <c r="B8" s="131">
        <f t="shared" ref="B8:Q8" si="1">SUM(B9:B10)</f>
        <v>1009.9373854658406</v>
      </c>
      <c r="C8" s="131">
        <f t="shared" si="1"/>
        <v>981.67302523208286</v>
      </c>
      <c r="D8" s="131">
        <f t="shared" si="1"/>
        <v>866.54463172236899</v>
      </c>
      <c r="E8" s="131">
        <f t="shared" si="1"/>
        <v>1142.5102822050926</v>
      </c>
      <c r="F8" s="131">
        <f t="shared" si="1"/>
        <v>1255.1327118613203</v>
      </c>
      <c r="G8" s="131">
        <f t="shared" si="1"/>
        <v>1344.8676801337117</v>
      </c>
      <c r="H8" s="131">
        <f t="shared" si="1"/>
        <v>1906.796529</v>
      </c>
      <c r="I8" s="131">
        <f t="shared" si="1"/>
        <v>2431.4367590000002</v>
      </c>
      <c r="J8" s="131">
        <f t="shared" si="1"/>
        <v>2510.2459325</v>
      </c>
      <c r="K8" s="131">
        <f t="shared" si="1"/>
        <v>1907.212192</v>
      </c>
      <c r="L8" s="131">
        <f t="shared" si="1"/>
        <v>2344.5992340000003</v>
      </c>
      <c r="M8" s="131">
        <f t="shared" si="1"/>
        <v>2493.8735930941193</v>
      </c>
      <c r="N8" s="131">
        <f t="shared" si="1"/>
        <v>2203.6666035778676</v>
      </c>
      <c r="O8" s="131">
        <f t="shared" si="1"/>
        <v>2004.4229026977082</v>
      </c>
      <c r="P8" s="131">
        <f t="shared" si="1"/>
        <v>2015.9442843309782</v>
      </c>
      <c r="Q8" s="131">
        <f t="shared" si="1"/>
        <v>2248.3668493391233</v>
      </c>
    </row>
    <row r="9" spans="1:17" ht="11.45" customHeight="1" x14ac:dyDescent="0.25">
      <c r="A9" s="95" t="s">
        <v>126</v>
      </c>
      <c r="B9" s="37">
        <v>143.21405883607264</v>
      </c>
      <c r="C9" s="37">
        <v>129.69317185577546</v>
      </c>
      <c r="D9" s="37">
        <v>124.62759726742161</v>
      </c>
      <c r="E9" s="37">
        <v>129.77203328237019</v>
      </c>
      <c r="F9" s="37">
        <v>133.82668490827521</v>
      </c>
      <c r="G9" s="37">
        <v>148.44147163127653</v>
      </c>
      <c r="H9" s="37">
        <v>179.10300038117654</v>
      </c>
      <c r="I9" s="37">
        <v>186.26145491615171</v>
      </c>
      <c r="J9" s="37">
        <v>135.24707908096914</v>
      </c>
      <c r="K9" s="37">
        <v>104.44644224015121</v>
      </c>
      <c r="L9" s="37">
        <v>139.15040779989599</v>
      </c>
      <c r="M9" s="37">
        <v>129.54558684074345</v>
      </c>
      <c r="N9" s="37">
        <v>130.52298801017395</v>
      </c>
      <c r="O9" s="37">
        <v>130.85429555945623</v>
      </c>
      <c r="P9" s="37">
        <v>141.26243207175892</v>
      </c>
      <c r="Q9" s="37">
        <v>151.89303738456047</v>
      </c>
    </row>
    <row r="10" spans="1:17" ht="11.45" customHeight="1" x14ac:dyDescent="0.25">
      <c r="A10" s="93" t="s">
        <v>125</v>
      </c>
      <c r="B10" s="36">
        <v>866.72332662976805</v>
      </c>
      <c r="C10" s="36">
        <v>851.97985337630735</v>
      </c>
      <c r="D10" s="36">
        <v>741.91703445494738</v>
      </c>
      <c r="E10" s="36">
        <v>1012.7382489227224</v>
      </c>
      <c r="F10" s="36">
        <v>1121.3060269530451</v>
      </c>
      <c r="G10" s="36">
        <v>1196.4262085024352</v>
      </c>
      <c r="H10" s="36">
        <v>1727.6935286188234</v>
      </c>
      <c r="I10" s="36">
        <v>2245.1753040838485</v>
      </c>
      <c r="J10" s="36">
        <v>2374.9988534190306</v>
      </c>
      <c r="K10" s="36">
        <v>1802.7657497598489</v>
      </c>
      <c r="L10" s="36">
        <v>2205.4488262001041</v>
      </c>
      <c r="M10" s="36">
        <v>2364.3280062533759</v>
      </c>
      <c r="N10" s="36">
        <v>2073.1436155676938</v>
      </c>
      <c r="O10" s="36">
        <v>1873.568607138252</v>
      </c>
      <c r="P10" s="36">
        <v>1874.6818522592193</v>
      </c>
      <c r="Q10" s="36">
        <v>2096.4738119545627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267.35230751249662</v>
      </c>
      <c r="C12" s="41">
        <f t="shared" ref="C12:Q12" si="3">SUM(C13,C17)</f>
        <v>257.33738074950452</v>
      </c>
      <c r="D12" s="41">
        <f t="shared" si="3"/>
        <v>192.88221472540206</v>
      </c>
      <c r="E12" s="41">
        <f t="shared" si="3"/>
        <v>211.30369688067967</v>
      </c>
      <c r="F12" s="41">
        <f t="shared" si="3"/>
        <v>218.8618727860879</v>
      </c>
      <c r="G12" s="41">
        <f t="shared" si="3"/>
        <v>228.20698324250705</v>
      </c>
      <c r="H12" s="41">
        <f t="shared" si="3"/>
        <v>242.31702001970751</v>
      </c>
      <c r="I12" s="41">
        <f t="shared" si="3"/>
        <v>281.16730888883524</v>
      </c>
      <c r="J12" s="41">
        <f t="shared" si="3"/>
        <v>264.3137697458717</v>
      </c>
      <c r="K12" s="41">
        <f t="shared" si="3"/>
        <v>272.75526342153449</v>
      </c>
      <c r="L12" s="41">
        <f t="shared" si="3"/>
        <v>292.06248367144144</v>
      </c>
      <c r="M12" s="41">
        <f t="shared" si="3"/>
        <v>285.72863915033793</v>
      </c>
      <c r="N12" s="41">
        <f t="shared" si="3"/>
        <v>240.21721311296355</v>
      </c>
      <c r="O12" s="41">
        <f t="shared" si="3"/>
        <v>221.5377728712989</v>
      </c>
      <c r="P12" s="41">
        <f t="shared" si="3"/>
        <v>234.93114903858236</v>
      </c>
      <c r="Q12" s="41">
        <f t="shared" si="3"/>
        <v>255.86432815850685</v>
      </c>
    </row>
    <row r="13" spans="1:17" ht="11.45" customHeight="1" x14ac:dyDescent="0.25">
      <c r="A13" s="130" t="s">
        <v>39</v>
      </c>
      <c r="B13" s="132">
        <f t="shared" ref="B13" si="4">SUM(B14:B16)</f>
        <v>244.20206104203874</v>
      </c>
      <c r="C13" s="132">
        <f t="shared" ref="C13:Q13" si="5">SUM(C14:C16)</f>
        <v>235.22194239826055</v>
      </c>
      <c r="D13" s="132">
        <f t="shared" si="5"/>
        <v>173.31529157258956</v>
      </c>
      <c r="E13" s="132">
        <f t="shared" si="5"/>
        <v>186.43095105156181</v>
      </c>
      <c r="F13" s="132">
        <f t="shared" si="5"/>
        <v>192.14958808347922</v>
      </c>
      <c r="G13" s="132">
        <f t="shared" si="5"/>
        <v>199.60484601766677</v>
      </c>
      <c r="H13" s="132">
        <f t="shared" si="5"/>
        <v>202.00932117856331</v>
      </c>
      <c r="I13" s="132">
        <f t="shared" si="5"/>
        <v>230.96066284705296</v>
      </c>
      <c r="J13" s="132">
        <f t="shared" si="5"/>
        <v>213.78690932082918</v>
      </c>
      <c r="K13" s="132">
        <f t="shared" si="5"/>
        <v>234.02961377362175</v>
      </c>
      <c r="L13" s="132">
        <f t="shared" si="5"/>
        <v>245.41352211835988</v>
      </c>
      <c r="M13" s="132">
        <f t="shared" si="5"/>
        <v>236.12585247562549</v>
      </c>
      <c r="N13" s="132">
        <f t="shared" si="5"/>
        <v>194.96105542707645</v>
      </c>
      <c r="O13" s="132">
        <f t="shared" si="5"/>
        <v>178.47109617732951</v>
      </c>
      <c r="P13" s="132">
        <f t="shared" si="5"/>
        <v>193.5745622491367</v>
      </c>
      <c r="Q13" s="132">
        <f t="shared" si="5"/>
        <v>208.13409501669645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113.73498029149916</v>
      </c>
      <c r="C15" s="42">
        <f t="shared" ref="C15:Q15" si="7">C24*C80/1000000</f>
        <v>112.66551760197851</v>
      </c>
      <c r="D15" s="42">
        <f t="shared" si="7"/>
        <v>86.225696201974472</v>
      </c>
      <c r="E15" s="42">
        <f t="shared" si="7"/>
        <v>92.646012107647323</v>
      </c>
      <c r="F15" s="42">
        <f t="shared" si="7"/>
        <v>88.016160687244621</v>
      </c>
      <c r="G15" s="42">
        <f t="shared" si="7"/>
        <v>87.150018279512082</v>
      </c>
      <c r="H15" s="42">
        <f t="shared" si="7"/>
        <v>87.248563225177719</v>
      </c>
      <c r="I15" s="42">
        <f t="shared" si="7"/>
        <v>93.958330711705401</v>
      </c>
      <c r="J15" s="42">
        <f t="shared" si="7"/>
        <v>96.159688708589414</v>
      </c>
      <c r="K15" s="42">
        <f t="shared" si="7"/>
        <v>95.418127803790199</v>
      </c>
      <c r="L15" s="42">
        <f t="shared" si="7"/>
        <v>96.581904694108076</v>
      </c>
      <c r="M15" s="42">
        <f t="shared" si="7"/>
        <v>101.41993812908603</v>
      </c>
      <c r="N15" s="42">
        <f t="shared" si="7"/>
        <v>101.08622358366061</v>
      </c>
      <c r="O15" s="42">
        <f t="shared" si="7"/>
        <v>100.68873611977376</v>
      </c>
      <c r="P15" s="42">
        <f t="shared" si="7"/>
        <v>106.56172737635275</v>
      </c>
      <c r="Q15" s="42">
        <f t="shared" si="7"/>
        <v>113.42945360428835</v>
      </c>
    </row>
    <row r="16" spans="1:17" ht="11.45" customHeight="1" x14ac:dyDescent="0.25">
      <c r="A16" s="116" t="s">
        <v>125</v>
      </c>
      <c r="B16" s="42">
        <f>B25*B81/1000000</f>
        <v>130.46708075053957</v>
      </c>
      <c r="C16" s="42">
        <f t="shared" ref="C16:Q16" si="8">C25*C81/1000000</f>
        <v>122.55642479628204</v>
      </c>
      <c r="D16" s="42">
        <f t="shared" si="8"/>
        <v>87.089595370615072</v>
      </c>
      <c r="E16" s="42">
        <f t="shared" si="8"/>
        <v>93.784938943914483</v>
      </c>
      <c r="F16" s="42">
        <f t="shared" si="8"/>
        <v>104.13342739623459</v>
      </c>
      <c r="G16" s="42">
        <f t="shared" si="8"/>
        <v>112.45482773815471</v>
      </c>
      <c r="H16" s="42">
        <f t="shared" si="8"/>
        <v>114.76075795338558</v>
      </c>
      <c r="I16" s="42">
        <f t="shared" si="8"/>
        <v>137.00233213534756</v>
      </c>
      <c r="J16" s="42">
        <f t="shared" si="8"/>
        <v>117.62722061223978</v>
      </c>
      <c r="K16" s="42">
        <f t="shared" si="8"/>
        <v>138.61148596983153</v>
      </c>
      <c r="L16" s="42">
        <f t="shared" si="8"/>
        <v>148.83161742425179</v>
      </c>
      <c r="M16" s="42">
        <f t="shared" si="8"/>
        <v>134.70591434653946</v>
      </c>
      <c r="N16" s="42">
        <f t="shared" si="8"/>
        <v>93.874831843415834</v>
      </c>
      <c r="O16" s="42">
        <f t="shared" si="8"/>
        <v>77.782360057555763</v>
      </c>
      <c r="P16" s="42">
        <f t="shared" si="8"/>
        <v>87.012834872783969</v>
      </c>
      <c r="Q16" s="42">
        <f t="shared" si="8"/>
        <v>94.70464141240808</v>
      </c>
    </row>
    <row r="17" spans="1:17" ht="11.45" customHeight="1" x14ac:dyDescent="0.25">
      <c r="A17" s="128" t="s">
        <v>18</v>
      </c>
      <c r="B17" s="131">
        <f t="shared" ref="B17" si="9">SUM(B18:B19)</f>
        <v>23.150246470457915</v>
      </c>
      <c r="C17" s="131">
        <f t="shared" ref="C17:Q17" si="10">SUM(C18:C19)</f>
        <v>22.115438351243974</v>
      </c>
      <c r="D17" s="131">
        <f t="shared" si="10"/>
        <v>19.566923152812507</v>
      </c>
      <c r="E17" s="131">
        <f t="shared" si="10"/>
        <v>24.872745829117871</v>
      </c>
      <c r="F17" s="131">
        <f t="shared" si="10"/>
        <v>26.712284702608692</v>
      </c>
      <c r="G17" s="131">
        <f t="shared" si="10"/>
        <v>28.602137224840288</v>
      </c>
      <c r="H17" s="131">
        <f t="shared" si="10"/>
        <v>40.307698841144209</v>
      </c>
      <c r="I17" s="131">
        <f t="shared" si="10"/>
        <v>50.206646041782264</v>
      </c>
      <c r="J17" s="131">
        <f t="shared" si="10"/>
        <v>50.526860425042521</v>
      </c>
      <c r="K17" s="131">
        <f t="shared" si="10"/>
        <v>38.725649647912739</v>
      </c>
      <c r="L17" s="131">
        <f t="shared" si="10"/>
        <v>46.648961553081577</v>
      </c>
      <c r="M17" s="131">
        <f t="shared" si="10"/>
        <v>49.602786674712462</v>
      </c>
      <c r="N17" s="131">
        <f t="shared" si="10"/>
        <v>45.256157685887104</v>
      </c>
      <c r="O17" s="131">
        <f t="shared" si="10"/>
        <v>43.066676693969384</v>
      </c>
      <c r="P17" s="131">
        <f t="shared" si="10"/>
        <v>41.356586789445664</v>
      </c>
      <c r="Q17" s="131">
        <f t="shared" si="10"/>
        <v>47.730233141810409</v>
      </c>
    </row>
    <row r="18" spans="1:17" ht="11.45" customHeight="1" x14ac:dyDescent="0.25">
      <c r="A18" s="95" t="s">
        <v>126</v>
      </c>
      <c r="B18" s="37">
        <f>B27*B83/1000000</f>
        <v>7.0053718871904369</v>
      </c>
      <c r="C18" s="37">
        <f t="shared" ref="C18:Q18" si="11">C27*C83/1000000</f>
        <v>6.1863949278977151</v>
      </c>
      <c r="D18" s="37">
        <f t="shared" si="11"/>
        <v>5.8541474390680239</v>
      </c>
      <c r="E18" s="37">
        <f t="shared" si="11"/>
        <v>6.0106422692740686</v>
      </c>
      <c r="F18" s="37">
        <f t="shared" si="11"/>
        <v>6.1197717430156038</v>
      </c>
      <c r="G18" s="37">
        <f t="shared" si="11"/>
        <v>6.8595111005923881</v>
      </c>
      <c r="H18" s="37">
        <f t="shared" si="11"/>
        <v>8.6188709583224412</v>
      </c>
      <c r="I18" s="37">
        <f t="shared" si="11"/>
        <v>9.0646613209465521</v>
      </c>
      <c r="J18" s="37">
        <f t="shared" si="11"/>
        <v>6.7366661685688616</v>
      </c>
      <c r="K18" s="37">
        <f t="shared" si="11"/>
        <v>5.1249702422650847</v>
      </c>
      <c r="L18" s="37">
        <f t="shared" si="11"/>
        <v>6.576224182194526</v>
      </c>
      <c r="M18" s="37">
        <f t="shared" si="11"/>
        <v>5.9052047091432494</v>
      </c>
      <c r="N18" s="37">
        <f t="shared" si="11"/>
        <v>6.001381447921017</v>
      </c>
      <c r="O18" s="37">
        <f t="shared" si="11"/>
        <v>5.9481906500093533</v>
      </c>
      <c r="P18" s="37">
        <f t="shared" si="11"/>
        <v>5.9470693990060495</v>
      </c>
      <c r="Q18" s="37">
        <f t="shared" si="11"/>
        <v>6.4791793665448649</v>
      </c>
    </row>
    <row r="19" spans="1:17" ht="11.45" customHeight="1" x14ac:dyDescent="0.25">
      <c r="A19" s="93" t="s">
        <v>125</v>
      </c>
      <c r="B19" s="36">
        <f>B28*B84/1000000</f>
        <v>16.144874583267477</v>
      </c>
      <c r="C19" s="36">
        <f t="shared" ref="C19:Q19" si="12">C28*C84/1000000</f>
        <v>15.929043423346258</v>
      </c>
      <c r="D19" s="36">
        <f t="shared" si="12"/>
        <v>13.712775713744483</v>
      </c>
      <c r="E19" s="36">
        <f t="shared" si="12"/>
        <v>18.862103559843803</v>
      </c>
      <c r="F19" s="36">
        <f t="shared" si="12"/>
        <v>20.592512959593087</v>
      </c>
      <c r="G19" s="36">
        <f t="shared" si="12"/>
        <v>21.742626124247899</v>
      </c>
      <c r="H19" s="36">
        <f t="shared" si="12"/>
        <v>31.688827882821769</v>
      </c>
      <c r="I19" s="36">
        <f t="shared" si="12"/>
        <v>41.141984720835708</v>
      </c>
      <c r="J19" s="36">
        <f t="shared" si="12"/>
        <v>43.790194256473661</v>
      </c>
      <c r="K19" s="36">
        <f t="shared" si="12"/>
        <v>33.600679405647654</v>
      </c>
      <c r="L19" s="36">
        <f t="shared" si="12"/>
        <v>40.072737370887054</v>
      </c>
      <c r="M19" s="36">
        <f t="shared" si="12"/>
        <v>43.697581965569213</v>
      </c>
      <c r="N19" s="36">
        <f t="shared" si="12"/>
        <v>39.254776237966084</v>
      </c>
      <c r="O19" s="36">
        <f t="shared" si="12"/>
        <v>37.118486043960033</v>
      </c>
      <c r="P19" s="36">
        <f t="shared" si="12"/>
        <v>35.409517390439618</v>
      </c>
      <c r="Q19" s="36">
        <f t="shared" si="12"/>
        <v>41.251053775265547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272119</v>
      </c>
      <c r="C21" s="41">
        <f t="shared" ref="C21:Q21" si="14">SUM(C22,C26)</f>
        <v>259635</v>
      </c>
      <c r="D21" s="41">
        <f t="shared" si="14"/>
        <v>187888.00000000003</v>
      </c>
      <c r="E21" s="41">
        <f t="shared" si="14"/>
        <v>202936</v>
      </c>
      <c r="F21" s="41">
        <f t="shared" si="14"/>
        <v>204123</v>
      </c>
      <c r="G21" s="41">
        <f t="shared" si="14"/>
        <v>206560</v>
      </c>
      <c r="H21" s="41">
        <f t="shared" si="14"/>
        <v>225788</v>
      </c>
      <c r="I21" s="41">
        <f t="shared" si="14"/>
        <v>251186.00000000003</v>
      </c>
      <c r="J21" s="41">
        <f t="shared" si="14"/>
        <v>253789</v>
      </c>
      <c r="K21" s="41">
        <f t="shared" si="14"/>
        <v>237043</v>
      </c>
      <c r="L21" s="41">
        <f t="shared" si="14"/>
        <v>250990.99999999997</v>
      </c>
      <c r="M21" s="41">
        <f t="shared" si="14"/>
        <v>254452.99999999997</v>
      </c>
      <c r="N21" s="41">
        <f t="shared" si="14"/>
        <v>237872</v>
      </c>
      <c r="O21" s="41">
        <f t="shared" si="14"/>
        <v>228278</v>
      </c>
      <c r="P21" s="41">
        <f t="shared" si="14"/>
        <v>240437</v>
      </c>
      <c r="Q21" s="41">
        <f t="shared" si="14"/>
        <v>257773</v>
      </c>
    </row>
    <row r="22" spans="1:17" ht="11.45" customHeight="1" x14ac:dyDescent="0.25">
      <c r="A22" s="130" t="s">
        <v>39</v>
      </c>
      <c r="B22" s="132">
        <f t="shared" ref="B22" si="15">SUM(B23:B25)</f>
        <v>249112</v>
      </c>
      <c r="C22" s="132">
        <f t="shared" ref="C22:Q22" si="16">SUM(C23:C25)</f>
        <v>240620</v>
      </c>
      <c r="D22" s="132">
        <f t="shared" si="16"/>
        <v>171956.00000000003</v>
      </c>
      <c r="E22" s="132">
        <f t="shared" si="16"/>
        <v>184827</v>
      </c>
      <c r="F22" s="132">
        <f t="shared" si="16"/>
        <v>184863</v>
      </c>
      <c r="G22" s="132">
        <f t="shared" si="16"/>
        <v>186400</v>
      </c>
      <c r="H22" s="132">
        <f t="shared" si="16"/>
        <v>190836</v>
      </c>
      <c r="I22" s="132">
        <f t="shared" si="16"/>
        <v>210809.00000000003</v>
      </c>
      <c r="J22" s="132">
        <f t="shared" si="16"/>
        <v>219566</v>
      </c>
      <c r="K22" s="132">
        <f t="shared" si="16"/>
        <v>210887</v>
      </c>
      <c r="L22" s="132">
        <f t="shared" si="16"/>
        <v>221800.99999999997</v>
      </c>
      <c r="M22" s="132">
        <f t="shared" si="16"/>
        <v>224775.99999999997</v>
      </c>
      <c r="N22" s="132">
        <f t="shared" si="16"/>
        <v>210776</v>
      </c>
      <c r="O22" s="132">
        <f t="shared" si="16"/>
        <v>203219</v>
      </c>
      <c r="P22" s="132">
        <f t="shared" si="16"/>
        <v>217719</v>
      </c>
      <c r="Q22" s="132">
        <f t="shared" si="16"/>
        <v>233723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202471</v>
      </c>
      <c r="C24" s="42">
        <f t="shared" si="18"/>
        <v>196807</v>
      </c>
      <c r="D24" s="42">
        <f t="shared" si="18"/>
        <v>144159.00000000003</v>
      </c>
      <c r="E24" s="42">
        <f t="shared" si="18"/>
        <v>154893</v>
      </c>
      <c r="F24" s="42">
        <f t="shared" si="18"/>
        <v>151626</v>
      </c>
      <c r="G24" s="42">
        <f t="shared" si="18"/>
        <v>150507</v>
      </c>
      <c r="H24" s="42">
        <f t="shared" si="18"/>
        <v>154207</v>
      </c>
      <c r="I24" s="42">
        <f t="shared" si="18"/>
        <v>167081.00000000003</v>
      </c>
      <c r="J24" s="42">
        <f t="shared" si="18"/>
        <v>173679</v>
      </c>
      <c r="K24" s="42">
        <f t="shared" si="18"/>
        <v>166332</v>
      </c>
      <c r="L24" s="42">
        <f t="shared" si="18"/>
        <v>169546.99999999997</v>
      </c>
      <c r="M24" s="42">
        <f t="shared" si="18"/>
        <v>177489.99999999997</v>
      </c>
      <c r="N24" s="42">
        <f t="shared" si="18"/>
        <v>177829</v>
      </c>
      <c r="O24" s="42">
        <f t="shared" si="18"/>
        <v>175894</v>
      </c>
      <c r="P24" s="42">
        <f t="shared" si="18"/>
        <v>187122</v>
      </c>
      <c r="Q24" s="42">
        <f t="shared" si="18"/>
        <v>200389</v>
      </c>
    </row>
    <row r="25" spans="1:17" ht="11.45" customHeight="1" x14ac:dyDescent="0.25">
      <c r="A25" s="116" t="s">
        <v>125</v>
      </c>
      <c r="B25" s="42">
        <f t="shared" si="18"/>
        <v>46641</v>
      </c>
      <c r="C25" s="42">
        <f t="shared" si="18"/>
        <v>43813</v>
      </c>
      <c r="D25" s="42">
        <f t="shared" si="18"/>
        <v>27797</v>
      </c>
      <c r="E25" s="42">
        <f t="shared" si="18"/>
        <v>29933.999999999996</v>
      </c>
      <c r="F25" s="42">
        <f t="shared" si="18"/>
        <v>33237</v>
      </c>
      <c r="G25" s="42">
        <f t="shared" si="18"/>
        <v>35893</v>
      </c>
      <c r="H25" s="42">
        <f t="shared" si="18"/>
        <v>36629</v>
      </c>
      <c r="I25" s="42">
        <f t="shared" si="18"/>
        <v>43728</v>
      </c>
      <c r="J25" s="42">
        <f t="shared" si="18"/>
        <v>45887</v>
      </c>
      <c r="K25" s="42">
        <f t="shared" si="18"/>
        <v>44555</v>
      </c>
      <c r="L25" s="42">
        <f t="shared" si="18"/>
        <v>52254</v>
      </c>
      <c r="M25" s="42">
        <f t="shared" si="18"/>
        <v>47286</v>
      </c>
      <c r="N25" s="42">
        <f t="shared" si="18"/>
        <v>32947</v>
      </c>
      <c r="O25" s="42">
        <f t="shared" si="18"/>
        <v>27325</v>
      </c>
      <c r="P25" s="42">
        <f t="shared" si="18"/>
        <v>30597</v>
      </c>
      <c r="Q25" s="42">
        <f t="shared" si="18"/>
        <v>33334</v>
      </c>
    </row>
    <row r="26" spans="1:17" ht="11.45" customHeight="1" x14ac:dyDescent="0.25">
      <c r="A26" s="128" t="s">
        <v>18</v>
      </c>
      <c r="B26" s="131">
        <f t="shared" ref="B26" si="19">SUM(B27:B28)</f>
        <v>23007</v>
      </c>
      <c r="C26" s="131">
        <f t="shared" ref="C26:Q26" si="20">SUM(C27:C28)</f>
        <v>19015</v>
      </c>
      <c r="D26" s="131">
        <f t="shared" si="20"/>
        <v>15932</v>
      </c>
      <c r="E26" s="131">
        <f t="shared" si="20"/>
        <v>18109</v>
      </c>
      <c r="F26" s="131">
        <f t="shared" si="20"/>
        <v>19260</v>
      </c>
      <c r="G26" s="131">
        <f t="shared" si="20"/>
        <v>20160</v>
      </c>
      <c r="H26" s="131">
        <f t="shared" si="20"/>
        <v>34952</v>
      </c>
      <c r="I26" s="131">
        <f t="shared" si="20"/>
        <v>40377</v>
      </c>
      <c r="J26" s="131">
        <f t="shared" si="20"/>
        <v>34223</v>
      </c>
      <c r="K26" s="131">
        <f t="shared" si="20"/>
        <v>26156</v>
      </c>
      <c r="L26" s="131">
        <f t="shared" si="20"/>
        <v>29190</v>
      </c>
      <c r="M26" s="131">
        <f t="shared" si="20"/>
        <v>29677</v>
      </c>
      <c r="N26" s="131">
        <f t="shared" si="20"/>
        <v>27096</v>
      </c>
      <c r="O26" s="131">
        <f t="shared" si="20"/>
        <v>25059</v>
      </c>
      <c r="P26" s="131">
        <f t="shared" si="20"/>
        <v>22718</v>
      </c>
      <c r="Q26" s="131">
        <f t="shared" si="20"/>
        <v>24050</v>
      </c>
    </row>
    <row r="27" spans="1:17" ht="11.45" customHeight="1" x14ac:dyDescent="0.25">
      <c r="A27" s="95" t="s">
        <v>126</v>
      </c>
      <c r="B27" s="37">
        <f t="shared" ref="B27:Q28" si="21">IF(B36=0,0,B36/B74)</f>
        <v>17231</v>
      </c>
      <c r="C27" s="37">
        <f t="shared" si="21"/>
        <v>13330.999999999998</v>
      </c>
      <c r="D27" s="37">
        <f t="shared" si="21"/>
        <v>11052</v>
      </c>
      <c r="E27" s="37">
        <f t="shared" si="21"/>
        <v>11396</v>
      </c>
      <c r="F27" s="37">
        <f t="shared" si="21"/>
        <v>11927</v>
      </c>
      <c r="G27" s="37">
        <f t="shared" si="21"/>
        <v>12428</v>
      </c>
      <c r="H27" s="37">
        <f t="shared" si="21"/>
        <v>23120</v>
      </c>
      <c r="I27" s="37">
        <f t="shared" si="21"/>
        <v>24563</v>
      </c>
      <c r="J27" s="37">
        <f t="shared" si="21"/>
        <v>17734</v>
      </c>
      <c r="K27" s="37">
        <f t="shared" si="21"/>
        <v>13534</v>
      </c>
      <c r="L27" s="37">
        <f t="shared" si="21"/>
        <v>14412</v>
      </c>
      <c r="M27" s="37">
        <f t="shared" si="21"/>
        <v>13907</v>
      </c>
      <c r="N27" s="37">
        <f t="shared" si="21"/>
        <v>12657</v>
      </c>
      <c r="O27" s="37">
        <f t="shared" si="21"/>
        <v>11320</v>
      </c>
      <c r="P27" s="37">
        <f t="shared" si="21"/>
        <v>9559</v>
      </c>
      <c r="Q27" s="37">
        <f t="shared" si="21"/>
        <v>8595</v>
      </c>
    </row>
    <row r="28" spans="1:17" ht="11.45" customHeight="1" x14ac:dyDescent="0.25">
      <c r="A28" s="93" t="s">
        <v>125</v>
      </c>
      <c r="B28" s="36">
        <f t="shared" si="21"/>
        <v>5776</v>
      </c>
      <c r="C28" s="36">
        <f t="shared" si="21"/>
        <v>5684</v>
      </c>
      <c r="D28" s="36">
        <f t="shared" si="21"/>
        <v>4880</v>
      </c>
      <c r="E28" s="36">
        <f t="shared" si="21"/>
        <v>6713</v>
      </c>
      <c r="F28" s="36">
        <f t="shared" si="21"/>
        <v>7333</v>
      </c>
      <c r="G28" s="36">
        <f t="shared" si="21"/>
        <v>7732</v>
      </c>
      <c r="H28" s="36">
        <f t="shared" si="21"/>
        <v>11832</v>
      </c>
      <c r="I28" s="36">
        <f t="shared" si="21"/>
        <v>15814.000000000002</v>
      </c>
      <c r="J28" s="36">
        <f t="shared" si="21"/>
        <v>16489</v>
      </c>
      <c r="K28" s="36">
        <f t="shared" si="21"/>
        <v>12622</v>
      </c>
      <c r="L28" s="36">
        <f t="shared" si="21"/>
        <v>14778</v>
      </c>
      <c r="M28" s="36">
        <f t="shared" si="21"/>
        <v>15770</v>
      </c>
      <c r="N28" s="36">
        <f t="shared" si="21"/>
        <v>14439</v>
      </c>
      <c r="O28" s="36">
        <f t="shared" si="21"/>
        <v>13739</v>
      </c>
      <c r="P28" s="36">
        <f t="shared" si="21"/>
        <v>13159</v>
      </c>
      <c r="Q28" s="36">
        <f t="shared" si="21"/>
        <v>15455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20512817</v>
      </c>
      <c r="C31" s="132">
        <f t="shared" si="22"/>
        <v>19789038</v>
      </c>
      <c r="D31" s="132">
        <f t="shared" si="22"/>
        <v>14473996</v>
      </c>
      <c r="E31" s="132">
        <f t="shared" si="22"/>
        <v>16202796</v>
      </c>
      <c r="F31" s="132">
        <f t="shared" si="22"/>
        <v>17570003</v>
      </c>
      <c r="G31" s="132">
        <f t="shared" si="22"/>
        <v>17916905</v>
      </c>
      <c r="H31" s="132">
        <f t="shared" si="22"/>
        <v>19292959</v>
      </c>
      <c r="I31" s="132">
        <f t="shared" si="22"/>
        <v>21018306.000000004</v>
      </c>
      <c r="J31" s="132">
        <f t="shared" si="22"/>
        <v>22342029</v>
      </c>
      <c r="K31" s="132">
        <f t="shared" si="22"/>
        <v>21718605</v>
      </c>
      <c r="L31" s="132">
        <f t="shared" si="22"/>
        <v>23044363</v>
      </c>
      <c r="M31" s="132">
        <f t="shared" si="22"/>
        <v>25189492</v>
      </c>
      <c r="N31" s="132">
        <f t="shared" si="22"/>
        <v>23293669</v>
      </c>
      <c r="O31" s="132">
        <f t="shared" si="22"/>
        <v>22836797</v>
      </c>
      <c r="P31" s="132">
        <f t="shared" si="22"/>
        <v>25569241</v>
      </c>
      <c r="Q31" s="132">
        <f t="shared" si="22"/>
        <v>28137720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14977961</v>
      </c>
      <c r="C33" s="42">
        <v>14570080.000000002</v>
      </c>
      <c r="D33" s="42">
        <v>11173097</v>
      </c>
      <c r="E33" s="42">
        <v>12590578</v>
      </c>
      <c r="F33" s="42">
        <v>13291523</v>
      </c>
      <c r="G33" s="42">
        <v>13160252</v>
      </c>
      <c r="H33" s="42">
        <v>14370363</v>
      </c>
      <c r="I33" s="42">
        <v>15261416.000000002</v>
      </c>
      <c r="J33" s="42">
        <v>15488577</v>
      </c>
      <c r="K33" s="42">
        <v>14871550</v>
      </c>
      <c r="L33" s="42">
        <v>15606856</v>
      </c>
      <c r="M33" s="42">
        <v>17311226</v>
      </c>
      <c r="N33" s="42">
        <v>17713551</v>
      </c>
      <c r="O33" s="42">
        <v>18126142</v>
      </c>
      <c r="P33" s="42">
        <v>20267248</v>
      </c>
      <c r="Q33" s="42">
        <v>22299180</v>
      </c>
    </row>
    <row r="34" spans="1:17" ht="11.45" customHeight="1" x14ac:dyDescent="0.25">
      <c r="A34" s="116" t="s">
        <v>125</v>
      </c>
      <c r="B34" s="42">
        <v>5534856</v>
      </c>
      <c r="C34" s="42">
        <v>5218958</v>
      </c>
      <c r="D34" s="42">
        <v>3300899</v>
      </c>
      <c r="E34" s="42">
        <v>3612218</v>
      </c>
      <c r="F34" s="42">
        <v>4278480</v>
      </c>
      <c r="G34" s="42">
        <v>4756653</v>
      </c>
      <c r="H34" s="42">
        <v>4922596</v>
      </c>
      <c r="I34" s="42">
        <v>5756890.0000000009</v>
      </c>
      <c r="J34" s="42">
        <v>6853452</v>
      </c>
      <c r="K34" s="42">
        <v>6847055</v>
      </c>
      <c r="L34" s="42">
        <v>7437507</v>
      </c>
      <c r="M34" s="42">
        <v>7878265.9999999991</v>
      </c>
      <c r="N34" s="42">
        <v>5580118</v>
      </c>
      <c r="O34" s="42">
        <v>4710655</v>
      </c>
      <c r="P34" s="42">
        <v>5301993</v>
      </c>
      <c r="Q34" s="42">
        <v>5838540</v>
      </c>
    </row>
    <row r="35" spans="1:17" ht="11.45" customHeight="1" x14ac:dyDescent="0.25">
      <c r="A35" s="128" t="s">
        <v>137</v>
      </c>
      <c r="B35" s="131">
        <f t="shared" ref="B35:Q35" si="23">SUM(B36:B37)</f>
        <v>662340.76209858281</v>
      </c>
      <c r="C35" s="131">
        <f t="shared" si="23"/>
        <v>583488.58754232456</v>
      </c>
      <c r="D35" s="131">
        <f t="shared" si="23"/>
        <v>499311.36595358321</v>
      </c>
      <c r="E35" s="131">
        <f t="shared" si="23"/>
        <v>606476.26387653628</v>
      </c>
      <c r="F35" s="131">
        <f t="shared" si="23"/>
        <v>660116.10382695845</v>
      </c>
      <c r="G35" s="131">
        <f t="shared" si="23"/>
        <v>694411.79864299775</v>
      </c>
      <c r="H35" s="131">
        <f t="shared" si="23"/>
        <v>1125528.8739167331</v>
      </c>
      <c r="I35" s="131">
        <f t="shared" si="23"/>
        <v>1367714.6412968517</v>
      </c>
      <c r="J35" s="131">
        <f t="shared" si="23"/>
        <v>1250327.5397182368</v>
      </c>
      <c r="K35" s="131">
        <f t="shared" si="23"/>
        <v>953025.57337549014</v>
      </c>
      <c r="L35" s="131">
        <f t="shared" si="23"/>
        <v>1118276.5426032266</v>
      </c>
      <c r="M35" s="131">
        <f t="shared" si="23"/>
        <v>1158346.4186606409</v>
      </c>
      <c r="N35" s="131">
        <f t="shared" si="23"/>
        <v>1037834.8252751702</v>
      </c>
      <c r="O35" s="131">
        <f t="shared" si="23"/>
        <v>942509.61982434802</v>
      </c>
      <c r="P35" s="131">
        <f t="shared" si="23"/>
        <v>923733.01382385287</v>
      </c>
      <c r="Q35" s="131">
        <f t="shared" si="23"/>
        <v>986953.5440727676</v>
      </c>
    </row>
    <row r="36" spans="1:17" ht="11.45" customHeight="1" x14ac:dyDescent="0.25">
      <c r="A36" s="95" t="s">
        <v>126</v>
      </c>
      <c r="B36" s="37">
        <v>352261.30568695161</v>
      </c>
      <c r="C36" s="37">
        <v>279474.50723080127</v>
      </c>
      <c r="D36" s="37">
        <v>235283.48394635279</v>
      </c>
      <c r="E36" s="37">
        <v>246043.93757482787</v>
      </c>
      <c r="F36" s="37">
        <v>260818.69356037004</v>
      </c>
      <c r="G36" s="37">
        <v>268944.91201773623</v>
      </c>
      <c r="H36" s="37">
        <v>480441.27691856876</v>
      </c>
      <c r="I36" s="37">
        <v>504722.67579741054</v>
      </c>
      <c r="J36" s="37">
        <v>356032.44103328313</v>
      </c>
      <c r="K36" s="37">
        <v>275821.7282162105</v>
      </c>
      <c r="L36" s="37">
        <v>304952.45016766974</v>
      </c>
      <c r="M36" s="37">
        <v>305085.18585388741</v>
      </c>
      <c r="N36" s="37">
        <v>275274.86355946655</v>
      </c>
      <c r="O36" s="37">
        <v>249028.77410809207</v>
      </c>
      <c r="P36" s="37">
        <v>227057.64765409118</v>
      </c>
      <c r="Q36" s="37">
        <v>201494.75457668782</v>
      </c>
    </row>
    <row r="37" spans="1:17" ht="11.45" customHeight="1" x14ac:dyDescent="0.25">
      <c r="A37" s="93" t="s">
        <v>125</v>
      </c>
      <c r="B37" s="36">
        <v>310079.4564116312</v>
      </c>
      <c r="C37" s="36">
        <v>304014.08031152328</v>
      </c>
      <c r="D37" s="36">
        <v>264027.88200723042</v>
      </c>
      <c r="E37" s="36">
        <v>360432.32630170841</v>
      </c>
      <c r="F37" s="36">
        <v>399297.41026658844</v>
      </c>
      <c r="G37" s="36">
        <v>425466.88662526151</v>
      </c>
      <c r="H37" s="36">
        <v>645087.5969981642</v>
      </c>
      <c r="I37" s="36">
        <v>862991.96549944114</v>
      </c>
      <c r="J37" s="36">
        <v>894295.09868495353</v>
      </c>
      <c r="K37" s="36">
        <v>677203.84515927965</v>
      </c>
      <c r="L37" s="36">
        <v>813324.09243555681</v>
      </c>
      <c r="M37" s="36">
        <v>853261.23280675348</v>
      </c>
      <c r="N37" s="36">
        <v>762559.9617157036</v>
      </c>
      <c r="O37" s="36">
        <v>693480.84571625595</v>
      </c>
      <c r="P37" s="36">
        <v>696675.36616976175</v>
      </c>
      <c r="Q37" s="36">
        <v>785458.78949607979</v>
      </c>
    </row>
    <row r="39" spans="1:17" ht="11.45" customHeight="1" x14ac:dyDescent="0.25">
      <c r="A39" s="27" t="s">
        <v>136</v>
      </c>
      <c r="B39" s="41">
        <f t="shared" ref="B39:Q39" si="24">SUM(B40,B44)</f>
        <v>208.48486111391298</v>
      </c>
      <c r="C39" s="41">
        <f t="shared" si="24"/>
        <v>203.092276711431</v>
      </c>
      <c r="D39" s="41">
        <f t="shared" si="24"/>
        <v>196.14278134096799</v>
      </c>
      <c r="E39" s="41">
        <f t="shared" si="24"/>
        <v>192.94063002050001</v>
      </c>
      <c r="F39" s="41">
        <f t="shared" si="24"/>
        <v>188.30241691505699</v>
      </c>
      <c r="G39" s="41">
        <f t="shared" si="24"/>
        <v>183.53588975666699</v>
      </c>
      <c r="H39" s="41">
        <f t="shared" si="24"/>
        <v>196.91275072198698</v>
      </c>
      <c r="I39" s="41">
        <f t="shared" si="24"/>
        <v>218.63704360049098</v>
      </c>
      <c r="J39" s="41">
        <f t="shared" si="24"/>
        <v>220.64317575615601</v>
      </c>
      <c r="K39" s="41">
        <f t="shared" si="24"/>
        <v>220.16795792377602</v>
      </c>
      <c r="L39" s="41">
        <f t="shared" si="24"/>
        <v>227.84812730185001</v>
      </c>
      <c r="M39" s="41">
        <f t="shared" si="24"/>
        <v>228.76770103781598</v>
      </c>
      <c r="N39" s="41">
        <f t="shared" si="24"/>
        <v>225.429724989779</v>
      </c>
      <c r="O39" s="41">
        <f t="shared" si="24"/>
        <v>221.28191297444403</v>
      </c>
      <c r="P39" s="41">
        <f t="shared" si="24"/>
        <v>223.69943953220599</v>
      </c>
      <c r="Q39" s="41">
        <f t="shared" si="24"/>
        <v>238.56524427829902</v>
      </c>
    </row>
    <row r="40" spans="1:17" ht="11.45" customHeight="1" x14ac:dyDescent="0.25">
      <c r="A40" s="130" t="s">
        <v>39</v>
      </c>
      <c r="B40" s="132">
        <f t="shared" ref="B40:Q40" si="25">SUM(B41:B43)</f>
        <v>179.113844942128</v>
      </c>
      <c r="C40" s="132">
        <f t="shared" si="25"/>
        <v>174.38893369175599</v>
      </c>
      <c r="D40" s="132">
        <f t="shared" si="25"/>
        <v>168.41847219368498</v>
      </c>
      <c r="E40" s="132">
        <f t="shared" si="25"/>
        <v>162.44801069561402</v>
      </c>
      <c r="F40" s="132">
        <f t="shared" si="25"/>
        <v>156.477549197543</v>
      </c>
      <c r="G40" s="132">
        <f t="shared" si="25"/>
        <v>150.92506468115499</v>
      </c>
      <c r="H40" s="132">
        <f t="shared" si="25"/>
        <v>148.575606046866</v>
      </c>
      <c r="I40" s="132">
        <f t="shared" si="25"/>
        <v>161.97751102832299</v>
      </c>
      <c r="J40" s="132">
        <f t="shared" si="25"/>
        <v>162.65457074067501</v>
      </c>
      <c r="K40" s="132">
        <f t="shared" si="25"/>
        <v>163.15838678068701</v>
      </c>
      <c r="L40" s="132">
        <f t="shared" si="25"/>
        <v>171.817590031153</v>
      </c>
      <c r="M40" s="132">
        <f t="shared" si="25"/>
        <v>173.71619763951099</v>
      </c>
      <c r="N40" s="132">
        <f t="shared" si="25"/>
        <v>171.35725546386601</v>
      </c>
      <c r="O40" s="132">
        <f t="shared" si="25"/>
        <v>168.18847732092303</v>
      </c>
      <c r="P40" s="132">
        <f t="shared" si="25"/>
        <v>171.58503775107698</v>
      </c>
      <c r="Q40" s="132">
        <f t="shared" si="25"/>
        <v>176.09828369227301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107.46868365180499</v>
      </c>
      <c r="C42" s="42">
        <v>105.131944444444</v>
      </c>
      <c r="D42" s="42">
        <v>101.549654989384</v>
      </c>
      <c r="E42" s="42">
        <v>97.967365534324003</v>
      </c>
      <c r="F42" s="42">
        <v>94.385076079263996</v>
      </c>
      <c r="G42" s="42">
        <v>90.802786624204003</v>
      </c>
      <c r="H42" s="42">
        <v>87.220497169143997</v>
      </c>
      <c r="I42" s="42">
        <v>88.731279872543993</v>
      </c>
      <c r="J42" s="42">
        <v>91.796511627906995</v>
      </c>
      <c r="K42" s="42">
        <v>88.900053447353997</v>
      </c>
      <c r="L42" s="42">
        <v>90.425066666667007</v>
      </c>
      <c r="M42" s="42">
        <v>94.711846318035995</v>
      </c>
      <c r="N42" s="42">
        <v>94.741076185401994</v>
      </c>
      <c r="O42" s="42">
        <v>93.960470085470007</v>
      </c>
      <c r="P42" s="42">
        <v>99.745202558635</v>
      </c>
      <c r="Q42" s="42">
        <v>106.646620542842</v>
      </c>
    </row>
    <row r="43" spans="1:17" ht="11.45" customHeight="1" x14ac:dyDescent="0.25">
      <c r="A43" s="116" t="s">
        <v>125</v>
      </c>
      <c r="B43" s="42">
        <v>71.645161290323003</v>
      </c>
      <c r="C43" s="42">
        <v>69.256989247312006</v>
      </c>
      <c r="D43" s="42">
        <v>66.868817204300996</v>
      </c>
      <c r="E43" s="42">
        <v>64.480645161289999</v>
      </c>
      <c r="F43" s="42">
        <v>62.092473118279003</v>
      </c>
      <c r="G43" s="42">
        <v>60.122278056950996</v>
      </c>
      <c r="H43" s="42">
        <v>61.355108877722003</v>
      </c>
      <c r="I43" s="42">
        <v>73.246231155779</v>
      </c>
      <c r="J43" s="42">
        <v>70.858059112768004</v>
      </c>
      <c r="K43" s="42">
        <v>74.258333333332999</v>
      </c>
      <c r="L43" s="42">
        <v>81.392523364485996</v>
      </c>
      <c r="M43" s="42">
        <v>79.004351321474999</v>
      </c>
      <c r="N43" s="42">
        <v>76.616179278464003</v>
      </c>
      <c r="O43" s="42">
        <v>74.228007235453006</v>
      </c>
      <c r="P43" s="42">
        <v>71.839835192441996</v>
      </c>
      <c r="Q43" s="42">
        <v>69.451663149430999</v>
      </c>
    </row>
    <row r="44" spans="1:17" ht="11.45" customHeight="1" x14ac:dyDescent="0.25">
      <c r="A44" s="128" t="s">
        <v>18</v>
      </c>
      <c r="B44" s="131">
        <f t="shared" ref="B44:Q44" si="26">SUM(B45:B46)</f>
        <v>29.371016171785001</v>
      </c>
      <c r="C44" s="131">
        <f t="shared" si="26"/>
        <v>28.703343019674996</v>
      </c>
      <c r="D44" s="131">
        <f t="shared" si="26"/>
        <v>27.724309147282998</v>
      </c>
      <c r="E44" s="131">
        <f t="shared" si="26"/>
        <v>30.492619324886</v>
      </c>
      <c r="F44" s="131">
        <f t="shared" si="26"/>
        <v>31.824867717514003</v>
      </c>
      <c r="G44" s="131">
        <f t="shared" si="26"/>
        <v>32.610825075511997</v>
      </c>
      <c r="H44" s="131">
        <f t="shared" si="26"/>
        <v>48.337144675120996</v>
      </c>
      <c r="I44" s="131">
        <f t="shared" si="26"/>
        <v>56.659532572168004</v>
      </c>
      <c r="J44" s="131">
        <f t="shared" si="26"/>
        <v>57.988605015480999</v>
      </c>
      <c r="K44" s="131">
        <f t="shared" si="26"/>
        <v>57.009571143088998</v>
      </c>
      <c r="L44" s="131">
        <f t="shared" si="26"/>
        <v>56.030537270696996</v>
      </c>
      <c r="M44" s="131">
        <f t="shared" si="26"/>
        <v>55.051503398305002</v>
      </c>
      <c r="N44" s="131">
        <f t="shared" si="26"/>
        <v>54.072469525913</v>
      </c>
      <c r="O44" s="131">
        <f t="shared" si="26"/>
        <v>53.093435653520999</v>
      </c>
      <c r="P44" s="131">
        <f t="shared" si="26"/>
        <v>52.114401781129004</v>
      </c>
      <c r="Q44" s="131">
        <f t="shared" si="26"/>
        <v>62.466960586025998</v>
      </c>
    </row>
    <row r="45" spans="1:17" ht="11.45" customHeight="1" x14ac:dyDescent="0.25">
      <c r="A45" s="95" t="s">
        <v>126</v>
      </c>
      <c r="B45" s="37">
        <v>12.506899055919</v>
      </c>
      <c r="C45" s="37">
        <v>12.090002420722</v>
      </c>
      <c r="D45" s="37">
        <v>11.673105785524999</v>
      </c>
      <c r="E45" s="37">
        <v>11.256209150328001</v>
      </c>
      <c r="F45" s="37">
        <v>10.839312515131001</v>
      </c>
      <c r="G45" s="37">
        <v>10.422415879934</v>
      </c>
      <c r="H45" s="37">
        <v>17.753571428571</v>
      </c>
      <c r="I45" s="37">
        <v>18.251783166904001</v>
      </c>
      <c r="J45" s="37">
        <v>17.834886531706999</v>
      </c>
      <c r="K45" s="37">
        <v>17.417989896510001</v>
      </c>
      <c r="L45" s="37">
        <v>17.001093261312999</v>
      </c>
      <c r="M45" s="37">
        <v>16.584196626116</v>
      </c>
      <c r="N45" s="37">
        <v>16.167299990918998</v>
      </c>
      <c r="O45" s="37">
        <v>15.750403355722</v>
      </c>
      <c r="P45" s="37">
        <v>15.333506720525</v>
      </c>
      <c r="Q45" s="37">
        <v>16.667232597622998</v>
      </c>
    </row>
    <row r="46" spans="1:17" ht="11.45" customHeight="1" x14ac:dyDescent="0.25">
      <c r="A46" s="93" t="s">
        <v>125</v>
      </c>
      <c r="B46" s="36">
        <v>16.864117115866001</v>
      </c>
      <c r="C46" s="36">
        <v>16.613340598952998</v>
      </c>
      <c r="D46" s="36">
        <v>16.051203361757999</v>
      </c>
      <c r="E46" s="36">
        <v>19.236410174557999</v>
      </c>
      <c r="F46" s="36">
        <v>20.985555202383001</v>
      </c>
      <c r="G46" s="36">
        <v>22.188409195578</v>
      </c>
      <c r="H46" s="36">
        <v>30.583573246549999</v>
      </c>
      <c r="I46" s="36">
        <v>38.407749405263999</v>
      </c>
      <c r="J46" s="36">
        <v>40.153718483774</v>
      </c>
      <c r="K46" s="36">
        <v>39.591581246578997</v>
      </c>
      <c r="L46" s="36">
        <v>39.029444009384001</v>
      </c>
      <c r="M46" s="36">
        <v>38.467306772188998</v>
      </c>
      <c r="N46" s="36">
        <v>37.905169534994002</v>
      </c>
      <c r="O46" s="36">
        <v>37.343032297798999</v>
      </c>
      <c r="P46" s="36">
        <v>36.780895060604003</v>
      </c>
      <c r="Q46" s="36">
        <v>45.799727988402999</v>
      </c>
    </row>
    <row r="48" spans="1:17" ht="11.45" customHeight="1" x14ac:dyDescent="0.25">
      <c r="A48" s="27" t="s">
        <v>135</v>
      </c>
      <c r="B48" s="41">
        <f t="shared" ref="B48:Q48" si="27">SUM(B49,B53)</f>
        <v>208.48486111391298</v>
      </c>
      <c r="C48" s="41">
        <f t="shared" si="27"/>
        <v>199.76107278420798</v>
      </c>
      <c r="D48" s="41">
        <f t="shared" si="27"/>
        <v>148.530790804318</v>
      </c>
      <c r="E48" s="41">
        <f t="shared" si="27"/>
        <v>162.633711741984</v>
      </c>
      <c r="F48" s="41">
        <f t="shared" si="27"/>
        <v>167.73825478408901</v>
      </c>
      <c r="G48" s="41">
        <f t="shared" si="27"/>
        <v>173.27228706850502</v>
      </c>
      <c r="H48" s="41">
        <f t="shared" si="27"/>
        <v>191.76090709196001</v>
      </c>
      <c r="I48" s="41">
        <f t="shared" si="27"/>
        <v>218.63704360049098</v>
      </c>
      <c r="J48" s="41">
        <f t="shared" si="27"/>
        <v>211.65620658178298</v>
      </c>
      <c r="K48" s="41">
        <f t="shared" si="27"/>
        <v>205.96025805312001</v>
      </c>
      <c r="L48" s="41">
        <f t="shared" si="27"/>
        <v>221.75884261914399</v>
      </c>
      <c r="M48" s="41">
        <f t="shared" si="27"/>
        <v>218.958239762186</v>
      </c>
      <c r="N48" s="41">
        <f t="shared" si="27"/>
        <v>191.50361279416299</v>
      </c>
      <c r="O48" s="41">
        <f t="shared" si="27"/>
        <v>181.22978893408498</v>
      </c>
      <c r="P48" s="41">
        <f t="shared" si="27"/>
        <v>194.48014860742097</v>
      </c>
      <c r="Q48" s="41">
        <f t="shared" si="27"/>
        <v>220.954949713627</v>
      </c>
    </row>
    <row r="49" spans="1:17" ht="11.45" customHeight="1" x14ac:dyDescent="0.25">
      <c r="A49" s="130" t="s">
        <v>39</v>
      </c>
      <c r="B49" s="132">
        <f t="shared" ref="B49:Q49" si="28">SUM(B50:B52)</f>
        <v>179.113844942128</v>
      </c>
      <c r="C49" s="132">
        <f t="shared" si="28"/>
        <v>172.43301971326099</v>
      </c>
      <c r="D49" s="132">
        <f t="shared" si="28"/>
        <v>124.653771747869</v>
      </c>
      <c r="E49" s="132">
        <f t="shared" si="28"/>
        <v>134.048070798195</v>
      </c>
      <c r="F49" s="132">
        <f t="shared" si="28"/>
        <v>137.01778743502899</v>
      </c>
      <c r="G49" s="132">
        <f t="shared" si="28"/>
        <v>140.77983432704801</v>
      </c>
      <c r="H49" s="132">
        <f t="shared" si="28"/>
        <v>143.423762416839</v>
      </c>
      <c r="I49" s="132">
        <f t="shared" si="28"/>
        <v>161.97751102832299</v>
      </c>
      <c r="J49" s="132">
        <f t="shared" si="28"/>
        <v>157.91610816969398</v>
      </c>
      <c r="K49" s="132">
        <f t="shared" si="28"/>
        <v>163.15838678068701</v>
      </c>
      <c r="L49" s="132">
        <f t="shared" si="28"/>
        <v>171.817590031153</v>
      </c>
      <c r="M49" s="132">
        <f t="shared" si="28"/>
        <v>168.36605192551298</v>
      </c>
      <c r="N49" s="132">
        <f t="shared" si="28"/>
        <v>146.06039082714699</v>
      </c>
      <c r="O49" s="132">
        <f t="shared" si="28"/>
        <v>136.52277538141999</v>
      </c>
      <c r="P49" s="132">
        <f t="shared" si="28"/>
        <v>147.32996150109199</v>
      </c>
      <c r="Q49" s="132">
        <f t="shared" si="28"/>
        <v>158.487989127601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107.46868365180499</v>
      </c>
      <c r="C51" s="42">
        <v>105.131944444444</v>
      </c>
      <c r="D51" s="42">
        <v>78.092632719392995</v>
      </c>
      <c r="E51" s="42">
        <v>83.907367280607005</v>
      </c>
      <c r="F51" s="42">
        <v>81.344420600858001</v>
      </c>
      <c r="G51" s="42">
        <v>80.657556270097004</v>
      </c>
      <c r="H51" s="42">
        <v>82.068653539116994</v>
      </c>
      <c r="I51" s="42">
        <v>88.731279872543993</v>
      </c>
      <c r="J51" s="42">
        <v>91.796511627906995</v>
      </c>
      <c r="K51" s="42">
        <v>88.900053447353997</v>
      </c>
      <c r="L51" s="42">
        <v>90.425066666667007</v>
      </c>
      <c r="M51" s="42">
        <v>94.711846318035995</v>
      </c>
      <c r="N51" s="42">
        <v>94.741076185401994</v>
      </c>
      <c r="O51" s="42">
        <v>93.960470085470007</v>
      </c>
      <c r="P51" s="42">
        <v>99.745202558635</v>
      </c>
      <c r="Q51" s="42">
        <v>106.646620542842</v>
      </c>
    </row>
    <row r="52" spans="1:17" ht="11.45" customHeight="1" x14ac:dyDescent="0.25">
      <c r="A52" s="116" t="s">
        <v>125</v>
      </c>
      <c r="B52" s="42">
        <v>71.645161290323003</v>
      </c>
      <c r="C52" s="42">
        <v>67.301075268817002</v>
      </c>
      <c r="D52" s="42">
        <v>46.561139028475999</v>
      </c>
      <c r="E52" s="42">
        <v>50.140703517588001</v>
      </c>
      <c r="F52" s="42">
        <v>55.673366834170999</v>
      </c>
      <c r="G52" s="42">
        <v>60.122278056950996</v>
      </c>
      <c r="H52" s="42">
        <v>61.355108877722003</v>
      </c>
      <c r="I52" s="42">
        <v>73.246231155779</v>
      </c>
      <c r="J52" s="42">
        <v>66.119596541787004</v>
      </c>
      <c r="K52" s="42">
        <v>74.258333333332999</v>
      </c>
      <c r="L52" s="42">
        <v>81.392523364485996</v>
      </c>
      <c r="M52" s="42">
        <v>73.654205607476996</v>
      </c>
      <c r="N52" s="42">
        <v>51.319314641745002</v>
      </c>
      <c r="O52" s="42">
        <v>42.562305295949997</v>
      </c>
      <c r="P52" s="42">
        <v>47.584758942457</v>
      </c>
      <c r="Q52" s="42">
        <v>51.841368584759003</v>
      </c>
    </row>
    <row r="53" spans="1:17" ht="11.45" customHeight="1" x14ac:dyDescent="0.25">
      <c r="A53" s="128" t="s">
        <v>18</v>
      </c>
      <c r="B53" s="131">
        <f t="shared" ref="B53:Q53" si="29">SUM(B54:B55)</f>
        <v>29.371016171785001</v>
      </c>
      <c r="C53" s="131">
        <f t="shared" si="29"/>
        <v>27.328053070947</v>
      </c>
      <c r="D53" s="131">
        <f t="shared" si="29"/>
        <v>23.877019056449001</v>
      </c>
      <c r="E53" s="131">
        <f t="shared" si="29"/>
        <v>28.585640943788999</v>
      </c>
      <c r="F53" s="131">
        <f t="shared" si="29"/>
        <v>30.720467349060002</v>
      </c>
      <c r="G53" s="131">
        <f t="shared" si="29"/>
        <v>32.492452741457001</v>
      </c>
      <c r="H53" s="131">
        <f t="shared" si="29"/>
        <v>48.337144675120996</v>
      </c>
      <c r="I53" s="131">
        <f t="shared" si="29"/>
        <v>56.659532572168004</v>
      </c>
      <c r="J53" s="131">
        <f t="shared" si="29"/>
        <v>53.740098412088997</v>
      </c>
      <c r="K53" s="131">
        <f t="shared" si="29"/>
        <v>42.801871272432997</v>
      </c>
      <c r="L53" s="131">
        <f t="shared" si="29"/>
        <v>49.941252587991002</v>
      </c>
      <c r="M53" s="131">
        <f t="shared" si="29"/>
        <v>50.592187836673006</v>
      </c>
      <c r="N53" s="131">
        <f t="shared" si="29"/>
        <v>45.443221967016001</v>
      </c>
      <c r="O53" s="131">
        <f t="shared" si="29"/>
        <v>44.707013552665003</v>
      </c>
      <c r="P53" s="131">
        <f t="shared" si="29"/>
        <v>47.150187106329</v>
      </c>
      <c r="Q53" s="131">
        <f t="shared" si="29"/>
        <v>62.466960586025998</v>
      </c>
    </row>
    <row r="54" spans="1:17" ht="11.45" customHeight="1" x14ac:dyDescent="0.25">
      <c r="A54" s="95" t="s">
        <v>126</v>
      </c>
      <c r="B54" s="37">
        <v>12.506899055919</v>
      </c>
      <c r="C54" s="37">
        <v>10.714712471994</v>
      </c>
      <c r="D54" s="37">
        <v>9.1123941493460006</v>
      </c>
      <c r="E54" s="37">
        <v>9.3492307692309993</v>
      </c>
      <c r="F54" s="37">
        <v>9.7349121466770008</v>
      </c>
      <c r="G54" s="37">
        <v>10.304043545879001</v>
      </c>
      <c r="H54" s="37">
        <v>17.753571428571</v>
      </c>
      <c r="I54" s="37">
        <v>18.251783166904001</v>
      </c>
      <c r="J54" s="37">
        <v>13.586379928315001</v>
      </c>
      <c r="K54" s="37">
        <v>11.043696275072</v>
      </c>
      <c r="L54" s="37">
        <v>12.428571428571001</v>
      </c>
      <c r="M54" s="37">
        <v>12.424908424908001</v>
      </c>
      <c r="N54" s="37">
        <v>12.573893473368001</v>
      </c>
      <c r="O54" s="37">
        <v>13.061443932412001</v>
      </c>
      <c r="P54" s="37">
        <v>14.286516853933</v>
      </c>
      <c r="Q54" s="37">
        <v>16.667232597622998</v>
      </c>
    </row>
    <row r="55" spans="1:17" ht="11.45" customHeight="1" x14ac:dyDescent="0.25">
      <c r="A55" s="93" t="s">
        <v>125</v>
      </c>
      <c r="B55" s="36">
        <v>16.864117115866001</v>
      </c>
      <c r="C55" s="36">
        <v>16.613340598952998</v>
      </c>
      <c r="D55" s="36">
        <v>14.764624907103</v>
      </c>
      <c r="E55" s="36">
        <v>19.236410174557999</v>
      </c>
      <c r="F55" s="36">
        <v>20.985555202383001</v>
      </c>
      <c r="G55" s="36">
        <v>22.188409195578</v>
      </c>
      <c r="H55" s="36">
        <v>30.583573246549999</v>
      </c>
      <c r="I55" s="36">
        <v>38.407749405263999</v>
      </c>
      <c r="J55" s="36">
        <v>40.153718483774</v>
      </c>
      <c r="K55" s="36">
        <v>31.758174997360999</v>
      </c>
      <c r="L55" s="36">
        <v>37.512681159419998</v>
      </c>
      <c r="M55" s="36">
        <v>38.167279411765001</v>
      </c>
      <c r="N55" s="36">
        <v>32.869328493647998</v>
      </c>
      <c r="O55" s="36">
        <v>31.645569620252999</v>
      </c>
      <c r="P55" s="36">
        <v>32.863670252395998</v>
      </c>
      <c r="Q55" s="36">
        <v>45.799727988402999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1.556910967982013</v>
      </c>
      <c r="D57" s="41">
        <f t="shared" si="30"/>
        <v>1.0018652574217413E-12</v>
      </c>
      <c r="E57" s="41">
        <f t="shared" si="30"/>
        <v>3.747344049996018</v>
      </c>
      <c r="F57" s="41">
        <f t="shared" si="30"/>
        <v>2.3112822650210028</v>
      </c>
      <c r="G57" s="41">
        <f t="shared" si="30"/>
        <v>2.1829682120740124</v>
      </c>
      <c r="H57" s="41">
        <f t="shared" si="30"/>
        <v>20.326356335784002</v>
      </c>
      <c r="I57" s="41">
        <f t="shared" si="30"/>
        <v>28.673788248967995</v>
      </c>
      <c r="J57" s="41">
        <f t="shared" si="30"/>
        <v>8.9556275261290068</v>
      </c>
      <c r="K57" s="41">
        <f t="shared" si="30"/>
        <v>6.4742775380839959</v>
      </c>
      <c r="L57" s="41">
        <f t="shared" si="30"/>
        <v>14.629664748538012</v>
      </c>
      <c r="M57" s="41">
        <f t="shared" si="30"/>
        <v>7.8690691064299898</v>
      </c>
      <c r="N57" s="41">
        <f t="shared" si="30"/>
        <v>3.6115193224270072</v>
      </c>
      <c r="O57" s="41">
        <f t="shared" si="30"/>
        <v>2.8016833551290148</v>
      </c>
      <c r="P57" s="41">
        <f t="shared" si="30"/>
        <v>9.3670219282260021</v>
      </c>
      <c r="Q57" s="41">
        <f t="shared" si="30"/>
        <v>21.815300116556998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1.2455502476990148</v>
      </c>
      <c r="D58" s="132">
        <f t="shared" si="31"/>
        <v>0</v>
      </c>
      <c r="E58" s="132">
        <f t="shared" si="31"/>
        <v>1.4210854715202004E-14</v>
      </c>
      <c r="F58" s="132">
        <f t="shared" si="31"/>
        <v>0</v>
      </c>
      <c r="G58" s="132">
        <f t="shared" si="31"/>
        <v>0.41797698168301167</v>
      </c>
      <c r="H58" s="132">
        <f t="shared" si="31"/>
        <v>3.6210028637820031</v>
      </c>
      <c r="I58" s="132">
        <f t="shared" si="31"/>
        <v>19.372366479527997</v>
      </c>
      <c r="J58" s="132">
        <f t="shared" si="31"/>
        <v>6.6475212104230081</v>
      </c>
      <c r="K58" s="132">
        <f t="shared" si="31"/>
        <v>6.4742775380830011</v>
      </c>
      <c r="L58" s="132">
        <f t="shared" si="31"/>
        <v>14.62966474853701</v>
      </c>
      <c r="M58" s="132">
        <f t="shared" si="31"/>
        <v>7.869069106428995</v>
      </c>
      <c r="N58" s="132">
        <f t="shared" si="31"/>
        <v>3.6115193224260054</v>
      </c>
      <c r="O58" s="132">
        <f t="shared" si="31"/>
        <v>2.80168335512802</v>
      </c>
      <c r="P58" s="132">
        <f t="shared" si="31"/>
        <v>9.3670219282250002</v>
      </c>
      <c r="Q58" s="132">
        <f t="shared" si="31"/>
        <v>10.483707439267008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1.2455502476990148</v>
      </c>
      <c r="D60" s="42">
        <v>0</v>
      </c>
      <c r="E60" s="42">
        <v>1.4210854715202004E-14</v>
      </c>
      <c r="F60" s="42">
        <v>0</v>
      </c>
      <c r="G60" s="42">
        <v>1.4210854715202004E-14</v>
      </c>
      <c r="H60" s="42">
        <v>0</v>
      </c>
      <c r="I60" s="42">
        <v>5.0930721584600036</v>
      </c>
      <c r="J60" s="42">
        <v>6.6475212104230081</v>
      </c>
      <c r="K60" s="42">
        <v>0.68583127450700943</v>
      </c>
      <c r="L60" s="42">
        <v>5.1073026743730168</v>
      </c>
      <c r="M60" s="42">
        <v>7.869069106428995</v>
      </c>
      <c r="N60" s="42">
        <v>3.6115193224260054</v>
      </c>
      <c r="O60" s="42">
        <v>2.80168335512802</v>
      </c>
      <c r="P60" s="42">
        <v>9.3670219282250002</v>
      </c>
      <c r="Q60" s="42">
        <v>10.483707439267008</v>
      </c>
    </row>
    <row r="61" spans="1:17" ht="11.45" customHeight="1" x14ac:dyDescent="0.25">
      <c r="A61" s="116" t="s">
        <v>125</v>
      </c>
      <c r="B61" s="42"/>
      <c r="C61" s="42">
        <v>0</v>
      </c>
      <c r="D61" s="42">
        <v>0</v>
      </c>
      <c r="E61" s="42">
        <v>0</v>
      </c>
      <c r="F61" s="42">
        <v>0</v>
      </c>
      <c r="G61" s="42">
        <v>0.41797698168299746</v>
      </c>
      <c r="H61" s="42">
        <v>3.6210028637820031</v>
      </c>
      <c r="I61" s="42">
        <v>14.279294321067994</v>
      </c>
      <c r="J61" s="42">
        <v>0</v>
      </c>
      <c r="K61" s="42">
        <v>5.7884462635759917</v>
      </c>
      <c r="L61" s="42">
        <v>9.5223620741639934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0.31136072028299822</v>
      </c>
      <c r="D62" s="131">
        <f t="shared" si="32"/>
        <v>1.0018652574217413E-12</v>
      </c>
      <c r="E62" s="131">
        <f t="shared" si="32"/>
        <v>3.7473440499960038</v>
      </c>
      <c r="F62" s="131">
        <f t="shared" si="32"/>
        <v>2.3112822650210028</v>
      </c>
      <c r="G62" s="131">
        <f t="shared" si="32"/>
        <v>1.7649912303910007</v>
      </c>
      <c r="H62" s="131">
        <f t="shared" si="32"/>
        <v>16.705353472001999</v>
      </c>
      <c r="I62" s="131">
        <f t="shared" si="32"/>
        <v>9.3014217694399974</v>
      </c>
      <c r="J62" s="131">
        <f t="shared" si="32"/>
        <v>2.3081063157059987</v>
      </c>
      <c r="K62" s="131">
        <f t="shared" si="32"/>
        <v>9.9475983006414026E-13</v>
      </c>
      <c r="L62" s="131">
        <f t="shared" si="32"/>
        <v>1.0018652574217413E-12</v>
      </c>
      <c r="M62" s="131">
        <f t="shared" si="32"/>
        <v>9.9475983006414026E-13</v>
      </c>
      <c r="N62" s="131">
        <f t="shared" si="32"/>
        <v>1.0018652574217413E-12</v>
      </c>
      <c r="O62" s="131">
        <f t="shared" si="32"/>
        <v>9.9475983006414026E-13</v>
      </c>
      <c r="P62" s="131">
        <f t="shared" si="32"/>
        <v>1.0018652574217413E-12</v>
      </c>
      <c r="Q62" s="131">
        <f t="shared" si="32"/>
        <v>11.331592677289992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1.7763568394002505E-15</v>
      </c>
      <c r="F63" s="37">
        <v>0</v>
      </c>
      <c r="G63" s="37">
        <v>0</v>
      </c>
      <c r="H63" s="37">
        <v>7.7480521838339982</v>
      </c>
      <c r="I63" s="37">
        <v>0.91510837352999985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1.7506225122949974</v>
      </c>
    </row>
    <row r="64" spans="1:17" ht="11.45" customHeight="1" x14ac:dyDescent="0.25">
      <c r="A64" s="93" t="s">
        <v>125</v>
      </c>
      <c r="B64" s="36"/>
      <c r="C64" s="36">
        <v>0.31136072028299822</v>
      </c>
      <c r="D64" s="36">
        <v>1.0018652574217413E-12</v>
      </c>
      <c r="E64" s="36">
        <v>3.747344049996002</v>
      </c>
      <c r="F64" s="36">
        <v>2.3112822650210028</v>
      </c>
      <c r="G64" s="36">
        <v>1.7649912303910007</v>
      </c>
      <c r="H64" s="36">
        <v>8.9573012881680008</v>
      </c>
      <c r="I64" s="36">
        <v>8.3863133959099976</v>
      </c>
      <c r="J64" s="36">
        <v>2.3081063157059987</v>
      </c>
      <c r="K64" s="36">
        <v>9.9475983006414026E-13</v>
      </c>
      <c r="L64" s="36">
        <v>1.0018652574217413E-12</v>
      </c>
      <c r="M64" s="36">
        <v>9.9475983006414026E-13</v>
      </c>
      <c r="N64" s="36">
        <v>1.0018652574217413E-12</v>
      </c>
      <c r="O64" s="36">
        <v>9.9475983006414026E-13</v>
      </c>
      <c r="P64" s="36">
        <v>1.0018652574217413E-12</v>
      </c>
      <c r="Q64" s="36">
        <v>9.5809701649949943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82.343753010693987</v>
      </c>
      <c r="C69" s="134">
        <f t="shared" si="33"/>
        <v>82.241866843986372</v>
      </c>
      <c r="D69" s="134">
        <f t="shared" si="33"/>
        <v>84.172672078903886</v>
      </c>
      <c r="E69" s="134">
        <f t="shared" si="33"/>
        <v>87.664659384180879</v>
      </c>
      <c r="F69" s="134">
        <f t="shared" si="33"/>
        <v>95.043372659753445</v>
      </c>
      <c r="G69" s="134">
        <f t="shared" si="33"/>
        <v>96.120734978540767</v>
      </c>
      <c r="H69" s="134">
        <f t="shared" si="33"/>
        <v>101.09706239912805</v>
      </c>
      <c r="I69" s="134">
        <f t="shared" si="33"/>
        <v>99.703077193098977</v>
      </c>
      <c r="J69" s="134">
        <f t="shared" si="33"/>
        <v>101.75541295100334</v>
      </c>
      <c r="K69" s="134">
        <f t="shared" si="33"/>
        <v>102.98693138979642</v>
      </c>
      <c r="L69" s="134">
        <f t="shared" si="33"/>
        <v>103.89656944738753</v>
      </c>
      <c r="M69" s="134">
        <f t="shared" si="33"/>
        <v>112.0648645762893</v>
      </c>
      <c r="N69" s="134">
        <f t="shared" si="33"/>
        <v>110.51385831403955</v>
      </c>
      <c r="O69" s="134">
        <f t="shared" si="33"/>
        <v>112.37530447448319</v>
      </c>
      <c r="P69" s="134">
        <f t="shared" si="33"/>
        <v>117.44147731709222</v>
      </c>
      <c r="Q69" s="134">
        <f t="shared" si="33"/>
        <v>120.38917864309461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73.975833576166465</v>
      </c>
      <c r="C71" s="77">
        <f>TrAvia_png!C14*TrAvia_png!C20</f>
        <v>74.032326085962396</v>
      </c>
      <c r="D71" s="77">
        <f>TrAvia_png!D14*TrAvia_png!D20</f>
        <v>77.505372540042572</v>
      </c>
      <c r="E71" s="77">
        <f>TrAvia_png!E14*TrAvia_png!E20</f>
        <v>81.28564880272188</v>
      </c>
      <c r="F71" s="77">
        <f>TrAvia_png!F14*TrAvia_png!F20</f>
        <v>87.659919802672363</v>
      </c>
      <c r="G71" s="77">
        <f>TrAvia_png!G14*TrAvia_png!G20</f>
        <v>87.43946793172411</v>
      </c>
      <c r="H71" s="77">
        <f>TrAvia_png!H14*TrAvia_png!H20</f>
        <v>93.188785204303301</v>
      </c>
      <c r="I71" s="77">
        <f>TrAvia_png!I14*TrAvia_png!I20</f>
        <v>91.341421226830093</v>
      </c>
      <c r="J71" s="77">
        <f>TrAvia_png!J14*TrAvia_png!J20</f>
        <v>89.179330834470491</v>
      </c>
      <c r="K71" s="77">
        <f>TrAvia_png!K14*TrAvia_png!K20</f>
        <v>89.408832936536569</v>
      </c>
      <c r="L71" s="77">
        <f>TrAvia_png!L14*TrAvia_png!L20</f>
        <v>92.050322329501569</v>
      </c>
      <c r="M71" s="77">
        <f>TrAvia_png!M14*TrAvia_png!M20</f>
        <v>97.533528649501392</v>
      </c>
      <c r="N71" s="77">
        <f>TrAvia_png!N14*TrAvia_png!N20</f>
        <v>99.610024236766776</v>
      </c>
      <c r="O71" s="77">
        <f>TrAvia_png!O14*TrAvia_png!O20</f>
        <v>103.05150829476844</v>
      </c>
      <c r="P71" s="77">
        <f>TrAvia_png!P14*TrAvia_png!P20</f>
        <v>108.31034298479068</v>
      </c>
      <c r="Q71" s="77">
        <f>TrAvia_png!Q14*TrAvia_png!Q20</f>
        <v>111.27946144748464</v>
      </c>
    </row>
    <row r="72" spans="1:17" ht="11.45" customHeight="1" x14ac:dyDescent="0.25">
      <c r="A72" s="116" t="s">
        <v>125</v>
      </c>
      <c r="B72" s="135">
        <f>TrAvia_png!B15*TrAvia_png!B21</f>
        <v>118.66932527175661</v>
      </c>
      <c r="C72" s="135">
        <f>TrAvia_png!C15*TrAvia_png!C21</f>
        <v>119.1189373017141</v>
      </c>
      <c r="D72" s="135">
        <f>TrAvia_png!D15*TrAvia_png!D21</f>
        <v>118.75018886930245</v>
      </c>
      <c r="E72" s="135">
        <f>TrAvia_png!E15*TrAvia_png!E21</f>
        <v>120.67274670942741</v>
      </c>
      <c r="F72" s="135">
        <f>TrAvia_png!F15*TrAvia_png!F21</f>
        <v>128.72641935192706</v>
      </c>
      <c r="G72" s="135">
        <f>TrAvia_png!G15*TrAvia_png!G21</f>
        <v>132.52313821636531</v>
      </c>
      <c r="H72" s="135">
        <f>TrAvia_png!H15*TrAvia_png!H21</f>
        <v>134.3906740560758</v>
      </c>
      <c r="I72" s="135">
        <f>TrAvia_png!I15*TrAvia_png!I21</f>
        <v>131.65225942188073</v>
      </c>
      <c r="J72" s="135">
        <f>TrAvia_png!J15*TrAvia_png!J21</f>
        <v>149.35498071349184</v>
      </c>
      <c r="K72" s="135">
        <f>TrAvia_png!K15*TrAvia_png!K21</f>
        <v>153.67646728762205</v>
      </c>
      <c r="L72" s="135">
        <f>TrAvia_png!L15*TrAvia_png!L21</f>
        <v>142.33373521644276</v>
      </c>
      <c r="M72" s="135">
        <f>TrAvia_png!M15*TrAvia_png!M21</f>
        <v>166.60884828490461</v>
      </c>
      <c r="N72" s="135">
        <f>TrAvia_png!N15*TrAvia_png!N21</f>
        <v>169.36649770844082</v>
      </c>
      <c r="O72" s="135">
        <f>TrAvia_png!O15*TrAvia_png!O21</f>
        <v>172.3935956084172</v>
      </c>
      <c r="P72" s="135">
        <f>TrAvia_png!P15*TrAvia_png!P21</f>
        <v>173.28473379743113</v>
      </c>
      <c r="Q72" s="135">
        <f>TrAvia_png!Q15*TrAvia_png!Q21</f>
        <v>175.15269694606107</v>
      </c>
    </row>
    <row r="73" spans="1:17" ht="11.45" customHeight="1" x14ac:dyDescent="0.25">
      <c r="A73" s="128" t="s">
        <v>132</v>
      </c>
      <c r="B73" s="133">
        <f t="shared" ref="B73:Q73" si="34">IF(B35=0,"",B35/B26)</f>
        <v>28.788662672168591</v>
      </c>
      <c r="C73" s="133">
        <f t="shared" si="34"/>
        <v>30.685700107405971</v>
      </c>
      <c r="D73" s="133">
        <f t="shared" si="34"/>
        <v>31.340156035248757</v>
      </c>
      <c r="E73" s="133">
        <f t="shared" si="34"/>
        <v>33.490323257857213</v>
      </c>
      <c r="F73" s="133">
        <f t="shared" si="34"/>
        <v>34.273941008668665</v>
      </c>
      <c r="G73" s="133">
        <f t="shared" si="34"/>
        <v>34.445029694593146</v>
      </c>
      <c r="H73" s="133">
        <f t="shared" si="34"/>
        <v>32.202130748361554</v>
      </c>
      <c r="I73" s="133">
        <f t="shared" si="34"/>
        <v>33.87360728377174</v>
      </c>
      <c r="J73" s="133">
        <f t="shared" si="34"/>
        <v>36.534714657342626</v>
      </c>
      <c r="K73" s="133">
        <f t="shared" si="34"/>
        <v>36.436212470388824</v>
      </c>
      <c r="L73" s="133">
        <f t="shared" si="34"/>
        <v>38.310261822652507</v>
      </c>
      <c r="M73" s="133">
        <f t="shared" si="34"/>
        <v>39.031789556243588</v>
      </c>
      <c r="N73" s="133">
        <f t="shared" si="34"/>
        <v>38.302141470149472</v>
      </c>
      <c r="O73" s="133">
        <f t="shared" si="34"/>
        <v>37.611621366548867</v>
      </c>
      <c r="P73" s="133">
        <f t="shared" si="34"/>
        <v>40.660842231880132</v>
      </c>
      <c r="Q73" s="133">
        <f t="shared" si="34"/>
        <v>41.037569400115075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980.29023508317039</v>
      </c>
      <c r="C78" s="134">
        <f t="shared" ref="C78:Q78" si="35">IF(C13=0,0,C13*1000000/C22)</f>
        <v>977.56604770285333</v>
      </c>
      <c r="D78" s="134">
        <f t="shared" si="35"/>
        <v>1007.9048801588169</v>
      </c>
      <c r="E78" s="134">
        <f t="shared" si="35"/>
        <v>1008.6781208998783</v>
      </c>
      <c r="F78" s="134">
        <f t="shared" si="35"/>
        <v>1039.4161518718145</v>
      </c>
      <c r="G78" s="134">
        <f t="shared" si="35"/>
        <v>1070.841448592633</v>
      </c>
      <c r="H78" s="134">
        <f t="shared" si="35"/>
        <v>1058.5493364908261</v>
      </c>
      <c r="I78" s="134">
        <f t="shared" si="35"/>
        <v>1095.5920423086914</v>
      </c>
      <c r="J78" s="134">
        <f t="shared" si="35"/>
        <v>973.67948280165956</v>
      </c>
      <c r="K78" s="134">
        <f t="shared" si="35"/>
        <v>1109.7394043901318</v>
      </c>
      <c r="L78" s="134">
        <f t="shared" si="35"/>
        <v>1106.458140938769</v>
      </c>
      <c r="M78" s="134">
        <f t="shared" si="35"/>
        <v>1050.4940584209414</v>
      </c>
      <c r="N78" s="134">
        <f t="shared" si="35"/>
        <v>924.96800122915545</v>
      </c>
      <c r="O78" s="134">
        <f t="shared" si="35"/>
        <v>878.22052159163024</v>
      </c>
      <c r="P78" s="134">
        <f t="shared" si="35"/>
        <v>889.10275285637317</v>
      </c>
      <c r="Q78" s="134">
        <f t="shared" si="35"/>
        <v>890.51610246615201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561.73466961440977</v>
      </c>
      <c r="C80" s="77">
        <v>572.46702404883217</v>
      </c>
      <c r="D80" s="77">
        <v>598.12912271848757</v>
      </c>
      <c r="E80" s="77">
        <v>598.12910917631734</v>
      </c>
      <c r="F80" s="77">
        <v>580.48197991930556</v>
      </c>
      <c r="G80" s="77">
        <v>579.04295666986968</v>
      </c>
      <c r="H80" s="77">
        <v>565.78860379345758</v>
      </c>
      <c r="I80" s="77">
        <v>562.3519772547769</v>
      </c>
      <c r="J80" s="77">
        <v>553.66330246367966</v>
      </c>
      <c r="K80" s="77">
        <v>573.66067746308704</v>
      </c>
      <c r="L80" s="77">
        <v>569.64679230011791</v>
      </c>
      <c r="M80" s="77">
        <v>571.41212535402587</v>
      </c>
      <c r="N80" s="77">
        <v>568.44622408977511</v>
      </c>
      <c r="O80" s="77">
        <v>572.43985650319939</v>
      </c>
      <c r="P80" s="77">
        <v>569.47727886807934</v>
      </c>
      <c r="Q80" s="77">
        <v>566.04630795247419</v>
      </c>
    </row>
    <row r="81" spans="1:17" ht="11.45" customHeight="1" x14ac:dyDescent="0.25">
      <c r="A81" s="116" t="s">
        <v>125</v>
      </c>
      <c r="B81" s="77">
        <v>2797.2616528492008</v>
      </c>
      <c r="C81" s="77">
        <v>2797.2616528492008</v>
      </c>
      <c r="D81" s="77">
        <v>3133.0573576506481</v>
      </c>
      <c r="E81" s="77">
        <v>3133.0573576506481</v>
      </c>
      <c r="F81" s="77">
        <v>3133.0573576506486</v>
      </c>
      <c r="G81" s="77">
        <v>3133.0573576506481</v>
      </c>
      <c r="H81" s="77">
        <v>3133.0573576506476</v>
      </c>
      <c r="I81" s="77">
        <v>3133.0573576506481</v>
      </c>
      <c r="J81" s="77">
        <v>2563.4105653505303</v>
      </c>
      <c r="K81" s="77">
        <v>3111.0197726367755</v>
      </c>
      <c r="L81" s="77">
        <v>2848.2339615005894</v>
      </c>
      <c r="M81" s="77">
        <v>2848.7483472177701</v>
      </c>
      <c r="N81" s="77">
        <v>2849.2679710873776</v>
      </c>
      <c r="O81" s="77">
        <v>2846.5639545308604</v>
      </c>
      <c r="P81" s="77">
        <v>2843.8355025912338</v>
      </c>
      <c r="Q81" s="77">
        <v>2841.0824207238279</v>
      </c>
    </row>
    <row r="82" spans="1:17" ht="11.45" customHeight="1" x14ac:dyDescent="0.25">
      <c r="A82" s="128" t="s">
        <v>18</v>
      </c>
      <c r="B82" s="133">
        <f>IF(B17=0,0,B17*1000000/B26)</f>
        <v>1006.2262124769816</v>
      </c>
      <c r="C82" s="133">
        <f t="shared" ref="C82:Q82" si="36">IF(C17=0,0,C17*1000000/C26)</f>
        <v>1163.0522404019971</v>
      </c>
      <c r="D82" s="133">
        <f t="shared" si="36"/>
        <v>1228.1523445149703</v>
      </c>
      <c r="E82" s="133">
        <f t="shared" si="36"/>
        <v>1373.5018956937363</v>
      </c>
      <c r="F82" s="133">
        <f t="shared" si="36"/>
        <v>1386.9306699173776</v>
      </c>
      <c r="G82" s="133">
        <f t="shared" si="36"/>
        <v>1418.7568067877125</v>
      </c>
      <c r="H82" s="133">
        <f t="shared" si="36"/>
        <v>1153.2301110421211</v>
      </c>
      <c r="I82" s="133">
        <f t="shared" si="36"/>
        <v>1243.4466662154757</v>
      </c>
      <c r="J82" s="133">
        <f t="shared" si="36"/>
        <v>1476.4006786384164</v>
      </c>
      <c r="K82" s="133">
        <f t="shared" si="36"/>
        <v>1480.5646753292835</v>
      </c>
      <c r="L82" s="133">
        <f t="shared" si="36"/>
        <v>1598.1144759534627</v>
      </c>
      <c r="M82" s="133">
        <f t="shared" si="36"/>
        <v>1671.4218645655715</v>
      </c>
      <c r="N82" s="133">
        <f t="shared" si="36"/>
        <v>1670.2154445632973</v>
      </c>
      <c r="O82" s="133">
        <f t="shared" si="36"/>
        <v>1718.6111454555003</v>
      </c>
      <c r="P82" s="133">
        <f t="shared" si="36"/>
        <v>1820.4325552181381</v>
      </c>
      <c r="Q82" s="133">
        <f t="shared" si="36"/>
        <v>1984.6250786615556</v>
      </c>
    </row>
    <row r="83" spans="1:17" ht="11.45" customHeight="1" x14ac:dyDescent="0.25">
      <c r="A83" s="95" t="s">
        <v>126</v>
      </c>
      <c r="B83" s="75">
        <v>406.55631635949374</v>
      </c>
      <c r="C83" s="75">
        <v>464.06083023762028</v>
      </c>
      <c r="D83" s="75">
        <v>529.69122684292654</v>
      </c>
      <c r="E83" s="75">
        <v>527.43438656318608</v>
      </c>
      <c r="F83" s="75">
        <v>513.10235122122947</v>
      </c>
      <c r="G83" s="75">
        <v>551.94006280917188</v>
      </c>
      <c r="H83" s="75">
        <v>372.78853625962114</v>
      </c>
      <c r="I83" s="75">
        <v>369.03722350472469</v>
      </c>
      <c r="J83" s="75">
        <v>379.87290902046135</v>
      </c>
      <c r="K83" s="75">
        <v>378.67372855512673</v>
      </c>
      <c r="L83" s="75">
        <v>456.30198322193496</v>
      </c>
      <c r="M83" s="75">
        <v>424.62103323098074</v>
      </c>
      <c r="N83" s="75">
        <v>474.15512743312138</v>
      </c>
      <c r="O83" s="75">
        <v>525.45853798669202</v>
      </c>
      <c r="P83" s="75">
        <v>622.14346678586139</v>
      </c>
      <c r="Q83" s="75">
        <v>753.83122356542935</v>
      </c>
    </row>
    <row r="84" spans="1:17" ht="11.45" customHeight="1" x14ac:dyDescent="0.25">
      <c r="A84" s="93" t="s">
        <v>125</v>
      </c>
      <c r="B84" s="74">
        <v>2795.1652671861975</v>
      </c>
      <c r="C84" s="74">
        <v>2802.4355072741478</v>
      </c>
      <c r="D84" s="74">
        <v>2809.9950233082955</v>
      </c>
      <c r="E84" s="74">
        <v>2809.7875107766722</v>
      </c>
      <c r="F84" s="74">
        <v>2808.1975943806201</v>
      </c>
      <c r="G84" s="74">
        <v>2812.0313145690502</v>
      </c>
      <c r="H84" s="74">
        <v>2678.2308893527525</v>
      </c>
      <c r="I84" s="74">
        <v>2601.6178525885734</v>
      </c>
      <c r="J84" s="74">
        <v>2655.7216481577816</v>
      </c>
      <c r="K84" s="74">
        <v>2662.0725246116031</v>
      </c>
      <c r="L84" s="74">
        <v>2711.6482183574944</v>
      </c>
      <c r="M84" s="74">
        <v>2770.9310060601911</v>
      </c>
      <c r="N84" s="74">
        <v>2718.6630817900191</v>
      </c>
      <c r="O84" s="74">
        <v>2701.687607828811</v>
      </c>
      <c r="P84" s="74">
        <v>2690.8972863013614</v>
      </c>
      <c r="Q84" s="74">
        <v>2669.1073293604363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95925.047435189103</v>
      </c>
      <c r="C87" s="132">
        <f t="shared" si="37"/>
        <v>95335.721964026132</v>
      </c>
      <c r="D87" s="132">
        <f t="shared" si="37"/>
        <v>99007.075097526278</v>
      </c>
      <c r="E87" s="132">
        <f t="shared" si="37"/>
        <v>101976.86152722841</v>
      </c>
      <c r="F87" s="132">
        <f t="shared" si="37"/>
        <v>114247.91781343012</v>
      </c>
      <c r="G87" s="132">
        <f t="shared" si="37"/>
        <v>120832.7140989356</v>
      </c>
      <c r="H87" s="132">
        <f t="shared" si="37"/>
        <v>123422.01279798786</v>
      </c>
      <c r="I87" s="132">
        <f t="shared" si="37"/>
        <v>126270.48197654335</v>
      </c>
      <c r="J87" s="132">
        <f t="shared" si="37"/>
        <v>119069.74649174149</v>
      </c>
      <c r="K87" s="132">
        <f t="shared" si="37"/>
        <v>141462.23777310917</v>
      </c>
      <c r="L87" s="132">
        <f t="shared" si="37"/>
        <v>135590.71187500603</v>
      </c>
      <c r="M87" s="132">
        <f t="shared" si="37"/>
        <v>143854.5115474331</v>
      </c>
      <c r="N87" s="132">
        <f t="shared" si="37"/>
        <v>123204.03021909426</v>
      </c>
      <c r="O87" s="132">
        <f t="shared" si="37"/>
        <v>117042.7314900043</v>
      </c>
      <c r="P87" s="132">
        <f t="shared" si="37"/>
        <v>122266.46810372418</v>
      </c>
      <c r="Q87" s="132">
        <f t="shared" si="37"/>
        <v>124977.60967495944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41554.79043335843</v>
      </c>
      <c r="C89" s="42">
        <f t="shared" si="39"/>
        <v>42381.065397843624</v>
      </c>
      <c r="D89" s="42">
        <f t="shared" si="39"/>
        <v>46358.22048334522</v>
      </c>
      <c r="E89" s="42">
        <f t="shared" si="39"/>
        <v>48619.31270719102</v>
      </c>
      <c r="F89" s="42">
        <f t="shared" si="39"/>
        <v>50885.003806622793</v>
      </c>
      <c r="G89" s="42">
        <f t="shared" si="39"/>
        <v>50631.20804082579</v>
      </c>
      <c r="H89" s="42">
        <f t="shared" si="39"/>
        <v>52725.152669951189</v>
      </c>
      <c r="I89" s="42">
        <f t="shared" si="39"/>
        <v>51366.028832169359</v>
      </c>
      <c r="J89" s="42">
        <f t="shared" si="39"/>
        <v>49375.322821313988</v>
      </c>
      <c r="K89" s="42">
        <f t="shared" si="39"/>
        <v>51290.331673557543</v>
      </c>
      <c r="L89" s="42">
        <f t="shared" si="39"/>
        <v>52436.170845192486</v>
      </c>
      <c r="M89" s="42">
        <f t="shared" si="39"/>
        <v>55731.840898889372</v>
      </c>
      <c r="N89" s="42">
        <f t="shared" si="39"/>
        <v>56622.942158881058</v>
      </c>
      <c r="O89" s="42">
        <f t="shared" si="39"/>
        <v>58990.790620695501</v>
      </c>
      <c r="P89" s="42">
        <f t="shared" si="39"/>
        <v>61680.279396246951</v>
      </c>
      <c r="Q89" s="42">
        <f t="shared" si="39"/>
        <v>62989.32830328837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331949.15295217332</v>
      </c>
      <c r="C90" s="42">
        <f t="shared" si="40"/>
        <v>333206.83544223307</v>
      </c>
      <c r="D90" s="42">
        <f t="shared" si="40"/>
        <v>372051.15295937209</v>
      </c>
      <c r="E90" s="42">
        <f t="shared" si="40"/>
        <v>378074.63694588462</v>
      </c>
      <c r="F90" s="42">
        <f t="shared" si="40"/>
        <v>403307.25527457788</v>
      </c>
      <c r="G90" s="42">
        <f t="shared" si="40"/>
        <v>415202.5932477371</v>
      </c>
      <c r="H90" s="42">
        <f t="shared" si="40"/>
        <v>421053.69015101827</v>
      </c>
      <c r="I90" s="42">
        <f t="shared" si="40"/>
        <v>412474.08003305527</v>
      </c>
      <c r="J90" s="42">
        <f t="shared" si="40"/>
        <v>382858.13554868964</v>
      </c>
      <c r="K90" s="42">
        <f t="shared" si="40"/>
        <v>478090.52832076082</v>
      </c>
      <c r="L90" s="42">
        <f t="shared" si="40"/>
        <v>405399.77851070469</v>
      </c>
      <c r="M90" s="42">
        <f t="shared" si="40"/>
        <v>474626.68118347815</v>
      </c>
      <c r="N90" s="42">
        <f t="shared" si="40"/>
        <v>482570.53729590413</v>
      </c>
      <c r="O90" s="42">
        <f t="shared" si="40"/>
        <v>490729.39525089</v>
      </c>
      <c r="P90" s="42">
        <f t="shared" si="40"/>
        <v>492793.27803020569</v>
      </c>
      <c r="Q90" s="42">
        <f t="shared" si="40"/>
        <v>497623.24823582219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43896.961162508829</v>
      </c>
      <c r="C91" s="131">
        <f t="shared" si="41"/>
        <v>51626.243767135566</v>
      </c>
      <c r="D91" s="131">
        <f t="shared" si="41"/>
        <v>54390.197823397502</v>
      </c>
      <c r="E91" s="131">
        <f t="shared" si="41"/>
        <v>63090.743950803066</v>
      </c>
      <c r="F91" s="131">
        <f t="shared" si="41"/>
        <v>65167.845891034282</v>
      </c>
      <c r="G91" s="131">
        <f t="shared" si="41"/>
        <v>66709.706355838876</v>
      </c>
      <c r="H91" s="131">
        <f t="shared" si="41"/>
        <v>54554.718728542</v>
      </c>
      <c r="I91" s="131">
        <f t="shared" si="41"/>
        <v>60218.360923297914</v>
      </c>
      <c r="J91" s="131">
        <f t="shared" si="41"/>
        <v>73349.675145370071</v>
      </c>
      <c r="K91" s="131">
        <f t="shared" si="41"/>
        <v>72916.814191772442</v>
      </c>
      <c r="L91" s="131">
        <f t="shared" si="41"/>
        <v>80322.001849948632</v>
      </c>
      <c r="M91" s="131">
        <f t="shared" si="41"/>
        <v>84033.884593931987</v>
      </c>
      <c r="N91" s="131">
        <f t="shared" si="41"/>
        <v>81328.114982944622</v>
      </c>
      <c r="O91" s="131">
        <f t="shared" si="41"/>
        <v>79988.144087860972</v>
      </c>
      <c r="P91" s="131">
        <f t="shared" si="41"/>
        <v>88737.753513996751</v>
      </c>
      <c r="Q91" s="131">
        <f t="shared" si="41"/>
        <v>93487.187082707824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8311.4188866619825</v>
      </c>
      <c r="C92" s="37">
        <f t="shared" si="42"/>
        <v>9728.6904100049123</v>
      </c>
      <c r="D92" s="37">
        <f t="shared" si="42"/>
        <v>11276.474598934275</v>
      </c>
      <c r="E92" s="37">
        <f t="shared" si="42"/>
        <v>11387.507308035292</v>
      </c>
      <c r="F92" s="37">
        <f t="shared" si="42"/>
        <v>11220.48167253083</v>
      </c>
      <c r="G92" s="37">
        <f t="shared" si="42"/>
        <v>11944.115837727431</v>
      </c>
      <c r="H92" s="37">
        <f t="shared" si="42"/>
        <v>7746.6695666598844</v>
      </c>
      <c r="I92" s="37">
        <f t="shared" si="42"/>
        <v>7583.0091974169154</v>
      </c>
      <c r="J92" s="37">
        <f t="shared" si="42"/>
        <v>7626.4282779389396</v>
      </c>
      <c r="K92" s="37">
        <f t="shared" si="42"/>
        <v>7717.3372425115422</v>
      </c>
      <c r="L92" s="37">
        <f t="shared" si="42"/>
        <v>9655.1767832289752</v>
      </c>
      <c r="M92" s="37">
        <f t="shared" si="42"/>
        <v>9315.1353160813578</v>
      </c>
      <c r="N92" s="37">
        <f t="shared" si="42"/>
        <v>10312.316347489448</v>
      </c>
      <c r="O92" s="37">
        <f t="shared" si="42"/>
        <v>11559.566745535003</v>
      </c>
      <c r="P92" s="37">
        <f t="shared" si="42"/>
        <v>14777.950839183903</v>
      </c>
      <c r="Q92" s="37">
        <f t="shared" si="42"/>
        <v>17672.255658471258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150055.97760210666</v>
      </c>
      <c r="C93" s="36">
        <f t="shared" si="43"/>
        <v>149890.89609013149</v>
      </c>
      <c r="D93" s="36">
        <f t="shared" si="43"/>
        <v>152032.17919158758</v>
      </c>
      <c r="E93" s="36">
        <f t="shared" si="43"/>
        <v>150862.24473748283</v>
      </c>
      <c r="F93" s="36">
        <f t="shared" si="43"/>
        <v>152912.31787168214</v>
      </c>
      <c r="G93" s="36">
        <f t="shared" si="43"/>
        <v>154736.96436917165</v>
      </c>
      <c r="H93" s="36">
        <f t="shared" si="43"/>
        <v>146018.72283796681</v>
      </c>
      <c r="I93" s="36">
        <f t="shared" si="43"/>
        <v>141973.90312911649</v>
      </c>
      <c r="J93" s="36">
        <f t="shared" si="43"/>
        <v>144035.34801498154</v>
      </c>
      <c r="K93" s="36">
        <f t="shared" si="43"/>
        <v>142827.26586593638</v>
      </c>
      <c r="L93" s="36">
        <f t="shared" si="43"/>
        <v>149238.65382325783</v>
      </c>
      <c r="M93" s="36">
        <f t="shared" si="43"/>
        <v>149925.68207060089</v>
      </c>
      <c r="N93" s="36">
        <f t="shared" si="43"/>
        <v>143579.44563804235</v>
      </c>
      <c r="O93" s="36">
        <f t="shared" si="43"/>
        <v>136368.629968575</v>
      </c>
      <c r="P93" s="36">
        <f t="shared" si="43"/>
        <v>142463.85380798081</v>
      </c>
      <c r="Q93" s="36">
        <f t="shared" si="43"/>
        <v>135650.19812064464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1390.8025930686069</v>
      </c>
      <c r="C96" s="132">
        <f t="shared" si="44"/>
        <v>1395.440388390386</v>
      </c>
      <c r="D96" s="132">
        <f t="shared" si="44"/>
        <v>1379.4688888179564</v>
      </c>
      <c r="E96" s="132">
        <f t="shared" si="44"/>
        <v>1378.8113390923099</v>
      </c>
      <c r="F96" s="132">
        <f t="shared" si="44"/>
        <v>1349.1897910529187</v>
      </c>
      <c r="G96" s="132">
        <f t="shared" si="44"/>
        <v>1324.0532700654485</v>
      </c>
      <c r="H96" s="132">
        <f t="shared" si="44"/>
        <v>1330.5744932653813</v>
      </c>
      <c r="I96" s="132">
        <f t="shared" si="44"/>
        <v>1301.470794690372</v>
      </c>
      <c r="J96" s="132">
        <f t="shared" si="44"/>
        <v>1390.3964740826698</v>
      </c>
      <c r="K96" s="132">
        <f t="shared" si="44"/>
        <v>1292.5293278577733</v>
      </c>
      <c r="L96" s="132">
        <f t="shared" si="44"/>
        <v>1290.9097372381038</v>
      </c>
      <c r="M96" s="132">
        <f t="shared" si="44"/>
        <v>1335.0434807335353</v>
      </c>
      <c r="N96" s="132">
        <f t="shared" si="44"/>
        <v>1443.0743256701246</v>
      </c>
      <c r="O96" s="132">
        <f t="shared" si="44"/>
        <v>1488.5355167461457</v>
      </c>
      <c r="P96" s="132">
        <f t="shared" si="44"/>
        <v>1477.7645889657433</v>
      </c>
      <c r="Q96" s="132">
        <f t="shared" si="44"/>
        <v>1474.7048106707077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1883.9999999999943</v>
      </c>
      <c r="C98" s="42">
        <f t="shared" si="46"/>
        <v>1872.000000000008</v>
      </c>
      <c r="D98" s="42">
        <f t="shared" si="46"/>
        <v>1846.0000000000073</v>
      </c>
      <c r="E98" s="42">
        <f t="shared" si="46"/>
        <v>1845.9999999999936</v>
      </c>
      <c r="F98" s="42">
        <f t="shared" si="46"/>
        <v>1864.0000000000084</v>
      </c>
      <c r="G98" s="42">
        <f t="shared" si="46"/>
        <v>1865.9999999999875</v>
      </c>
      <c r="H98" s="42">
        <f t="shared" si="46"/>
        <v>1878.9999999999898</v>
      </c>
      <c r="I98" s="42">
        <f t="shared" si="46"/>
        <v>1882.9999999999966</v>
      </c>
      <c r="J98" s="42">
        <f t="shared" si="46"/>
        <v>1891.9999999999995</v>
      </c>
      <c r="K98" s="42">
        <f t="shared" si="46"/>
        <v>1871.0000000000075</v>
      </c>
      <c r="L98" s="42">
        <f t="shared" si="46"/>
        <v>1874.9999999999927</v>
      </c>
      <c r="M98" s="42">
        <f t="shared" si="46"/>
        <v>1874.0000000000055</v>
      </c>
      <c r="N98" s="42">
        <f t="shared" si="46"/>
        <v>1877.0000000000048</v>
      </c>
      <c r="O98" s="42">
        <f t="shared" si="46"/>
        <v>1872.0000000000016</v>
      </c>
      <c r="P98" s="42">
        <f t="shared" si="46"/>
        <v>1876.0000000000075</v>
      </c>
      <c r="Q98" s="42">
        <f t="shared" si="46"/>
        <v>1878.9999999999989</v>
      </c>
    </row>
    <row r="99" spans="1:17" ht="11.45" customHeight="1" x14ac:dyDescent="0.25">
      <c r="A99" s="116" t="s">
        <v>125</v>
      </c>
      <c r="B99" s="42">
        <f t="shared" ref="B99:Q99" si="47">IF(B25=0,0,B25/B52)</f>
        <v>650.99999999999613</v>
      </c>
      <c r="C99" s="42">
        <f t="shared" si="47"/>
        <v>651.00000000000193</v>
      </c>
      <c r="D99" s="42">
        <f t="shared" si="47"/>
        <v>596.99999999999636</v>
      </c>
      <c r="E99" s="42">
        <f t="shared" si="47"/>
        <v>596.9999999999992</v>
      </c>
      <c r="F99" s="42">
        <f t="shared" si="47"/>
        <v>596.99999999999841</v>
      </c>
      <c r="G99" s="42">
        <f t="shared" si="47"/>
        <v>597.00000000000421</v>
      </c>
      <c r="H99" s="42">
        <f t="shared" si="47"/>
        <v>596.99999999999943</v>
      </c>
      <c r="I99" s="42">
        <f t="shared" si="47"/>
        <v>596.99999999999909</v>
      </c>
      <c r="J99" s="42">
        <f t="shared" si="47"/>
        <v>693.99999999999727</v>
      </c>
      <c r="K99" s="42">
        <f t="shared" si="47"/>
        <v>600.00000000000273</v>
      </c>
      <c r="L99" s="42">
        <f t="shared" si="47"/>
        <v>641.99999999999989</v>
      </c>
      <c r="M99" s="42">
        <f t="shared" si="47"/>
        <v>641.99999999999682</v>
      </c>
      <c r="N99" s="42">
        <f t="shared" si="47"/>
        <v>641.99999999999432</v>
      </c>
      <c r="O99" s="42">
        <f t="shared" si="47"/>
        <v>642.00000000000239</v>
      </c>
      <c r="P99" s="42">
        <f t="shared" si="47"/>
        <v>643.00000000000318</v>
      </c>
      <c r="Q99" s="42">
        <f t="shared" si="47"/>
        <v>642.9999999999992</v>
      </c>
    </row>
    <row r="100" spans="1:17" ht="11.45" customHeight="1" x14ac:dyDescent="0.25">
      <c r="A100" s="128" t="s">
        <v>18</v>
      </c>
      <c r="B100" s="131">
        <f t="shared" ref="B100:Q100" si="48">IF(B26=0,0,B26/B53)</f>
        <v>783.3232553288866</v>
      </c>
      <c r="C100" s="131">
        <f t="shared" si="48"/>
        <v>695.80514757618164</v>
      </c>
      <c r="D100" s="131">
        <f t="shared" si="48"/>
        <v>667.25247244366074</v>
      </c>
      <c r="E100" s="131">
        <f t="shared" si="48"/>
        <v>633.49987623540301</v>
      </c>
      <c r="F100" s="131">
        <f t="shared" si="48"/>
        <v>626.94358719088063</v>
      </c>
      <c r="G100" s="131">
        <f t="shared" si="48"/>
        <v>620.45177569121859</v>
      </c>
      <c r="H100" s="131">
        <f t="shared" si="48"/>
        <v>723.08780824593691</v>
      </c>
      <c r="I100" s="131">
        <f t="shared" si="48"/>
        <v>712.62501060296029</v>
      </c>
      <c r="J100" s="131">
        <f t="shared" si="48"/>
        <v>636.82428970583044</v>
      </c>
      <c r="K100" s="131">
        <f t="shared" si="48"/>
        <v>611.09477745768675</v>
      </c>
      <c r="L100" s="131">
        <f t="shared" si="48"/>
        <v>584.48674166853198</v>
      </c>
      <c r="M100" s="131">
        <f t="shared" si="48"/>
        <v>586.59254064691561</v>
      </c>
      <c r="N100" s="131">
        <f t="shared" si="48"/>
        <v>596.26053847297749</v>
      </c>
      <c r="O100" s="131">
        <f t="shared" si="48"/>
        <v>560.51608033447417</v>
      </c>
      <c r="P100" s="131">
        <f t="shared" si="48"/>
        <v>481.82205404123516</v>
      </c>
      <c r="Q100" s="131">
        <f t="shared" si="48"/>
        <v>385.00352465331952</v>
      </c>
    </row>
    <row r="101" spans="1:17" ht="11.45" customHeight="1" x14ac:dyDescent="0.25">
      <c r="A101" s="95" t="s">
        <v>126</v>
      </c>
      <c r="B101" s="37">
        <f t="shared" ref="B101:Q101" si="49">IF(B27=0,0,B27/B54)</f>
        <v>1377.7196028335479</v>
      </c>
      <c r="C101" s="37">
        <f t="shared" si="49"/>
        <v>1244.1771101972565</v>
      </c>
      <c r="D101" s="37">
        <f t="shared" si="49"/>
        <v>1212.8535946607628</v>
      </c>
      <c r="E101" s="37">
        <f t="shared" si="49"/>
        <v>1218.9238110909689</v>
      </c>
      <c r="F101" s="37">
        <f t="shared" si="49"/>
        <v>1225.1779800674694</v>
      </c>
      <c r="G101" s="37">
        <f t="shared" si="49"/>
        <v>1206.128443136331</v>
      </c>
      <c r="H101" s="37">
        <f t="shared" si="49"/>
        <v>1302.273184469957</v>
      </c>
      <c r="I101" s="37">
        <f t="shared" si="49"/>
        <v>1345.7863144320136</v>
      </c>
      <c r="J101" s="37">
        <f t="shared" si="49"/>
        <v>1305.277792433955</v>
      </c>
      <c r="K101" s="37">
        <f t="shared" si="49"/>
        <v>1225.4954919893216</v>
      </c>
      <c r="L101" s="37">
        <f t="shared" si="49"/>
        <v>1159.5862068965916</v>
      </c>
      <c r="M101" s="37">
        <f t="shared" si="49"/>
        <v>1119.283903301925</v>
      </c>
      <c r="N101" s="37">
        <f t="shared" si="49"/>
        <v>1006.6094505101401</v>
      </c>
      <c r="O101" s="37">
        <f t="shared" si="49"/>
        <v>866.67293896269734</v>
      </c>
      <c r="P101" s="37">
        <f t="shared" si="49"/>
        <v>669.09241053871438</v>
      </c>
      <c r="Q101" s="37">
        <f t="shared" si="49"/>
        <v>515.68248955893125</v>
      </c>
    </row>
    <row r="102" spans="1:17" ht="11.45" customHeight="1" x14ac:dyDescent="0.25">
      <c r="A102" s="93" t="s">
        <v>125</v>
      </c>
      <c r="B102" s="36">
        <f t="shared" ref="B102:Q102" si="50">IF(B28=0,0,B28/B55)</f>
        <v>342.50236524779922</v>
      </c>
      <c r="C102" s="36">
        <f t="shared" si="50"/>
        <v>342.13468183263609</v>
      </c>
      <c r="D102" s="36">
        <f t="shared" si="50"/>
        <v>330.51974098253714</v>
      </c>
      <c r="E102" s="36">
        <f t="shared" si="50"/>
        <v>348.97363588548279</v>
      </c>
      <c r="F102" s="36">
        <f t="shared" si="50"/>
        <v>349.43083131616675</v>
      </c>
      <c r="G102" s="36">
        <f t="shared" si="50"/>
        <v>348.470227488906</v>
      </c>
      <c r="H102" s="36">
        <f t="shared" si="50"/>
        <v>386.8743493317844</v>
      </c>
      <c r="I102" s="36">
        <f t="shared" si="50"/>
        <v>411.73982451136811</v>
      </c>
      <c r="J102" s="36">
        <f t="shared" si="50"/>
        <v>410.64689953094023</v>
      </c>
      <c r="K102" s="36">
        <f t="shared" si="50"/>
        <v>397.4409738925126</v>
      </c>
      <c r="L102" s="36">
        <f t="shared" si="50"/>
        <v>393.94678128169522</v>
      </c>
      <c r="M102" s="36">
        <f t="shared" si="50"/>
        <v>413.1811395270401</v>
      </c>
      <c r="N102" s="36">
        <f t="shared" si="50"/>
        <v>439.28490972337141</v>
      </c>
      <c r="O102" s="36">
        <f t="shared" si="50"/>
        <v>434.15240000000227</v>
      </c>
      <c r="P102" s="36">
        <f t="shared" si="50"/>
        <v>400.41175860570883</v>
      </c>
      <c r="Q102" s="36">
        <f t="shared" si="50"/>
        <v>337.44741898714722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0.35209288833667574</v>
      </c>
      <c r="C107" s="52">
        <f t="shared" si="53"/>
        <v>0.36360096661372204</v>
      </c>
      <c r="D107" s="52">
        <f t="shared" si="53"/>
        <v>0.39254093537255008</v>
      </c>
      <c r="E107" s="52">
        <f t="shared" si="53"/>
        <v>0.39955222217790898</v>
      </c>
      <c r="F107" s="52">
        <f t="shared" si="53"/>
        <v>0.36531306047975781</v>
      </c>
      <c r="G107" s="52">
        <f t="shared" si="53"/>
        <v>0.33833314847430523</v>
      </c>
      <c r="H107" s="52">
        <f t="shared" si="53"/>
        <v>0.34519858318700952</v>
      </c>
      <c r="I107" s="52">
        <f t="shared" si="53"/>
        <v>0.32241264822146887</v>
      </c>
      <c r="J107" s="52">
        <f t="shared" si="53"/>
        <v>0.32801276033615684</v>
      </c>
      <c r="K107" s="52">
        <f t="shared" si="53"/>
        <v>0.2859703352137053</v>
      </c>
      <c r="L107" s="52">
        <f t="shared" si="53"/>
        <v>0.29561579751909628</v>
      </c>
      <c r="M107" s="52">
        <f t="shared" si="53"/>
        <v>0.30591716988389056</v>
      </c>
      <c r="N107" s="52">
        <f t="shared" si="53"/>
        <v>0.38774744524776983</v>
      </c>
      <c r="O107" s="52">
        <f t="shared" si="53"/>
        <v>0.43624100334638155</v>
      </c>
      <c r="P107" s="52">
        <f t="shared" si="53"/>
        <v>0.43357824692972685</v>
      </c>
      <c r="Q107" s="52">
        <f t="shared" si="53"/>
        <v>0.43212280745659998</v>
      </c>
    </row>
    <row r="108" spans="1:17" ht="11.45" customHeight="1" x14ac:dyDescent="0.25">
      <c r="A108" s="116" t="s">
        <v>125</v>
      </c>
      <c r="B108" s="52">
        <f t="shared" ref="B108:Q108" si="54">IF(B7=0,0,B7/B$4)</f>
        <v>0.64790711166332426</v>
      </c>
      <c r="C108" s="52">
        <f t="shared" si="54"/>
        <v>0.6363990333862779</v>
      </c>
      <c r="D108" s="52">
        <f t="shared" si="54"/>
        <v>0.60745906462744981</v>
      </c>
      <c r="E108" s="52">
        <f t="shared" si="54"/>
        <v>0.60044777782209113</v>
      </c>
      <c r="F108" s="52">
        <f t="shared" si="54"/>
        <v>0.63468693952024224</v>
      </c>
      <c r="G108" s="52">
        <f t="shared" si="54"/>
        <v>0.66166685152569482</v>
      </c>
      <c r="H108" s="52">
        <f t="shared" si="54"/>
        <v>0.65480141681299053</v>
      </c>
      <c r="I108" s="52">
        <f t="shared" si="54"/>
        <v>0.67758735177853113</v>
      </c>
      <c r="J108" s="52">
        <f t="shared" si="54"/>
        <v>0.67198723966384322</v>
      </c>
      <c r="K108" s="52">
        <f t="shared" si="54"/>
        <v>0.7140296647862947</v>
      </c>
      <c r="L108" s="52">
        <f t="shared" si="54"/>
        <v>0.70438420248090372</v>
      </c>
      <c r="M108" s="52">
        <f t="shared" si="54"/>
        <v>0.69408283011610949</v>
      </c>
      <c r="N108" s="52">
        <f t="shared" si="54"/>
        <v>0.61225255475223028</v>
      </c>
      <c r="O108" s="52">
        <f t="shared" si="54"/>
        <v>0.5637589966536185</v>
      </c>
      <c r="P108" s="52">
        <f t="shared" si="54"/>
        <v>0.56642175307027309</v>
      </c>
      <c r="Q108" s="52">
        <f t="shared" si="54"/>
        <v>0.56787719254340008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0.1418048889932064</v>
      </c>
      <c r="C110" s="48">
        <f t="shared" si="56"/>
        <v>0.13211442967490522</v>
      </c>
      <c r="D110" s="48">
        <f t="shared" si="56"/>
        <v>0.14382132518634178</v>
      </c>
      <c r="E110" s="48">
        <f t="shared" si="56"/>
        <v>0.11358500251910621</v>
      </c>
      <c r="F110" s="48">
        <f t="shared" si="56"/>
        <v>0.1066235336260296</v>
      </c>
      <c r="G110" s="48">
        <f t="shared" si="56"/>
        <v>0.11037626513302627</v>
      </c>
      <c r="H110" s="48">
        <f t="shared" si="56"/>
        <v>9.392874260952494E-2</v>
      </c>
      <c r="I110" s="48">
        <f t="shared" si="56"/>
        <v>7.6605510806193947E-2</v>
      </c>
      <c r="J110" s="48">
        <f t="shared" si="56"/>
        <v>5.3878019412334673E-2</v>
      </c>
      <c r="K110" s="48">
        <f t="shared" si="56"/>
        <v>5.4763933807817862E-2</v>
      </c>
      <c r="L110" s="48">
        <f t="shared" si="56"/>
        <v>5.9349336032366876E-2</v>
      </c>
      <c r="M110" s="48">
        <f t="shared" si="56"/>
        <v>5.1945530519058015E-2</v>
      </c>
      <c r="N110" s="48">
        <f t="shared" si="56"/>
        <v>5.9229916085426514E-2</v>
      </c>
      <c r="O110" s="48">
        <f t="shared" si="56"/>
        <v>6.5282778092059485E-2</v>
      </c>
      <c r="P110" s="48">
        <f t="shared" si="56"/>
        <v>7.0072587407165876E-2</v>
      </c>
      <c r="Q110" s="48">
        <f t="shared" si="56"/>
        <v>6.7557052546477175E-2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0.85819511100679369</v>
      </c>
      <c r="C111" s="46">
        <f t="shared" si="57"/>
        <v>0.86788557032509472</v>
      </c>
      <c r="D111" s="46">
        <f t="shared" si="57"/>
        <v>0.85617867481365817</v>
      </c>
      <c r="E111" s="46">
        <f t="shared" si="57"/>
        <v>0.88641499748089381</v>
      </c>
      <c r="F111" s="46">
        <f t="shared" si="57"/>
        <v>0.89337646637397039</v>
      </c>
      <c r="G111" s="46">
        <f t="shared" si="57"/>
        <v>0.88962373486697377</v>
      </c>
      <c r="H111" s="46">
        <f t="shared" si="57"/>
        <v>0.906071257390475</v>
      </c>
      <c r="I111" s="46">
        <f t="shared" si="57"/>
        <v>0.92339448919380607</v>
      </c>
      <c r="J111" s="46">
        <f t="shared" si="57"/>
        <v>0.94612198058766528</v>
      </c>
      <c r="K111" s="46">
        <f t="shared" si="57"/>
        <v>0.94523606619218214</v>
      </c>
      <c r="L111" s="46">
        <f t="shared" si="57"/>
        <v>0.94065066396763308</v>
      </c>
      <c r="M111" s="46">
        <f t="shared" si="57"/>
        <v>0.94805446948094196</v>
      </c>
      <c r="N111" s="46">
        <f t="shared" si="57"/>
        <v>0.94077008391457362</v>
      </c>
      <c r="O111" s="46">
        <f t="shared" si="57"/>
        <v>0.93471722190794049</v>
      </c>
      <c r="P111" s="46">
        <f t="shared" si="57"/>
        <v>0.92992741259283418</v>
      </c>
      <c r="Q111" s="46">
        <f t="shared" si="57"/>
        <v>0.93244294745352274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0.46574127919387209</v>
      </c>
      <c r="C116" s="52">
        <f t="shared" si="60"/>
        <v>0.47897537301695059</v>
      </c>
      <c r="D116" s="52">
        <f t="shared" si="60"/>
        <v>0.49750772375362279</v>
      </c>
      <c r="E116" s="52">
        <f t="shared" si="60"/>
        <v>0.49694544594166618</v>
      </c>
      <c r="F116" s="52">
        <f t="shared" si="60"/>
        <v>0.45806062643759654</v>
      </c>
      <c r="G116" s="52">
        <f t="shared" si="60"/>
        <v>0.43661273770777359</v>
      </c>
      <c r="H116" s="52">
        <f t="shared" si="60"/>
        <v>0.43190365036698269</v>
      </c>
      <c r="I116" s="52">
        <f t="shared" si="60"/>
        <v>0.40681529726093052</v>
      </c>
      <c r="J116" s="52">
        <f t="shared" si="60"/>
        <v>0.44979222074015274</v>
      </c>
      <c r="K116" s="52">
        <f t="shared" si="60"/>
        <v>0.40771817833314344</v>
      </c>
      <c r="L116" s="52">
        <f t="shared" si="60"/>
        <v>0.39354760838128483</v>
      </c>
      <c r="M116" s="52">
        <f t="shared" si="60"/>
        <v>0.42951645093395813</v>
      </c>
      <c r="N116" s="52">
        <f t="shared" si="60"/>
        <v>0.51849444168336001</v>
      </c>
      <c r="O116" s="52">
        <f t="shared" si="60"/>
        <v>0.56417390981747029</v>
      </c>
      <c r="P116" s="52">
        <f t="shared" si="60"/>
        <v>0.55049447684765718</v>
      </c>
      <c r="Q116" s="52">
        <f t="shared" si="60"/>
        <v>0.54498256806598211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0.53425872080612791</v>
      </c>
      <c r="C117" s="52">
        <f t="shared" si="61"/>
        <v>0.52102462698304941</v>
      </c>
      <c r="D117" s="52">
        <f t="shared" si="61"/>
        <v>0.50249227624637716</v>
      </c>
      <c r="E117" s="52">
        <f t="shared" si="61"/>
        <v>0.50305455405833377</v>
      </c>
      <c r="F117" s="52">
        <f t="shared" si="61"/>
        <v>0.54193937356240351</v>
      </c>
      <c r="G117" s="52">
        <f t="shared" si="61"/>
        <v>0.56338726229222647</v>
      </c>
      <c r="H117" s="52">
        <f t="shared" si="61"/>
        <v>0.56809634963301725</v>
      </c>
      <c r="I117" s="52">
        <f t="shared" si="61"/>
        <v>0.59318470273906954</v>
      </c>
      <c r="J117" s="52">
        <f t="shared" si="61"/>
        <v>0.55020777925984732</v>
      </c>
      <c r="K117" s="52">
        <f t="shared" si="61"/>
        <v>0.5922818216668565</v>
      </c>
      <c r="L117" s="52">
        <f t="shared" si="61"/>
        <v>0.60645239161871511</v>
      </c>
      <c r="M117" s="52">
        <f t="shared" si="61"/>
        <v>0.57048354906604182</v>
      </c>
      <c r="N117" s="52">
        <f t="shared" si="61"/>
        <v>0.48150555831663994</v>
      </c>
      <c r="O117" s="52">
        <f t="shared" si="61"/>
        <v>0.43582609018252982</v>
      </c>
      <c r="P117" s="52">
        <f t="shared" si="61"/>
        <v>0.44950552315234293</v>
      </c>
      <c r="Q117" s="52">
        <f t="shared" si="61"/>
        <v>0.45501743193401784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0.30260463516576414</v>
      </c>
      <c r="C119" s="48">
        <f t="shared" si="63"/>
        <v>0.27973196052655841</v>
      </c>
      <c r="D119" s="48">
        <f t="shared" si="63"/>
        <v>0.29918589618555136</v>
      </c>
      <c r="E119" s="48">
        <f t="shared" si="63"/>
        <v>0.24165575890047361</v>
      </c>
      <c r="F119" s="48">
        <f t="shared" si="63"/>
        <v>0.22909952522398633</v>
      </c>
      <c r="G119" s="48">
        <f t="shared" si="63"/>
        <v>0.23982512378952797</v>
      </c>
      <c r="H119" s="48">
        <f t="shared" si="63"/>
        <v>0.21382691659700259</v>
      </c>
      <c r="I119" s="48">
        <f t="shared" si="63"/>
        <v>0.18054703979634265</v>
      </c>
      <c r="J119" s="48">
        <f t="shared" si="63"/>
        <v>0.1333284140732002</v>
      </c>
      <c r="K119" s="48">
        <f t="shared" si="63"/>
        <v>0.13234045881374423</v>
      </c>
      <c r="L119" s="48">
        <f t="shared" si="63"/>
        <v>0.14097257394918597</v>
      </c>
      <c r="M119" s="48">
        <f t="shared" si="63"/>
        <v>0.11904985798214694</v>
      </c>
      <c r="N119" s="48">
        <f t="shared" si="63"/>
        <v>0.13260916866993586</v>
      </c>
      <c r="O119" s="48">
        <f t="shared" si="63"/>
        <v>0.1381158498083572</v>
      </c>
      <c r="P119" s="48">
        <f t="shared" si="63"/>
        <v>0.14379981184820023</v>
      </c>
      <c r="Q119" s="48">
        <f t="shared" si="63"/>
        <v>0.13574581434150332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0.69739536483423581</v>
      </c>
      <c r="C120" s="46">
        <f t="shared" si="64"/>
        <v>0.72026803947344153</v>
      </c>
      <c r="D120" s="46">
        <f t="shared" si="64"/>
        <v>0.70081410381444864</v>
      </c>
      <c r="E120" s="46">
        <f t="shared" si="64"/>
        <v>0.75834424109952636</v>
      </c>
      <c r="F120" s="46">
        <f t="shared" si="64"/>
        <v>0.77090047477601364</v>
      </c>
      <c r="G120" s="46">
        <f t="shared" si="64"/>
        <v>0.76017487621047197</v>
      </c>
      <c r="H120" s="46">
        <f t="shared" si="64"/>
        <v>0.78617308340299741</v>
      </c>
      <c r="I120" s="46">
        <f t="shared" si="64"/>
        <v>0.81945296020365732</v>
      </c>
      <c r="J120" s="46">
        <f t="shared" si="64"/>
        <v>0.86667158592679983</v>
      </c>
      <c r="K120" s="46">
        <f t="shared" si="64"/>
        <v>0.86765954118625577</v>
      </c>
      <c r="L120" s="46">
        <f t="shared" si="64"/>
        <v>0.85902742605081406</v>
      </c>
      <c r="M120" s="46">
        <f t="shared" si="64"/>
        <v>0.88095014201785304</v>
      </c>
      <c r="N120" s="46">
        <f t="shared" si="64"/>
        <v>0.86739083133006412</v>
      </c>
      <c r="O120" s="46">
        <f t="shared" si="64"/>
        <v>0.86188415019164288</v>
      </c>
      <c r="P120" s="46">
        <f t="shared" si="64"/>
        <v>0.85620018815179988</v>
      </c>
      <c r="Q120" s="46">
        <f t="shared" si="64"/>
        <v>0.86425418565849677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1524.1953267196773</v>
      </c>
      <c r="C4" s="100">
        <v>1154.4990200000002</v>
      </c>
      <c r="D4" s="100">
        <v>1251.05547</v>
      </c>
      <c r="E4" s="100">
        <v>1545.70694</v>
      </c>
      <c r="F4" s="100">
        <v>1426.6005700000001</v>
      </c>
      <c r="G4" s="100">
        <v>1282.8174261966208</v>
      </c>
      <c r="H4" s="100">
        <v>1179.09528</v>
      </c>
      <c r="I4" s="100">
        <v>1320.9036799999999</v>
      </c>
      <c r="J4" s="100">
        <v>1414.3035599999998</v>
      </c>
      <c r="K4" s="100">
        <v>1292.0995600000001</v>
      </c>
      <c r="L4" s="100">
        <v>1377.3055922754297</v>
      </c>
      <c r="M4" s="100">
        <v>1474.877038935902</v>
      </c>
      <c r="N4" s="100">
        <v>1353.683703794801</v>
      </c>
      <c r="O4" s="100">
        <v>1276.6788498178319</v>
      </c>
      <c r="P4" s="100">
        <v>1332.1158863235237</v>
      </c>
      <c r="Q4" s="100">
        <v>1454.3318875644629</v>
      </c>
    </row>
    <row r="5" spans="1:17" ht="11.45" customHeight="1" x14ac:dyDescent="0.25">
      <c r="A5" s="141" t="s">
        <v>91</v>
      </c>
      <c r="B5" s="140">
        <f t="shared" ref="B5:Q5" si="0">B4</f>
        <v>1524.1953267196773</v>
      </c>
      <c r="C5" s="140">
        <f t="shared" si="0"/>
        <v>1154.4990200000002</v>
      </c>
      <c r="D5" s="140">
        <f t="shared" si="0"/>
        <v>1251.05547</v>
      </c>
      <c r="E5" s="140">
        <f t="shared" si="0"/>
        <v>1545.70694</v>
      </c>
      <c r="F5" s="140">
        <f t="shared" si="0"/>
        <v>1426.6005700000001</v>
      </c>
      <c r="G5" s="140">
        <f t="shared" si="0"/>
        <v>1282.8174261966208</v>
      </c>
      <c r="H5" s="140">
        <f t="shared" si="0"/>
        <v>1179.09528</v>
      </c>
      <c r="I5" s="140">
        <f t="shared" si="0"/>
        <v>1320.9036799999999</v>
      </c>
      <c r="J5" s="140">
        <f t="shared" si="0"/>
        <v>1414.3035599999998</v>
      </c>
      <c r="K5" s="140">
        <f t="shared" si="0"/>
        <v>1292.0995600000001</v>
      </c>
      <c r="L5" s="140">
        <f t="shared" si="0"/>
        <v>1377.3055922754297</v>
      </c>
      <c r="M5" s="140">
        <f t="shared" si="0"/>
        <v>1474.877038935902</v>
      </c>
      <c r="N5" s="140">
        <f t="shared" si="0"/>
        <v>1353.683703794801</v>
      </c>
      <c r="O5" s="140">
        <f t="shared" si="0"/>
        <v>1276.6788498178319</v>
      </c>
      <c r="P5" s="140">
        <f t="shared" si="0"/>
        <v>1332.1158863235237</v>
      </c>
      <c r="Q5" s="140">
        <f t="shared" si="0"/>
        <v>1454.3318875644629</v>
      </c>
    </row>
    <row r="7" spans="1:17" ht="11.45" customHeight="1" x14ac:dyDescent="0.25">
      <c r="A7" s="27" t="s">
        <v>81</v>
      </c>
      <c r="B7" s="71">
        <f t="shared" ref="B7:Q7" si="1">SUM(B8,B12)</f>
        <v>1524.195326719677</v>
      </c>
      <c r="C7" s="71">
        <f t="shared" si="1"/>
        <v>1154.4990200000004</v>
      </c>
      <c r="D7" s="71">
        <f t="shared" si="1"/>
        <v>1251.0554700000002</v>
      </c>
      <c r="E7" s="71">
        <f t="shared" si="1"/>
        <v>1545.7069399999998</v>
      </c>
      <c r="F7" s="71">
        <f t="shared" si="1"/>
        <v>1426.6005700000003</v>
      </c>
      <c r="G7" s="71">
        <f t="shared" si="1"/>
        <v>1282.817426196621</v>
      </c>
      <c r="H7" s="71">
        <f t="shared" si="1"/>
        <v>1179.09528</v>
      </c>
      <c r="I7" s="71">
        <f t="shared" si="1"/>
        <v>1320.9036799999999</v>
      </c>
      <c r="J7" s="71">
        <f t="shared" si="1"/>
        <v>1414.3035599999998</v>
      </c>
      <c r="K7" s="71">
        <f t="shared" si="1"/>
        <v>1292.0995599999997</v>
      </c>
      <c r="L7" s="71">
        <f t="shared" si="1"/>
        <v>1377.3055922754295</v>
      </c>
      <c r="M7" s="71">
        <f t="shared" si="1"/>
        <v>1474.8770389359017</v>
      </c>
      <c r="N7" s="71">
        <f t="shared" si="1"/>
        <v>1353.6837037948012</v>
      </c>
      <c r="O7" s="71">
        <f t="shared" si="1"/>
        <v>1276.6788498178319</v>
      </c>
      <c r="P7" s="71">
        <f t="shared" si="1"/>
        <v>1332.1158863235237</v>
      </c>
      <c r="Q7" s="71">
        <f t="shared" si="1"/>
        <v>1454.3318875644627</v>
      </c>
    </row>
    <row r="8" spans="1:17" ht="11.45" customHeight="1" x14ac:dyDescent="0.25">
      <c r="A8" s="130" t="s">
        <v>39</v>
      </c>
      <c r="B8" s="139">
        <f t="shared" ref="B8:Q8" si="2">SUM(B9:B11)</f>
        <v>1362.3132673172872</v>
      </c>
      <c r="C8" s="139">
        <f t="shared" si="2"/>
        <v>1029.5641015613289</v>
      </c>
      <c r="D8" s="139">
        <f t="shared" si="2"/>
        <v>1092.2120733664603</v>
      </c>
      <c r="E8" s="139">
        <f t="shared" si="2"/>
        <v>1325.1483743092481</v>
      </c>
      <c r="F8" s="139">
        <f t="shared" si="2"/>
        <v>1217.2876365512993</v>
      </c>
      <c r="G8" s="139">
        <f t="shared" si="2"/>
        <v>1090.3968294156418</v>
      </c>
      <c r="H8" s="139">
        <f t="shared" si="2"/>
        <v>939.1997773246502</v>
      </c>
      <c r="I8" s="139">
        <f t="shared" si="2"/>
        <v>1034.6518962726384</v>
      </c>
      <c r="J8" s="139">
        <f t="shared" si="2"/>
        <v>1113.5359671675801</v>
      </c>
      <c r="K8" s="139">
        <f t="shared" si="2"/>
        <v>1079.1598338034842</v>
      </c>
      <c r="L8" s="139">
        <f t="shared" si="2"/>
        <v>1133.8131390163094</v>
      </c>
      <c r="M8" s="139">
        <f t="shared" si="2"/>
        <v>1197.4570535325479</v>
      </c>
      <c r="N8" s="139">
        <f t="shared" si="2"/>
        <v>1086.5669451122485</v>
      </c>
      <c r="O8" s="139">
        <f t="shared" si="2"/>
        <v>1023.5085929720356</v>
      </c>
      <c r="P8" s="139">
        <f t="shared" si="2"/>
        <v>1095.4507284423321</v>
      </c>
      <c r="Q8" s="139">
        <f t="shared" si="2"/>
        <v>1185.4530224017094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694.58592993009688</v>
      </c>
      <c r="C10" s="70">
        <v>576.5610695046322</v>
      </c>
      <c r="D10" s="70">
        <v>644.50927952182769</v>
      </c>
      <c r="E10" s="70">
        <v>784.01779626441396</v>
      </c>
      <c r="F10" s="70">
        <v>667.07558036606133</v>
      </c>
      <c r="G10" s="70">
        <v>572.32202963052328</v>
      </c>
      <c r="H10" s="70">
        <v>488.9048943512239</v>
      </c>
      <c r="I10" s="70">
        <v>517.46775687785066</v>
      </c>
      <c r="J10" s="70">
        <v>577.36206124873172</v>
      </c>
      <c r="K10" s="70">
        <v>527.91649227706557</v>
      </c>
      <c r="L10" s="70">
        <v>532.61722144208227</v>
      </c>
      <c r="M10" s="70">
        <v>617.43380058061712</v>
      </c>
      <c r="N10" s="70">
        <v>653.68331276044159</v>
      </c>
      <c r="O10" s="70">
        <v>656.08603200553455</v>
      </c>
      <c r="P10" s="70">
        <v>687.25160475451321</v>
      </c>
      <c r="Q10" s="70">
        <v>734.0004155289505</v>
      </c>
    </row>
    <row r="11" spans="1:17" ht="11.45" customHeight="1" x14ac:dyDescent="0.25">
      <c r="A11" s="116" t="s">
        <v>125</v>
      </c>
      <c r="B11" s="70">
        <v>667.72733738719046</v>
      </c>
      <c r="C11" s="70">
        <v>453.00303205669667</v>
      </c>
      <c r="D11" s="70">
        <v>447.70279384463265</v>
      </c>
      <c r="E11" s="70">
        <v>541.13057804483412</v>
      </c>
      <c r="F11" s="70">
        <v>550.21205618523788</v>
      </c>
      <c r="G11" s="70">
        <v>518.07479978511856</v>
      </c>
      <c r="H11" s="70">
        <v>450.2948829734263</v>
      </c>
      <c r="I11" s="70">
        <v>517.18413939478774</v>
      </c>
      <c r="J11" s="70">
        <v>536.17390591884839</v>
      </c>
      <c r="K11" s="70">
        <v>551.2433415264187</v>
      </c>
      <c r="L11" s="70">
        <v>601.19591757422711</v>
      </c>
      <c r="M11" s="70">
        <v>580.02325295193089</v>
      </c>
      <c r="N11" s="70">
        <v>432.8836323518068</v>
      </c>
      <c r="O11" s="70">
        <v>367.42256096650101</v>
      </c>
      <c r="P11" s="70">
        <v>408.199123687819</v>
      </c>
      <c r="Q11" s="70">
        <v>451.45260687275896</v>
      </c>
    </row>
    <row r="12" spans="1:17" ht="11.45" customHeight="1" x14ac:dyDescent="0.25">
      <c r="A12" s="128" t="s">
        <v>18</v>
      </c>
      <c r="B12" s="138">
        <f t="shared" ref="B12:Q12" si="3">SUM(B13:B14)</f>
        <v>161.8820594023899</v>
      </c>
      <c r="C12" s="138">
        <f t="shared" si="3"/>
        <v>124.9349184386715</v>
      </c>
      <c r="D12" s="138">
        <f t="shared" si="3"/>
        <v>158.84339663353984</v>
      </c>
      <c r="E12" s="138">
        <f t="shared" si="3"/>
        <v>220.55856569075172</v>
      </c>
      <c r="F12" s="138">
        <f t="shared" si="3"/>
        <v>209.3129334487009</v>
      </c>
      <c r="G12" s="138">
        <f t="shared" si="3"/>
        <v>192.42059678097914</v>
      </c>
      <c r="H12" s="138">
        <f t="shared" si="3"/>
        <v>239.89550267534975</v>
      </c>
      <c r="I12" s="138">
        <f t="shared" si="3"/>
        <v>286.25178372736161</v>
      </c>
      <c r="J12" s="138">
        <f t="shared" si="3"/>
        <v>300.76759283241961</v>
      </c>
      <c r="K12" s="138">
        <f t="shared" si="3"/>
        <v>212.93972619651552</v>
      </c>
      <c r="L12" s="138">
        <f t="shared" si="3"/>
        <v>243.49245325912017</v>
      </c>
      <c r="M12" s="138">
        <f t="shared" si="3"/>
        <v>277.41998540335379</v>
      </c>
      <c r="N12" s="138">
        <f t="shared" si="3"/>
        <v>267.11675868255264</v>
      </c>
      <c r="O12" s="138">
        <f t="shared" si="3"/>
        <v>253.1702568457963</v>
      </c>
      <c r="P12" s="138">
        <f t="shared" si="3"/>
        <v>236.6651578811915</v>
      </c>
      <c r="Q12" s="138">
        <f t="shared" si="3"/>
        <v>268.87886516275324</v>
      </c>
    </row>
    <row r="13" spans="1:17" ht="11.45" customHeight="1" x14ac:dyDescent="0.25">
      <c r="A13" s="95" t="s">
        <v>126</v>
      </c>
      <c r="B13" s="20">
        <v>70.957973978964418</v>
      </c>
      <c r="C13" s="20">
        <v>49.50033225427395</v>
      </c>
      <c r="D13" s="20">
        <v>64.229351073392166</v>
      </c>
      <c r="E13" s="20">
        <v>74.184242927712731</v>
      </c>
      <c r="F13" s="20">
        <v>67.847234434575213</v>
      </c>
      <c r="G13" s="20">
        <v>63.513442894589964</v>
      </c>
      <c r="H13" s="20">
        <v>78.762790743626297</v>
      </c>
      <c r="I13" s="20">
        <v>80.862902823275746</v>
      </c>
      <c r="J13" s="20">
        <v>64.567908354287468</v>
      </c>
      <c r="K13" s="20">
        <v>45.210325588252324</v>
      </c>
      <c r="L13" s="20">
        <v>51.908704485562197</v>
      </c>
      <c r="M13" s="20">
        <v>52.130356818826257</v>
      </c>
      <c r="N13" s="20">
        <v>52.794913650787159</v>
      </c>
      <c r="O13" s="20">
        <v>49.823660604092318</v>
      </c>
      <c r="P13" s="20">
        <v>45.449218983224036</v>
      </c>
      <c r="Q13" s="20">
        <v>45.780186053096593</v>
      </c>
    </row>
    <row r="14" spans="1:17" ht="11.45" customHeight="1" x14ac:dyDescent="0.25">
      <c r="A14" s="93" t="s">
        <v>125</v>
      </c>
      <c r="B14" s="69">
        <v>90.924085423425481</v>
      </c>
      <c r="C14" s="69">
        <v>75.434586184397546</v>
      </c>
      <c r="D14" s="69">
        <v>94.614045560147673</v>
      </c>
      <c r="E14" s="69">
        <v>146.37432276303898</v>
      </c>
      <c r="F14" s="69">
        <v>141.46569901412568</v>
      </c>
      <c r="G14" s="69">
        <v>128.90715388638918</v>
      </c>
      <c r="H14" s="69">
        <v>161.13271193172343</v>
      </c>
      <c r="I14" s="69">
        <v>205.38888090408585</v>
      </c>
      <c r="J14" s="69">
        <v>236.19968447813216</v>
      </c>
      <c r="K14" s="69">
        <v>167.72940060826321</v>
      </c>
      <c r="L14" s="69">
        <v>191.58374877355797</v>
      </c>
      <c r="M14" s="69">
        <v>225.28962858452755</v>
      </c>
      <c r="N14" s="69">
        <v>214.32184503176546</v>
      </c>
      <c r="O14" s="69">
        <v>203.34659624170399</v>
      </c>
      <c r="P14" s="69">
        <v>191.21593889796748</v>
      </c>
      <c r="Q14" s="69">
        <v>223.09867910965664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570.1074140339831</v>
      </c>
      <c r="C18" s="68">
        <f>IF(C7=0,"",C7/TrAvia_act!C12*100)</f>
        <v>448.63245931760088</v>
      </c>
      <c r="D18" s="68">
        <f>IF(D7=0,"",D7/TrAvia_act!D12*100)</f>
        <v>648.61110796610922</v>
      </c>
      <c r="E18" s="68">
        <f>IF(E7=0,"",E7/TrAvia_act!E12*100)</f>
        <v>731.50965308138427</v>
      </c>
      <c r="F18" s="68">
        <f>IF(F7=0,"",F7/TrAvia_act!F12*100)</f>
        <v>651.82690426593263</v>
      </c>
      <c r="G18" s="68">
        <f>IF(G7=0,"",G7/TrAvia_act!G12*100)</f>
        <v>562.12890945296738</v>
      </c>
      <c r="H18" s="68">
        <f>IF(H7=0,"",H7/TrAvia_act!H12*100)</f>
        <v>486.59201896098961</v>
      </c>
      <c r="I18" s="68">
        <f>IF(I7=0,"",I7/TrAvia_act!I12*100)</f>
        <v>469.79276688323813</v>
      </c>
      <c r="J18" s="68">
        <f>IF(J7=0,"",J7/TrAvia_act!J12*100)</f>
        <v>535.0850851848553</v>
      </c>
      <c r="K18" s="68">
        <f>IF(K7=0,"",K7/TrAvia_act!K12*100)</f>
        <v>473.72121945199694</v>
      </c>
      <c r="L18" s="68">
        <f>IF(L7=0,"",L7/TrAvia_act!L12*100)</f>
        <v>471.57908642071362</v>
      </c>
      <c r="M18" s="68">
        <f>IF(M7=0,"",M7/TrAvia_act!M12*100)</f>
        <v>516.18103222753462</v>
      </c>
      <c r="N18" s="68">
        <f>IF(N7=0,"",N7/TrAvia_act!N12*100)</f>
        <v>563.52485579716699</v>
      </c>
      <c r="O18" s="68">
        <f>IF(O7=0,"",O7/TrAvia_act!O12*100)</f>
        <v>576.28043889360174</v>
      </c>
      <c r="P18" s="68">
        <f>IF(P7=0,"",P7/TrAvia_act!P12*100)</f>
        <v>567.02395224089776</v>
      </c>
      <c r="Q18" s="68">
        <f>IF(Q7=0,"",Q7/TrAvia_act!Q12*100)</f>
        <v>568.39962726789736</v>
      </c>
    </row>
    <row r="19" spans="1:17" ht="11.45" customHeight="1" x14ac:dyDescent="0.25">
      <c r="A19" s="130" t="s">
        <v>39</v>
      </c>
      <c r="B19" s="134">
        <f>IF(B8=0,"",B8/TrAvia_act!B13*100)</f>
        <v>557.86313248304998</v>
      </c>
      <c r="C19" s="134">
        <f>IF(C8=0,"",C8/TrAvia_act!C13*100)</f>
        <v>437.69900506056808</v>
      </c>
      <c r="D19" s="134">
        <f>IF(D8=0,"",D8/TrAvia_act!D13*100)</f>
        <v>630.18794444286505</v>
      </c>
      <c r="E19" s="134">
        <f>IF(E8=0,"",E8/TrAvia_act!E13*100)</f>
        <v>710.79848428319576</v>
      </c>
      <c r="F19" s="134">
        <f>IF(F8=0,"",F8/TrAvia_act!F13*100)</f>
        <v>633.51040649769686</v>
      </c>
      <c r="G19" s="134">
        <f>IF(G8=0,"",G8/TrAvia_act!G13*100)</f>
        <v>546.27773381771112</v>
      </c>
      <c r="H19" s="134">
        <f>IF(H8=0,"",H8/TrAvia_act!H13*100)</f>
        <v>464.92893092515158</v>
      </c>
      <c r="I19" s="134">
        <f>IF(I8=0,"",I8/TrAvia_act!I13*100)</f>
        <v>447.97754020900379</v>
      </c>
      <c r="J19" s="134">
        <f>IF(J8=0,"",J8/TrAvia_act!J13*100)</f>
        <v>520.86255922082728</v>
      </c>
      <c r="K19" s="134">
        <f>IF(K8=0,"",K8/TrAvia_act!K13*100)</f>
        <v>461.12105916961514</v>
      </c>
      <c r="L19" s="134">
        <f>IF(L8=0,"",L8/TrAvia_act!L13*100)</f>
        <v>462.00108666770427</v>
      </c>
      <c r="M19" s="134">
        <f>IF(M8=0,"",M8/TrAvia_act!M13*100)</f>
        <v>507.1266195454636</v>
      </c>
      <c r="N19" s="134">
        <f>IF(N8=0,"",N8/TrAvia_act!N13*100)</f>
        <v>557.32512461632109</v>
      </c>
      <c r="O19" s="134">
        <f>IF(O8=0,"",O8/TrAvia_act!O13*100)</f>
        <v>573.4870322951756</v>
      </c>
      <c r="P19" s="134">
        <f>IF(P8=0,"",P8/TrAvia_act!P13*100)</f>
        <v>565.90634415716852</v>
      </c>
      <c r="Q19" s="134">
        <f>IF(Q8=0,"",Q8/TrAvia_act!Q13*100)</f>
        <v>569.56214805008904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610.70563176772453</v>
      </c>
      <c r="C21" s="77">
        <f>IF(C10=0,"",C10/TrAvia_act!C15*100)</f>
        <v>511.7458134275746</v>
      </c>
      <c r="D21" s="77">
        <f>IF(D10=0,"",D10/TrAvia_act!D15*100)</f>
        <v>747.46775950887491</v>
      </c>
      <c r="E21" s="77">
        <f>IF(E10=0,"",E10/TrAvia_act!E15*100)</f>
        <v>846.25099173556157</v>
      </c>
      <c r="F21" s="77">
        <f>IF(F10=0,"",F10/TrAvia_act!F15*100)</f>
        <v>757.90124808606254</v>
      </c>
      <c r="G21" s="77">
        <f>IF(G10=0,"",G10/TrAvia_act!G15*100)</f>
        <v>656.70901845934463</v>
      </c>
      <c r="H21" s="77">
        <f>IF(H10=0,"",H10/TrAvia_act!H15*100)</f>
        <v>560.35867672619554</v>
      </c>
      <c r="I21" s="77">
        <f>IF(I10=0,"",I10/TrAvia_act!I15*100)</f>
        <v>550.74175217694039</v>
      </c>
      <c r="J21" s="77">
        <f>IF(J10=0,"",J10/TrAvia_act!J15*100)</f>
        <v>600.42006063311965</v>
      </c>
      <c r="K21" s="77">
        <f>IF(K10=0,"",K10/TrAvia_act!K15*100)</f>
        <v>553.26645410883407</v>
      </c>
      <c r="L21" s="77">
        <f>IF(L10=0,"",L10/TrAvia_act!L15*100)</f>
        <v>551.46688515718859</v>
      </c>
      <c r="M21" s="77">
        <f>IF(M10=0,"",M10/TrAvia_act!M15*100)</f>
        <v>608.78936821550326</v>
      </c>
      <c r="N21" s="77">
        <f>IF(N10=0,"",N10/TrAvia_act!N15*100)</f>
        <v>646.65914858263807</v>
      </c>
      <c r="O21" s="77">
        <f>IF(O10=0,"",O10/TrAvia_act!O15*100)</f>
        <v>651.59823957377989</v>
      </c>
      <c r="P21" s="77">
        <f>IF(P10=0,"",P10/TrAvia_act!P15*100)</f>
        <v>644.93286818379977</v>
      </c>
      <c r="Q21" s="77">
        <f>IF(Q10=0,"",Q10/TrAvia_act!Q15*100)</f>
        <v>647.09860817067408</v>
      </c>
    </row>
    <row r="22" spans="1:17" ht="11.45" customHeight="1" x14ac:dyDescent="0.25">
      <c r="A22" s="116" t="s">
        <v>125</v>
      </c>
      <c r="B22" s="77">
        <f>IF(B11=0,"",B11/TrAvia_act!B16*100)</f>
        <v>511.79756115178418</v>
      </c>
      <c r="C22" s="77">
        <f>IF(C11=0,"",C11/TrAvia_act!C16*100)</f>
        <v>369.62813888353514</v>
      </c>
      <c r="D22" s="77">
        <f>IF(D11=0,"",D11/TrAvia_act!D16*100)</f>
        <v>514.07150525778218</v>
      </c>
      <c r="E22" s="77">
        <f>IF(E11=0,"",E11/TrAvia_act!E16*100)</f>
        <v>576.99091574654904</v>
      </c>
      <c r="F22" s="77">
        <f>IF(F11=0,"",F11/TrAvia_act!F16*100)</f>
        <v>528.37217591200999</v>
      </c>
      <c r="G22" s="77">
        <f>IF(G11=0,"",G11/TrAvia_act!G16*100)</f>
        <v>460.69591693424587</v>
      </c>
      <c r="H22" s="77">
        <f>IF(H11=0,"",H11/TrAvia_act!H16*100)</f>
        <v>392.37705554047545</v>
      </c>
      <c r="I22" s="77">
        <f>IF(I11=0,"",I11/TrAvia_act!I16*100)</f>
        <v>377.50024494754615</v>
      </c>
      <c r="J22" s="77">
        <f>IF(J11=0,"",J11/TrAvia_act!J16*100)</f>
        <v>455.82468337524966</v>
      </c>
      <c r="K22" s="77">
        <f>IF(K11=0,"",K11/TrAvia_act!K16*100)</f>
        <v>397.68951156500515</v>
      </c>
      <c r="L22" s="77">
        <f>IF(L11=0,"",L11/TrAvia_act!L16*100)</f>
        <v>403.94368345839365</v>
      </c>
      <c r="M22" s="77">
        <f>IF(M11=0,"",M11/TrAvia_act!M16*100)</f>
        <v>430.58484533929555</v>
      </c>
      <c r="N22" s="77">
        <f>IF(N11=0,"",N11/TrAvia_act!N16*100)</f>
        <v>461.12853024744805</v>
      </c>
      <c r="O22" s="77">
        <f>IF(O11=0,"",O11/TrAvia_act!O16*100)</f>
        <v>472.37260568414661</v>
      </c>
      <c r="P22" s="77">
        <f>IF(P11=0,"",P11/TrAvia_act!P16*100)</f>
        <v>469.12518628386425</v>
      </c>
      <c r="Q22" s="77">
        <f>IF(Q11=0,"",Q11/TrAvia_act!Q16*100)</f>
        <v>476.69533418835186</v>
      </c>
    </row>
    <row r="23" spans="1:17" ht="11.45" customHeight="1" x14ac:dyDescent="0.25">
      <c r="A23" s="128" t="s">
        <v>18</v>
      </c>
      <c r="B23" s="133">
        <f>IF(B12=0,"",B12/TrAvia_act!B17*100)</f>
        <v>699.26710978636004</v>
      </c>
      <c r="C23" s="133">
        <f>IF(C12=0,"",C12/TrAvia_act!C17*100)</f>
        <v>564.921736817593</v>
      </c>
      <c r="D23" s="133">
        <f>IF(D12=0,"",D12/TrAvia_act!D17*100)</f>
        <v>811.7954743983754</v>
      </c>
      <c r="E23" s="133">
        <f>IF(E12=0,"",E12/TrAvia_act!E17*100)</f>
        <v>886.74795780910358</v>
      </c>
      <c r="F23" s="133">
        <f>IF(F12=0,"",F12/TrAvia_act!F17*100)</f>
        <v>783.58304345363479</v>
      </c>
      <c r="G23" s="133">
        <f>IF(G12=0,"",G12/TrAvia_act!G17*100)</f>
        <v>672.74901616046486</v>
      </c>
      <c r="H23" s="133">
        <f>IF(H12=0,"",H12/TrAvia_act!H17*100)</f>
        <v>595.16050177112982</v>
      </c>
      <c r="I23" s="133">
        <f>IF(I12=0,"",I12/TrAvia_act!I17*100)</f>
        <v>570.14719423627935</v>
      </c>
      <c r="J23" s="133">
        <f>IF(J12=0,"",J12/TrAvia_act!J17*100)</f>
        <v>595.26277766380042</v>
      </c>
      <c r="K23" s="133">
        <f>IF(K12=0,"",K12/TrAvia_act!K17*100)</f>
        <v>549.86740863621048</v>
      </c>
      <c r="L23" s="133">
        <f>IF(L12=0,"",L12/TrAvia_act!L17*100)</f>
        <v>521.96757473808191</v>
      </c>
      <c r="M23" s="133">
        <f>IF(M12=0,"",M12/TrAvia_act!M17*100)</f>
        <v>559.28306452343475</v>
      </c>
      <c r="N23" s="133">
        <f>IF(N12=0,"",N12/TrAvia_act!N17*100)</f>
        <v>590.23295909597641</v>
      </c>
      <c r="O23" s="133">
        <f>IF(O12=0,"",O12/TrAvia_act!O17*100)</f>
        <v>587.85649667100427</v>
      </c>
      <c r="P23" s="133">
        <f>IF(P12=0,"",P12/TrAvia_act!P17*100)</f>
        <v>572.25505355676307</v>
      </c>
      <c r="Q23" s="133">
        <f>IF(Q12=0,"",Q12/TrAvia_act!Q17*100)</f>
        <v>563.33029919190267</v>
      </c>
    </row>
    <row r="24" spans="1:17" ht="11.45" customHeight="1" x14ac:dyDescent="0.25">
      <c r="A24" s="95" t="s">
        <v>126</v>
      </c>
      <c r="B24" s="75">
        <f>IF(B13=0,"",B13/TrAvia_act!B18*100)</f>
        <v>1012.9080243222136</v>
      </c>
      <c r="C24" s="75">
        <f>IF(C13=0,"",C13/TrAvia_act!C18*100)</f>
        <v>800.14827425664112</v>
      </c>
      <c r="D24" s="75">
        <f>IF(D13=0,"",D13/TrAvia_act!D18*100)</f>
        <v>1097.1597784632743</v>
      </c>
      <c r="E24" s="75">
        <f>IF(E13=0,"",E13/TrAvia_act!E18*100)</f>
        <v>1234.2149075638183</v>
      </c>
      <c r="F24" s="75">
        <f>IF(F13=0,"",F13/TrAvia_act!F18*100)</f>
        <v>1108.6562911763524</v>
      </c>
      <c r="G24" s="75">
        <f>IF(G13=0,"",G13/TrAvia_act!G18*100)</f>
        <v>925.91792568285132</v>
      </c>
      <c r="H24" s="75">
        <f>IF(H13=0,"",H13/TrAvia_act!H18*100)</f>
        <v>913.84116463157397</v>
      </c>
      <c r="I24" s="75">
        <f>IF(I13=0,"",I13/TrAvia_act!I18*100)</f>
        <v>892.0675572998889</v>
      </c>
      <c r="J24" s="75">
        <f>IF(J13=0,"",J13/TrAvia_act!J18*100)</f>
        <v>958.45492026220268</v>
      </c>
      <c r="K24" s="75">
        <f>IF(K13=0,"",K13/TrAvia_act!K18*100)</f>
        <v>882.15781655486649</v>
      </c>
      <c r="L24" s="75">
        <f>IF(L13=0,"",L13/TrAvia_act!L18*100)</f>
        <v>789.33903479306184</v>
      </c>
      <c r="M24" s="75">
        <f>IF(M13=0,"",M13/TrAvia_act!M18*100)</f>
        <v>882.78661598489339</v>
      </c>
      <c r="N24" s="75">
        <f>IF(N13=0,"",N13/TrAvia_act!N18*100)</f>
        <v>879.71268130400608</v>
      </c>
      <c r="O24" s="75">
        <f>IF(O13=0,"",O13/TrAvia_act!O18*100)</f>
        <v>837.62716321162247</v>
      </c>
      <c r="P24" s="75">
        <f>IF(P13=0,"",P13/TrAvia_act!P18*100)</f>
        <v>764.22883161276195</v>
      </c>
      <c r="Q24" s="75">
        <f>IF(Q13=0,"",Q13/TrAvia_act!Q18*100)</f>
        <v>706.57383386361903</v>
      </c>
    </row>
    <row r="25" spans="1:17" ht="11.45" customHeight="1" x14ac:dyDescent="0.25">
      <c r="A25" s="93" t="s">
        <v>125</v>
      </c>
      <c r="B25" s="74">
        <f>IF(B14=0,"",B14/TrAvia_act!B19*100)</f>
        <v>563.17616438878417</v>
      </c>
      <c r="C25" s="74">
        <f>IF(C14=0,"",C14/TrAvia_act!C19*100)</f>
        <v>473.56632899774462</v>
      </c>
      <c r="D25" s="74">
        <f>IF(D14=0,"",D14/TrAvia_act!D19*100)</f>
        <v>689.97005081410953</v>
      </c>
      <c r="E25" s="74">
        <f>IF(E14=0,"",E14/TrAvia_act!E19*100)</f>
        <v>776.02332263014625</v>
      </c>
      <c r="F25" s="74">
        <f>IF(F14=0,"",F14/TrAvia_act!F19*100)</f>
        <v>686.97637481987567</v>
      </c>
      <c r="G25" s="74">
        <f>IF(G14=0,"",G14/TrAvia_act!G19*100)</f>
        <v>592.87757214676492</v>
      </c>
      <c r="H25" s="74">
        <f>IF(H14=0,"",H14/TrAvia_act!H19*100)</f>
        <v>508.48429145930021</v>
      </c>
      <c r="I25" s="74">
        <f>IF(I14=0,"",I14/TrAvia_act!I19*100)</f>
        <v>499.21967133508247</v>
      </c>
      <c r="J25" s="74">
        <f>IF(J14=0,"",J14/TrAvia_act!J19*100)</f>
        <v>539.38944206262317</v>
      </c>
      <c r="K25" s="74">
        <f>IF(K14=0,"",K14/TrAvia_act!K19*100)</f>
        <v>499.18455095307087</v>
      </c>
      <c r="L25" s="74">
        <f>IF(L14=0,"",L14/TrAvia_act!L19*100)</f>
        <v>478.08999669871326</v>
      </c>
      <c r="M25" s="74">
        <f>IF(M14=0,"",M14/TrAvia_act!M19*100)</f>
        <v>515.56543508984271</v>
      </c>
      <c r="N25" s="74">
        <f>IF(N14=0,"",N14/TrAvia_act!N19*100)</f>
        <v>545.97647871567676</v>
      </c>
      <c r="O25" s="74">
        <f>IF(O14=0,"",O14/TrAvia_act!O19*100)</f>
        <v>547.8310618619447</v>
      </c>
      <c r="P25" s="74">
        <f>IF(P14=0,"",P14/TrAvia_act!P19*100)</f>
        <v>540.01283550279277</v>
      </c>
      <c r="Q25" s="74">
        <f>IF(Q14=0,"",Q14/TrAvia_act!Q19*100)</f>
        <v>540.83146657317241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57.009904702474003</v>
      </c>
      <c r="C28" s="134">
        <f>IF(C8=0,"",C8/TrAvia_act!C4*1000)</f>
        <v>44.881360065850899</v>
      </c>
      <c r="D28" s="134">
        <f>IF(D8=0,"",D8/TrAvia_act!D4*1000)</f>
        <v>64.153951017697224</v>
      </c>
      <c r="E28" s="134">
        <f>IF(E8=0,"",E8/TrAvia_act!E4*1000)</f>
        <v>70.306819481184107</v>
      </c>
      <c r="F28" s="134">
        <f>IF(F8=0,"",F8/TrAvia_act!F4*1000)</f>
        <v>57.63614440377826</v>
      </c>
      <c r="G28" s="134">
        <f>IF(G8=0,"",G8/TrAvia_act!G4*1000)</f>
        <v>48.412124496044193</v>
      </c>
      <c r="H28" s="134">
        <f>IF(H8=0,"",H8/TrAvia_act!H4*1000)</f>
        <v>39.87539987309556</v>
      </c>
      <c r="I28" s="134">
        <f>IF(I8=0,"",I8/TrAvia_act!I4*1000)</f>
        <v>38.868991430410475</v>
      </c>
      <c r="J28" s="134">
        <f>IF(J8=0,"",J8/TrAvia_act!J4*1000)</f>
        <v>42.59295095652692</v>
      </c>
      <c r="K28" s="134">
        <f>IF(K8=0,"",K8/TrAvia_act!K4*1000)</f>
        <v>36.173908854417277</v>
      </c>
      <c r="L28" s="134">
        <f>IF(L8=0,"",L8/TrAvia_act!L4*1000)</f>
        <v>37.700581138424411</v>
      </c>
      <c r="M28" s="134">
        <f>IF(M8=0,"",M8/TrAvia_act!M4*1000)</f>
        <v>37.032797579236764</v>
      </c>
      <c r="N28" s="134">
        <f>IF(N8=0,"",N8/TrAvia_act!N4*1000)</f>
        <v>41.841805469708945</v>
      </c>
      <c r="O28" s="134">
        <f>IF(O8=0,"",O8/TrAvia_act!O4*1000)</f>
        <v>43.031128393591686</v>
      </c>
      <c r="P28" s="134">
        <f>IF(P8=0,"",P8/TrAvia_act!P4*1000)</f>
        <v>41.151829790501566</v>
      </c>
      <c r="Q28" s="134">
        <f>IF(Q8=0,"",Q8/TrAvia_act!Q4*1000)</f>
        <v>40.583610577362336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82.554748252878312</v>
      </c>
      <c r="C30" s="77">
        <f>IF(C10=0,"",C10/TrAvia_act!C6*1000)</f>
        <v>69.124643312350145</v>
      </c>
      <c r="D30" s="77">
        <f>IF(D10=0,"",D10/TrAvia_act!D6*1000)</f>
        <v>96.440767267159629</v>
      </c>
      <c r="E30" s="77">
        <f>IF(E10=0,"",E10/TrAvia_act!E6*1000)</f>
        <v>104.10829023329696</v>
      </c>
      <c r="F30" s="77">
        <f>IF(F10=0,"",F10/TrAvia_act!F6*1000)</f>
        <v>86.459267792184022</v>
      </c>
      <c r="G30" s="77">
        <f>IF(G10=0,"",G10/TrAvia_act!G6*1000)</f>
        <v>75.104416117001847</v>
      </c>
      <c r="H30" s="77">
        <f>IF(H10=0,"",H10/TrAvia_act!H6*1000)</f>
        <v>60.131557193034325</v>
      </c>
      <c r="I30" s="77">
        <f>IF(I10=0,"",I10/TrAvia_act!I6*1000)</f>
        <v>60.294852519238965</v>
      </c>
      <c r="J30" s="77">
        <f>IF(J10=0,"",J10/TrAvia_act!J6*1000)</f>
        <v>67.327266869448096</v>
      </c>
      <c r="K30" s="77">
        <f>IF(K10=0,"",K10/TrAvia_act!K6*1000)</f>
        <v>61.880514031711947</v>
      </c>
      <c r="L30" s="77">
        <f>IF(L10=0,"",L10/TrAvia_act!L6*1000)</f>
        <v>59.909283444241325</v>
      </c>
      <c r="M30" s="77">
        <f>IF(M10=0,"",M10/TrAvia_act!M6*1000)</f>
        <v>62.418470514202532</v>
      </c>
      <c r="N30" s="77">
        <f>IF(N10=0,"",N10/TrAvia_act!N6*1000)</f>
        <v>64.919083549821238</v>
      </c>
      <c r="O30" s="77">
        <f>IF(O10=0,"",O10/TrAvia_act!O6*1000)</f>
        <v>63.230344742742545</v>
      </c>
      <c r="P30" s="77">
        <f>IF(P10=0,"",P10/TrAvia_act!P6*1000)</f>
        <v>59.544901291131879</v>
      </c>
      <c r="Q30" s="77">
        <f>IF(Q10=0,"",Q10/TrAvia_act!Q6*1000)</f>
        <v>58.150767424054713</v>
      </c>
    </row>
    <row r="31" spans="1:17" ht="11.45" customHeight="1" x14ac:dyDescent="0.25">
      <c r="A31" s="116" t="s">
        <v>125</v>
      </c>
      <c r="B31" s="77">
        <f>IF(B11=0,"",B11/TrAvia_act!B7*1000)</f>
        <v>43.128041722639885</v>
      </c>
      <c r="C31" s="77">
        <f>IF(C11=0,"",C11/TrAvia_act!C7*1000)</f>
        <v>31.030174316222368</v>
      </c>
      <c r="D31" s="77">
        <f>IF(D11=0,"",D11/TrAvia_act!D7*1000)</f>
        <v>43.290163169641275</v>
      </c>
      <c r="E31" s="77">
        <f>IF(E11=0,"",E11/TrAvia_act!E7*1000)</f>
        <v>47.81451748470662</v>
      </c>
      <c r="F31" s="77">
        <f>IF(F11=0,"",F11/TrAvia_act!F7*1000)</f>
        <v>41.046133231398713</v>
      </c>
      <c r="G31" s="77">
        <f>IF(G11=0,"",G11/TrAvia_act!G7*1000)</f>
        <v>34.763432494489059</v>
      </c>
      <c r="H31" s="77">
        <f>IF(H11=0,"",H11/TrAvia_act!H7*1000)</f>
        <v>29.196747341021027</v>
      </c>
      <c r="I31" s="77">
        <f>IF(I11=0,"",I11/TrAvia_act!I7*1000)</f>
        <v>28.674042253832013</v>
      </c>
      <c r="J31" s="77">
        <f>IF(J11=0,"",J11/TrAvia_act!J7*1000)</f>
        <v>30.519550215045037</v>
      </c>
      <c r="K31" s="77">
        <f>IF(K11=0,"",K11/TrAvia_act!K7*1000)</f>
        <v>25.878361116974823</v>
      </c>
      <c r="L31" s="77">
        <f>IF(L11=0,"",L11/TrAvia_act!L7*1000)</f>
        <v>28.380038143742123</v>
      </c>
      <c r="M31" s="77">
        <f>IF(M11=0,"",M11/TrAvia_act!M7*1000)</f>
        <v>25.844056289434668</v>
      </c>
      <c r="N31" s="77">
        <f>IF(N11=0,"",N11/TrAvia_act!N7*1000)</f>
        <v>27.226667403919908</v>
      </c>
      <c r="O31" s="77">
        <f>IF(O11=0,"",O11/TrAvia_act!O7*1000)</f>
        <v>27.400821011768652</v>
      </c>
      <c r="P31" s="77">
        <f>IF(P11=0,"",P11/TrAvia_act!P7*1000)</f>
        <v>27.072505234781321</v>
      </c>
      <c r="Q31" s="77">
        <f>IF(Q11=0,"",Q11/TrAvia_act!Q7*1000)</f>
        <v>27.215985965386075</v>
      </c>
    </row>
    <row r="32" spans="1:17" ht="11.45" customHeight="1" x14ac:dyDescent="0.25">
      <c r="A32" s="128" t="s">
        <v>36</v>
      </c>
      <c r="B32" s="133">
        <f>IF(B12=0,"",B12/TrAvia_act!B8*1000)</f>
        <v>160.28920379823415</v>
      </c>
      <c r="C32" s="133">
        <f>IF(C12=0,"",C12/TrAvia_act!C8*1000)</f>
        <v>127.2673438379698</v>
      </c>
      <c r="D32" s="133">
        <f>IF(D12=0,"",D12/TrAvia_act!D8*1000)</f>
        <v>183.30665359707803</v>
      </c>
      <c r="E32" s="133">
        <f>IF(E12=0,"",E12/TrAvia_act!E8*1000)</f>
        <v>193.04733543847365</v>
      </c>
      <c r="F32" s="133">
        <f>IF(F12=0,"",F12/TrAvia_act!F8*1000)</f>
        <v>166.76557902653715</v>
      </c>
      <c r="G32" s="133">
        <f>IF(G12=0,"",G12/TrAvia_act!G8*1000)</f>
        <v>143.07771658387088</v>
      </c>
      <c r="H32" s="133">
        <f>IF(H12=0,"",H12/TrAvia_act!H8*1000)</f>
        <v>125.81075066313474</v>
      </c>
      <c r="I32" s="133">
        <f>IF(I12=0,"",I12/TrAvia_act!I8*1000)</f>
        <v>117.7294793573373</v>
      </c>
      <c r="J32" s="133">
        <f>IF(J12=0,"",J12/TrAvia_act!J8*1000)</f>
        <v>119.8159865288098</v>
      </c>
      <c r="K32" s="133">
        <f>IF(K12=0,"",K12/TrAvia_act!K8*1000)</f>
        <v>111.64972995124158</v>
      </c>
      <c r="L32" s="133">
        <f>IF(L12=0,"",L12/TrAvia_act!L8*1000)</f>
        <v>103.85248349830354</v>
      </c>
      <c r="M32" s="133">
        <f>IF(M12=0,"",M12/TrAvia_act!M8*1000)</f>
        <v>111.24059622411019</v>
      </c>
      <c r="N32" s="133">
        <f>IF(N12=0,"",N12/TrAvia_act!N8*1000)</f>
        <v>121.2146874889616</v>
      </c>
      <c r="O32" s="133">
        <f>IF(O12=0,"",O12/TrAvia_act!O8*1000)</f>
        <v>126.30580927061855</v>
      </c>
      <c r="P32" s="133">
        <f>IF(P12=0,"",P12/TrAvia_act!P8*1000)</f>
        <v>117.39667595016518</v>
      </c>
      <c r="Q32" s="133">
        <f>IF(Q12=0,"",Q12/TrAvia_act!Q8*1000)</f>
        <v>119.5885205484979</v>
      </c>
    </row>
    <row r="33" spans="1:17" ht="11.45" customHeight="1" x14ac:dyDescent="0.25">
      <c r="A33" s="95" t="s">
        <v>126</v>
      </c>
      <c r="B33" s="75">
        <f>IF(B13=0,"",B13/TrAvia_act!B9*1000)</f>
        <v>495.46793489167965</v>
      </c>
      <c r="C33" s="75">
        <f>IF(C13=0,"",C13/TrAvia_act!C9*1000)</f>
        <v>381.67261657630291</v>
      </c>
      <c r="D33" s="75">
        <f>IF(D13=0,"",D13/TrAvia_act!D9*1000)</f>
        <v>515.37021078542534</v>
      </c>
      <c r="E33" s="75">
        <f>IF(E13=0,"",E13/TrAvia_act!E9*1000)</f>
        <v>571.65046313403809</v>
      </c>
      <c r="F33" s="75">
        <f>IF(F13=0,"",F13/TrAvia_act!F9*1000)</f>
        <v>506.97836893350302</v>
      </c>
      <c r="G33" s="75">
        <f>IF(G13=0,"",G13/TrAvia_act!G9*1000)</f>
        <v>427.86858818238585</v>
      </c>
      <c r="H33" s="75">
        <f>IF(H13=0,"",H13/TrAvia_act!H9*1000)</f>
        <v>439.76254209030077</v>
      </c>
      <c r="I33" s="75">
        <f>IF(I13=0,"",I13/TrAvia_act!I9*1000)</f>
        <v>434.13653597668582</v>
      </c>
      <c r="J33" s="75">
        <f>IF(J13=0,"",J13/TrAvia_act!J9*1000)</f>
        <v>477.40704489175869</v>
      </c>
      <c r="K33" s="75">
        <f>IF(K13=0,"",K13/TrAvia_act!K9*1000)</f>
        <v>432.85653985514699</v>
      </c>
      <c r="L33" s="75">
        <f>IF(L13=0,"",L13/TrAvia_act!L9*1000)</f>
        <v>373.04026129919112</v>
      </c>
      <c r="M33" s="75">
        <f>IF(M13=0,"",M13/TrAvia_act!M9*1000)</f>
        <v>402.40936098357855</v>
      </c>
      <c r="N33" s="75">
        <f>IF(N13=0,"",N13/TrAvia_act!N9*1000)</f>
        <v>404.48747347610464</v>
      </c>
      <c r="O33" s="75">
        <f>IF(O13=0,"",O13/TrAvia_act!O9*1000)</f>
        <v>380.75678288645827</v>
      </c>
      <c r="P33" s="75">
        <f>IF(P13=0,"",P13/TrAvia_act!P9*1000)</f>
        <v>321.73606468941864</v>
      </c>
      <c r="Q33" s="75">
        <f>IF(Q13=0,"",Q13/TrAvia_act!Q9*1000)</f>
        <v>301.39752842779103</v>
      </c>
    </row>
    <row r="34" spans="1:17" ht="11.45" customHeight="1" x14ac:dyDescent="0.25">
      <c r="A34" s="93" t="s">
        <v>125</v>
      </c>
      <c r="B34" s="74">
        <f>IF(B14=0,"",B14/TrAvia_act!B10*1000)</f>
        <v>104.90554786033221</v>
      </c>
      <c r="C34" s="74">
        <f>IF(C14=0,"",C14/TrAvia_act!C10*1000)</f>
        <v>88.540340344267705</v>
      </c>
      <c r="D34" s="74">
        <f>IF(D14=0,"",D14/TrAvia_act!D10*1000)</f>
        <v>127.52644994821597</v>
      </c>
      <c r="E34" s="74">
        <f>IF(E14=0,"",E14/TrAvia_act!E10*1000)</f>
        <v>144.53322259600779</v>
      </c>
      <c r="F34" s="74">
        <f>IF(F14=0,"",F14/TrAvia_act!F10*1000)</f>
        <v>126.1615434267612</v>
      </c>
      <c r="G34" s="74">
        <f>IF(G14=0,"",G14/TrAvia_act!G10*1000)</f>
        <v>107.74350559216023</v>
      </c>
      <c r="H34" s="74">
        <f>IF(H14=0,"",H14/TrAvia_act!H10*1000)</f>
        <v>93.264638237395246</v>
      </c>
      <c r="I34" s="74">
        <f>IF(I14=0,"",I14/TrAvia_act!I10*1000)</f>
        <v>91.480108716007592</v>
      </c>
      <c r="J34" s="74">
        <f>IF(J14=0,"",J14/TrAvia_act!J10*1000)</f>
        <v>99.452546740433519</v>
      </c>
      <c r="K34" s="74">
        <f>IF(K14=0,"",K14/TrAvia_act!K10*1000)</f>
        <v>93.040041741755346</v>
      </c>
      <c r="L34" s="74">
        <f>IF(L14=0,"",L14/TrAvia_act!L10*1000)</f>
        <v>86.868371869524964</v>
      </c>
      <c r="M34" s="74">
        <f>IF(M14=0,"",M14/TrAvia_act!M10*1000)</f>
        <v>95.286960180086012</v>
      </c>
      <c r="N34" s="74">
        <f>IF(N14=0,"",N14/TrAvia_act!N10*1000)</f>
        <v>103.38012447491595</v>
      </c>
      <c r="O34" s="74">
        <f>IF(O14=0,"",O14/TrAvia_act!O10*1000)</f>
        <v>108.53437417074468</v>
      </c>
      <c r="P34" s="74">
        <f>IF(P14=0,"",P14/TrAvia_act!P10*1000)</f>
        <v>101.99914117028926</v>
      </c>
      <c r="Q34" s="74">
        <f>IF(Q14=0,"",Q14/TrAvia_act!Q10*1000)</f>
        <v>106.41615356104047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5468.6778128604292</v>
      </c>
      <c r="C37" s="134">
        <f>IF(C8=0,"",1000000*C8/TrAvia_act!C22)</f>
        <v>4278.7968646053068</v>
      </c>
      <c r="D37" s="134">
        <f>IF(D8=0,"",1000000*D8/TrAvia_act!D22)</f>
        <v>6351.6950462121713</v>
      </c>
      <c r="E37" s="134">
        <f>IF(E8=0,"",1000000*E8/TrAvia_act!E22)</f>
        <v>7169.6687946525562</v>
      </c>
      <c r="F37" s="134">
        <f>IF(F8=0,"",1000000*F8/TrAvia_act!F22)</f>
        <v>6584.80948892585</v>
      </c>
      <c r="G37" s="134">
        <f>IF(G8=0,"",1000000*G8/TrAvia_act!G22)</f>
        <v>5849.7683981525843</v>
      </c>
      <c r="H37" s="134">
        <f>IF(H8=0,"",1000000*H8/TrAvia_act!H22)</f>
        <v>4921.5021134620838</v>
      </c>
      <c r="I37" s="134">
        <f>IF(I8=0,"",1000000*I8/TrAvia_act!I22)</f>
        <v>4908.0062818600645</v>
      </c>
      <c r="J37" s="134">
        <f>IF(J8=0,"",1000000*J8/TrAvia_act!J22)</f>
        <v>5071.5318727288386</v>
      </c>
      <c r="K37" s="134">
        <f>IF(K8=0,"",1000000*K8/TrAvia_act!K22)</f>
        <v>5117.2420955463549</v>
      </c>
      <c r="L37" s="134">
        <f>IF(L8=0,"",1000000*L8/TrAvia_act!L22)</f>
        <v>5111.8486346603913</v>
      </c>
      <c r="M37" s="134">
        <f>IF(M8=0,"",1000000*M8/TrAvia_act!M22)</f>
        <v>5327.3350069960679</v>
      </c>
      <c r="N37" s="134">
        <f>IF(N8=0,"",1000000*N8/TrAvia_act!N22)</f>
        <v>5155.0790655114833</v>
      </c>
      <c r="O37" s="134">
        <f>IF(O8=0,"",1000000*O8/TrAvia_act!O22)</f>
        <v>5036.4808062830516</v>
      </c>
      <c r="P37" s="134">
        <f>IF(P8=0,"",1000000*P8/TrAvia_act!P22)</f>
        <v>5031.4888844902471</v>
      </c>
      <c r="Q37" s="134">
        <f>IF(Q8=0,"",1000000*Q8/TrAvia_act!Q22)</f>
        <v>5072.0426419381465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3430.5452629270208</v>
      </c>
      <c r="C39" s="77">
        <f>IF(C10=0,"",1000000*C10/TrAvia_act!C24)</f>
        <v>2929.5760288233255</v>
      </c>
      <c r="D39" s="77">
        <f>IF(D10=0,"",1000000*D10/TrAvia_act!D24)</f>
        <v>4470.8223525539688</v>
      </c>
      <c r="E39" s="77">
        <f>IF(E10=0,"",1000000*E10/TrAvia_act!E24)</f>
        <v>5061.6735182636658</v>
      </c>
      <c r="F39" s="77">
        <f>IF(F10=0,"",1000000*F10/TrAvia_act!F24)</f>
        <v>4399.4801707231036</v>
      </c>
      <c r="G39" s="77">
        <f>IF(G10=0,"",1000000*G10/TrAvia_act!G24)</f>
        <v>3802.6273172046704</v>
      </c>
      <c r="H39" s="77">
        <f>IF(H10=0,"",1000000*H10/TrAvia_act!H24)</f>
        <v>3170.445533284636</v>
      </c>
      <c r="I39" s="77">
        <f>IF(I10=0,"",1000000*I10/TrAvia_act!I24)</f>
        <v>3097.1071329346278</v>
      </c>
      <c r="J39" s="77">
        <f>IF(J10=0,"",1000000*J10/TrAvia_act!J24)</f>
        <v>3324.3055363557582</v>
      </c>
      <c r="K39" s="77">
        <f>IF(K10=0,"",1000000*K10/TrAvia_act!K24)</f>
        <v>3173.8720888167372</v>
      </c>
      <c r="L39" s="77">
        <f>IF(L10=0,"",1000000*L10/TrAvia_act!L24)</f>
        <v>3141.4134218952995</v>
      </c>
      <c r="M39" s="77">
        <f>IF(M10=0,"",1000000*M10/TrAvia_act!M24)</f>
        <v>3478.6962678495529</v>
      </c>
      <c r="N39" s="77">
        <f>IF(N10=0,"",1000000*N10/TrAvia_act!N24)</f>
        <v>3675.909512849094</v>
      </c>
      <c r="O39" s="77">
        <f>IF(O10=0,"",1000000*O10/TrAvia_act!O24)</f>
        <v>3730.0080275935197</v>
      </c>
      <c r="P39" s="77">
        <f>IF(P10=0,"",1000000*P10/TrAvia_act!P24)</f>
        <v>3672.7461482589606</v>
      </c>
      <c r="Q39" s="77">
        <f>IF(Q10=0,"",1000000*Q10/TrAvia_act!Q24)</f>
        <v>3662.8777803619482</v>
      </c>
    </row>
    <row r="40" spans="1:17" ht="11.45" customHeight="1" x14ac:dyDescent="0.25">
      <c r="A40" s="116" t="s">
        <v>125</v>
      </c>
      <c r="B40" s="77">
        <f>IF(B11=0,"",1000000*B11/TrAvia_act!B25)</f>
        <v>14316.316918316297</v>
      </c>
      <c r="C40" s="77">
        <f>IF(C11=0,"",1000000*C11/TrAvia_act!C25)</f>
        <v>10339.466187129314</v>
      </c>
      <c r="D40" s="77">
        <f>IF(D11=0,"",1000000*D11/TrAvia_act!D25)</f>
        <v>16106.155119064382</v>
      </c>
      <c r="E40" s="77">
        <f>IF(E11=0,"",1000000*E11/TrAvia_act!E25)</f>
        <v>18077.456338773107</v>
      </c>
      <c r="F40" s="77">
        <f>IF(F11=0,"",1000000*F11/TrAvia_act!F25)</f>
        <v>16554.203333190057</v>
      </c>
      <c r="G40" s="77">
        <f>IF(G11=0,"",1000000*G11/TrAvia_act!G25)</f>
        <v>14433.86732190451</v>
      </c>
      <c r="H40" s="77">
        <f>IF(H11=0,"",1000000*H11/TrAvia_act!H25)</f>
        <v>12293.398208343833</v>
      </c>
      <c r="I40" s="77">
        <f>IF(I11=0,"",1000000*I11/TrAvia_act!I25)</f>
        <v>11827.299199478315</v>
      </c>
      <c r="J40" s="77">
        <f>IF(J11=0,"",1000000*J11/TrAvia_act!J25)</f>
        <v>11684.658093116752</v>
      </c>
      <c r="K40" s="77">
        <f>IF(K11=0,"",1000000*K11/TrAvia_act!K25)</f>
        <v>12372.199338489927</v>
      </c>
      <c r="L40" s="77">
        <f>IF(L11=0,"",1000000*L11/TrAvia_act!L25)</f>
        <v>11505.261177598406</v>
      </c>
      <c r="M40" s="77">
        <f>IF(M11=0,"",1000000*M11/TrAvia_act!M25)</f>
        <v>12266.278664973372</v>
      </c>
      <c r="N40" s="77">
        <f>IF(N11=0,"",1000000*N11/TrAvia_act!N25)</f>
        <v>13138.787517886509</v>
      </c>
      <c r="O40" s="77">
        <f>IF(O11=0,"",1000000*O11/TrAvia_act!O25)</f>
        <v>13446.38832448311</v>
      </c>
      <c r="P40" s="77">
        <f>IF(P11=0,"",1000000*P11/TrAvia_act!P25)</f>
        <v>13341.148599137792</v>
      </c>
      <c r="Q40" s="77">
        <f>IF(Q11=0,"",1000000*Q11/TrAvia_act!Q25)</f>
        <v>13543.307340035968</v>
      </c>
    </row>
    <row r="41" spans="1:17" ht="11.45" customHeight="1" x14ac:dyDescent="0.25">
      <c r="A41" s="128" t="s">
        <v>18</v>
      </c>
      <c r="B41" s="133">
        <f>IF(B12=0,"",1000000*B12/TrAvia_act!B26)</f>
        <v>7036.2089539005483</v>
      </c>
      <c r="C41" s="133">
        <f>IF(C12=0,"",1000000*C12/TrAvia_act!C26)</f>
        <v>6570.3349165748887</v>
      </c>
      <c r="D41" s="133">
        <f>IF(D12=0,"",1000000*D12/TrAvia_act!D26)</f>
        <v>9970.0851514900714</v>
      </c>
      <c r="E41" s="133">
        <f>IF(E12=0,"",1000000*E12/TrAvia_act!E26)</f>
        <v>12179.500010533531</v>
      </c>
      <c r="F41" s="133">
        <f>IF(F12=0,"",1000000*F12/TrAvia_act!F26)</f>
        <v>10867.753553930474</v>
      </c>
      <c r="G41" s="133">
        <f>IF(G12=0,"",1000000*G12/TrAvia_act!G26)</f>
        <v>9544.6724593739655</v>
      </c>
      <c r="H41" s="133">
        <f>IF(H12=0,"",1000000*H12/TrAvia_act!H26)</f>
        <v>6863.5701154540438</v>
      </c>
      <c r="I41" s="133">
        <f>IF(I12=0,"",1000000*I12/TrAvia_act!I26)</f>
        <v>7089.4762792520896</v>
      </c>
      <c r="J41" s="133">
        <f>IF(J12=0,"",1000000*J12/TrAvia_act!J26)</f>
        <v>8788.4636891102364</v>
      </c>
      <c r="K41" s="133">
        <f>IF(K12=0,"",1000000*K12/TrAvia_act!K26)</f>
        <v>8141.1426134162539</v>
      </c>
      <c r="L41" s="133">
        <f>IF(L12=0,"",1000000*L12/TrAvia_act!L26)</f>
        <v>8341.6393716724961</v>
      </c>
      <c r="M41" s="133">
        <f>IF(M12=0,"",1000000*M12/TrAvia_act!M26)</f>
        <v>9347.9794252570609</v>
      </c>
      <c r="N41" s="133">
        <f>IF(N12=0,"",1000000*N12/TrAvia_act!N26)</f>
        <v>9858.1620417239683</v>
      </c>
      <c r="O41" s="133">
        <f>IF(O12=0,"",1000000*O12/TrAvia_act!O26)</f>
        <v>10102.967271072122</v>
      </c>
      <c r="P41" s="133">
        <f>IF(P12=0,"",1000000*P12/TrAvia_act!P26)</f>
        <v>10417.517293828307</v>
      </c>
      <c r="Q41" s="133">
        <f>IF(Q12=0,"",1000000*Q12/TrAvia_act!Q26)</f>
        <v>11179.994393461673</v>
      </c>
    </row>
    <row r="42" spans="1:17" ht="11.45" customHeight="1" x14ac:dyDescent="0.25">
      <c r="A42" s="95" t="s">
        <v>126</v>
      </c>
      <c r="B42" s="75">
        <f>IF(B13=0,"",1000000*B13/TrAvia_act!B27)</f>
        <v>4118.0415517941165</v>
      </c>
      <c r="C42" s="75">
        <f>IF(C13=0,"",1000000*C13/TrAvia_act!C27)</f>
        <v>3713.1747246473601</v>
      </c>
      <c r="D42" s="75">
        <f>IF(D13=0,"",1000000*D13/TrAvia_act!D27)</f>
        <v>5811.5590909692519</v>
      </c>
      <c r="E42" s="75">
        <f>IF(E13=0,"",1000000*E13/TrAvia_act!E27)</f>
        <v>6509.673826580618</v>
      </c>
      <c r="F42" s="75">
        <f>IF(F13=0,"",1000000*F13/TrAvia_act!F27)</f>
        <v>5688.5414969879448</v>
      </c>
      <c r="G42" s="75">
        <f>IF(G13=0,"",1000000*G13/TrAvia_act!G27)</f>
        <v>5110.5119805753102</v>
      </c>
      <c r="H42" s="75">
        <f>IF(H13=0,"",1000000*H13/TrAvia_act!H27)</f>
        <v>3406.6951013679195</v>
      </c>
      <c r="I42" s="75">
        <f>IF(I13=0,"",1000000*I13/TrAvia_act!I27)</f>
        <v>3292.0613452459288</v>
      </c>
      <c r="J42" s="75">
        <f>IF(J13=0,"",1000000*J13/TrAvia_act!J27)</f>
        <v>3640.9105872497726</v>
      </c>
      <c r="K42" s="75">
        <f>IF(K13=0,"",1000000*K13/TrAvia_act!K27)</f>
        <v>3340.4998956888076</v>
      </c>
      <c r="L42" s="75">
        <f>IF(L13=0,"",1000000*L13/TrAvia_act!L27)</f>
        <v>3601.7696701056202</v>
      </c>
      <c r="M42" s="75">
        <f>IF(M13=0,"",1000000*M13/TrAvia_act!M27)</f>
        <v>3748.4976500198645</v>
      </c>
      <c r="N42" s="75">
        <f>IF(N13=0,"",1000000*N13/TrAvia_act!N27)</f>
        <v>4171.2027850823388</v>
      </c>
      <c r="O42" s="75">
        <f>IF(O13=0,"",1000000*O13/TrAvia_act!O27)</f>
        <v>4401.3834455911938</v>
      </c>
      <c r="P42" s="75">
        <f>IF(P13=0,"",1000000*P13/TrAvia_act!P27)</f>
        <v>4754.5997471727205</v>
      </c>
      <c r="Q42" s="75">
        <f>IF(Q13=0,"",1000000*Q13/TrAvia_act!Q27)</f>
        <v>5326.3741772072826</v>
      </c>
    </row>
    <row r="43" spans="1:17" ht="11.45" customHeight="1" x14ac:dyDescent="0.25">
      <c r="A43" s="93" t="s">
        <v>125</v>
      </c>
      <c r="B43" s="74">
        <f>IF(B14=0,"",1000000*B14/TrAvia_act!B28)</f>
        <v>15741.704540066738</v>
      </c>
      <c r="C43" s="74">
        <f>IF(C14=0,"",1000000*C14/TrAvia_act!C28)</f>
        <v>13271.390954327508</v>
      </c>
      <c r="D43" s="74">
        <f>IF(D14=0,"",1000000*D14/TrAvia_act!D28)</f>
        <v>19388.124090194196</v>
      </c>
      <c r="E43" s="74">
        <f>IF(E14=0,"",1000000*E14/TrAvia_act!E28)</f>
        <v>21804.606399976012</v>
      </c>
      <c r="F43" s="74">
        <f>IF(F14=0,"",1000000*F14/TrAvia_act!F28)</f>
        <v>19291.65403165494</v>
      </c>
      <c r="G43" s="74">
        <f>IF(G14=0,"",1000000*G14/TrAvia_act!G28)</f>
        <v>16671.902985823745</v>
      </c>
      <c r="H43" s="74">
        <f>IF(H14=0,"",1000000*H14/TrAvia_act!H28)</f>
        <v>13618.383361369459</v>
      </c>
      <c r="I43" s="74">
        <f>IF(I14=0,"",1000000*I14/TrAvia_act!I28)</f>
        <v>12987.788093087505</v>
      </c>
      <c r="J43" s="74">
        <f>IF(J14=0,"",1000000*J14/TrAvia_act!J28)</f>
        <v>14324.68218073456</v>
      </c>
      <c r="K43" s="74">
        <f>IF(K14=0,"",1000000*K14/TrAvia_act!K28)</f>
        <v>13288.654778027507</v>
      </c>
      <c r="L43" s="74">
        <f>IF(L14=0,"",1000000*L14/TrAvia_act!L28)</f>
        <v>12964.118877626062</v>
      </c>
      <c r="M43" s="74">
        <f>IF(M14=0,"",1000000*M14/TrAvia_act!M28)</f>
        <v>14285.96249743358</v>
      </c>
      <c r="N43" s="74">
        <f>IF(N14=0,"",1000000*N14/TrAvia_act!N28)</f>
        <v>14843.260962100247</v>
      </c>
      <c r="O43" s="74">
        <f>IF(O14=0,"",1000000*O14/TrAvia_act!O28)</f>
        <v>14800.683910161146</v>
      </c>
      <c r="P43" s="74">
        <f>IF(P14=0,"",1000000*P14/TrAvia_act!P28)</f>
        <v>14531.190736223687</v>
      </c>
      <c r="Q43" s="74">
        <f>IF(Q14=0,"",1000000*Q14/TrAvia_act!Q28)</f>
        <v>14435.372313792082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0.89379178864772724</v>
      </c>
      <c r="C46" s="129">
        <f t="shared" si="5"/>
        <v>0.89178430100471506</v>
      </c>
      <c r="D46" s="129">
        <f t="shared" si="5"/>
        <v>0.87303249101053859</v>
      </c>
      <c r="E46" s="129">
        <f t="shared" si="5"/>
        <v>0.85730893742978742</v>
      </c>
      <c r="F46" s="129">
        <f t="shared" si="5"/>
        <v>0.85327852949848404</v>
      </c>
      <c r="G46" s="129">
        <f t="shared" si="5"/>
        <v>0.85000157243616492</v>
      </c>
      <c r="H46" s="129">
        <f t="shared" si="5"/>
        <v>0.79654273344614712</v>
      </c>
      <c r="I46" s="129">
        <f t="shared" si="5"/>
        <v>0.78329094841543512</v>
      </c>
      <c r="J46" s="129">
        <f t="shared" si="5"/>
        <v>0.78733872887061118</v>
      </c>
      <c r="K46" s="129">
        <f t="shared" si="5"/>
        <v>0.83519866983275226</v>
      </c>
      <c r="L46" s="129">
        <f t="shared" si="5"/>
        <v>0.82321101821938492</v>
      </c>
      <c r="M46" s="129">
        <f t="shared" si="5"/>
        <v>0.81190297354991192</v>
      </c>
      <c r="N46" s="129">
        <f t="shared" si="5"/>
        <v>0.80267417127520968</v>
      </c>
      <c r="O46" s="129">
        <f t="shared" si="5"/>
        <v>0.80169620818742249</v>
      </c>
      <c r="P46" s="129">
        <f t="shared" si="5"/>
        <v>0.82233891186872765</v>
      </c>
      <c r="Q46" s="129">
        <f t="shared" si="5"/>
        <v>0.81511863456900557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0.45570663926975935</v>
      </c>
      <c r="C48" s="52">
        <f t="shared" si="7"/>
        <v>0.49940368897379572</v>
      </c>
      <c r="D48" s="52">
        <f t="shared" si="7"/>
        <v>0.51517242438644828</v>
      </c>
      <c r="E48" s="52">
        <f t="shared" si="7"/>
        <v>0.50722279623355648</v>
      </c>
      <c r="F48" s="52">
        <f t="shared" si="7"/>
        <v>0.46759800493144427</v>
      </c>
      <c r="G48" s="52">
        <f t="shared" si="7"/>
        <v>0.44614457049229533</v>
      </c>
      <c r="H48" s="52">
        <f t="shared" si="7"/>
        <v>0.414644094200109</v>
      </c>
      <c r="I48" s="52">
        <f t="shared" si="7"/>
        <v>0.39175283157500984</v>
      </c>
      <c r="J48" s="52">
        <f t="shared" si="7"/>
        <v>0.40823064975437934</v>
      </c>
      <c r="K48" s="52">
        <f t="shared" si="7"/>
        <v>0.40857261206486728</v>
      </c>
      <c r="L48" s="52">
        <f t="shared" si="7"/>
        <v>0.38670954683495617</v>
      </c>
      <c r="M48" s="52">
        <f t="shared" si="7"/>
        <v>0.41863408560898402</v>
      </c>
      <c r="N48" s="52">
        <f t="shared" si="7"/>
        <v>0.48289220807487132</v>
      </c>
      <c r="O48" s="52">
        <f t="shared" si="7"/>
        <v>0.51390060397659976</v>
      </c>
      <c r="P48" s="52">
        <f t="shared" si="7"/>
        <v>0.51590977317389652</v>
      </c>
      <c r="Q48" s="52">
        <f t="shared" si="7"/>
        <v>0.50469938932451286</v>
      </c>
    </row>
    <row r="49" spans="1:17" ht="11.45" customHeight="1" x14ac:dyDescent="0.25">
      <c r="A49" s="116" t="s">
        <v>125</v>
      </c>
      <c r="B49" s="52">
        <f t="shared" ref="B49:Q49" si="8">IF(B11=0,0,B11/B$7)</f>
        <v>0.438085149377968</v>
      </c>
      <c r="C49" s="52">
        <f t="shared" si="8"/>
        <v>0.39238061203091928</v>
      </c>
      <c r="D49" s="52">
        <f t="shared" si="8"/>
        <v>0.35786006662409026</v>
      </c>
      <c r="E49" s="52">
        <f t="shared" si="8"/>
        <v>0.35008614119623105</v>
      </c>
      <c r="F49" s="52">
        <f t="shared" si="8"/>
        <v>0.38568052456703966</v>
      </c>
      <c r="G49" s="52">
        <f t="shared" si="8"/>
        <v>0.40385700194386959</v>
      </c>
      <c r="H49" s="52">
        <f t="shared" si="8"/>
        <v>0.38189863924603812</v>
      </c>
      <c r="I49" s="52">
        <f t="shared" si="8"/>
        <v>0.39153811684042533</v>
      </c>
      <c r="J49" s="52">
        <f t="shared" si="8"/>
        <v>0.3791080791162319</v>
      </c>
      <c r="K49" s="52">
        <f t="shared" si="8"/>
        <v>0.42662605776788504</v>
      </c>
      <c r="L49" s="52">
        <f t="shared" si="8"/>
        <v>0.4365014713844288</v>
      </c>
      <c r="M49" s="52">
        <f t="shared" si="8"/>
        <v>0.39326888794092801</v>
      </c>
      <c r="N49" s="52">
        <f t="shared" si="8"/>
        <v>0.3197819632003383</v>
      </c>
      <c r="O49" s="52">
        <f t="shared" si="8"/>
        <v>0.28779560421082262</v>
      </c>
      <c r="P49" s="52">
        <f t="shared" si="8"/>
        <v>0.30642913869483118</v>
      </c>
      <c r="Q49" s="52">
        <f t="shared" si="8"/>
        <v>0.31041924524449271</v>
      </c>
    </row>
    <row r="50" spans="1:17" ht="11.45" customHeight="1" x14ac:dyDescent="0.25">
      <c r="A50" s="128" t="s">
        <v>18</v>
      </c>
      <c r="B50" s="127">
        <f t="shared" ref="B50:Q50" si="9">IF(B12=0,0,B12/B$7)</f>
        <v>0.10620821135227276</v>
      </c>
      <c r="C50" s="127">
        <f t="shared" si="9"/>
        <v>0.10821569899528495</v>
      </c>
      <c r="D50" s="127">
        <f t="shared" si="9"/>
        <v>0.12696750898946135</v>
      </c>
      <c r="E50" s="127">
        <f t="shared" si="9"/>
        <v>0.14269106257021252</v>
      </c>
      <c r="F50" s="127">
        <f t="shared" si="9"/>
        <v>0.14672147050151596</v>
      </c>
      <c r="G50" s="127">
        <f t="shared" si="9"/>
        <v>0.14999842756383502</v>
      </c>
      <c r="H50" s="127">
        <f t="shared" si="9"/>
        <v>0.20345726655385285</v>
      </c>
      <c r="I50" s="127">
        <f t="shared" si="9"/>
        <v>0.21670905158456491</v>
      </c>
      <c r="J50" s="127">
        <f t="shared" si="9"/>
        <v>0.21266127112938868</v>
      </c>
      <c r="K50" s="127">
        <f t="shared" si="9"/>
        <v>0.16480133016724777</v>
      </c>
      <c r="L50" s="127">
        <f t="shared" si="9"/>
        <v>0.17678898178061508</v>
      </c>
      <c r="M50" s="127">
        <f t="shared" si="9"/>
        <v>0.18809702645008802</v>
      </c>
      <c r="N50" s="127">
        <f t="shared" si="9"/>
        <v>0.19732582872479026</v>
      </c>
      <c r="O50" s="127">
        <f t="shared" si="9"/>
        <v>0.19830379181257757</v>
      </c>
      <c r="P50" s="127">
        <f t="shared" si="9"/>
        <v>0.17766108813127235</v>
      </c>
      <c r="Q50" s="127">
        <f t="shared" si="9"/>
        <v>0.18488136543099437</v>
      </c>
    </row>
    <row r="51" spans="1:17" ht="11.45" customHeight="1" x14ac:dyDescent="0.25">
      <c r="A51" s="95" t="s">
        <v>126</v>
      </c>
      <c r="B51" s="48">
        <f t="shared" ref="B51:Q51" si="10">IF(B13=0,0,B13/B$7)</f>
        <v>4.6554383637744008E-2</v>
      </c>
      <c r="C51" s="48">
        <f t="shared" si="10"/>
        <v>4.2876027953903273E-2</v>
      </c>
      <c r="D51" s="48">
        <f t="shared" si="10"/>
        <v>5.134013048469558E-2</v>
      </c>
      <c r="E51" s="48">
        <f t="shared" si="10"/>
        <v>4.799373089941146E-2</v>
      </c>
      <c r="F51" s="48">
        <f t="shared" si="10"/>
        <v>4.7558676101310683E-2</v>
      </c>
      <c r="G51" s="48">
        <f t="shared" si="10"/>
        <v>4.9510898119694766E-2</v>
      </c>
      <c r="H51" s="48">
        <f t="shared" si="10"/>
        <v>6.6799343598107103E-2</v>
      </c>
      <c r="I51" s="48">
        <f t="shared" si="10"/>
        <v>6.1217864744896273E-2</v>
      </c>
      <c r="J51" s="48">
        <f t="shared" si="10"/>
        <v>4.5653500549972081E-2</v>
      </c>
      <c r="K51" s="48">
        <f t="shared" si="10"/>
        <v>3.4989815791170407E-2</v>
      </c>
      <c r="L51" s="48">
        <f t="shared" si="10"/>
        <v>3.7688589065992588E-2</v>
      </c>
      <c r="M51" s="48">
        <f t="shared" si="10"/>
        <v>3.5345561319767654E-2</v>
      </c>
      <c r="N51" s="48">
        <f t="shared" si="10"/>
        <v>3.9000922817336435E-2</v>
      </c>
      <c r="O51" s="48">
        <f t="shared" si="10"/>
        <v>3.9025993585780488E-2</v>
      </c>
      <c r="P51" s="48">
        <f t="shared" si="10"/>
        <v>3.41180669413517E-2</v>
      </c>
      <c r="Q51" s="48">
        <f t="shared" si="10"/>
        <v>3.1478499814621856E-2</v>
      </c>
    </row>
    <row r="52" spans="1:17" ht="11.45" customHeight="1" x14ac:dyDescent="0.25">
      <c r="A52" s="93" t="s">
        <v>125</v>
      </c>
      <c r="B52" s="46">
        <f t="shared" ref="B52:Q52" si="11">IF(B14=0,0,B14/B$7)</f>
        <v>5.9653827714528755E-2</v>
      </c>
      <c r="C52" s="46">
        <f t="shared" si="11"/>
        <v>6.5339671041381664E-2</v>
      </c>
      <c r="D52" s="46">
        <f t="shared" si="11"/>
        <v>7.562737850476578E-2</v>
      </c>
      <c r="E52" s="46">
        <f t="shared" si="11"/>
        <v>9.4697331670801063E-2</v>
      </c>
      <c r="F52" s="46">
        <f t="shared" si="11"/>
        <v>9.916279440020527E-2</v>
      </c>
      <c r="G52" s="46">
        <f t="shared" si="11"/>
        <v>0.10048752944414026</v>
      </c>
      <c r="H52" s="46">
        <f t="shared" si="11"/>
        <v>0.13665792295574572</v>
      </c>
      <c r="I52" s="46">
        <f t="shared" si="11"/>
        <v>0.15549118683966864</v>
      </c>
      <c r="J52" s="46">
        <f t="shared" si="11"/>
        <v>0.16700777057941663</v>
      </c>
      <c r="K52" s="46">
        <f t="shared" si="11"/>
        <v>0.12981151437607738</v>
      </c>
      <c r="L52" s="46">
        <f t="shared" si="11"/>
        <v>0.13910039271462249</v>
      </c>
      <c r="M52" s="46">
        <f t="shared" si="11"/>
        <v>0.15275146513032037</v>
      </c>
      <c r="N52" s="46">
        <f t="shared" si="11"/>
        <v>0.15832490590745379</v>
      </c>
      <c r="O52" s="46">
        <f t="shared" si="11"/>
        <v>0.15927779822679708</v>
      </c>
      <c r="P52" s="46">
        <f t="shared" si="11"/>
        <v>0.14354302118992063</v>
      </c>
      <c r="Q52" s="46">
        <f t="shared" si="11"/>
        <v>0.15340286561637251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351.11685310412014</v>
      </c>
      <c r="C54" s="68">
        <f>IF(TrAvia_act!C39=0,"",(SUMPRODUCT(C56:C58,TrAvia_act!C14:C16)+SUMPRODUCT(C60:C61,TrAvia_act!C18:C19))/TrAvia_act!C12)</f>
        <v>326.42491005880186</v>
      </c>
      <c r="D54" s="68">
        <f>IF(TrAvia_act!D39=0,"",(SUMPRODUCT(D56:D58,TrAvia_act!D14:D16)+SUMPRODUCT(D60:D61,TrAvia_act!D18:D19))/TrAvia_act!D12)</f>
        <v>321.18579402405732</v>
      </c>
      <c r="E54" s="68">
        <f>IF(TrAvia_act!E39=0,"",(SUMPRODUCT(E56:E58,TrAvia_act!E14:E16)+SUMPRODUCT(E60:E61,TrAvia_act!E18:E19))/TrAvia_act!E12)</f>
        <v>317.74030432686959</v>
      </c>
      <c r="F54" s="68">
        <f>IF(TrAvia_act!F39=0,"",(SUMPRODUCT(F56:F58,TrAvia_act!F14:F16)+SUMPRODUCT(F60:F61,TrAvia_act!F18:F19))/TrAvia_act!F12)</f>
        <v>314.20580168888881</v>
      </c>
      <c r="G54" s="68">
        <f>IF(TrAvia_act!G39=0,"",(SUMPRODUCT(G56:G58,TrAvia_act!G14:G16)+SUMPRODUCT(G60:G61,TrAvia_act!G18:G19))/TrAvia_act!G12)</f>
        <v>310.85647743532439</v>
      </c>
      <c r="H54" s="68">
        <f>IF(TrAvia_act!H39=0,"",(SUMPRODUCT(H56:H58,TrAvia_act!H14:H16)+SUMPRODUCT(H60:H61,TrAvia_act!H18:H19))/TrAvia_act!H12)</f>
        <v>315.131254256158</v>
      </c>
      <c r="I54" s="68">
        <f>IF(TrAvia_act!I39=0,"",(SUMPRODUCT(I56:I58,TrAvia_act!I14:I16)+SUMPRODUCT(I60:I61,TrAvia_act!I18:I19))/TrAvia_act!I12)</f>
        <v>309.48252145568824</v>
      </c>
      <c r="J54" s="68">
        <f>IF(TrAvia_act!J39=0,"",(SUMPRODUCT(J56:J58,TrAvia_act!J14:J16)+SUMPRODUCT(J60:J61,TrAvia_act!J18:J19))/TrAvia_act!J12)</f>
        <v>320.69913284982925</v>
      </c>
      <c r="K54" s="68">
        <f>IF(TrAvia_act!K39=0,"",(SUMPRODUCT(K56:K58,TrAvia_act!K14:K16)+SUMPRODUCT(K60:K61,TrAvia_act!K18:K19))/TrAvia_act!K12)</f>
        <v>305.39273100855985</v>
      </c>
      <c r="L54" s="68">
        <f>IF(TrAvia_act!L39=0,"",(SUMPRODUCT(L56:L58,TrAvia_act!L14:L16)+SUMPRODUCT(L60:L61,TrAvia_act!L18:L19))/TrAvia_act!L12)</f>
        <v>311.47915546674619</v>
      </c>
      <c r="M54" s="68">
        <f>IF(TrAvia_act!M39=0,"",(SUMPRODUCT(M56:M58,TrAvia_act!M14:M16)+SUMPRODUCT(M60:M61,TrAvia_act!M18:M19))/TrAvia_act!M12)</f>
        <v>310.1608632684601</v>
      </c>
      <c r="N54" s="68">
        <f>IF(TrAvia_act!N39=0,"",(SUMPRODUCT(N56:N58,TrAvia_act!N14:N16)+SUMPRODUCT(N60:N61,TrAvia_act!N18:N19))/TrAvia_act!N12)</f>
        <v>321.12962190144395</v>
      </c>
      <c r="O54" s="68">
        <f>IF(TrAvia_act!O39=0,"",(SUMPRODUCT(O56:O58,TrAvia_act!O14:O16)+SUMPRODUCT(O60:O61,TrAvia_act!O18:O19))/TrAvia_act!O12)</f>
        <v>326.9405357771272</v>
      </c>
      <c r="P54" s="68">
        <f>IF(TrAvia_act!P39=0,"",(SUMPRODUCT(P56:P58,TrAvia_act!P14:P16)+SUMPRODUCT(P60:P61,TrAvia_act!P18:P19))/TrAvia_act!P12)</f>
        <v>325.47281154546971</v>
      </c>
      <c r="Q54" s="68">
        <f>IF(TrAvia_act!Q39=0,"",(SUMPRODUCT(Q56:Q58,TrAvia_act!Q14:Q16)+SUMPRODUCT(Q60:Q61,TrAvia_act!Q18:Q19))/TrAvia_act!Q12)</f>
        <v>322.91971537269478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343.57586433454026</v>
      </c>
      <c r="C55" s="134">
        <f>IF(TrAvia_act!C40=0,"",SUMPRODUCT(C56:C58,TrAvia_act!C14:C16)/TrAvia_act!C13)</f>
        <v>318.46973038251951</v>
      </c>
      <c r="D55" s="134">
        <f>IF(TrAvia_act!D40=0,"",SUMPRODUCT(D56:D58,TrAvia_act!D14:D16)/TrAvia_act!D13)</f>
        <v>312.06282598978589</v>
      </c>
      <c r="E55" s="134">
        <f>IF(TrAvia_act!E40=0,"",SUMPRODUCT(E56:E58,TrAvia_act!E14:E16)/TrAvia_act!E13)</f>
        <v>308.74415089378641</v>
      </c>
      <c r="F55" s="134">
        <f>IF(TrAvia_act!F40=0,"",SUMPRODUCT(F56:F58,TrAvia_act!F14:F16)/TrAvia_act!F13)</f>
        <v>305.37654068763806</v>
      </c>
      <c r="G55" s="134">
        <f>IF(TrAvia_act!G40=0,"",SUMPRODUCT(G56:G58,TrAvia_act!G14:G16)/TrAvia_act!G13)</f>
        <v>302.09080013546884</v>
      </c>
      <c r="H55" s="134">
        <f>IF(TrAvia_act!H40=0,"",SUMPRODUCT(H56:H58,TrAvia_act!H14:H16)/TrAvia_act!H13)</f>
        <v>301.10160346498361</v>
      </c>
      <c r="I55" s="134">
        <f>IF(TrAvia_act!I40=0,"",SUMPRODUCT(I56:I58,TrAvia_act!I14:I16)/TrAvia_act!I13)</f>
        <v>295.11143736671704</v>
      </c>
      <c r="J55" s="134">
        <f>IF(TrAvia_act!J40=0,"",SUMPRODUCT(J56:J58,TrAvia_act!J14:J16)/TrAvia_act!J13)</f>
        <v>312.17497123537828</v>
      </c>
      <c r="K55" s="134">
        <f>IF(TrAvia_act!K40=0,"",SUMPRODUCT(K56:K58,TrAvia_act!K14:K16)/TrAvia_act!K13)</f>
        <v>297.26981566980106</v>
      </c>
      <c r="L55" s="134">
        <f>IF(TrAvia_act!L40=0,"",SUMPRODUCT(L56:L58,TrAvia_act!L14:L16)/TrAvia_act!L13)</f>
        <v>305.15286288924517</v>
      </c>
      <c r="M55" s="134">
        <f>IF(TrAvia_act!M40=0,"",SUMPRODUCT(M56:M58,TrAvia_act!M14:M16)/TrAvia_act!M13)</f>
        <v>304.72028277726901</v>
      </c>
      <c r="N55" s="134">
        <f>IF(TrAvia_act!N40=0,"",SUMPRODUCT(N56:N58,TrAvia_act!N14:N16)/TrAvia_act!N13)</f>
        <v>317.59665026849035</v>
      </c>
      <c r="O55" s="134">
        <f>IF(TrAvia_act!O40=0,"",SUMPRODUCT(O56:O58,TrAvia_act!O14:O16)/TrAvia_act!O13)</f>
        <v>325.35575554116048</v>
      </c>
      <c r="P55" s="134">
        <f>IF(TrAvia_act!P40=0,"",SUMPRODUCT(P56:P58,TrAvia_act!P14:P16)/TrAvia_act!P13)</f>
        <v>324.83130241030932</v>
      </c>
      <c r="Q55" s="134">
        <f>IF(TrAvia_act!Q40=0,"",SUMPRODUCT(Q56:Q58,TrAvia_act!Q14:Q16)/TrAvia_act!Q13)</f>
        <v>323.58016774122393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376.12041927675273</v>
      </c>
      <c r="C57" s="77">
        <v>372.34617703577038</v>
      </c>
      <c r="D57" s="77">
        <v>370.13862836555899</v>
      </c>
      <c r="E57" s="77">
        <v>367.57963004085929</v>
      </c>
      <c r="F57" s="77">
        <v>365.33774181057055</v>
      </c>
      <c r="G57" s="77">
        <v>363.15914151602914</v>
      </c>
      <c r="H57" s="77">
        <v>362.90470404160908</v>
      </c>
      <c r="I57" s="77">
        <v>362.80879176883008</v>
      </c>
      <c r="J57" s="77">
        <v>359.85714818450208</v>
      </c>
      <c r="K57" s="77">
        <v>356.67296810384971</v>
      </c>
      <c r="L57" s="77">
        <v>364.24524454715794</v>
      </c>
      <c r="M57" s="77">
        <v>365.80700220527893</v>
      </c>
      <c r="N57" s="77">
        <v>368.50443373911639</v>
      </c>
      <c r="O57" s="77">
        <v>369.6704992567287</v>
      </c>
      <c r="P57" s="77">
        <v>370.19267534696053</v>
      </c>
      <c r="Q57" s="77">
        <v>367.63025228032723</v>
      </c>
    </row>
    <row r="58" spans="1:17" ht="11.45" customHeight="1" x14ac:dyDescent="0.25">
      <c r="A58" s="116" t="s">
        <v>125</v>
      </c>
      <c r="B58" s="77">
        <v>315.2050730693818</v>
      </c>
      <c r="C58" s="77">
        <v>268.9413783696919</v>
      </c>
      <c r="D58" s="77">
        <v>254.56311582315743</v>
      </c>
      <c r="E58" s="77">
        <v>250.62317139750837</v>
      </c>
      <c r="F58" s="77">
        <v>254.69584338421816</v>
      </c>
      <c r="G58" s="77">
        <v>254.76417864076905</v>
      </c>
      <c r="H58" s="77">
        <v>254.11488235634488</v>
      </c>
      <c r="I58" s="77">
        <v>248.68353855593358</v>
      </c>
      <c r="J58" s="77">
        <v>273.19502026390631</v>
      </c>
      <c r="K58" s="77">
        <v>256.37755085320617</v>
      </c>
      <c r="L58" s="77">
        <v>266.80580416472981</v>
      </c>
      <c r="M58" s="77">
        <v>258.7281573761561</v>
      </c>
      <c r="N58" s="77">
        <v>262.77817037343186</v>
      </c>
      <c r="O58" s="77">
        <v>267.99062117276947</v>
      </c>
      <c r="P58" s="77">
        <v>269.27873636232721</v>
      </c>
      <c r="Q58" s="77">
        <v>270.82058863321896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430.66352238801915</v>
      </c>
      <c r="C59" s="133">
        <f>IF(TrAvia_act!C44=0,"",SUMPRODUCT(C60:C61,TrAvia_act!C18:C19)/TrAvia_act!C17)</f>
        <v>411.03697091252872</v>
      </c>
      <c r="D59" s="133">
        <f>IF(TrAvia_act!D44=0,"",SUMPRODUCT(D60:D61,TrAvia_act!D18:D19)/TrAvia_act!D17)</f>
        <v>401.99307539981623</v>
      </c>
      <c r="E59" s="133">
        <f>IF(TrAvia_act!E44=0,"",SUMPRODUCT(E60:E61,TrAvia_act!E18:E19)/TrAvia_act!E17)</f>
        <v>385.16999029149912</v>
      </c>
      <c r="F59" s="133">
        <f>IF(TrAvia_act!F44=0,"",SUMPRODUCT(F60:F61,TrAvia_act!F18:F19)/TrAvia_act!F17)</f>
        <v>377.71736138360041</v>
      </c>
      <c r="G59" s="133">
        <f>IF(TrAvia_act!G44=0,"",SUMPRODUCT(G60:G61,TrAvia_act!G18:G19)/TrAvia_act!G17)</f>
        <v>372.02923714639468</v>
      </c>
      <c r="H59" s="133">
        <f>IF(TrAvia_act!H44=0,"",SUMPRODUCT(H60:H61,TrAvia_act!H18:H19)/TrAvia_act!H17)</f>
        <v>385.44338603691074</v>
      </c>
      <c r="I59" s="133">
        <f>IF(TrAvia_act!I44=0,"",SUMPRODUCT(I60:I61,TrAvia_act!I18:I19)/TrAvia_act!I17)</f>
        <v>375.59239671517679</v>
      </c>
      <c r="J59" s="133">
        <f>IF(TrAvia_act!J44=0,"",SUMPRODUCT(J60:J61,TrAvia_act!J18:J19)/TrAvia_act!J17)</f>
        <v>356.76617027852944</v>
      </c>
      <c r="K59" s="133">
        <f>IF(TrAvia_act!K44=0,"",SUMPRODUCT(K60:K61,TrAvia_act!K18:K19)/TrAvia_act!K17)</f>
        <v>354.48171354930889</v>
      </c>
      <c r="L59" s="133">
        <f>IF(TrAvia_act!L44=0,"",SUMPRODUCT(L60:L61,TrAvia_act!L18:L19)/TrAvia_act!L17)</f>
        <v>344.76087689647437</v>
      </c>
      <c r="M59" s="133">
        <f>IF(TrAvia_act!M44=0,"",SUMPRODUCT(M60:M61,TrAvia_act!M18:M19)/TrAvia_act!M17)</f>
        <v>336.05984581694815</v>
      </c>
      <c r="N59" s="133">
        <f>IF(TrAvia_act!N44=0,"",SUMPRODUCT(N60:N61,TrAvia_act!N18:N19)/TrAvia_act!N17)</f>
        <v>336.34947072589125</v>
      </c>
      <c r="O59" s="133">
        <f>IF(TrAvia_act!O44=0,"",SUMPRODUCT(O60:O61,TrAvia_act!O18:O19)/TrAvia_act!O17)</f>
        <v>333.50796766705417</v>
      </c>
      <c r="P59" s="133">
        <f>IF(TrAvia_act!P44=0,"",SUMPRODUCT(P60:P61,TrAvia_act!P18:P19)/TrAvia_act!P17)</f>
        <v>328.4754735071474</v>
      </c>
      <c r="Q59" s="133">
        <f>IF(TrAvia_act!Q44=0,"",SUMPRODUCT(Q60:Q61,TrAvia_act!Q18:Q19)/TrAvia_act!Q17)</f>
        <v>320.03972407625525</v>
      </c>
    </row>
    <row r="60" spans="1:17" ht="11.45" customHeight="1" x14ac:dyDescent="0.25">
      <c r="A60" s="95" t="s">
        <v>126</v>
      </c>
      <c r="B60" s="75">
        <v>623.82819312489687</v>
      </c>
      <c r="C60" s="75">
        <v>582.18776424517762</v>
      </c>
      <c r="D60" s="75">
        <v>543.30265129439999</v>
      </c>
      <c r="E60" s="75">
        <v>536.09657600848766</v>
      </c>
      <c r="F60" s="75">
        <v>534.415251175913</v>
      </c>
      <c r="G60" s="75">
        <v>512.03127953709304</v>
      </c>
      <c r="H60" s="75">
        <v>591.83032433654375</v>
      </c>
      <c r="I60" s="75">
        <v>587.66191479189513</v>
      </c>
      <c r="J60" s="75">
        <v>574.44258925204747</v>
      </c>
      <c r="K60" s="75">
        <v>568.698579915604</v>
      </c>
      <c r="L60" s="75">
        <v>521.36038898666527</v>
      </c>
      <c r="M60" s="75">
        <v>530.4454092668451</v>
      </c>
      <c r="N60" s="75">
        <v>501.3120500770662</v>
      </c>
      <c r="O60" s="75">
        <v>475.21008009165587</v>
      </c>
      <c r="P60" s="75">
        <v>438.66878199078377</v>
      </c>
      <c r="Q60" s="75">
        <v>401.41937182076015</v>
      </c>
    </row>
    <row r="61" spans="1:17" ht="11.45" customHeight="1" x14ac:dyDescent="0.25">
      <c r="A61" s="93" t="s">
        <v>125</v>
      </c>
      <c r="B61" s="74">
        <v>346.84804602743083</v>
      </c>
      <c r="C61" s="74">
        <v>344.56678989544776</v>
      </c>
      <c r="D61" s="74">
        <v>341.66633272510694</v>
      </c>
      <c r="E61" s="74">
        <v>337.07536962580389</v>
      </c>
      <c r="F61" s="74">
        <v>331.14920721888808</v>
      </c>
      <c r="G61" s="74">
        <v>327.86044362546846</v>
      </c>
      <c r="H61" s="74">
        <v>329.30933162298658</v>
      </c>
      <c r="I61" s="74">
        <v>328.86790418265525</v>
      </c>
      <c r="J61" s="74">
        <v>323.27891605888561</v>
      </c>
      <c r="K61" s="74">
        <v>321.80811632037876</v>
      </c>
      <c r="L61" s="74">
        <v>315.77962784372062</v>
      </c>
      <c r="M61" s="74">
        <v>309.79096564004834</v>
      </c>
      <c r="N61" s="74">
        <v>311.12952405448885</v>
      </c>
      <c r="O61" s="74">
        <v>310.80038257825601</v>
      </c>
      <c r="P61" s="74">
        <v>309.96837990199128</v>
      </c>
      <c r="Q61" s="74">
        <v>307.25766674032741</v>
      </c>
    </row>
    <row r="63" spans="1:17" ht="11.45" customHeight="1" x14ac:dyDescent="0.25">
      <c r="A63" s="27" t="s">
        <v>141</v>
      </c>
      <c r="B63" s="26">
        <f t="shared" ref="B63:Q63" si="12">IF(B7=0,"",B18/B54)</f>
        <v>1.6236970939840463</v>
      </c>
      <c r="C63" s="26">
        <f t="shared" si="12"/>
        <v>1.3743818118439082</v>
      </c>
      <c r="D63" s="26">
        <f t="shared" si="12"/>
        <v>2.0194265127352651</v>
      </c>
      <c r="E63" s="26">
        <f t="shared" si="12"/>
        <v>2.3022249400531098</v>
      </c>
      <c r="F63" s="26">
        <f t="shared" si="12"/>
        <v>2.0745221786558217</v>
      </c>
      <c r="G63" s="26">
        <f t="shared" si="12"/>
        <v>1.8083229730026191</v>
      </c>
      <c r="H63" s="26">
        <f t="shared" si="12"/>
        <v>1.5440931751106406</v>
      </c>
      <c r="I63" s="26">
        <f t="shared" si="12"/>
        <v>1.5179945047413708</v>
      </c>
      <c r="J63" s="26">
        <f t="shared" si="12"/>
        <v>1.6684955784879361</v>
      </c>
      <c r="K63" s="26">
        <f t="shared" si="12"/>
        <v>1.5511869515935499</v>
      </c>
      <c r="L63" s="26">
        <f t="shared" si="12"/>
        <v>1.5139988604183172</v>
      </c>
      <c r="M63" s="26">
        <f t="shared" si="12"/>
        <v>1.6642365087201654</v>
      </c>
      <c r="N63" s="26">
        <f t="shared" si="12"/>
        <v>1.7548205377643897</v>
      </c>
      <c r="O63" s="26">
        <f t="shared" si="12"/>
        <v>1.762646034465569</v>
      </c>
      <c r="P63" s="26">
        <f t="shared" si="12"/>
        <v>1.7421545890375623</v>
      </c>
      <c r="Q63" s="26">
        <f t="shared" si="12"/>
        <v>1.7601886791330912</v>
      </c>
    </row>
    <row r="64" spans="1:17" ht="11.45" customHeight="1" x14ac:dyDescent="0.25">
      <c r="A64" s="130" t="s">
        <v>39</v>
      </c>
      <c r="B64" s="137">
        <f t="shared" ref="B64:Q64" si="13">IF(B8=0,"",B19/B55)</f>
        <v>1.6236970939840465</v>
      </c>
      <c r="C64" s="137">
        <f t="shared" si="13"/>
        <v>1.3743818118439082</v>
      </c>
      <c r="D64" s="137">
        <f t="shared" si="13"/>
        <v>2.0194265127352646</v>
      </c>
      <c r="E64" s="137">
        <f t="shared" si="13"/>
        <v>2.3022249400531098</v>
      </c>
      <c r="F64" s="137">
        <f t="shared" si="13"/>
        <v>2.0745221786558208</v>
      </c>
      <c r="G64" s="137">
        <f t="shared" si="13"/>
        <v>1.8083229730026193</v>
      </c>
      <c r="H64" s="137">
        <f t="shared" si="13"/>
        <v>1.5440931751106406</v>
      </c>
      <c r="I64" s="137">
        <f t="shared" si="13"/>
        <v>1.5179945047413712</v>
      </c>
      <c r="J64" s="137">
        <f t="shared" si="13"/>
        <v>1.6684955784879361</v>
      </c>
      <c r="K64" s="137">
        <f t="shared" si="13"/>
        <v>1.5511869515935497</v>
      </c>
      <c r="L64" s="137">
        <f t="shared" si="13"/>
        <v>1.5139988604183174</v>
      </c>
      <c r="M64" s="137">
        <f t="shared" si="13"/>
        <v>1.6642365087201649</v>
      </c>
      <c r="N64" s="137">
        <f t="shared" si="13"/>
        <v>1.75482053776439</v>
      </c>
      <c r="O64" s="137">
        <f t="shared" si="13"/>
        <v>1.762646034465569</v>
      </c>
      <c r="P64" s="137">
        <f t="shared" si="13"/>
        <v>1.7421545890375623</v>
      </c>
      <c r="Q64" s="137">
        <f t="shared" si="13"/>
        <v>1.7601886791330912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1.6236970939840465</v>
      </c>
      <c r="C66" s="108">
        <f t="shared" si="15"/>
        <v>1.374381811843908</v>
      </c>
      <c r="D66" s="108">
        <f t="shared" si="15"/>
        <v>2.0194265127352646</v>
      </c>
      <c r="E66" s="108">
        <f t="shared" si="15"/>
        <v>2.3022249400531098</v>
      </c>
      <c r="F66" s="108">
        <f t="shared" si="15"/>
        <v>2.0745221786558208</v>
      </c>
      <c r="G66" s="108">
        <f t="shared" si="15"/>
        <v>1.8083229730026189</v>
      </c>
      <c r="H66" s="108">
        <f t="shared" si="15"/>
        <v>1.5440931751106408</v>
      </c>
      <c r="I66" s="108">
        <f t="shared" si="15"/>
        <v>1.517994504741371</v>
      </c>
      <c r="J66" s="108">
        <f t="shared" si="15"/>
        <v>1.6684955784879358</v>
      </c>
      <c r="K66" s="108">
        <f t="shared" si="15"/>
        <v>1.5511869515935499</v>
      </c>
      <c r="L66" s="108">
        <f t="shared" si="15"/>
        <v>1.5139988604183177</v>
      </c>
      <c r="M66" s="108">
        <f t="shared" si="15"/>
        <v>1.6642365087201654</v>
      </c>
      <c r="N66" s="108">
        <f t="shared" si="15"/>
        <v>1.7548205377643895</v>
      </c>
      <c r="O66" s="108">
        <f t="shared" si="15"/>
        <v>1.762646034465569</v>
      </c>
      <c r="P66" s="108">
        <f t="shared" si="15"/>
        <v>1.7421545890375625</v>
      </c>
      <c r="Q66" s="108">
        <f t="shared" si="15"/>
        <v>1.7601886791330907</v>
      </c>
    </row>
    <row r="67" spans="1:17" ht="11.45" customHeight="1" x14ac:dyDescent="0.25">
      <c r="A67" s="116" t="s">
        <v>125</v>
      </c>
      <c r="B67" s="108">
        <f t="shared" ref="B67:Q67" si="16">IF(B11=0,"",B22/B58)</f>
        <v>1.6236970939840463</v>
      </c>
      <c r="C67" s="108">
        <f t="shared" si="16"/>
        <v>1.374381811843908</v>
      </c>
      <c r="D67" s="108">
        <f t="shared" si="16"/>
        <v>2.0194265127352651</v>
      </c>
      <c r="E67" s="108">
        <f t="shared" si="16"/>
        <v>2.3022249400531098</v>
      </c>
      <c r="F67" s="108">
        <f t="shared" si="16"/>
        <v>2.0745221786558208</v>
      </c>
      <c r="G67" s="108">
        <f t="shared" si="16"/>
        <v>1.8083229730026193</v>
      </c>
      <c r="H67" s="108">
        <f t="shared" si="16"/>
        <v>1.5440931751106406</v>
      </c>
      <c r="I67" s="108">
        <f t="shared" si="16"/>
        <v>1.5179945047413714</v>
      </c>
      <c r="J67" s="108">
        <f t="shared" si="16"/>
        <v>1.6684955784879356</v>
      </c>
      <c r="K67" s="108">
        <f t="shared" si="16"/>
        <v>1.5511869515935497</v>
      </c>
      <c r="L67" s="108">
        <f t="shared" si="16"/>
        <v>1.5139988604183172</v>
      </c>
      <c r="M67" s="108">
        <f t="shared" si="16"/>
        <v>1.6642365087201654</v>
      </c>
      <c r="N67" s="108">
        <f t="shared" si="16"/>
        <v>1.7548205377643895</v>
      </c>
      <c r="O67" s="108">
        <f t="shared" si="16"/>
        <v>1.7626460344655688</v>
      </c>
      <c r="P67" s="108">
        <f t="shared" si="16"/>
        <v>1.7421545890375623</v>
      </c>
      <c r="Q67" s="108">
        <f t="shared" si="16"/>
        <v>1.760188679133091</v>
      </c>
    </row>
    <row r="68" spans="1:17" ht="11.45" customHeight="1" x14ac:dyDescent="0.25">
      <c r="A68" s="128" t="s">
        <v>18</v>
      </c>
      <c r="B68" s="136">
        <f t="shared" ref="B68:Q68" si="17">IF(B12=0,"",B23/B59)</f>
        <v>1.6236970939840465</v>
      </c>
      <c r="C68" s="136">
        <f t="shared" si="17"/>
        <v>1.3743818118439082</v>
      </c>
      <c r="D68" s="136">
        <f t="shared" si="17"/>
        <v>2.0194265127352651</v>
      </c>
      <c r="E68" s="136">
        <f t="shared" si="17"/>
        <v>2.3022249400531103</v>
      </c>
      <c r="F68" s="136">
        <f t="shared" si="17"/>
        <v>2.0745221786558212</v>
      </c>
      <c r="G68" s="136">
        <f t="shared" si="17"/>
        <v>1.8083229730026191</v>
      </c>
      <c r="H68" s="136">
        <f t="shared" si="17"/>
        <v>1.5440931751106406</v>
      </c>
      <c r="I68" s="136">
        <f t="shared" si="17"/>
        <v>1.517994504741371</v>
      </c>
      <c r="J68" s="136">
        <f t="shared" si="17"/>
        <v>1.6684955784879358</v>
      </c>
      <c r="K68" s="136">
        <f t="shared" si="17"/>
        <v>1.5511869515935501</v>
      </c>
      <c r="L68" s="136">
        <f t="shared" si="17"/>
        <v>1.513998860418317</v>
      </c>
      <c r="M68" s="136">
        <f t="shared" si="17"/>
        <v>1.6642365087201649</v>
      </c>
      <c r="N68" s="136">
        <f t="shared" si="17"/>
        <v>1.75482053776439</v>
      </c>
      <c r="O68" s="136">
        <f t="shared" si="17"/>
        <v>1.762646034465569</v>
      </c>
      <c r="P68" s="136">
        <f t="shared" si="17"/>
        <v>1.7421545890375623</v>
      </c>
      <c r="Q68" s="136">
        <f t="shared" si="17"/>
        <v>1.7601886791330912</v>
      </c>
    </row>
    <row r="69" spans="1:17" ht="11.45" customHeight="1" x14ac:dyDescent="0.25">
      <c r="A69" s="95" t="s">
        <v>126</v>
      </c>
      <c r="B69" s="106">
        <f t="shared" ref="B69:Q69" si="18">IF(B13=0,"",B24/B60)</f>
        <v>1.6236970939840465</v>
      </c>
      <c r="C69" s="106">
        <f t="shared" si="18"/>
        <v>1.374381811843908</v>
      </c>
      <c r="D69" s="106">
        <f t="shared" si="18"/>
        <v>2.0194265127352655</v>
      </c>
      <c r="E69" s="106">
        <f t="shared" si="18"/>
        <v>2.3022249400531107</v>
      </c>
      <c r="F69" s="106">
        <f t="shared" si="18"/>
        <v>2.0745221786558203</v>
      </c>
      <c r="G69" s="106">
        <f t="shared" si="18"/>
        <v>1.8083229730026193</v>
      </c>
      <c r="H69" s="106">
        <f t="shared" si="18"/>
        <v>1.5440931751106404</v>
      </c>
      <c r="I69" s="106">
        <f t="shared" si="18"/>
        <v>1.5179945047413714</v>
      </c>
      <c r="J69" s="106">
        <f t="shared" si="18"/>
        <v>1.6684955784879358</v>
      </c>
      <c r="K69" s="106">
        <f t="shared" si="18"/>
        <v>1.5511869515935497</v>
      </c>
      <c r="L69" s="106">
        <f t="shared" si="18"/>
        <v>1.5139988604183172</v>
      </c>
      <c r="M69" s="106">
        <f t="shared" si="18"/>
        <v>1.6642365087201652</v>
      </c>
      <c r="N69" s="106">
        <f t="shared" si="18"/>
        <v>1.75482053776439</v>
      </c>
      <c r="O69" s="106">
        <f t="shared" si="18"/>
        <v>1.7626460344655686</v>
      </c>
      <c r="P69" s="106">
        <f t="shared" si="18"/>
        <v>1.7421545890375625</v>
      </c>
      <c r="Q69" s="106">
        <f t="shared" si="18"/>
        <v>1.7601886791330912</v>
      </c>
    </row>
    <row r="70" spans="1:17" ht="11.45" customHeight="1" x14ac:dyDescent="0.25">
      <c r="A70" s="93" t="s">
        <v>125</v>
      </c>
      <c r="B70" s="105">
        <f t="shared" ref="B70:Q70" si="19">IF(B14=0,"",B25/B61)</f>
        <v>1.6236970939840463</v>
      </c>
      <c r="C70" s="105">
        <f t="shared" si="19"/>
        <v>1.374381811843908</v>
      </c>
      <c r="D70" s="105">
        <f t="shared" si="19"/>
        <v>2.0194265127352651</v>
      </c>
      <c r="E70" s="105">
        <f t="shared" si="19"/>
        <v>2.3022249400531098</v>
      </c>
      <c r="F70" s="105">
        <f t="shared" si="19"/>
        <v>2.0745221786558212</v>
      </c>
      <c r="G70" s="105">
        <f t="shared" si="19"/>
        <v>1.8083229730026196</v>
      </c>
      <c r="H70" s="105">
        <f t="shared" si="19"/>
        <v>1.5440931751106406</v>
      </c>
      <c r="I70" s="105">
        <f t="shared" si="19"/>
        <v>1.5179945047413712</v>
      </c>
      <c r="J70" s="105">
        <f t="shared" si="19"/>
        <v>1.6684955784879358</v>
      </c>
      <c r="K70" s="105">
        <f t="shared" si="19"/>
        <v>1.5511869515935499</v>
      </c>
      <c r="L70" s="105">
        <f t="shared" si="19"/>
        <v>1.513998860418317</v>
      </c>
      <c r="M70" s="105">
        <f t="shared" si="19"/>
        <v>1.6642365087201652</v>
      </c>
      <c r="N70" s="105">
        <f t="shared" si="19"/>
        <v>1.7548205377643897</v>
      </c>
      <c r="O70" s="105">
        <f t="shared" si="19"/>
        <v>1.7626460344655692</v>
      </c>
      <c r="P70" s="105">
        <f t="shared" si="19"/>
        <v>1.7421545890375627</v>
      </c>
      <c r="Q70" s="105">
        <f t="shared" si="19"/>
        <v>1.7601886791330912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1.0837449429390813</v>
      </c>
      <c r="C75" s="108">
        <v>1.0758371702919751</v>
      </c>
      <c r="D75" s="108">
        <v>1.0490451688420586</v>
      </c>
      <c r="E75" s="108">
        <v>1.0408785797624409</v>
      </c>
      <c r="F75" s="108">
        <v>1.0460889687239583</v>
      </c>
      <c r="G75" s="108">
        <v>1.0443912614149815</v>
      </c>
      <c r="H75" s="108">
        <v>1.0466008079174329</v>
      </c>
      <c r="I75" s="108">
        <v>1.0331361397881889</v>
      </c>
      <c r="J75" s="108">
        <v>1.0358530407364146</v>
      </c>
      <c r="K75" s="108">
        <v>1.0233524149126279</v>
      </c>
      <c r="L75" s="108">
        <v>1.0346169336812394</v>
      </c>
      <c r="M75" s="108">
        <v>1.0342627260317667</v>
      </c>
      <c r="N75" s="108">
        <v>1.0322980039854528</v>
      </c>
      <c r="O75" s="108">
        <v>1.0299896888593956</v>
      </c>
      <c r="P75" s="108">
        <v>1.030373698858285</v>
      </c>
      <c r="Q75" s="108">
        <v>1.0305816707040354</v>
      </c>
    </row>
    <row r="76" spans="1:17" ht="11.45" customHeight="1" x14ac:dyDescent="0.25">
      <c r="A76" s="116" t="s">
        <v>125</v>
      </c>
      <c r="B76" s="108">
        <v>1.0696471162913783</v>
      </c>
      <c r="C76" s="108">
        <v>1.0811417884939056</v>
      </c>
      <c r="D76" s="108">
        <v>1.0344060739087904</v>
      </c>
      <c r="E76" s="108">
        <v>1.0330474448390765</v>
      </c>
      <c r="F76" s="108">
        <v>1.0412494866877837</v>
      </c>
      <c r="G76" s="108">
        <v>1.0409835997757499</v>
      </c>
      <c r="H76" s="108">
        <v>1.0356910311549186</v>
      </c>
      <c r="I76" s="108">
        <v>1.0387413653033826</v>
      </c>
      <c r="J76" s="108">
        <v>1.1140850248971024</v>
      </c>
      <c r="K76" s="108">
        <v>1.0239888121242782</v>
      </c>
      <c r="L76" s="108">
        <v>1.0292018992044132</v>
      </c>
      <c r="M76" s="108">
        <v>1.028827339962006</v>
      </c>
      <c r="N76" s="108">
        <v>1.0302315588657465</v>
      </c>
      <c r="O76" s="108">
        <v>1.0294095278074371</v>
      </c>
      <c r="P76" s="108">
        <v>1.0257422804913119</v>
      </c>
      <c r="Q76" s="108">
        <v>1.0260659302583757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1.209128942303852</v>
      </c>
      <c r="C78" s="106">
        <v>1.157595703090156</v>
      </c>
      <c r="D78" s="106">
        <v>1.0981069355478918</v>
      </c>
      <c r="E78" s="106">
        <v>1.0875938100391973</v>
      </c>
      <c r="F78" s="106">
        <v>1.0885263647103016</v>
      </c>
      <c r="G78" s="106">
        <v>1.063586237321523</v>
      </c>
      <c r="H78" s="106">
        <v>1.2307986615435682</v>
      </c>
      <c r="I78" s="106">
        <v>1.2337476828953797</v>
      </c>
      <c r="J78" s="106">
        <v>1.2148335618968866</v>
      </c>
      <c r="K78" s="106">
        <v>1.2281001246739902</v>
      </c>
      <c r="L78" s="106">
        <v>1.1329522790709357</v>
      </c>
      <c r="M78" s="106">
        <v>1.1536096348012947</v>
      </c>
      <c r="N78" s="106">
        <v>1.1074017870943051</v>
      </c>
      <c r="O78" s="106">
        <v>1.0613500853487898</v>
      </c>
      <c r="P78" s="106">
        <v>1.005215466076586</v>
      </c>
      <c r="Q78" s="106">
        <v>0.92871145561849344</v>
      </c>
    </row>
    <row r="79" spans="1:17" ht="11.45" customHeight="1" x14ac:dyDescent="0.25">
      <c r="A79" s="93" t="s">
        <v>125</v>
      </c>
      <c r="B79" s="105">
        <v>1.0269395176592033</v>
      </c>
      <c r="C79" s="105">
        <v>1.0257020430301045</v>
      </c>
      <c r="D79" s="105">
        <v>1.025148338843517</v>
      </c>
      <c r="E79" s="105">
        <v>1.023532071598074</v>
      </c>
      <c r="F79" s="105">
        <v>1.0234798991285305</v>
      </c>
      <c r="G79" s="105">
        <v>1.0227483517451752</v>
      </c>
      <c r="H79" s="105">
        <v>1.0424001059365182</v>
      </c>
      <c r="I79" s="105">
        <v>1.0586885780073594</v>
      </c>
      <c r="J79" s="105">
        <v>1.0496733701151315</v>
      </c>
      <c r="K79" s="105">
        <v>1.0494811310730798</v>
      </c>
      <c r="L79" s="105">
        <v>1.0454174052873351</v>
      </c>
      <c r="M79" s="105">
        <v>1.0337588900159898</v>
      </c>
      <c r="N79" s="105">
        <v>1.0435086420968371</v>
      </c>
      <c r="O79" s="105">
        <v>1.048055834739315</v>
      </c>
      <c r="P79" s="105">
        <v>1.0417321391520173</v>
      </c>
      <c r="Q79" s="105">
        <v>1.0495793116207006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4588.0484144862057</v>
      </c>
      <c r="C4" s="100">
        <v>3475.1444646524778</v>
      </c>
      <c r="D4" s="100">
        <v>3765.8092359978</v>
      </c>
      <c r="E4" s="100">
        <v>4652.8887686658481</v>
      </c>
      <c r="F4" s="100">
        <v>4294.3417672762453</v>
      </c>
      <c r="G4" s="100">
        <v>3861.5099000000082</v>
      </c>
      <c r="H4" s="100">
        <v>3549.2743157405766</v>
      </c>
      <c r="I4" s="100">
        <v>3976.0739419823644</v>
      </c>
      <c r="J4" s="100">
        <v>4257.3239649407533</v>
      </c>
      <c r="K4" s="100">
        <v>3889.3646361394449</v>
      </c>
      <c r="L4" s="100">
        <v>4145.9484955496309</v>
      </c>
      <c r="M4" s="100">
        <v>4439.6687194594979</v>
      </c>
      <c r="N4" s="100">
        <v>4074.8393073269303</v>
      </c>
      <c r="O4" s="100">
        <v>3842.9472870520381</v>
      </c>
      <c r="P4" s="100">
        <v>4009.913508152189</v>
      </c>
      <c r="Q4" s="100">
        <v>4377.8214610795312</v>
      </c>
    </row>
    <row r="5" spans="1:17" ht="11.45" customHeight="1" x14ac:dyDescent="0.25">
      <c r="A5" s="141" t="s">
        <v>91</v>
      </c>
      <c r="B5" s="140">
        <f t="shared" ref="B5:Q5" si="0">B4</f>
        <v>4588.0484144862057</v>
      </c>
      <c r="C5" s="140">
        <f t="shared" si="0"/>
        <v>3475.1444646524778</v>
      </c>
      <c r="D5" s="140">
        <f t="shared" si="0"/>
        <v>3765.8092359978</v>
      </c>
      <c r="E5" s="140">
        <f t="shared" si="0"/>
        <v>4652.8887686658481</v>
      </c>
      <c r="F5" s="140">
        <f t="shared" si="0"/>
        <v>4294.3417672762453</v>
      </c>
      <c r="G5" s="140">
        <f t="shared" si="0"/>
        <v>3861.5099000000082</v>
      </c>
      <c r="H5" s="140">
        <f t="shared" si="0"/>
        <v>3549.2743157405766</v>
      </c>
      <c r="I5" s="140">
        <f t="shared" si="0"/>
        <v>3976.0739419823644</v>
      </c>
      <c r="J5" s="140">
        <f t="shared" si="0"/>
        <v>4257.3239649407533</v>
      </c>
      <c r="K5" s="140">
        <f t="shared" si="0"/>
        <v>3889.3646361394449</v>
      </c>
      <c r="L5" s="140">
        <f t="shared" si="0"/>
        <v>4145.9484955496309</v>
      </c>
      <c r="M5" s="140">
        <f t="shared" si="0"/>
        <v>4439.6687194594979</v>
      </c>
      <c r="N5" s="140">
        <f t="shared" si="0"/>
        <v>4074.8393073269303</v>
      </c>
      <c r="O5" s="140">
        <f t="shared" si="0"/>
        <v>3842.9472870520381</v>
      </c>
      <c r="P5" s="140">
        <f t="shared" si="0"/>
        <v>4009.913508152189</v>
      </c>
      <c r="Q5" s="140">
        <f t="shared" si="0"/>
        <v>4377.8214610795312</v>
      </c>
    </row>
    <row r="7" spans="1:17" ht="11.45" customHeight="1" x14ac:dyDescent="0.25">
      <c r="A7" s="27" t="s">
        <v>100</v>
      </c>
      <c r="B7" s="71">
        <f t="shared" ref="B7:Q7" si="1">SUM(B8,B12)</f>
        <v>4588.0484144862057</v>
      </c>
      <c r="C7" s="71">
        <f t="shared" si="1"/>
        <v>3475.1444646524783</v>
      </c>
      <c r="D7" s="71">
        <f t="shared" si="1"/>
        <v>3765.8092359978009</v>
      </c>
      <c r="E7" s="71">
        <f t="shared" si="1"/>
        <v>4652.8887686658472</v>
      </c>
      <c r="F7" s="71">
        <f t="shared" si="1"/>
        <v>4294.3417672762462</v>
      </c>
      <c r="G7" s="71">
        <f t="shared" si="1"/>
        <v>3861.5099000000091</v>
      </c>
      <c r="H7" s="71">
        <f t="shared" si="1"/>
        <v>3549.2743157405762</v>
      </c>
      <c r="I7" s="71">
        <f t="shared" si="1"/>
        <v>3976.0739419823649</v>
      </c>
      <c r="J7" s="71">
        <f t="shared" si="1"/>
        <v>4257.3239649407515</v>
      </c>
      <c r="K7" s="71">
        <f t="shared" si="1"/>
        <v>3889.364636139444</v>
      </c>
      <c r="L7" s="71">
        <f t="shared" si="1"/>
        <v>4145.9484955496309</v>
      </c>
      <c r="M7" s="71">
        <f t="shared" si="1"/>
        <v>4439.668719459497</v>
      </c>
      <c r="N7" s="71">
        <f t="shared" si="1"/>
        <v>4074.8393073269308</v>
      </c>
      <c r="O7" s="71">
        <f t="shared" si="1"/>
        <v>3842.9472870520385</v>
      </c>
      <c r="P7" s="71">
        <f t="shared" si="1"/>
        <v>4009.913508152189</v>
      </c>
      <c r="Q7" s="71">
        <f t="shared" si="1"/>
        <v>4377.8214610795312</v>
      </c>
    </row>
    <row r="8" spans="1:17" ht="11.45" customHeight="1" x14ac:dyDescent="0.25">
      <c r="A8" s="130" t="s">
        <v>39</v>
      </c>
      <c r="B8" s="139">
        <f t="shared" ref="B8:Q8" si="2">SUM(B9:B11)</f>
        <v>4100.7599987859949</v>
      </c>
      <c r="C8" s="139">
        <f t="shared" si="2"/>
        <v>3099.0792773005151</v>
      </c>
      <c r="D8" s="139">
        <f t="shared" si="2"/>
        <v>3287.6738179736535</v>
      </c>
      <c r="E8" s="139">
        <f t="shared" si="2"/>
        <v>3988.9631262439098</v>
      </c>
      <c r="F8" s="139">
        <f t="shared" si="2"/>
        <v>3664.2696283453961</v>
      </c>
      <c r="G8" s="139">
        <f t="shared" si="2"/>
        <v>3282.2894869778256</v>
      </c>
      <c r="H8" s="139">
        <f t="shared" si="2"/>
        <v>2827.1486652102021</v>
      </c>
      <c r="I8" s="139">
        <f t="shared" si="2"/>
        <v>3114.4227289852643</v>
      </c>
      <c r="J8" s="139">
        <f t="shared" si="2"/>
        <v>3351.9560389468425</v>
      </c>
      <c r="K8" s="139">
        <f t="shared" si="2"/>
        <v>3248.3921705982102</v>
      </c>
      <c r="L8" s="139">
        <f t="shared" si="2"/>
        <v>3412.9904825065387</v>
      </c>
      <c r="M8" s="139">
        <f t="shared" si="2"/>
        <v>3604.5802349056958</v>
      </c>
      <c r="N8" s="139">
        <f t="shared" si="2"/>
        <v>3270.768264088294</v>
      </c>
      <c r="O8" s="139">
        <f t="shared" si="2"/>
        <v>3080.8762682937613</v>
      </c>
      <c r="P8" s="139">
        <f t="shared" si="2"/>
        <v>3297.5079109815833</v>
      </c>
      <c r="Q8" s="139">
        <f t="shared" si="2"/>
        <v>3568.4438517420367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2090.8041237724565</v>
      </c>
      <c r="C10" s="70">
        <v>1735.4999653643142</v>
      </c>
      <c r="D10" s="70">
        <v>1940.0410738858659</v>
      </c>
      <c r="E10" s="70">
        <v>2360.0512518064006</v>
      </c>
      <c r="F10" s="70">
        <v>2008.0256428721452</v>
      </c>
      <c r="G10" s="70">
        <v>1722.7916757872504</v>
      </c>
      <c r="H10" s="70">
        <v>1471.6856337179631</v>
      </c>
      <c r="I10" s="70">
        <v>1557.6382253232027</v>
      </c>
      <c r="J10" s="70">
        <v>1737.9701284226537</v>
      </c>
      <c r="K10" s="70">
        <v>1589.0878686602148</v>
      </c>
      <c r="L10" s="70">
        <v>1603.2778639150661</v>
      </c>
      <c r="M10" s="70">
        <v>1858.5966547777355</v>
      </c>
      <c r="N10" s="70">
        <v>1967.7081506653813</v>
      </c>
      <c r="O10" s="70">
        <v>1974.8929318662781</v>
      </c>
      <c r="P10" s="70">
        <v>2068.7535684377394</v>
      </c>
      <c r="Q10" s="70">
        <v>2209.4838179785861</v>
      </c>
    </row>
    <row r="11" spans="1:17" ht="11.45" customHeight="1" x14ac:dyDescent="0.25">
      <c r="A11" s="116" t="s">
        <v>125</v>
      </c>
      <c r="B11" s="70">
        <v>2009.9558750135384</v>
      </c>
      <c r="C11" s="70">
        <v>1363.5793119362006</v>
      </c>
      <c r="D11" s="70">
        <v>1347.6327440877876</v>
      </c>
      <c r="E11" s="70">
        <v>1628.9118744375094</v>
      </c>
      <c r="F11" s="70">
        <v>1656.2439854732506</v>
      </c>
      <c r="G11" s="70">
        <v>1559.4978111905755</v>
      </c>
      <c r="H11" s="70">
        <v>1355.4630314922392</v>
      </c>
      <c r="I11" s="70">
        <v>1556.7845036620615</v>
      </c>
      <c r="J11" s="70">
        <v>1613.985910524189</v>
      </c>
      <c r="K11" s="70">
        <v>1659.3043019379954</v>
      </c>
      <c r="L11" s="70">
        <v>1809.7126185914728</v>
      </c>
      <c r="M11" s="70">
        <v>1745.9835801279603</v>
      </c>
      <c r="N11" s="70">
        <v>1303.060113422913</v>
      </c>
      <c r="O11" s="70">
        <v>1105.983336427483</v>
      </c>
      <c r="P11" s="70">
        <v>1228.7543425438441</v>
      </c>
      <c r="Q11" s="70">
        <v>1358.9600337634504</v>
      </c>
    </row>
    <row r="12" spans="1:17" ht="11.45" customHeight="1" x14ac:dyDescent="0.25">
      <c r="A12" s="128" t="s">
        <v>18</v>
      </c>
      <c r="B12" s="138">
        <f t="shared" ref="B12:Q12" si="3">SUM(B13:B14)</f>
        <v>487.28841570021086</v>
      </c>
      <c r="C12" s="138">
        <f t="shared" si="3"/>
        <v>376.06518735196323</v>
      </c>
      <c r="D12" s="138">
        <f t="shared" si="3"/>
        <v>478.13541802414744</v>
      </c>
      <c r="E12" s="138">
        <f t="shared" si="3"/>
        <v>663.9256424219376</v>
      </c>
      <c r="F12" s="138">
        <f t="shared" si="3"/>
        <v>630.07213893084963</v>
      </c>
      <c r="G12" s="138">
        <f t="shared" si="3"/>
        <v>579.22041302218327</v>
      </c>
      <c r="H12" s="138">
        <f t="shared" si="3"/>
        <v>722.12565053037406</v>
      </c>
      <c r="I12" s="138">
        <f t="shared" si="3"/>
        <v>861.65121299710063</v>
      </c>
      <c r="J12" s="138">
        <f t="shared" si="3"/>
        <v>905.36792599390947</v>
      </c>
      <c r="K12" s="138">
        <f t="shared" si="3"/>
        <v>640.97246554123399</v>
      </c>
      <c r="L12" s="138">
        <f t="shared" si="3"/>
        <v>732.95801304309225</v>
      </c>
      <c r="M12" s="138">
        <f t="shared" si="3"/>
        <v>835.08848455380144</v>
      </c>
      <c r="N12" s="138">
        <f t="shared" si="3"/>
        <v>804.071043238637</v>
      </c>
      <c r="O12" s="138">
        <f t="shared" si="3"/>
        <v>762.07101875827709</v>
      </c>
      <c r="P12" s="138">
        <f t="shared" si="3"/>
        <v>712.40559717060546</v>
      </c>
      <c r="Q12" s="138">
        <f t="shared" si="3"/>
        <v>809.37760933749428</v>
      </c>
    </row>
    <row r="13" spans="1:17" ht="11.45" customHeight="1" x14ac:dyDescent="0.25">
      <c r="A13" s="95" t="s">
        <v>126</v>
      </c>
      <c r="B13" s="20">
        <v>213.59376603653394</v>
      </c>
      <c r="C13" s="20">
        <v>149.00039121029187</v>
      </c>
      <c r="D13" s="20">
        <v>193.33713755659886</v>
      </c>
      <c r="E13" s="20">
        <v>223.30949146824264</v>
      </c>
      <c r="F13" s="20">
        <v>204.2332091782211</v>
      </c>
      <c r="G13" s="20">
        <v>191.18682324709317</v>
      </c>
      <c r="H13" s="20">
        <v>237.08919454109125</v>
      </c>
      <c r="I13" s="20">
        <v>243.40675679598297</v>
      </c>
      <c r="J13" s="20">
        <v>194.36174197483197</v>
      </c>
      <c r="K13" s="20">
        <v>136.08815216321165</v>
      </c>
      <c r="L13" s="20">
        <v>156.25494913754025</v>
      </c>
      <c r="M13" s="20">
        <v>156.92258296310999</v>
      </c>
      <c r="N13" s="20">
        <v>158.92249331810632</v>
      </c>
      <c r="O13" s="20">
        <v>149.97483617498537</v>
      </c>
      <c r="P13" s="20">
        <v>136.81049750016683</v>
      </c>
      <c r="Q13" s="20">
        <v>137.8072520510396</v>
      </c>
    </row>
    <row r="14" spans="1:17" ht="11.45" customHeight="1" x14ac:dyDescent="0.25">
      <c r="A14" s="93" t="s">
        <v>125</v>
      </c>
      <c r="B14" s="69">
        <v>273.6946496636769</v>
      </c>
      <c r="C14" s="69">
        <v>227.06479614167134</v>
      </c>
      <c r="D14" s="69">
        <v>284.79828046754858</v>
      </c>
      <c r="E14" s="69">
        <v>440.61615095369496</v>
      </c>
      <c r="F14" s="69">
        <v>425.83892975262853</v>
      </c>
      <c r="G14" s="69">
        <v>388.03358977509004</v>
      </c>
      <c r="H14" s="69">
        <v>485.03645598928284</v>
      </c>
      <c r="I14" s="69">
        <v>618.2444562011176</v>
      </c>
      <c r="J14" s="69">
        <v>711.00618401907752</v>
      </c>
      <c r="K14" s="69">
        <v>504.88431337802234</v>
      </c>
      <c r="L14" s="69">
        <v>576.70306390555197</v>
      </c>
      <c r="M14" s="69">
        <v>678.16590159069142</v>
      </c>
      <c r="N14" s="69">
        <v>645.14854992053074</v>
      </c>
      <c r="O14" s="69">
        <v>612.09618258329169</v>
      </c>
      <c r="P14" s="69">
        <v>575.59509967043869</v>
      </c>
      <c r="Q14" s="69">
        <v>671.57035728645474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3.010144654071635</v>
      </c>
      <c r="C19" s="100">
        <f>IF(C4=0,0,C4/TrAvia_ene!C4)</f>
        <v>3.0100887089990578</v>
      </c>
      <c r="D19" s="100">
        <f>IF(D4=0,0,D4/TrAvia_ene!D4)</f>
        <v>3.0101057277642531</v>
      </c>
      <c r="E19" s="100">
        <f>IF(E4=0,0,E4/TrAvia_ene!E4)</f>
        <v>3.0102011243255777</v>
      </c>
      <c r="F19" s="100">
        <f>IF(F4=0,0,F4/TrAvia_ene!F4)</f>
        <v>3.0101921011262776</v>
      </c>
      <c r="G19" s="100">
        <f>IF(G4=0,0,G4/TrAvia_ene!G4)</f>
        <v>3.0101788618890688</v>
      </c>
      <c r="H19" s="100">
        <f>IF(H4=0,0,H4/TrAvia_ene!H4)</f>
        <v>3.0101675207626788</v>
      </c>
      <c r="I19" s="100">
        <f>IF(I4=0,0,I4/TrAvia_ene!I4)</f>
        <v>3.0101164847859043</v>
      </c>
      <c r="J19" s="100">
        <f>IF(J4=0,0,J4/TrAvia_ene!J4)</f>
        <v>3.0101910829813323</v>
      </c>
      <c r="K19" s="100">
        <f>IF(K4=0,0,K4/TrAvia_ene!K4)</f>
        <v>3.010112189914719</v>
      </c>
      <c r="L19" s="100">
        <f>IF(L4=0,0,L4/TrAvia_ene!L4)</f>
        <v>3.010187803492586</v>
      </c>
      <c r="M19" s="100">
        <f>IF(M4=0,0,M4/TrAvia_ene!M4)</f>
        <v>3.0101958348084672</v>
      </c>
      <c r="N19" s="100">
        <f>IF(N4=0,0,N4/TrAvia_ene!N4)</f>
        <v>3.0101856851078836</v>
      </c>
      <c r="O19" s="100">
        <f>IF(O4=0,0,O4/TrAvia_ene!O4)</f>
        <v>3.0101127527885221</v>
      </c>
      <c r="P19" s="100">
        <f>IF(P4=0,0,P4/TrAvia_ene!P4)</f>
        <v>3.0101836854592721</v>
      </c>
      <c r="Q19" s="100">
        <f>IF(Q4=0,0,Q4/TrAvia_ene!Q4)</f>
        <v>3.0101942331822009</v>
      </c>
    </row>
    <row r="20" spans="1:17" ht="11.45" customHeight="1" x14ac:dyDescent="0.25">
      <c r="A20" s="141" t="s">
        <v>91</v>
      </c>
      <c r="B20" s="140">
        <f t="shared" ref="B20:Q20" si="4">B19</f>
        <v>3.010144654071635</v>
      </c>
      <c r="C20" s="140">
        <f t="shared" si="4"/>
        <v>3.0100887089990578</v>
      </c>
      <c r="D20" s="140">
        <f t="shared" si="4"/>
        <v>3.0101057277642531</v>
      </c>
      <c r="E20" s="140">
        <f t="shared" si="4"/>
        <v>3.0102011243255777</v>
      </c>
      <c r="F20" s="140">
        <f t="shared" si="4"/>
        <v>3.0101921011262776</v>
      </c>
      <c r="G20" s="140">
        <f t="shared" si="4"/>
        <v>3.0101788618890688</v>
      </c>
      <c r="H20" s="140">
        <f t="shared" si="4"/>
        <v>3.0101675207626788</v>
      </c>
      <c r="I20" s="140">
        <f t="shared" si="4"/>
        <v>3.0101164847859043</v>
      </c>
      <c r="J20" s="140">
        <f t="shared" si="4"/>
        <v>3.0101910829813323</v>
      </c>
      <c r="K20" s="140">
        <f t="shared" si="4"/>
        <v>3.010112189914719</v>
      </c>
      <c r="L20" s="140">
        <f t="shared" si="4"/>
        <v>3.010187803492586</v>
      </c>
      <c r="M20" s="140">
        <f t="shared" si="4"/>
        <v>3.0101958348084672</v>
      </c>
      <c r="N20" s="140">
        <f t="shared" si="4"/>
        <v>3.0101856851078836</v>
      </c>
      <c r="O20" s="140">
        <f t="shared" si="4"/>
        <v>3.0101127527885221</v>
      </c>
      <c r="P20" s="140">
        <f t="shared" si="4"/>
        <v>3.0101836854592721</v>
      </c>
      <c r="Q20" s="140">
        <f t="shared" si="4"/>
        <v>3.0101942331822009</v>
      </c>
    </row>
    <row r="22" spans="1:17" ht="11.45" customHeight="1" x14ac:dyDescent="0.25">
      <c r="A22" s="27" t="s">
        <v>123</v>
      </c>
      <c r="B22" s="68">
        <f>IF(TrAvia_act!B12=0,"",B7/TrAvia_act!B12*100)</f>
        <v>1716.105784600999</v>
      </c>
      <c r="C22" s="68">
        <f>IF(TrAvia_act!C12=0,"",C7/TrAvia_act!C12*100)</f>
        <v>1350.4235002823891</v>
      </c>
      <c r="D22" s="68">
        <f>IF(TrAvia_act!D12=0,"",D7/TrAvia_act!D12*100)</f>
        <v>1952.3880111803041</v>
      </c>
      <c r="E22" s="68">
        <f>IF(TrAvia_act!E12=0,"",E7/TrAvia_act!E12*100)</f>
        <v>2201.9911801605963</v>
      </c>
      <c r="F22" s="68">
        <f>IF(TrAvia_act!F12=0,"",F7/TrAvia_act!F12*100)</f>
        <v>1962.1241985229044</v>
      </c>
      <c r="G22" s="68">
        <f>IF(TrAvia_act!G12=0,"",G7/TrAvia_act!G12*100)</f>
        <v>1692.1085608920769</v>
      </c>
      <c r="H22" s="68">
        <f>IF(TrAvia_act!H12=0,"",H7/TrAvia_act!H12*100)</f>
        <v>1464.7234913387081</v>
      </c>
      <c r="I22" s="68">
        <f>IF(TrAvia_act!I12=0,"",I7/TrAvia_act!I12*100)</f>
        <v>1414.1309520284167</v>
      </c>
      <c r="J22" s="68">
        <f>IF(TrAvia_act!J12=0,"",J7/TrAvia_act!J12*100)</f>
        <v>1610.7083520597573</v>
      </c>
      <c r="K22" s="68">
        <f>IF(TrAvia_act!K12=0,"",K7/TrAvia_act!K12*100)</f>
        <v>1425.9540172937216</v>
      </c>
      <c r="L22" s="68">
        <f>IF(TrAvia_act!L12=0,"",L7/TrAvia_act!L12*100)</f>
        <v>1419.5416143258085</v>
      </c>
      <c r="M22" s="68">
        <f>IF(TrAvia_act!M12=0,"",M7/TrAvia_act!M12*100)</f>
        <v>1553.8059932184597</v>
      </c>
      <c r="N22" s="68">
        <f>IF(TrAvia_act!N12=0,"",N7/TrAvia_act!N12*100)</f>
        <v>1696.3144541231163</v>
      </c>
      <c r="O22" s="68">
        <f>IF(TrAvia_act!O12=0,"",O7/TrAvia_act!O12*100)</f>
        <v>1734.6690982961973</v>
      </c>
      <c r="P22" s="68">
        <f>IF(TrAvia_act!P12=0,"",P7/TrAvia_act!P12*100)</f>
        <v>1706.8462503001879</v>
      </c>
      <c r="Q22" s="68">
        <f>IF(TrAvia_act!Q12=0,"",Q7/TrAvia_act!Q12*100)</f>
        <v>1710.9932801447376</v>
      </c>
    </row>
    <row r="23" spans="1:17" ht="11.45" customHeight="1" x14ac:dyDescent="0.25">
      <c r="A23" s="130" t="s">
        <v>39</v>
      </c>
      <c r="B23" s="134">
        <f>IF(TrAvia_act!B13=0,"",B8/TrAvia_act!B13*100)</f>
        <v>1679.2487259475095</v>
      </c>
      <c r="C23" s="134">
        <f>IF(TrAvia_act!C13=0,"",C8/TrAvia_act!C13*100)</f>
        <v>1317.5128330729372</v>
      </c>
      <c r="D23" s="134">
        <f>IF(TrAvia_act!D13=0,"",D8/TrAvia_act!D13*100)</f>
        <v>1896.9323411354494</v>
      </c>
      <c r="E23" s="134">
        <f>IF(TrAvia_act!E13=0,"",E8/TrAvia_act!E13*100)</f>
        <v>2139.6463965581925</v>
      </c>
      <c r="F23" s="134">
        <f>IF(TrAvia_act!F13=0,"",F8/TrAvia_act!F13*100)</f>
        <v>1906.9880216206645</v>
      </c>
      <c r="G23" s="134">
        <f>IF(TrAvia_act!G13=0,"",G8/TrAvia_act!G13*100)</f>
        <v>1644.3936870587372</v>
      </c>
      <c r="H23" s="134">
        <f>IF(TrAvia_act!H13=0,"",H8/TrAvia_act!H13*100)</f>
        <v>1399.513967333806</v>
      </c>
      <c r="I23" s="134">
        <f>IF(TrAvia_act!I13=0,"",I8/TrAvia_act!I13*100)</f>
        <v>1348.4645785969626</v>
      </c>
      <c r="J23" s="134">
        <f>IF(TrAvia_act!J13=0,"",J8/TrAvia_act!J13*100)</f>
        <v>1567.8958312253699</v>
      </c>
      <c r="K23" s="134">
        <f>IF(TrAvia_act!K13=0,"",K8/TrAvia_act!K13*100)</f>
        <v>1388.0261212328451</v>
      </c>
      <c r="L23" s="134">
        <f>IF(TrAvia_act!L13=0,"",L8/TrAvia_act!L13*100)</f>
        <v>1390.7100362874446</v>
      </c>
      <c r="M23" s="134">
        <f>IF(TrAvia_act!M13=0,"",M8/TrAvia_act!M13*100)</f>
        <v>1526.550437876253</v>
      </c>
      <c r="N23" s="134">
        <f>IF(TrAvia_act!N13=0,"",N8/TrAvia_act!N13*100)</f>
        <v>1677.6521120710167</v>
      </c>
      <c r="O23" s="134">
        <f>IF(TrAvia_act!O13=0,"",O8/TrAvia_act!O13*100)</f>
        <v>1726.2606294705513</v>
      </c>
      <c r="P23" s="134">
        <f>IF(TrAvia_act!P13=0,"",P8/TrAvia_act!P13*100)</f>
        <v>1703.482044679809</v>
      </c>
      <c r="Q23" s="134">
        <f>IF(TrAvia_act!Q13=0,"",Q8/TrAvia_act!Q13*100)</f>
        <v>1714.4926934992448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1838.3122926770563</v>
      </c>
      <c r="C25" s="77">
        <f>IF(TrAvia_act!C15=0,"",C10/TrAvia_act!C15*100)</f>
        <v>1540.4002948758807</v>
      </c>
      <c r="D25" s="77">
        <f>IF(TrAvia_act!D15=0,"",D10/TrAvia_act!D15*100)</f>
        <v>2249.9569842167784</v>
      </c>
      <c r="E25" s="77">
        <f>IF(TrAvia_act!E15=0,"",E10/TrAvia_act!E15*100)</f>
        <v>2547.3856867840227</v>
      </c>
      <c r="F25" s="77">
        <f>IF(TrAvia_act!F15=0,"",F10/TrAvia_act!F15*100)</f>
        <v>2281.4283504224127</v>
      </c>
      <c r="G25" s="77">
        <f>IF(TrAvia_act!G15=0,"",G10/TrAvia_act!G15*100)</f>
        <v>1976.8116057782374</v>
      </c>
      <c r="H25" s="77">
        <f>IF(TrAvia_act!H15=0,"",H10/TrAvia_act!H15*100)</f>
        <v>1686.7734886587475</v>
      </c>
      <c r="I25" s="77">
        <f>IF(TrAvia_act!I15=0,"",I10/TrAvia_act!I15*100)</f>
        <v>1657.7968270876815</v>
      </c>
      <c r="J25" s="77">
        <f>IF(TrAvia_act!J15=0,"",J10/TrAvia_act!J15*100)</f>
        <v>1807.3791125609275</v>
      </c>
      <c r="K25" s="77">
        <f>IF(TrAvia_act!K15=0,"",K10/TrAvia_act!K15*100)</f>
        <v>1665.3940977838943</v>
      </c>
      <c r="L25" s="77">
        <f>IF(TrAvia_act!L15=0,"",L10/TrAvia_act!L15*100)</f>
        <v>1660.018891730216</v>
      </c>
      <c r="M25" s="77">
        <f>IF(TrAvia_act!M15=0,"",M10/TrAvia_act!M15*100)</f>
        <v>1832.575220477986</v>
      </c>
      <c r="N25" s="77">
        <f>IF(TrAvia_act!N15=0,"",N10/TrAvia_act!N15*100)</f>
        <v>1946.5641122075094</v>
      </c>
      <c r="O25" s="77">
        <f>IF(TrAvia_act!O15=0,"",O10/TrAvia_act!O15*100)</f>
        <v>1961.3841706355856</v>
      </c>
      <c r="P25" s="77">
        <f>IF(TrAvia_act!P15=0,"",P10/TrAvia_act!P15*100)</f>
        <v>1941.3663980233296</v>
      </c>
      <c r="Q25" s="77">
        <f>IF(TrAvia_act!Q15=0,"",Q10/TrAvia_act!Q15*100)</f>
        <v>1947.8924986155921</v>
      </c>
    </row>
    <row r="26" spans="1:17" ht="11.45" customHeight="1" x14ac:dyDescent="0.25">
      <c r="A26" s="116" t="s">
        <v>125</v>
      </c>
      <c r="B26" s="77">
        <f>IF(TrAvia_act!B16=0,"",B11/TrAvia_act!B16*100)</f>
        <v>1540.5846926679442</v>
      </c>
      <c r="C26" s="77">
        <f>IF(TrAvia_act!C16=0,"",C11/TrAvia_act!C16*100)</f>
        <v>1112.6134873816645</v>
      </c>
      <c r="D26" s="77">
        <f>IF(TrAvia_act!D16=0,"",D11/TrAvia_act!D16*100)</f>
        <v>1547.4095824568417</v>
      </c>
      <c r="E26" s="77">
        <f>IF(TrAvia_act!E16=0,"",E11/TrAvia_act!E16*100)</f>
        <v>1736.8587033059068</v>
      </c>
      <c r="F26" s="77">
        <f>IF(TrAvia_act!F16=0,"",F11/TrAvia_act!F16*100)</f>
        <v>1590.5017503852366</v>
      </c>
      <c r="G26" s="77">
        <f>IF(TrAvia_act!G16=0,"",G11/TrAvia_act!G16*100)</f>
        <v>1386.7771109140697</v>
      </c>
      <c r="H26" s="77">
        <f>IF(TrAvia_act!H16=0,"",H11/TrAvia_act!H16*100)</f>
        <v>1181.1206684804329</v>
      </c>
      <c r="I26" s="77">
        <f>IF(TrAvia_act!I16=0,"",I11/TrAvia_act!I16*100)</f>
        <v>1136.3197103273253</v>
      </c>
      <c r="J26" s="77">
        <f>IF(TrAvia_act!J16=0,"",J11/TrAvia_act!J16*100)</f>
        <v>1372.1193972989654</v>
      </c>
      <c r="K26" s="77">
        <f>IF(TrAvia_act!K16=0,"",K11/TrAvia_act!K16*100)</f>
        <v>1197.0900465630527</v>
      </c>
      <c r="L26" s="77">
        <f>IF(TrAvia_act!L16=0,"",L11/TrAvia_act!L16*100)</f>
        <v>1215.9463492443267</v>
      </c>
      <c r="M26" s="77">
        <f>IF(TrAvia_act!M16=0,"",M11/TrAvia_act!M16*100)</f>
        <v>1296.1447079719956</v>
      </c>
      <c r="N26" s="77">
        <f>IF(TrAvia_act!N16=0,"",N11/TrAvia_act!N16*100)</f>
        <v>1388.0825007457063</v>
      </c>
      <c r="O26" s="77">
        <f>IF(TrAvia_act!O16=0,"",O11/TrAvia_act!O16*100)</f>
        <v>1421.8948044377935</v>
      </c>
      <c r="P26" s="77">
        <f>IF(TrAvia_act!P16=0,"",P11/TrAvia_act!P16*100)</f>
        <v>1412.15298218973</v>
      </c>
      <c r="Q26" s="77">
        <f>IF(TrAvia_act!Q16=0,"",Q11/TrAvia_act!Q16*100)</f>
        <v>1434.9455459586388</v>
      </c>
    </row>
    <row r="27" spans="1:17" ht="11.45" customHeight="1" x14ac:dyDescent="0.25">
      <c r="A27" s="128" t="s">
        <v>18</v>
      </c>
      <c r="B27" s="133">
        <f>IF(TrAvia_act!B17=0,"",B12/TrAvia_act!B17*100)</f>
        <v>2104.8951522915354</v>
      </c>
      <c r="C27" s="133">
        <f>IF(TrAvia_act!C17=0,"",C12/TrAvia_act!C17*100)</f>
        <v>1700.4645414627739</v>
      </c>
      <c r="D27" s="133">
        <f>IF(TrAvia_act!D17=0,"",D12/TrAvia_act!D17*100)</f>
        <v>2443.5902072596496</v>
      </c>
      <c r="E27" s="133">
        <f>IF(TrAvia_act!E17=0,"",E12/TrAvia_act!E17*100)</f>
        <v>2669.2896995903734</v>
      </c>
      <c r="F27" s="133">
        <f>IF(TrAvia_act!F17=0,"",F12/TrAvia_act!F17*100)</f>
        <v>2358.7354879806198</v>
      </c>
      <c r="G27" s="133">
        <f>IF(TrAvia_act!G17=0,"",G12/TrAvia_act!G17*100)</f>
        <v>2025.0948678028994</v>
      </c>
      <c r="H27" s="133">
        <f>IF(TrAvia_act!H17=0,"",H12/TrAvia_act!H17*100)</f>
        <v>1791.5328120722734</v>
      </c>
      <c r="I27" s="133">
        <f>IF(TrAvia_act!I17=0,"",I12/TrAvia_act!I17*100)</f>
        <v>1716.2094681250555</v>
      </c>
      <c r="J27" s="133">
        <f>IF(TrAvia_act!J17=0,"",J12/TrAvia_act!J17*100)</f>
        <v>1791.8547053542711</v>
      </c>
      <c r="K27" s="133">
        <f>IF(TrAvia_act!K17=0,"",K12/TrAvia_act!K17*100)</f>
        <v>1655.1625895726752</v>
      </c>
      <c r="L27" s="133">
        <f>IF(TrAvia_act!L17=0,"",L12/TrAvia_act!L17*100)</f>
        <v>1571.2204272951792</v>
      </c>
      <c r="M27" s="133">
        <f>IF(TrAvia_act!M17=0,"",M12/TrAvia_act!M17*100)</f>
        <v>1683.5515513073587</v>
      </c>
      <c r="N27" s="133">
        <f>IF(TrAvia_act!N17=0,"",N12/TrAvia_act!N17*100)</f>
        <v>1776.7108043495757</v>
      </c>
      <c r="O27" s="133">
        <f>IF(TrAvia_act!O17=0,"",O12/TrAvia_act!O17*100)</f>
        <v>1769.5143374389734</v>
      </c>
      <c r="P27" s="133">
        <f>IF(TrAvia_act!P17=0,"",P12/TrAvia_act!P17*100)</f>
        <v>1722.5928261381903</v>
      </c>
      <c r="Q27" s="133">
        <f>IF(TrAvia_act!Q17=0,"",Q12/TrAvia_act!Q17*100)</f>
        <v>1695.7336180042689</v>
      </c>
    </row>
    <row r="28" spans="1:17" ht="11.45" customHeight="1" x14ac:dyDescent="0.25">
      <c r="A28" s="95" t="s">
        <v>126</v>
      </c>
      <c r="B28" s="75">
        <f>IF(TrAvia_act!B18=0,"",B13/TrAvia_act!B18*100)</f>
        <v>3048.9996744797727</v>
      </c>
      <c r="C28" s="75">
        <f>IF(TrAvia_act!C18=0,"",C13/TrAvia_act!C18*100)</f>
        <v>2408.5172858649967</v>
      </c>
      <c r="D28" s="75">
        <f>IF(TrAvia_act!D18=0,"",D13/TrAvia_act!D18*100)</f>
        <v>3302.566933424861</v>
      </c>
      <c r="E28" s="75">
        <f>IF(TrAvia_act!E18=0,"",E13/TrAvia_act!E18*100)</f>
        <v>3715.235102407994</v>
      </c>
      <c r="F28" s="75">
        <f>IF(TrAvia_act!F18=0,"",F13/TrAvia_act!F18*100)</f>
        <v>3337.2684105630105</v>
      </c>
      <c r="G28" s="75">
        <f>IF(TrAvia_act!G18=0,"",G13/TrAvia_act!G18*100)</f>
        <v>2787.1785677346929</v>
      </c>
      <c r="H28" s="75">
        <f>IF(TrAvia_act!H18=0,"",H13/TrAvia_act!H18*100)</f>
        <v>2750.814992909904</v>
      </c>
      <c r="I28" s="75">
        <f>IF(TrAvia_act!I18=0,"",I13/TrAvia_act!I18*100)</f>
        <v>2685.2272597710898</v>
      </c>
      <c r="J28" s="75">
        <f>IF(TrAvia_act!J18=0,"",J13/TrAvia_act!J18*100)</f>
        <v>2885.1324544128656</v>
      </c>
      <c r="K28" s="75">
        <f>IF(TrAvia_act!K18=0,"",K13/TrAvia_act!K18*100)</f>
        <v>2655.3939970403558</v>
      </c>
      <c r="L28" s="75">
        <f>IF(TrAvia_act!L18=0,"",L13/TrAvia_act!L18*100)</f>
        <v>2376.0587353546853</v>
      </c>
      <c r="M28" s="75">
        <f>IF(TrAvia_act!M18=0,"",M13/TrAvia_act!M18*100)</f>
        <v>2657.3605944623882</v>
      </c>
      <c r="N28" s="75">
        <f>IF(TrAvia_act!N18=0,"",N13/TrAvia_act!N18*100)</f>
        <v>2648.0985202691932</v>
      </c>
      <c r="O28" s="75">
        <f>IF(TrAvia_act!O18=0,"",O13/TrAvia_act!O18*100)</f>
        <v>2521.3522060653781</v>
      </c>
      <c r="P28" s="75">
        <f>IF(TrAvia_act!P18=0,"",P13/TrAvia_act!P18*100)</f>
        <v>2300.4691608783373</v>
      </c>
      <c r="Q28" s="75">
        <f>IF(TrAvia_act!Q18=0,"",Q13/TrAvia_act!Q18*100)</f>
        <v>2126.9244800137044</v>
      </c>
    </row>
    <row r="29" spans="1:17" ht="11.45" customHeight="1" x14ac:dyDescent="0.25">
      <c r="A29" s="93" t="s">
        <v>125</v>
      </c>
      <c r="B29" s="74">
        <f>IF(TrAvia_act!B19=0,"",B14/TrAvia_act!B19*100)</f>
        <v>1695.241720535467</v>
      </c>
      <c r="C29" s="74">
        <f>IF(TrAvia_act!C19=0,"",C14/TrAvia_act!C19*100)</f>
        <v>1425.4766598782442</v>
      </c>
      <c r="D29" s="74">
        <f>IF(TrAvia_act!D19=0,"",D14/TrAvia_act!D19*100)</f>
        <v>2076.882801941344</v>
      </c>
      <c r="E29" s="74">
        <f>IF(TrAvia_act!E19=0,"",E14/TrAvia_act!E19*100)</f>
        <v>2335.9862782841369</v>
      </c>
      <c r="F29" s="74">
        <f>IF(TrAvia_act!F19=0,"",F14/TrAvia_act!F19*100)</f>
        <v>2067.9308571431548</v>
      </c>
      <c r="G29" s="74">
        <f>IF(TrAvia_act!G19=0,"",G14/TrAvia_act!G19*100)</f>
        <v>1784.6675353643029</v>
      </c>
      <c r="H29" s="74">
        <f>IF(TrAvia_act!H19=0,"",H14/TrAvia_act!H19*100)</f>
        <v>1530.6228989688091</v>
      </c>
      <c r="I29" s="74">
        <f>IF(TrAvia_act!I19=0,"",I14/TrAvia_act!I19*100)</f>
        <v>1502.7093622151326</v>
      </c>
      <c r="J29" s="74">
        <f>IF(TrAvia_act!J19=0,"",J14/TrAvia_act!J19*100)</f>
        <v>1623.6652887511841</v>
      </c>
      <c r="K29" s="74">
        <f>IF(TrAvia_act!K19=0,"",K14/TrAvia_act!K19*100)</f>
        <v>1502.6015018409439</v>
      </c>
      <c r="L29" s="74">
        <f>IF(TrAvia_act!L19=0,"",L14/TrAvia_act!L19*100)</f>
        <v>1439.1406770342778</v>
      </c>
      <c r="M29" s="74">
        <f>IF(TrAvia_act!M19=0,"",M14/TrAvia_act!M19*100)</f>
        <v>1551.9529252786594</v>
      </c>
      <c r="N29" s="74">
        <f>IF(TrAvia_act!N19=0,"",N14/TrAvia_act!N19*100)</f>
        <v>1643.4905806355398</v>
      </c>
      <c r="O29" s="74">
        <f>IF(TrAvia_act!O19=0,"",O14/TrAvia_act!O19*100)</f>
        <v>1649.0332656843173</v>
      </c>
      <c r="P29" s="74">
        <f>IF(TrAvia_act!P19=0,"",P14/TrAvia_act!P19*100)</f>
        <v>1625.5378273691083</v>
      </c>
      <c r="Q29" s="74">
        <f>IF(TrAvia_act!Q19=0,"",Q14/TrAvia_act!Q19*100)</f>
        <v>1628.0077618020357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171.60805986928551</v>
      </c>
      <c r="C32" s="134">
        <f>IF(TrAvia_act!C4=0,"",C8/TrAvia_act!C4*1000)</f>
        <v>135.09687517873897</v>
      </c>
      <c r="D32" s="134">
        <f>IF(TrAvia_act!D4=0,"",D8/TrAvia_act!D4*1000)</f>
        <v>193.11017541707778</v>
      </c>
      <c r="E32" s="134">
        <f>IF(TrAvia_act!E4=0,"",E8/TrAvia_act!E4*1000)</f>
        <v>211.63766705001584</v>
      </c>
      <c r="F32" s="134">
        <f>IF(TrAvia_act!F4=0,"",F8/TrAvia_act!F4*1000)</f>
        <v>173.49586662362682</v>
      </c>
      <c r="G32" s="134">
        <f>IF(TrAvia_act!G4=0,"",G8/TrAvia_act!G4*1000)</f>
        <v>145.72915381713423</v>
      </c>
      <c r="H32" s="134">
        <f>IF(TrAvia_act!H4=0,"",H8/TrAvia_act!H4*1000)</f>
        <v>120.03163357541649</v>
      </c>
      <c r="I32" s="134">
        <f>IF(TrAvia_act!I4=0,"",I8/TrAvia_act!I4*1000)</f>
        <v>117.00019185168061</v>
      </c>
      <c r="J32" s="134">
        <f>IF(TrAvia_act!J4=0,"",J8/TrAvia_act!J4*1000)</f>
        <v>128.21292116719852</v>
      </c>
      <c r="K32" s="134">
        <f>IF(TrAvia_act!K4=0,"",K8/TrAvia_act!K4*1000)</f>
        <v>108.88752399954544</v>
      </c>
      <c r="L32" s="134">
        <f>IF(TrAvia_act!L4=0,"",L8/TrAvia_act!L4*1000)</f>
        <v>113.48582952746781</v>
      </c>
      <c r="M32" s="134">
        <f>IF(TrAvia_act!M4=0,"",M8/TrAvia_act!M4*1000)</f>
        <v>111.47597302432359</v>
      </c>
      <c r="N32" s="134">
        <f>IF(TrAvia_act!N4=0,"",N8/TrAvia_act!N4*1000)</f>
        <v>125.95160386398661</v>
      </c>
      <c r="O32" s="134">
        <f>IF(TrAvia_act!O4=0,"",O8/TrAvia_act!O4*1000)</f>
        <v>129.52854834443062</v>
      </c>
      <c r="P32" s="134">
        <f>IF(TrAvia_act!P4=0,"",P8/TrAvia_act!P4*1000)</f>
        <v>123.87456666216468</v>
      </c>
      <c r="Q32" s="134">
        <f>IF(TrAvia_act!Q4=0,"",Q8/TrAvia_act!Q4*1000)</f>
        <v>122.16455052168831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248.50173412163133</v>
      </c>
      <c r="C34" s="77">
        <f>IF(TrAvia_act!C6=0,"",C10/TrAvia_act!C6*1000)</f>
        <v>208.0713083480924</v>
      </c>
      <c r="D34" s="77">
        <f>IF(TrAvia_act!D6=0,"",D10/TrAvia_act!D6*1000)</f>
        <v>290.29690594085656</v>
      </c>
      <c r="E34" s="77">
        <f>IF(TrAvia_act!E6=0,"",E10/TrAvia_act!E6*1000)</f>
        <v>313.38689231188403</v>
      </c>
      <c r="F34" s="77">
        <f>IF(TrAvia_act!F6=0,"",F10/TrAvia_act!F6*1000)</f>
        <v>260.25900497719391</v>
      </c>
      <c r="G34" s="77">
        <f>IF(TrAvia_act!G6=0,"",G10/TrAvia_act!G6*1000)</f>
        <v>226.07772582991964</v>
      </c>
      <c r="H34" s="77">
        <f>IF(TrAvia_act!H6=0,"",H10/TrAvia_act!H6*1000)</f>
        <v>181.00606043535535</v>
      </c>
      <c r="I34" s="77">
        <f>IF(TrAvia_act!I6=0,"",I10/TrAvia_act!I6*1000)</f>
        <v>181.49452951589612</v>
      </c>
      <c r="J34" s="77">
        <f>IF(TrAvia_act!J6=0,"",J10/TrAvia_act!J6*1000)</f>
        <v>202.6679383719171</v>
      </c>
      <c r="K34" s="77">
        <f>IF(TrAvia_act!K6=0,"",K10/TrAvia_act!K6*1000)</f>
        <v>186.26728960504497</v>
      </c>
      <c r="L34" s="77">
        <f>IF(TrAvia_act!L6=0,"",L10/TrAvia_act!L6*1000)</f>
        <v>180.33819433983555</v>
      </c>
      <c r="M34" s="77">
        <f>IF(TrAvia_act!M6=0,"",M10/TrAvia_act!M6*1000)</f>
        <v>187.89181995696757</v>
      </c>
      <c r="N34" s="77">
        <f>IF(TrAvia_act!N6=0,"",N10/TrAvia_act!N6*1000)</f>
        <v>195.4184959919946</v>
      </c>
      <c r="O34" s="77">
        <f>IF(TrAvia_act!O6=0,"",O10/TrAvia_act!O6*1000)</f>
        <v>190.33046707334401</v>
      </c>
      <c r="P34" s="77">
        <f>IF(TrAvia_act!P6=0,"",P10/TrAvia_act!P6*1000)</f>
        <v>179.24109041884793</v>
      </c>
      <c r="Q34" s="77">
        <f>IF(TrAvia_act!Q6=0,"",Q10/TrAvia_act!Q6*1000)</f>
        <v>175.04510475500891</v>
      </c>
    </row>
    <row r="35" spans="1:17" ht="11.45" customHeight="1" x14ac:dyDescent="0.25">
      <c r="A35" s="116" t="s">
        <v>125</v>
      </c>
      <c r="B35" s="77">
        <f>IF(TrAvia_act!B7=0,"",B11/TrAvia_act!B7*1000)</f>
        <v>129.82164423198287</v>
      </c>
      <c r="C35" s="77">
        <f>IF(TrAvia_act!C7=0,"",C11/TrAvia_act!C7*1000)</f>
        <v>93.403577347533499</v>
      </c>
      <c r="D35" s="77">
        <f>IF(TrAvia_act!D7=0,"",D11/TrAvia_act!D7*1000)</f>
        <v>130.30796811278634</v>
      </c>
      <c r="E35" s="77">
        <f>IF(TrAvia_act!E7=0,"",E11/TrAvia_act!E7*1000)</f>
        <v>143.93131429154886</v>
      </c>
      <c r="F35" s="77">
        <f>IF(TrAvia_act!F7=0,"",F11/TrAvia_act!F7*1000)</f>
        <v>123.5567460349332</v>
      </c>
      <c r="G35" s="77">
        <f>IF(TrAvia_act!G7=0,"",G11/TrAvia_act!G7*1000)</f>
        <v>104.64414966161856</v>
      </c>
      <c r="H35" s="77">
        <f>IF(TrAvia_act!H7=0,"",H11/TrAvia_act!H7*1000)</f>
        <v>87.887100557855589</v>
      </c>
      <c r="I35" s="77">
        <f>IF(TrAvia_act!I7=0,"",I11/TrAvia_act!I7*1000)</f>
        <v>86.312207273707315</v>
      </c>
      <c r="J35" s="77">
        <f>IF(TrAvia_act!J7=0,"",J11/TrAvia_act!J7*1000)</f>
        <v>91.86967791392955</v>
      </c>
      <c r="K35" s="77">
        <f>IF(TrAvia_act!K7=0,"",K11/TrAvia_act!K7*1000)</f>
        <v>77.896770253220993</v>
      </c>
      <c r="L35" s="77">
        <f>IF(TrAvia_act!L7=0,"",L11/TrAvia_act!L7*1000)</f>
        <v>85.429244682946916</v>
      </c>
      <c r="M35" s="77">
        <f>IF(TrAvia_act!M7=0,"",M11/TrAvia_act!M7*1000)</f>
        <v>77.795670597011807</v>
      </c>
      <c r="N35" s="77">
        <f>IF(TrAvia_act!N7=0,"",N11/TrAvia_act!N7*1000)</f>
        <v>81.957324472473147</v>
      </c>
      <c r="O35" s="77">
        <f>IF(TrAvia_act!O7=0,"",O11/TrAvia_act!O7*1000)</f>
        <v>82.479560764400517</v>
      </c>
      <c r="P35" s="77">
        <f>IF(TrAvia_act!P7=0,"",P11/TrAvia_act!P7*1000)</f>
        <v>81.493213582249467</v>
      </c>
      <c r="Q35" s="77">
        <f>IF(TrAvia_act!Q7=0,"",Q11/TrAvia_act!Q7*1000)</f>
        <v>81.925404003372876</v>
      </c>
    </row>
    <row r="36" spans="1:17" ht="11.45" customHeight="1" x14ac:dyDescent="0.25">
      <c r="A36" s="128" t="s">
        <v>33</v>
      </c>
      <c r="B36" s="133">
        <f>IF(TrAvia_act!B8=0,"",B12/TrAvia_act!B8*1000)</f>
        <v>482.49368991865344</v>
      </c>
      <c r="C36" s="133">
        <f>IF(TrAvia_act!C8=0,"",C12/TrAvia_act!C8*1000)</f>
        <v>383.08599471097369</v>
      </c>
      <c r="D36" s="133">
        <f>IF(TrAvia_act!D8=0,"",D12/TrAvia_act!D8*1000)</f>
        <v>551.77240792986254</v>
      </c>
      <c r="E36" s="133">
        <f>IF(TrAvia_act!E8=0,"",E12/TrAvia_act!E8*1000)</f>
        <v>581.11130618495031</v>
      </c>
      <c r="F36" s="133">
        <f>IF(TrAvia_act!F8=0,"",F12/TrAvia_act!F8*1000)</f>
        <v>501.99642872543217</v>
      </c>
      <c r="G36" s="133">
        <f>IF(TrAvia_act!G8=0,"",G12/TrAvia_act!G8*1000)</f>
        <v>430.68951806812328</v>
      </c>
      <c r="H36" s="133">
        <f>IF(TrAvia_act!H8=0,"",H12/TrAvia_act!H8*1000)</f>
        <v>378.71143540893974</v>
      </c>
      <c r="I36" s="133">
        <f>IF(TrAvia_act!I8=0,"",I12/TrAvia_act!I8*1000)</f>
        <v>354.37944655878277</v>
      </c>
      <c r="J36" s="133">
        <f>IF(TrAvia_act!J8=0,"",J12/TrAvia_act!J8*1000)</f>
        <v>360.66901424763466</v>
      </c>
      <c r="K36" s="133">
        <f>IF(TrAvia_act!K8=0,"",K12/TrAvia_act!K8*1000)</f>
        <v>336.0782131269188</v>
      </c>
      <c r="L36" s="133">
        <f>IF(TrAvia_act!L8=0,"",L12/TrAvia_act!L8*1000)</f>
        <v>312.61547918900845</v>
      </c>
      <c r="M36" s="133">
        <f>IF(TrAvia_act!M8=0,"",M12/TrAvia_act!M8*1000)</f>
        <v>334.85597941542699</v>
      </c>
      <c r="N36" s="133">
        <f>IF(TrAvia_act!N8=0,"",N12/TrAvia_act!N8*1000)</f>
        <v>364.87871710409792</v>
      </c>
      <c r="O36" s="133">
        <f>IF(TrAvia_act!O8=0,"",O12/TrAvia_act!O8*1000)</f>
        <v>380.19472723676358</v>
      </c>
      <c r="P36" s="133">
        <f>IF(TrAvia_act!P8=0,"",P12/TrAvia_act!P8*1000)</f>
        <v>353.38555867233606</v>
      </c>
      <c r="Q36" s="133">
        <f>IF(TrAvia_act!Q8=0,"",Q12/TrAvia_act!Q8*1000)</f>
        <v>359.98467490987952</v>
      </c>
    </row>
    <row r="37" spans="1:17" ht="11.45" customHeight="1" x14ac:dyDescent="0.25">
      <c r="A37" s="95" t="s">
        <v>126</v>
      </c>
      <c r="B37" s="75">
        <f>IF(TrAvia_act!B9=0,"",B13/TrAvia_act!B9*1000)</f>
        <v>1491.4301554781025</v>
      </c>
      <c r="C37" s="75">
        <f>IF(TrAvia_act!C9=0,"",C13/TrAvia_act!C9*1000)</f>
        <v>1148.8684336904557</v>
      </c>
      <c r="D37" s="75">
        <f>IF(TrAvia_act!D9=0,"",D13/TrAvia_act!D9*1000)</f>
        <v>1551.3188234042793</v>
      </c>
      <c r="E37" s="75">
        <f>IF(TrAvia_act!E9=0,"",E13/TrAvia_act!E9*1000)</f>
        <v>1720.7828668473189</v>
      </c>
      <c r="F37" s="75">
        <f>IF(TrAvia_act!F9=0,"",F13/TrAvia_act!F9*1000)</f>
        <v>1526.1022816055147</v>
      </c>
      <c r="G37" s="75">
        <f>IF(TrAvia_act!G9=0,"",G13/TrAvia_act!G9*1000)</f>
        <v>1287.9609798129368</v>
      </c>
      <c r="H37" s="75">
        <f>IF(TrAvia_act!H9=0,"",H13/TrAvia_act!H9*1000)</f>
        <v>1323.7589210482538</v>
      </c>
      <c r="I37" s="75">
        <f>IF(TrAvia_act!I9=0,"",I13/TrAvia_act!I9*1000)</f>
        <v>1306.801543591271</v>
      </c>
      <c r="J37" s="75">
        <f>IF(TrAvia_act!J9=0,"",J13/TrAvia_act!J9*1000)</f>
        <v>1437.0864294856403</v>
      </c>
      <c r="K37" s="75">
        <f>IF(TrAvia_act!K9=0,"",K13/TrAvia_act!K9*1000)</f>
        <v>1302.9467471022842</v>
      </c>
      <c r="L37" s="75">
        <f>IF(TrAvia_act!L9=0,"",L13/TrAvia_act!L9*1000)</f>
        <v>1122.9212447745126</v>
      </c>
      <c r="M37" s="75">
        <f>IF(TrAvia_act!M9=0,"",M13/TrAvia_act!M9*1000)</f>
        <v>1211.3309823207053</v>
      </c>
      <c r="N37" s="75">
        <f>IF(TrAvia_act!N9=0,"",N13/TrAvia_act!N9*1000)</f>
        <v>1217.5824024632252</v>
      </c>
      <c r="O37" s="75">
        <f>IF(TrAvia_act!O9=0,"",O13/TrAvia_act!O9*1000)</f>
        <v>1146.1208478772587</v>
      </c>
      <c r="P37" s="75">
        <f>IF(TrAvia_act!P9=0,"",P13/TrAvia_act!P9*1000)</f>
        <v>968.48465295195695</v>
      </c>
      <c r="Q37" s="75">
        <f>IF(TrAvia_act!Q9=0,"",Q13/TrAvia_act!Q9*1000)</f>
        <v>907.26510196870515</v>
      </c>
    </row>
    <row r="38" spans="1:17" ht="11.45" customHeight="1" x14ac:dyDescent="0.25">
      <c r="A38" s="93" t="s">
        <v>125</v>
      </c>
      <c r="B38" s="74">
        <f>IF(TrAvia_act!B10=0,"",B14/TrAvia_act!B10*1000)</f>
        <v>315.78087407423504</v>
      </c>
      <c r="C38" s="74">
        <f>IF(TrAvia_act!C10=0,"",C14/TrAvia_act!C10*1000)</f>
        <v>266.51427876121392</v>
      </c>
      <c r="D38" s="74">
        <f>IF(TrAvia_act!D10=0,"",D14/TrAvia_act!D10*1000)</f>
        <v>383.86809743056631</v>
      </c>
      <c r="E38" s="74">
        <f>IF(TrAvia_act!E10=0,"",E14/TrAvia_act!E10*1000)</f>
        <v>435.07406916090162</v>
      </c>
      <c r="F38" s="74">
        <f>IF(TrAvia_act!F10=0,"",F14/TrAvia_act!F10*1000)</f>
        <v>379.77048148913639</v>
      </c>
      <c r="G38" s="74">
        <f>IF(TrAvia_act!G10=0,"",G14/TrAvia_act!G10*1000)</f>
        <v>324.32722303934736</v>
      </c>
      <c r="H38" s="74">
        <f>IF(TrAvia_act!H10=0,"",H14/TrAvia_act!H10*1000)</f>
        <v>280.74218485788816</v>
      </c>
      <c r="I38" s="74">
        <f>IF(TrAvia_act!I10=0,"",I14/TrAvia_act!I10*1000)</f>
        <v>275.36578327606111</v>
      </c>
      <c r="J38" s="74">
        <f>IF(TrAvia_act!J10=0,"",J14/TrAvia_act!J10*1000)</f>
        <v>299.37116937783708</v>
      </c>
      <c r="K38" s="74">
        <f>IF(TrAvia_act!K10=0,"",K14/TrAvia_act!K10*1000)</f>
        <v>280.06096379703206</v>
      </c>
      <c r="L38" s="74">
        <f>IF(TrAvia_act!L10=0,"",L14/TrAvia_act!L10*1000)</f>
        <v>261.49011351090252</v>
      </c>
      <c r="M38" s="74">
        <f>IF(TrAvia_act!M10=0,"",M14/TrAvia_act!M10*1000)</f>
        <v>286.8324106456551</v>
      </c>
      <c r="N38" s="74">
        <f>IF(TrAvia_act!N10=0,"",N14/TrAvia_act!N10*1000)</f>
        <v>311.19337081906315</v>
      </c>
      <c r="O38" s="74">
        <f>IF(TrAvia_act!O10=0,"",O14/TrAvia_act!O10*1000)</f>
        <v>326.70070380727975</v>
      </c>
      <c r="P38" s="74">
        <f>IF(TrAvia_act!P10=0,"",P14/TrAvia_act!P10*1000)</f>
        <v>307.03615068166192</v>
      </c>
      <c r="Q38" s="74">
        <f>IF(TrAvia_act!Q10=0,"",Q14/TrAvia_act!Q10*1000)</f>
        <v>320.3332917668755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16461.511283221986</v>
      </c>
      <c r="C41" s="134">
        <f>IF(TrAvia_act!C22=0,"",1000000*C8/TrAvia_act!C22)</f>
        <v>12879.558130249003</v>
      </c>
      <c r="D41" s="134">
        <f>IF(TrAvia_act!D22=0,"",1000000*D8/TrAvia_act!D22)</f>
        <v>19119.27363961509</v>
      </c>
      <c r="E41" s="134">
        <f>IF(TrAvia_act!E22=0,"",1000000*E8/TrAvia_act!E22)</f>
        <v>21582.145066705136</v>
      </c>
      <c r="F41" s="134">
        <f>IF(TrAvia_act!F22=0,"",1000000*F8/TrAvia_act!F22)</f>
        <v>19821.541510985953</v>
      </c>
      <c r="G41" s="134">
        <f>IF(TrAvia_act!G22=0,"",1000000*G8/TrAvia_act!G22)</f>
        <v>17608.84917906559</v>
      </c>
      <c r="H41" s="134">
        <f>IF(TrAvia_act!H22=0,"",1000000*H8/TrAvia_act!H22)</f>
        <v>14814.545815308444</v>
      </c>
      <c r="I41" s="134">
        <f>IF(TrAvia_act!I22=0,"",1000000*I8/TrAvia_act!I22)</f>
        <v>14773.670616459753</v>
      </c>
      <c r="J41" s="134">
        <f>IF(TrAvia_act!J22=0,"",1000000*J8/TrAvia_act!J22)</f>
        <v>15266.280020343964</v>
      </c>
      <c r="K41" s="134">
        <f>IF(TrAvia_act!K22=0,"",1000000*K8/TrAvia_act!K22)</f>
        <v>15403.472810548827</v>
      </c>
      <c r="L41" s="134">
        <f>IF(TrAvia_act!L22=0,"",1000000*L8/TrAvia_act!L22)</f>
        <v>15387.624413354941</v>
      </c>
      <c r="M41" s="134">
        <f>IF(TrAvia_act!M22=0,"",1000000*M8/TrAvia_act!M22)</f>
        <v>16036.321648688901</v>
      </c>
      <c r="N41" s="134">
        <f>IF(TrAvia_act!N22=0,"",1000000*N8/TrAvia_act!N22)</f>
        <v>15517.745208601995</v>
      </c>
      <c r="O41" s="134">
        <f>IF(TrAvia_act!O22=0,"",1000000*O8/TrAvia_act!O22)</f>
        <v>15160.375104167235</v>
      </c>
      <c r="P41" s="134">
        <f>IF(TrAvia_act!P22=0,"",1000000*P8/TrAvia_act!P22)</f>
        <v>15145.705753662212</v>
      </c>
      <c r="Q41" s="134">
        <f>IF(TrAvia_act!Q22=0,"",1000000*Q8/TrAvia_act!Q22)</f>
        <v>15267.833511216426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10326.437483750544</v>
      </c>
      <c r="C43" s="77">
        <f>IF(TrAvia_act!C24=0,"",1000000*C10/TrAvia_act!C24)</f>
        <v>8818.2837265153903</v>
      </c>
      <c r="D43" s="77">
        <f>IF(TrAvia_act!D24=0,"",1000000*D10/TrAvia_act!D24)</f>
        <v>13457.647971239156</v>
      </c>
      <c r="E43" s="77">
        <f>IF(TrAvia_act!E24=0,"",1000000*E10/TrAvia_act!E24)</f>
        <v>15236.655315646291</v>
      </c>
      <c r="F43" s="77">
        <f>IF(TrAvia_act!F24=0,"",1000000*F10/TrAvia_act!F24)</f>
        <v>13243.280458972375</v>
      </c>
      <c r="G43" s="77">
        <f>IF(TrAvia_act!G24=0,"",1000000*G10/TrAvia_act!G24)</f>
        <v>11446.588369891435</v>
      </c>
      <c r="H43" s="77">
        <f>IF(TrAvia_act!H24=0,"",1000000*H10/TrAvia_act!H24)</f>
        <v>9543.5721706405238</v>
      </c>
      <c r="I43" s="77">
        <f>IF(TrAvia_act!I24=0,"",1000000*I10/TrAvia_act!I24)</f>
        <v>9322.6532359945322</v>
      </c>
      <c r="J43" s="77">
        <f>IF(TrAvia_act!J24=0,"",1000000*J10/TrAvia_act!J24)</f>
        <v>10006.794882643577</v>
      </c>
      <c r="K43" s="77">
        <f>IF(TrAvia_act!K24=0,"",1000000*K10/TrAvia_act!K24)</f>
        <v>9553.711063777353</v>
      </c>
      <c r="L43" s="77">
        <f>IF(TrAvia_act!L24=0,"",1000000*L10/TrAvia_act!L24)</f>
        <v>9456.2443683171405</v>
      </c>
      <c r="M43" s="77">
        <f>IF(TrAvia_act!M24=0,"",1000000*M10/TrAvia_act!M24)</f>
        <v>10471.557016044486</v>
      </c>
      <c r="N43" s="77">
        <f>IF(TrAvia_act!N24=0,"",1000000*N10/TrAvia_act!N24)</f>
        <v>11065.17019533024</v>
      </c>
      <c r="O43" s="77">
        <f>IF(TrAvia_act!O24=0,"",1000000*O10/TrAvia_act!O24)</f>
        <v>11227.744731862816</v>
      </c>
      <c r="P43" s="77">
        <f>IF(TrAvia_act!P24=0,"",1000000*P10/TrAvia_act!P24)</f>
        <v>11055.640536322502</v>
      </c>
      <c r="Q43" s="77">
        <f>IF(TrAvia_act!Q24=0,"",1000000*Q10/TrAvia_act!Q24)</f>
        <v>11025.973571296759</v>
      </c>
    </row>
    <row r="44" spans="1:17" ht="11.45" customHeight="1" x14ac:dyDescent="0.25">
      <c r="A44" s="116" t="s">
        <v>125</v>
      </c>
      <c r="B44" s="77">
        <f>IF(TrAvia_act!B25=0,"",1000000*B11/TrAvia_act!B25)</f>
        <v>43094.184837665111</v>
      </c>
      <c r="C44" s="77">
        <f>IF(TrAvia_act!C25=0,"",1000000*C11/TrAvia_act!C25)</f>
        <v>31122.710426955484</v>
      </c>
      <c r="D44" s="77">
        <f>IF(TrAvia_act!D25=0,"",1000000*D11/TrAvia_act!D25)</f>
        <v>48481.229776155255</v>
      </c>
      <c r="E44" s="77">
        <f>IF(TrAvia_act!E25=0,"",1000000*E11/TrAvia_act!E25)</f>
        <v>54416.779395921345</v>
      </c>
      <c r="F44" s="77">
        <f>IF(TrAvia_act!F25=0,"",1000000*F11/TrAvia_act!F25)</f>
        <v>49831.332114006997</v>
      </c>
      <c r="G44" s="77">
        <f>IF(TrAvia_act!G25=0,"",1000000*G11/TrAvia_act!G25)</f>
        <v>43448.522307708336</v>
      </c>
      <c r="H44" s="77">
        <f>IF(TrAvia_act!H25=0,"",1000000*H11/TrAvia_act!H25)</f>
        <v>37005.188006558717</v>
      </c>
      <c r="I44" s="77">
        <f>IF(TrAvia_act!I25=0,"",1000000*I11/TrAvia_act!I25)</f>
        <v>35601.548290844803</v>
      </c>
      <c r="J44" s="77">
        <f>IF(TrAvia_act!J25=0,"",1000000*J11/TrAvia_act!J25)</f>
        <v>35173.053599585699</v>
      </c>
      <c r="K44" s="77">
        <f>IF(TrAvia_act!K25=0,"",1000000*K11/TrAvia_act!K25)</f>
        <v>37241.708044843348</v>
      </c>
      <c r="L44" s="77">
        <f>IF(TrAvia_act!L25=0,"",1000000*L11/TrAvia_act!L25)</f>
        <v>34632.99687280348</v>
      </c>
      <c r="M44" s="77">
        <f>IF(TrAvia_act!M25=0,"",1000000*M11/TrAvia_act!M25)</f>
        <v>36923.900945902809</v>
      </c>
      <c r="N44" s="77">
        <f>IF(TrAvia_act!N25=0,"",1000000*N11/TrAvia_act!N25)</f>
        <v>39550.190106016118</v>
      </c>
      <c r="O44" s="77">
        <f>IF(TrAvia_act!O25=0,"",1000000*O11/TrAvia_act!O25)</f>
        <v>40475.144974473304</v>
      </c>
      <c r="P44" s="77">
        <f>IF(TrAvia_act!P25=0,"",1000000*P11/TrAvia_act!P25)</f>
        <v>40159.307858412401</v>
      </c>
      <c r="Q44" s="77">
        <f>IF(TrAvia_act!Q25=0,"",1000000*Q11/TrAvia_act!Q25)</f>
        <v>40767.985653190444</v>
      </c>
    </row>
    <row r="45" spans="1:17" ht="11.45" customHeight="1" x14ac:dyDescent="0.25">
      <c r="A45" s="128" t="s">
        <v>18</v>
      </c>
      <c r="B45" s="133">
        <f>IF(TrAvia_act!B26=0,"",1000000*B12/TrAvia_act!B26)</f>
        <v>21180.006767514707</v>
      </c>
      <c r="C45" s="133">
        <f>IF(TrAvia_act!C26=0,"",1000000*C12/TrAvia_act!C26)</f>
        <v>19777.290946724333</v>
      </c>
      <c r="D45" s="133">
        <f>IF(TrAvia_act!D26=0,"",1000000*D12/TrAvia_act!D26)</f>
        <v>30011.010420797604</v>
      </c>
      <c r="E45" s="133">
        <f>IF(TrAvia_act!E26=0,"",1000000*E12/TrAvia_act!E26)</f>
        <v>36662.74462543142</v>
      </c>
      <c r="F45" s="133">
        <f>IF(TrAvia_act!F26=0,"",1000000*F12/TrAvia_act!F26)</f>
        <v>32714.025905028539</v>
      </c>
      <c r="G45" s="133">
        <f>IF(TrAvia_act!G26=0,"",1000000*G12/TrAvia_act!G26)</f>
        <v>28731.171280862265</v>
      </c>
      <c r="H45" s="133">
        <f>IF(TrAvia_act!H26=0,"",1000000*H12/TrAvia_act!H26)</f>
        <v>20660.495838017112</v>
      </c>
      <c r="I45" s="133">
        <f>IF(TrAvia_act!I26=0,"",1000000*I12/TrAvia_act!I26)</f>
        <v>21340.149416675351</v>
      </c>
      <c r="J45" s="133">
        <f>IF(TrAvia_act!J26=0,"",1000000*J12/TrAvia_act!J26)</f>
        <v>26454.955030064852</v>
      </c>
      <c r="K45" s="133">
        <f>IF(TrAvia_act!K26=0,"",1000000*K12/TrAvia_act!K26)</f>
        <v>24505.752620478437</v>
      </c>
      <c r="L45" s="133">
        <f>IF(TrAvia_act!L26=0,"",1000000*L12/TrAvia_act!L26)</f>
        <v>25109.901097742113</v>
      </c>
      <c r="M45" s="133">
        <f>IF(TrAvia_act!M26=0,"",1000000*M12/TrAvia_act!M26)</f>
        <v>28139.248729784056</v>
      </c>
      <c r="N45" s="133">
        <f>IF(TrAvia_act!N26=0,"",1000000*N12/TrAvia_act!N26)</f>
        <v>29674.898259471396</v>
      </c>
      <c r="O45" s="133">
        <f>IF(TrAvia_act!O26=0,"",1000000*O12/TrAvia_act!O26)</f>
        <v>30411.070623659245</v>
      </c>
      <c r="P45" s="133">
        <f>IF(TrAvia_act!P26=0,"",1000000*P12/TrAvia_act!P26)</f>
        <v>31358.640600871793</v>
      </c>
      <c r="Q45" s="133">
        <f>IF(TrAvia_act!Q26=0,"",1000000*Q12/TrAvia_act!Q26)</f>
        <v>33653.954650207663</v>
      </c>
    </row>
    <row r="46" spans="1:17" ht="11.45" customHeight="1" x14ac:dyDescent="0.25">
      <c r="A46" s="95" t="s">
        <v>126</v>
      </c>
      <c r="B46" s="75">
        <f>IF(TrAvia_act!B27=0,"",1000000*B13/TrAvia_act!B27)</f>
        <v>12395.90076237792</v>
      </c>
      <c r="C46" s="75">
        <f>IF(TrAvia_act!C27=0,"",1000000*C13/TrAvia_act!C27)</f>
        <v>11176.985313201702</v>
      </c>
      <c r="D46" s="75">
        <f>IF(TrAvia_act!D27=0,"",1000000*D13/TrAvia_act!D27)</f>
        <v>17493.407306966961</v>
      </c>
      <c r="E46" s="75">
        <f>IF(TrAvia_act!E27=0,"",1000000*E13/TrAvia_act!E27)</f>
        <v>19595.427471765764</v>
      </c>
      <c r="F46" s="75">
        <f>IF(TrAvia_act!F27=0,"",1000000*F13/TrAvia_act!F27)</f>
        <v>17123.602681162163</v>
      </c>
      <c r="G46" s="75">
        <f>IF(TrAvia_act!G27=0,"",1000000*G13/TrAvia_act!G27)</f>
        <v>15383.555137358639</v>
      </c>
      <c r="H46" s="75">
        <f>IF(TrAvia_act!H27=0,"",1000000*H13/TrAvia_act!H27)</f>
        <v>10254.722947279033</v>
      </c>
      <c r="I46" s="75">
        <f>IF(TrAvia_act!I27=0,"",1000000*I13/TrAvia_act!I27)</f>
        <v>9909.4881242512292</v>
      </c>
      <c r="J46" s="75">
        <f>IF(TrAvia_act!J27=0,"",1000000*J13/TrAvia_act!J27)</f>
        <v>10959.836583671589</v>
      </c>
      <c r="K46" s="75">
        <f>IF(TrAvia_act!K27=0,"",1000000*K13/TrAvia_act!K27)</f>
        <v>10055.279456421726</v>
      </c>
      <c r="L46" s="75">
        <f>IF(TrAvia_act!L27=0,"",1000000*L13/TrAvia_act!L27)</f>
        <v>10842.003131941456</v>
      </c>
      <c r="M46" s="75">
        <f>IF(TrAvia_act!M27=0,"",1000000*M13/TrAvia_act!M27)</f>
        <v>11283.712012879125</v>
      </c>
      <c r="N46" s="75">
        <f>IF(TrAvia_act!N27=0,"",1000000*N13/TrAvia_act!N27)</f>
        <v>12556.094913336994</v>
      </c>
      <c r="O46" s="75">
        <f>IF(TrAvia_act!O27=0,"",1000000*O13/TrAvia_act!O27)</f>
        <v>13248.660439486341</v>
      </c>
      <c r="P46" s="75">
        <f>IF(TrAvia_act!P27=0,"",1000000*P13/TrAvia_act!P27)</f>
        <v>14312.218589828102</v>
      </c>
      <c r="Q46" s="75">
        <f>IF(TrAvia_act!Q27=0,"",1000000*Q13/TrAvia_act!Q27)</f>
        <v>16033.420831999954</v>
      </c>
    </row>
    <row r="47" spans="1:17" ht="11.45" customHeight="1" x14ac:dyDescent="0.25">
      <c r="A47" s="93" t="s">
        <v>125</v>
      </c>
      <c r="B47" s="74">
        <f>IF(TrAvia_act!B28=0,"",1000000*B14/TrAvia_act!B28)</f>
        <v>47384.807767257087</v>
      </c>
      <c r="C47" s="74">
        <f>IF(TrAvia_act!C28=0,"",1000000*C14/TrAvia_act!C28)</f>
        <v>39948.064064333448</v>
      </c>
      <c r="D47" s="74">
        <f>IF(TrAvia_act!D28=0,"",1000000*D14/TrAvia_act!D28)</f>
        <v>58360.303374497664</v>
      </c>
      <c r="E47" s="74">
        <f>IF(TrAvia_act!E28=0,"",1000000*E14/TrAvia_act!E28)</f>
        <v>65636.250700684483</v>
      </c>
      <c r="F47" s="74">
        <f>IF(TrAvia_act!F28=0,"",1000000*F14/TrAvia_act!F28)</f>
        <v>58071.584583748605</v>
      </c>
      <c r="G47" s="74">
        <f>IF(TrAvia_act!G28=0,"",1000000*G14/TrAvia_act!G28)</f>
        <v>50185.409955391886</v>
      </c>
      <c r="H47" s="74">
        <f>IF(TrAvia_act!H28=0,"",1000000*H14/TrAvia_act!H28)</f>
        <v>40993.61527968922</v>
      </c>
      <c r="I47" s="74">
        <f>IF(TrAvia_act!I28=0,"",1000000*I14/TrAvia_act!I28)</f>
        <v>39094.755039908785</v>
      </c>
      <c r="J47" s="74">
        <f>IF(TrAvia_act!J28=0,"",1000000*J14/TrAvia_act!J28)</f>
        <v>43120.030566988753</v>
      </c>
      <c r="K47" s="74">
        <f>IF(TrAvia_act!K28=0,"",1000000*K14/TrAvia_act!K28)</f>
        <v>40000.341734909074</v>
      </c>
      <c r="L47" s="74">
        <f>IF(TrAvia_act!L28=0,"",1000000*L14/TrAvia_act!L28)</f>
        <v>39024.432528457983</v>
      </c>
      <c r="M47" s="74">
        <f>IF(TrAvia_act!M28=0,"",1000000*M14/TrAvia_act!M28)</f>
        <v>43003.544806004531</v>
      </c>
      <c r="N47" s="74">
        <f>IF(TrAvia_act!N28=0,"",1000000*N14/TrAvia_act!N28)</f>
        <v>44680.971668434853</v>
      </c>
      <c r="O47" s="74">
        <f>IF(TrAvia_act!O28=0,"",1000000*O14/TrAvia_act!O28)</f>
        <v>44551.727387967949</v>
      </c>
      <c r="P47" s="74">
        <f>IF(TrAvia_act!P28=0,"",1000000*P14/TrAvia_act!P28)</f>
        <v>43741.553284477443</v>
      </c>
      <c r="Q47" s="74">
        <f>IF(TrAvia_act!Q28=0,"",1000000*Q14/TrAvia_act!Q28)</f>
        <v>43453.274492814926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0.89379178864772724</v>
      </c>
      <c r="C50" s="129">
        <f t="shared" si="6"/>
        <v>0.89178430100471506</v>
      </c>
      <c r="D50" s="129">
        <f t="shared" si="6"/>
        <v>0.87303249101053859</v>
      </c>
      <c r="E50" s="129">
        <f t="shared" si="6"/>
        <v>0.85730893742978753</v>
      </c>
      <c r="F50" s="129">
        <f t="shared" si="6"/>
        <v>0.85327852949848393</v>
      </c>
      <c r="G50" s="129">
        <f t="shared" si="6"/>
        <v>0.85000157243616492</v>
      </c>
      <c r="H50" s="129">
        <f t="shared" si="6"/>
        <v>0.79654273344614712</v>
      </c>
      <c r="I50" s="129">
        <f t="shared" si="6"/>
        <v>0.78329094841543512</v>
      </c>
      <c r="J50" s="129">
        <f t="shared" si="6"/>
        <v>0.7873387288706114</v>
      </c>
      <c r="K50" s="129">
        <f t="shared" si="6"/>
        <v>0.83519866983275226</v>
      </c>
      <c r="L50" s="129">
        <f t="shared" si="6"/>
        <v>0.82321101821938492</v>
      </c>
      <c r="M50" s="129">
        <f t="shared" si="6"/>
        <v>0.81190297354991203</v>
      </c>
      <c r="N50" s="129">
        <f t="shared" si="6"/>
        <v>0.80267417127520979</v>
      </c>
      <c r="O50" s="129">
        <f t="shared" si="6"/>
        <v>0.80169620818742249</v>
      </c>
      <c r="P50" s="129">
        <f t="shared" si="6"/>
        <v>0.82233891186872765</v>
      </c>
      <c r="Q50" s="129">
        <f t="shared" si="6"/>
        <v>0.81511863456900568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0.45570663926975929</v>
      </c>
      <c r="C52" s="52">
        <f t="shared" si="8"/>
        <v>0.49940368897379578</v>
      </c>
      <c r="D52" s="52">
        <f t="shared" si="8"/>
        <v>0.51517242438644839</v>
      </c>
      <c r="E52" s="52">
        <f t="shared" si="8"/>
        <v>0.50722279623355648</v>
      </c>
      <c r="F52" s="52">
        <f t="shared" si="8"/>
        <v>0.46759800493144427</v>
      </c>
      <c r="G52" s="52">
        <f t="shared" si="8"/>
        <v>0.44614457049229533</v>
      </c>
      <c r="H52" s="52">
        <f t="shared" si="8"/>
        <v>0.41464409420010906</v>
      </c>
      <c r="I52" s="52">
        <f t="shared" si="8"/>
        <v>0.39175283157500984</v>
      </c>
      <c r="J52" s="52">
        <f t="shared" si="8"/>
        <v>0.40823064975437939</v>
      </c>
      <c r="K52" s="52">
        <f t="shared" si="8"/>
        <v>0.40857261206486728</v>
      </c>
      <c r="L52" s="52">
        <f t="shared" si="8"/>
        <v>0.38670954683495617</v>
      </c>
      <c r="M52" s="52">
        <f t="shared" si="8"/>
        <v>0.41863408560898402</v>
      </c>
      <c r="N52" s="52">
        <f t="shared" si="8"/>
        <v>0.48289220807487143</v>
      </c>
      <c r="O52" s="52">
        <f t="shared" si="8"/>
        <v>0.51390060397659976</v>
      </c>
      <c r="P52" s="52">
        <f t="shared" si="8"/>
        <v>0.51590977317389652</v>
      </c>
      <c r="Q52" s="52">
        <f t="shared" si="8"/>
        <v>0.50469938932451286</v>
      </c>
    </row>
    <row r="53" spans="1:17" ht="11.45" customHeight="1" x14ac:dyDescent="0.25">
      <c r="A53" s="116" t="s">
        <v>125</v>
      </c>
      <c r="B53" s="52">
        <f t="shared" ref="B53:Q53" si="9">IF(B11=0,0,B11/B$7)</f>
        <v>0.43808514937796794</v>
      </c>
      <c r="C53" s="52">
        <f t="shared" si="9"/>
        <v>0.39238061203091923</v>
      </c>
      <c r="D53" s="52">
        <f t="shared" si="9"/>
        <v>0.35786006662409031</v>
      </c>
      <c r="E53" s="52">
        <f t="shared" si="9"/>
        <v>0.35008614119623105</v>
      </c>
      <c r="F53" s="52">
        <f t="shared" si="9"/>
        <v>0.38568052456703961</v>
      </c>
      <c r="G53" s="52">
        <f t="shared" si="9"/>
        <v>0.40385700194386964</v>
      </c>
      <c r="H53" s="52">
        <f t="shared" si="9"/>
        <v>0.38189863924603817</v>
      </c>
      <c r="I53" s="52">
        <f t="shared" si="9"/>
        <v>0.39153811684042528</v>
      </c>
      <c r="J53" s="52">
        <f t="shared" si="9"/>
        <v>0.37910807911623201</v>
      </c>
      <c r="K53" s="52">
        <f t="shared" si="9"/>
        <v>0.42662605776788498</v>
      </c>
      <c r="L53" s="52">
        <f t="shared" si="9"/>
        <v>0.4365014713844288</v>
      </c>
      <c r="M53" s="52">
        <f t="shared" si="9"/>
        <v>0.39326888794092801</v>
      </c>
      <c r="N53" s="52">
        <f t="shared" si="9"/>
        <v>0.31978196320033841</v>
      </c>
      <c r="O53" s="52">
        <f t="shared" si="9"/>
        <v>0.28779560421082262</v>
      </c>
      <c r="P53" s="52">
        <f t="shared" si="9"/>
        <v>0.30642913869483118</v>
      </c>
      <c r="Q53" s="52">
        <f t="shared" si="9"/>
        <v>0.31041924524449271</v>
      </c>
    </row>
    <row r="54" spans="1:17" ht="11.45" customHeight="1" x14ac:dyDescent="0.25">
      <c r="A54" s="128" t="s">
        <v>18</v>
      </c>
      <c r="B54" s="127">
        <f t="shared" ref="B54:Q54" si="10">IF(B12=0,0,B12/B$7)</f>
        <v>0.10620821135227276</v>
      </c>
      <c r="C54" s="127">
        <f t="shared" si="10"/>
        <v>0.10821569899528495</v>
      </c>
      <c r="D54" s="127">
        <f t="shared" si="10"/>
        <v>0.12696750898946138</v>
      </c>
      <c r="E54" s="127">
        <f t="shared" si="10"/>
        <v>0.14269106257021255</v>
      </c>
      <c r="F54" s="127">
        <f t="shared" si="10"/>
        <v>0.14672147050151596</v>
      </c>
      <c r="G54" s="127">
        <f t="shared" si="10"/>
        <v>0.14999842756383505</v>
      </c>
      <c r="H54" s="127">
        <f t="shared" si="10"/>
        <v>0.20345726655385285</v>
      </c>
      <c r="I54" s="127">
        <f t="shared" si="10"/>
        <v>0.21670905158456491</v>
      </c>
      <c r="J54" s="127">
        <f t="shared" si="10"/>
        <v>0.21266127112938873</v>
      </c>
      <c r="K54" s="127">
        <f t="shared" si="10"/>
        <v>0.16480133016724777</v>
      </c>
      <c r="L54" s="127">
        <f t="shared" si="10"/>
        <v>0.17678898178061508</v>
      </c>
      <c r="M54" s="127">
        <f t="shared" si="10"/>
        <v>0.18809702645008802</v>
      </c>
      <c r="N54" s="127">
        <f t="shared" si="10"/>
        <v>0.19732582872479029</v>
      </c>
      <c r="O54" s="127">
        <f t="shared" si="10"/>
        <v>0.19830379181257754</v>
      </c>
      <c r="P54" s="127">
        <f t="shared" si="10"/>
        <v>0.17766108813127232</v>
      </c>
      <c r="Q54" s="127">
        <f t="shared" si="10"/>
        <v>0.18488136543099432</v>
      </c>
    </row>
    <row r="55" spans="1:17" ht="11.45" customHeight="1" x14ac:dyDescent="0.25">
      <c r="A55" s="95" t="s">
        <v>126</v>
      </c>
      <c r="B55" s="48">
        <f t="shared" ref="B55:Q55" si="11">IF(B13=0,0,B13/B$7)</f>
        <v>4.6554383637744001E-2</v>
      </c>
      <c r="C55" s="48">
        <f t="shared" si="11"/>
        <v>4.2876027953903266E-2</v>
      </c>
      <c r="D55" s="48">
        <f t="shared" si="11"/>
        <v>5.134013048469558E-2</v>
      </c>
      <c r="E55" s="48">
        <f t="shared" si="11"/>
        <v>4.7993730899411467E-2</v>
      </c>
      <c r="F55" s="48">
        <f t="shared" si="11"/>
        <v>4.7558676101310683E-2</v>
      </c>
      <c r="G55" s="48">
        <f t="shared" si="11"/>
        <v>4.9510898119694766E-2</v>
      </c>
      <c r="H55" s="48">
        <f t="shared" si="11"/>
        <v>6.6799343598107103E-2</v>
      </c>
      <c r="I55" s="48">
        <f t="shared" si="11"/>
        <v>6.1217864744896273E-2</v>
      </c>
      <c r="J55" s="48">
        <f t="shared" si="11"/>
        <v>4.5653500549972095E-2</v>
      </c>
      <c r="K55" s="48">
        <f t="shared" si="11"/>
        <v>3.4989815791170401E-2</v>
      </c>
      <c r="L55" s="48">
        <f t="shared" si="11"/>
        <v>3.7688589065992588E-2</v>
      </c>
      <c r="M55" s="48">
        <f t="shared" si="11"/>
        <v>3.5345561319767654E-2</v>
      </c>
      <c r="N55" s="48">
        <f t="shared" si="11"/>
        <v>3.9000922817336442E-2</v>
      </c>
      <c r="O55" s="48">
        <f t="shared" si="11"/>
        <v>3.9025993585780482E-2</v>
      </c>
      <c r="P55" s="48">
        <f t="shared" si="11"/>
        <v>3.41180669413517E-2</v>
      </c>
      <c r="Q55" s="48">
        <f t="shared" si="11"/>
        <v>3.1478499814621856E-2</v>
      </c>
    </row>
    <row r="56" spans="1:17" ht="11.45" customHeight="1" x14ac:dyDescent="0.25">
      <c r="A56" s="93" t="s">
        <v>125</v>
      </c>
      <c r="B56" s="46">
        <f t="shared" ref="B56:Q56" si="12">IF(B14=0,0,B14/B$7)</f>
        <v>5.9653827714528748E-2</v>
      </c>
      <c r="C56" s="46">
        <f t="shared" si="12"/>
        <v>6.5339671041381664E-2</v>
      </c>
      <c r="D56" s="46">
        <f t="shared" si="12"/>
        <v>7.5627378504765794E-2</v>
      </c>
      <c r="E56" s="46">
        <f t="shared" si="12"/>
        <v>9.4697331670801077E-2</v>
      </c>
      <c r="F56" s="46">
        <f t="shared" si="12"/>
        <v>9.916279440020527E-2</v>
      </c>
      <c r="G56" s="46">
        <f t="shared" si="12"/>
        <v>0.10048752944414026</v>
      </c>
      <c r="H56" s="46">
        <f t="shared" si="12"/>
        <v>0.13665792295574575</v>
      </c>
      <c r="I56" s="46">
        <f t="shared" si="12"/>
        <v>0.15549118683966862</v>
      </c>
      <c r="J56" s="46">
        <f t="shared" si="12"/>
        <v>0.16700777057941665</v>
      </c>
      <c r="K56" s="46">
        <f t="shared" si="12"/>
        <v>0.12981151437607735</v>
      </c>
      <c r="L56" s="46">
        <f t="shared" si="12"/>
        <v>0.13910039271462249</v>
      </c>
      <c r="M56" s="46">
        <f t="shared" si="12"/>
        <v>0.15275146513032037</v>
      </c>
      <c r="N56" s="46">
        <f t="shared" si="12"/>
        <v>0.15832490590745385</v>
      </c>
      <c r="O56" s="46">
        <f t="shared" si="12"/>
        <v>0.15927779822679705</v>
      </c>
      <c r="P56" s="46">
        <f t="shared" si="12"/>
        <v>0.14354302118992063</v>
      </c>
      <c r="Q56" s="46">
        <f t="shared" si="12"/>
        <v>0.15340286561637248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35104054.300000004</v>
      </c>
      <c r="C4" s="132">
        <f t="shared" si="0"/>
        <v>33891503.299999997</v>
      </c>
      <c r="D4" s="132">
        <f t="shared" si="0"/>
        <v>24086297.100000001</v>
      </c>
      <c r="E4" s="132">
        <f t="shared" si="0"/>
        <v>25962992.999999996</v>
      </c>
      <c r="F4" s="132">
        <f t="shared" si="0"/>
        <v>26328177.599999998</v>
      </c>
      <c r="G4" s="132">
        <f t="shared" si="0"/>
        <v>26822950.100000001</v>
      </c>
      <c r="H4" s="132">
        <f t="shared" si="0"/>
        <v>27475741.600000001</v>
      </c>
      <c r="I4" s="132">
        <f t="shared" si="0"/>
        <v>30719432.500000004</v>
      </c>
      <c r="J4" s="132">
        <f t="shared" si="0"/>
        <v>32178860.100000001</v>
      </c>
      <c r="K4" s="132">
        <f t="shared" si="0"/>
        <v>31394900.600000001</v>
      </c>
      <c r="L4" s="132">
        <f t="shared" si="0"/>
        <v>33779353.199999996</v>
      </c>
      <c r="M4" s="132">
        <f t="shared" si="0"/>
        <v>34215260.199999996</v>
      </c>
      <c r="N4" s="132">
        <f t="shared" si="0"/>
        <v>31823841.399999999</v>
      </c>
      <c r="O4" s="132">
        <f t="shared" si="0"/>
        <v>30938197.700000003</v>
      </c>
      <c r="P4" s="132">
        <f t="shared" si="0"/>
        <v>33464169.899999999</v>
      </c>
      <c r="Q4" s="132">
        <f t="shared" si="0"/>
        <v>36177625.400000006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26503453.900000002</v>
      </c>
      <c r="C6" s="42">
        <f>C14*TrAvia_act!C24</f>
        <v>25781717</v>
      </c>
      <c r="D6" s="42">
        <f>D14*TrAvia_act!D24</f>
        <v>19057819.800000001</v>
      </c>
      <c r="E6" s="42">
        <f>E14*TrAvia_act!E24</f>
        <v>20631747.599999998</v>
      </c>
      <c r="F6" s="42">
        <f>F14*TrAvia_act!F24</f>
        <v>20272396.199999999</v>
      </c>
      <c r="G6" s="42">
        <f>G14*TrAvia_act!G24</f>
        <v>20333495.699999999</v>
      </c>
      <c r="H6" s="42">
        <f>H14*TrAvia_act!H24</f>
        <v>20864207.100000001</v>
      </c>
      <c r="I6" s="42">
        <f>I14*TrAvia_act!I24</f>
        <v>22940221.300000004</v>
      </c>
      <c r="J6" s="42">
        <f>J14*TrAvia_act!J24</f>
        <v>23932966.200000003</v>
      </c>
      <c r="K6" s="42">
        <f>K14*TrAvia_act!K24</f>
        <v>23170047.600000001</v>
      </c>
      <c r="L6" s="42">
        <f>L14*TrAvia_act!L24</f>
        <v>24007855.199999996</v>
      </c>
      <c r="M6" s="42">
        <f>M14*TrAvia_act!M24</f>
        <v>25363320.999999996</v>
      </c>
      <c r="N6" s="42">
        <f>N14*TrAvia_act!N24</f>
        <v>25554027.299999997</v>
      </c>
      <c r="O6" s="42">
        <f>O14*TrAvia_act!O24</f>
        <v>25645345.200000003</v>
      </c>
      <c r="P6" s="42">
        <f>P14*TrAvia_act!P24</f>
        <v>27506934</v>
      </c>
      <c r="Q6" s="42">
        <f>Q14*TrAvia_act!Q24</f>
        <v>29617494.200000003</v>
      </c>
    </row>
    <row r="7" spans="1:17" ht="11.45" customHeight="1" x14ac:dyDescent="0.25">
      <c r="A7" s="93" t="s">
        <v>125</v>
      </c>
      <c r="B7" s="36">
        <f>B15*TrAvia_act!B25</f>
        <v>8600600.4000000004</v>
      </c>
      <c r="C7" s="36">
        <f>C15*TrAvia_act!C25</f>
        <v>8109786.2999999998</v>
      </c>
      <c r="D7" s="36">
        <f>D15*TrAvia_act!D25</f>
        <v>5028477.3</v>
      </c>
      <c r="E7" s="36">
        <f>E15*TrAvia_act!E25</f>
        <v>5331245.3999999994</v>
      </c>
      <c r="F7" s="36">
        <f>F15*TrAvia_act!F25</f>
        <v>6055781.3999999994</v>
      </c>
      <c r="G7" s="36">
        <f>G15*TrAvia_act!G25</f>
        <v>6489454.4000000004</v>
      </c>
      <c r="H7" s="36">
        <f>H15*TrAvia_act!H25</f>
        <v>6611534.5</v>
      </c>
      <c r="I7" s="36">
        <f>I15*TrAvia_act!I25</f>
        <v>7779211.2000000002</v>
      </c>
      <c r="J7" s="36">
        <f>J15*TrAvia_act!J25</f>
        <v>8245893.8999999994</v>
      </c>
      <c r="K7" s="36">
        <f>K15*TrAvia_act!K25</f>
        <v>8224853</v>
      </c>
      <c r="L7" s="36">
        <f>L15*TrAvia_act!L25</f>
        <v>9771498</v>
      </c>
      <c r="M7" s="36">
        <f>M15*TrAvia_act!M25</f>
        <v>8851939.1999999993</v>
      </c>
      <c r="N7" s="36">
        <f>N15*TrAvia_act!N25</f>
        <v>6269814.1000000006</v>
      </c>
      <c r="O7" s="36">
        <f>O15*TrAvia_act!O25</f>
        <v>5292852.5</v>
      </c>
      <c r="P7" s="36">
        <f>P15*TrAvia_act!P25</f>
        <v>5957235.8999999994</v>
      </c>
      <c r="Q7" s="36">
        <f>Q15*TrAvia_act!Q25</f>
        <v>6560131.2000000002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140.91675350846208</v>
      </c>
      <c r="C12" s="134">
        <f>IF(C4=0,0,C4/TrAvia_act!C22)</f>
        <v>140.85073269054939</v>
      </c>
      <c r="D12" s="134">
        <f>IF(D4=0,0,D4/TrAvia_act!D22)</f>
        <v>140.07244353206633</v>
      </c>
      <c r="E12" s="134">
        <f>IF(E4=0,0,E4/TrAvia_act!E22)</f>
        <v>140.47186287717702</v>
      </c>
      <c r="F12" s="134">
        <f>IF(F4=0,0,F4/TrAvia_act!F22)</f>
        <v>142.41994125379333</v>
      </c>
      <c r="G12" s="134">
        <f>IF(G4=0,0,G4/TrAvia_act!G22)</f>
        <v>143.89994688841202</v>
      </c>
      <c r="H12" s="134">
        <f>IF(H4=0,0,H4/TrAvia_act!H22)</f>
        <v>143.97567335303611</v>
      </c>
      <c r="I12" s="134">
        <f>IF(I4=0,0,I4/TrAvia_act!I22)</f>
        <v>145.7216366473917</v>
      </c>
      <c r="J12" s="134">
        <f>IF(J4=0,0,J4/TrAvia_act!J22)</f>
        <v>146.55666223367916</v>
      </c>
      <c r="K12" s="134">
        <f>IF(K4=0,0,K4/TrAvia_act!K22)</f>
        <v>148.87072508025625</v>
      </c>
      <c r="L12" s="134">
        <f>IF(L4=0,0,L4/TrAvia_act!L22)</f>
        <v>152.29576602449944</v>
      </c>
      <c r="M12" s="134">
        <f>IF(M4=0,0,M4/TrAvia_act!M22)</f>
        <v>152.21936594654233</v>
      </c>
      <c r="N12" s="134">
        <f>IF(N4=0,0,N4/TrAvia_act!N22)</f>
        <v>150.98417941321591</v>
      </c>
      <c r="O12" s="134">
        <f>IF(O4=0,0,O4/TrAvia_act!O22)</f>
        <v>152.24067483847477</v>
      </c>
      <c r="P12" s="134">
        <f>IF(P4=0,0,P4/TrAvia_act!P22)</f>
        <v>153.70348890083088</v>
      </c>
      <c r="Q12" s="134">
        <f>IF(Q4=0,0,Q4/TrAvia_act!Q22)</f>
        <v>154.78846925634193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0.58434324493396184</v>
      </c>
      <c r="C18" s="144">
        <f>IF(TrAvia_act!C31=0,0,TrAvia_act!C31/C4)</f>
        <v>0.58389378083444299</v>
      </c>
      <c r="D18" s="144">
        <f>IF(TrAvia_act!D31=0,0,TrAvia_act!D31/D4)</f>
        <v>0.60092242240090943</v>
      </c>
      <c r="E18" s="144">
        <f>IF(TrAvia_act!E31=0,0,TrAvia_act!E31/E4)</f>
        <v>0.62407273306278677</v>
      </c>
      <c r="F18" s="144">
        <f>IF(TrAvia_act!F31=0,0,TrAvia_act!F31/F4)</f>
        <v>0.6673459616893499</v>
      </c>
      <c r="G18" s="144">
        <f>IF(TrAvia_act!G31=0,0,TrAvia_act!G31/G4)</f>
        <v>0.66796921789747499</v>
      </c>
      <c r="H18" s="144">
        <f>IF(TrAvia_act!H31=0,0,TrAvia_act!H31/H4)</f>
        <v>0.7021815564024666</v>
      </c>
      <c r="I18" s="144">
        <f>IF(TrAvia_act!I31=0,0,TrAvia_act!I31/I4)</f>
        <v>0.68420228791661442</v>
      </c>
      <c r="J18" s="144">
        <f>IF(TrAvia_act!J31=0,0,TrAvia_act!J31/J4)</f>
        <v>0.69430765821316331</v>
      </c>
      <c r="K18" s="144">
        <f>IF(TrAvia_act!K31=0,0,TrAvia_act!K31/K4)</f>
        <v>0.69178766566950045</v>
      </c>
      <c r="L18" s="144">
        <f>IF(TrAvia_act!L31=0,0,TrAvia_act!L31/L4)</f>
        <v>0.68220261245262692</v>
      </c>
      <c r="M18" s="144">
        <f>IF(TrAvia_act!M31=0,0,TrAvia_act!M31/M4)</f>
        <v>0.73620635508129217</v>
      </c>
      <c r="N18" s="144">
        <f>IF(TrAvia_act!N31=0,0,TrAvia_act!N31/N4)</f>
        <v>0.73195654500716567</v>
      </c>
      <c r="O18" s="144">
        <f>IF(TrAvia_act!O31=0,0,TrAvia_act!O31/O4)</f>
        <v>0.73814244842064602</v>
      </c>
      <c r="P18" s="144">
        <f>IF(TrAvia_act!P31=0,0,TrAvia_act!P31/P4)</f>
        <v>0.76407814914900973</v>
      </c>
      <c r="Q18" s="144">
        <f>IF(TrAvia_act!Q31=0,0,TrAvia_act!Q31/Q4)</f>
        <v>0.7777658065971349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0.56513241845810891</v>
      </c>
      <c r="C20" s="143">
        <v>0.56513226019818619</v>
      </c>
      <c r="D20" s="143">
        <v>0.58627361981877901</v>
      </c>
      <c r="E20" s="143">
        <v>0.61025261863905322</v>
      </c>
      <c r="F20" s="143">
        <v>0.65564637099979339</v>
      </c>
      <c r="G20" s="143">
        <v>0.64722033998315409</v>
      </c>
      <c r="H20" s="143">
        <v>0.68875672730453286</v>
      </c>
      <c r="I20" s="143">
        <v>0.66526890915389725</v>
      </c>
      <c r="J20" s="143">
        <v>0.64716495525740558</v>
      </c>
      <c r="K20" s="143">
        <v>0.64184373967362929</v>
      </c>
      <c r="L20" s="143">
        <v>0.65007289780721444</v>
      </c>
      <c r="M20" s="143">
        <v>0.68252994156404045</v>
      </c>
      <c r="N20" s="143">
        <v>0.69318040526629632</v>
      </c>
      <c r="O20" s="143">
        <v>0.70680046841404964</v>
      </c>
      <c r="P20" s="143">
        <v>0.7368050543183039</v>
      </c>
      <c r="Q20" s="143">
        <v>0.75290569314942235</v>
      </c>
    </row>
    <row r="21" spans="1:17" ht="11.45" customHeight="1" x14ac:dyDescent="0.25">
      <c r="A21" s="93" t="s">
        <v>125</v>
      </c>
      <c r="B21" s="142">
        <v>0.64354297869716159</v>
      </c>
      <c r="C21" s="142">
        <v>0.64353828904221555</v>
      </c>
      <c r="D21" s="142">
        <v>0.65644106616529818</v>
      </c>
      <c r="E21" s="142">
        <v>0.67755612975534762</v>
      </c>
      <c r="F21" s="142">
        <v>0.7065116320083813</v>
      </c>
      <c r="G21" s="142">
        <v>0.73298195916131248</v>
      </c>
      <c r="H21" s="142">
        <v>0.74454667067078006</v>
      </c>
      <c r="I21" s="142">
        <v>0.74003518505835142</v>
      </c>
      <c r="J21" s="142">
        <v>0.83113511804948159</v>
      </c>
      <c r="K21" s="142">
        <v>0.83248357143890606</v>
      </c>
      <c r="L21" s="142">
        <v>0.76114296907188639</v>
      </c>
      <c r="M21" s="142">
        <v>0.8900045314364563</v>
      </c>
      <c r="N21" s="142">
        <v>0.88999736052780243</v>
      </c>
      <c r="O21" s="142">
        <v>0.89000307490148278</v>
      </c>
      <c r="P21" s="142">
        <v>0.89000890496882967</v>
      </c>
      <c r="Q21" s="142">
        <v>0.89000354139258664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3.9588134029042203E-2</v>
      </c>
      <c r="C24" s="137">
        <f>IF(TrAvia_ene!C8=0,0,TrAvia_ene!C8/(C12*TrAvia_act!C13))</f>
        <v>3.1075380063673334E-2</v>
      </c>
      <c r="D24" s="137">
        <f>IF(TrAvia_ene!D8=0,0,TrAvia_ene!D8/(D12*TrAvia_act!D13))</f>
        <v>4.4990144281919248E-2</v>
      </c>
      <c r="E24" s="137">
        <f>IF(TrAvia_ene!E8=0,0,TrAvia_ene!E8/(E12*TrAvia_act!E13))</f>
        <v>5.060077297506118E-2</v>
      </c>
      <c r="F24" s="137">
        <f>IF(TrAvia_ene!F8=0,0,TrAvia_ene!F8/(F12*TrAvia_act!F13))</f>
        <v>4.4481861242224287E-2</v>
      </c>
      <c r="G24" s="137">
        <f>IF(TrAvia_ene!G8=0,0,TrAvia_ene!G8/(G12*TrAvia_act!G13))</f>
        <v>3.7962330468497327E-2</v>
      </c>
      <c r="H24" s="137">
        <f>IF(TrAvia_ene!H8=0,0,TrAvia_ene!H8/(H12*TrAvia_act!H13))</f>
        <v>3.2292186596350948E-2</v>
      </c>
      <c r="I24" s="137">
        <f>IF(TrAvia_ene!I8=0,0,TrAvia_ene!I8/(I12*TrAvia_act!I13))</f>
        <v>3.0742005821207757E-2</v>
      </c>
      <c r="J24" s="137">
        <f>IF(TrAvia_ene!J8=0,0,TrAvia_ene!J8/(J12*TrAvia_act!J13))</f>
        <v>3.5540012394000293E-2</v>
      </c>
      <c r="K24" s="137">
        <f>IF(TrAvia_ene!K8=0,0,TrAvia_ene!K8/(K12*TrAvia_act!K13))</f>
        <v>3.0974596175374618E-2</v>
      </c>
      <c r="L24" s="137">
        <f>IF(TrAvia_ene!L8=0,0,TrAvia_ene!L8/(L12*TrAvia_act!L13))</f>
        <v>3.033578008947296E-2</v>
      </c>
      <c r="M24" s="137">
        <f>IF(TrAvia_ene!M8=0,0,TrAvia_ene!M8/(M12*TrAvia_act!M13))</f>
        <v>3.3315512542836406E-2</v>
      </c>
      <c r="N24" s="137">
        <f>IF(TrAvia_ene!N8=0,0,TrAvia_ene!N8/(N12*TrAvia_act!N13))</f>
        <v>3.6912816083268213E-2</v>
      </c>
      <c r="O24" s="137">
        <f>IF(TrAvia_ene!O8=0,0,TrAvia_ene!O8/(O12*TrAvia_act!O13))</f>
        <v>3.766976420090342E-2</v>
      </c>
      <c r="P24" s="137">
        <f>IF(TrAvia_ene!P8=0,0,TrAvia_ene!P8/(P12*TrAvia_act!P13))</f>
        <v>3.6818054567537499E-2</v>
      </c>
      <c r="Q24" s="137">
        <f>IF(TrAvia_ene!Q8=0,0,TrAvia_ene!Q8/(Q12*TrAvia_act!Q13))</f>
        <v>3.6796161289433582E-2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4.6654364535349463E-2</v>
      </c>
      <c r="C26" s="106">
        <f>IF(TrAvia_ene!C10=0,0,TrAvia_ene!C10/(C14*TrAvia_act!C15))</f>
        <v>3.9064565910501885E-2</v>
      </c>
      <c r="D26" s="106">
        <f>IF(TrAvia_ene!D10=0,0,TrAvia_ene!D10/(D14*TrAvia_act!D15))</f>
        <v>5.6540677723818086E-2</v>
      </c>
      <c r="E26" s="106">
        <f>IF(TrAvia_ene!E10=0,0,TrAvia_ene!E10/(E14*TrAvia_act!E15))</f>
        <v>6.3532356736904022E-2</v>
      </c>
      <c r="F26" s="106">
        <f>IF(TrAvia_ene!F10=0,0,TrAvia_ene!F10/(F14*TrAvia_act!F15))</f>
        <v>5.6686705167244777E-2</v>
      </c>
      <c r="G26" s="106">
        <f>IF(TrAvia_ene!G10=0,0,TrAvia_ene!G10/(G14*TrAvia_act!G15))</f>
        <v>4.8609105733482219E-2</v>
      </c>
      <c r="H26" s="106">
        <f>IF(TrAvia_ene!H10=0,0,TrAvia_ene!H10/(H14*TrAvia_act!H15))</f>
        <v>4.1416014539999664E-2</v>
      </c>
      <c r="I26" s="106">
        <f>IF(TrAvia_ene!I10=0,0,TrAvia_ene!I10/(I14*TrAvia_act!I15))</f>
        <v>4.0112290763069221E-2</v>
      </c>
      <c r="J26" s="106">
        <f>IF(TrAvia_ene!J10=0,0,TrAvia_ene!J10/(J14*TrAvia_act!J15))</f>
        <v>4.3571847651169789E-2</v>
      </c>
      <c r="K26" s="106">
        <f>IF(TrAvia_ene!K10=0,0,TrAvia_ene!K10/(K14*TrAvia_act!K15))</f>
        <v>3.9717620539040488E-2</v>
      </c>
      <c r="L26" s="106">
        <f>IF(TrAvia_ene!L10=0,0,TrAvia_ene!L10/(L14*TrAvia_act!L15))</f>
        <v>3.8945401494151731E-2</v>
      </c>
      <c r="M26" s="106">
        <f>IF(TrAvia_ene!M10=0,0,TrAvia_ene!M10/(M14*TrAvia_act!M15))</f>
        <v>4.260247503257545E-2</v>
      </c>
      <c r="N26" s="106">
        <f>IF(TrAvia_ene!N10=0,0,TrAvia_ene!N10/(N14*TrAvia_act!N15))</f>
        <v>4.5000636644581642E-2</v>
      </c>
      <c r="O26" s="106">
        <f>IF(TrAvia_ene!O10=0,0,TrAvia_ene!O10/(O14*TrAvia_act!O15))</f>
        <v>4.4691237282152255E-2</v>
      </c>
      <c r="P26" s="106">
        <f>IF(TrAvia_ene!P10=0,0,TrAvia_ene!P10/(P14*TrAvia_act!P15))</f>
        <v>4.3872984230190461E-2</v>
      </c>
      <c r="Q26" s="106">
        <f>IF(TrAvia_ene!Q10=0,0,TrAvia_ene!Q10/(Q14*TrAvia_act!Q15))</f>
        <v>4.3782043854578762E-2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2.7754748435563137E-2</v>
      </c>
      <c r="C27" s="105">
        <f>IF(TrAvia_ene!C11=0,0,TrAvia_ene!C11/(C15*TrAvia_act!C16))</f>
        <v>1.9969105288143441E-2</v>
      </c>
      <c r="D27" s="105">
        <f>IF(TrAvia_ene!D11=0,0,TrAvia_ene!D11/(D15*TrAvia_act!D16))</f>
        <v>2.8417440865549041E-2</v>
      </c>
      <c r="E27" s="105">
        <f>IF(TrAvia_ene!E11=0,0,TrAvia_ene!E11/(E15*TrAvia_act!E16))</f>
        <v>3.2397019413057219E-2</v>
      </c>
      <c r="F27" s="105">
        <f>IF(TrAvia_ene!F11=0,0,TrAvia_ene!F11/(F15*TrAvia_act!F16))</f>
        <v>2.8999570576948956E-2</v>
      </c>
      <c r="G27" s="105">
        <f>IF(TrAvia_ene!G11=0,0,TrAvia_ene!G11/(G15*TrAvia_act!G16))</f>
        <v>2.5480968856982627E-2</v>
      </c>
      <c r="H27" s="105">
        <f>IF(TrAvia_ene!H11=0,0,TrAvia_ene!H11/(H15*TrAvia_act!H16))</f>
        <v>2.1738341027173154E-2</v>
      </c>
      <c r="I27" s="105">
        <f>IF(TrAvia_ene!I11=0,0,TrAvia_ene!I11/(I15*TrAvia_act!I16))</f>
        <v>2.1219800165685563E-2</v>
      </c>
      <c r="J27" s="105">
        <f>IF(TrAvia_ene!J11=0,0,TrAvia_ene!J11/(J15*TrAvia_act!J16))</f>
        <v>2.5365869970798535E-2</v>
      </c>
      <c r="K27" s="105">
        <f>IF(TrAvia_ene!K11=0,0,TrAvia_ene!K11/(K15*TrAvia_act!K16))</f>
        <v>2.1543310485644916E-2</v>
      </c>
      <c r="L27" s="105">
        <f>IF(TrAvia_ene!L11=0,0,TrAvia_ene!L11/(L15*TrAvia_act!L16))</f>
        <v>2.1601266495101266E-2</v>
      </c>
      <c r="M27" s="105">
        <f>IF(TrAvia_ene!M11=0,0,TrAvia_ene!M11/(M15*TrAvia_act!M16))</f>
        <v>2.3001327208295706E-2</v>
      </c>
      <c r="N27" s="105">
        <f>IF(TrAvia_ene!N11=0,0,TrAvia_ene!N11/(N15*TrAvia_act!N16))</f>
        <v>2.4231662125457069E-2</v>
      </c>
      <c r="O27" s="105">
        <f>IF(TrAvia_ene!O11=0,0,TrAvia_ene!O11/(O15*TrAvia_act!O16))</f>
        <v>2.4386814955299256E-2</v>
      </c>
      <c r="P27" s="105">
        <f>IF(TrAvia_ene!P11=0,0,TrAvia_ene!P11/(P15*TrAvia_act!P16))</f>
        <v>2.4094770738770633E-2</v>
      </c>
      <c r="Q27" s="105">
        <f>IF(TrAvia_ene!Q11=0,0,TrAvia_ene!Q11/(Q15*TrAvia_act!Q16))</f>
        <v>2.4222323891684546E-2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7311.0753855465628</v>
      </c>
      <c r="C3" s="68">
        <f t="shared" si="0"/>
        <v>7741.7518167108256</v>
      </c>
      <c r="D3" s="68">
        <f t="shared" si="0"/>
        <v>8146.3670302324153</v>
      </c>
      <c r="E3" s="68">
        <f t="shared" si="0"/>
        <v>8302.2685762385281</v>
      </c>
      <c r="F3" s="68">
        <f t="shared" si="0"/>
        <v>8431.4546229709395</v>
      </c>
      <c r="G3" s="68">
        <f t="shared" si="0"/>
        <v>8639.40701393979</v>
      </c>
      <c r="H3" s="68">
        <f t="shared" si="0"/>
        <v>9003.1989617426043</v>
      </c>
      <c r="I3" s="68">
        <f t="shared" si="0"/>
        <v>9129.8425239649641</v>
      </c>
      <c r="J3" s="68">
        <f t="shared" si="0"/>
        <v>8860.823254242945</v>
      </c>
      <c r="K3" s="68">
        <f t="shared" si="0"/>
        <v>7172.616634262301</v>
      </c>
      <c r="L3" s="68">
        <f t="shared" si="0"/>
        <v>9160.8427113068756</v>
      </c>
      <c r="M3" s="68">
        <f t="shared" si="0"/>
        <v>9343.4749840265813</v>
      </c>
      <c r="N3" s="68">
        <f t="shared" si="0"/>
        <v>10509.32203058212</v>
      </c>
      <c r="O3" s="68">
        <f t="shared" si="0"/>
        <v>10455.807603874015</v>
      </c>
      <c r="P3" s="68">
        <f t="shared" si="0"/>
        <v>10545.28317142306</v>
      </c>
      <c r="Q3" s="68">
        <f t="shared" si="0"/>
        <v>10521.569015824743</v>
      </c>
    </row>
    <row r="4" spans="1:17" ht="11.45" customHeight="1" x14ac:dyDescent="0.25">
      <c r="A4" s="148" t="s">
        <v>147</v>
      </c>
      <c r="B4" s="77">
        <v>96.075385546562757</v>
      </c>
      <c r="C4" s="77">
        <v>86.751816710825821</v>
      </c>
      <c r="D4" s="77">
        <v>73.367030232415743</v>
      </c>
      <c r="E4" s="77">
        <v>72.268576238527515</v>
      </c>
      <c r="F4" s="77">
        <v>39.454622970939262</v>
      </c>
      <c r="G4" s="77">
        <v>73.407013939789167</v>
      </c>
      <c r="H4" s="77">
        <v>95.19896174260353</v>
      </c>
      <c r="I4" s="77">
        <v>123.84252396496416</v>
      </c>
      <c r="J4" s="77">
        <v>114.82325424294484</v>
      </c>
      <c r="K4" s="77">
        <v>85.616634262301133</v>
      </c>
      <c r="L4" s="77">
        <v>90.842711306875231</v>
      </c>
      <c r="M4" s="77">
        <v>92.474984026580415</v>
      </c>
      <c r="N4" s="77">
        <v>89.322030582120192</v>
      </c>
      <c r="O4" s="77">
        <v>90.807603874013878</v>
      </c>
      <c r="P4" s="77">
        <v>94.283171423059386</v>
      </c>
      <c r="Q4" s="77">
        <v>95.569015824742834</v>
      </c>
    </row>
    <row r="5" spans="1:17" ht="11.45" customHeight="1" x14ac:dyDescent="0.25">
      <c r="A5" s="147" t="s">
        <v>146</v>
      </c>
      <c r="B5" s="74">
        <v>7215</v>
      </c>
      <c r="C5" s="74">
        <v>7655</v>
      </c>
      <c r="D5" s="74">
        <v>8073</v>
      </c>
      <c r="E5" s="74">
        <v>8230</v>
      </c>
      <c r="F5" s="74">
        <v>8392</v>
      </c>
      <c r="G5" s="74">
        <v>8566</v>
      </c>
      <c r="H5" s="74">
        <v>8908</v>
      </c>
      <c r="I5" s="74">
        <v>9006</v>
      </c>
      <c r="J5" s="74">
        <v>8746</v>
      </c>
      <c r="K5" s="74">
        <v>7087</v>
      </c>
      <c r="L5" s="74">
        <v>9070</v>
      </c>
      <c r="M5" s="74">
        <v>9251</v>
      </c>
      <c r="N5" s="74">
        <v>10420</v>
      </c>
      <c r="O5" s="74">
        <v>10365</v>
      </c>
      <c r="P5" s="74">
        <v>10451</v>
      </c>
      <c r="Q5" s="74">
        <v>10426</v>
      </c>
    </row>
    <row r="7" spans="1:17" ht="11.45" customHeight="1" x14ac:dyDescent="0.25">
      <c r="A7" s="27" t="s">
        <v>115</v>
      </c>
      <c r="B7" s="26">
        <f t="shared" ref="B7:Q7" si="1">SUM(B8:B9)</f>
        <v>23.095170010291909</v>
      </c>
      <c r="C7" s="26">
        <f t="shared" si="1"/>
        <v>20.544297402740764</v>
      </c>
      <c r="D7" s="26">
        <f t="shared" si="1"/>
        <v>23.525514036674025</v>
      </c>
      <c r="E7" s="26">
        <f t="shared" si="1"/>
        <v>24.154805838041401</v>
      </c>
      <c r="F7" s="26">
        <f t="shared" si="1"/>
        <v>22.297600271551048</v>
      </c>
      <c r="G7" s="26">
        <f t="shared" si="1"/>
        <v>24.993719101874543</v>
      </c>
      <c r="H7" s="26">
        <f t="shared" si="1"/>
        <v>24.246478387855483</v>
      </c>
      <c r="I7" s="26">
        <f t="shared" si="1"/>
        <v>22.707077530750226</v>
      </c>
      <c r="J7" s="26">
        <f t="shared" si="1"/>
        <v>14.21399791366701</v>
      </c>
      <c r="K7" s="26">
        <f t="shared" si="1"/>
        <v>20.160008879819511</v>
      </c>
      <c r="L7" s="26">
        <f t="shared" si="1"/>
        <v>18.918544011160051</v>
      </c>
      <c r="M7" s="26">
        <f t="shared" si="1"/>
        <v>20.083523059366239</v>
      </c>
      <c r="N7" s="26">
        <f t="shared" si="1"/>
        <v>18.304106080798924</v>
      </c>
      <c r="O7" s="26">
        <f t="shared" si="1"/>
        <v>19.356432576032581</v>
      </c>
      <c r="P7" s="26">
        <f t="shared" si="1"/>
        <v>20.678978422066294</v>
      </c>
      <c r="Q7" s="26">
        <f t="shared" si="1"/>
        <v>23.562664154944652</v>
      </c>
    </row>
    <row r="8" spans="1:17" ht="11.45" customHeight="1" x14ac:dyDescent="0.25">
      <c r="A8" s="148" t="s">
        <v>147</v>
      </c>
      <c r="B8" s="108">
        <v>3.6863428029316393E-2</v>
      </c>
      <c r="C8" s="108">
        <v>2.7912940833246466E-2</v>
      </c>
      <c r="D8" s="108">
        <v>2.5637862731417861E-2</v>
      </c>
      <c r="E8" s="108">
        <v>2.5434593390034361E-2</v>
      </c>
      <c r="F8" s="108">
        <v>1.2576318618354069E-2</v>
      </c>
      <c r="G8" s="108">
        <v>2.5682113722938271E-2</v>
      </c>
      <c r="H8" s="108">
        <v>3.1060591457781585E-2</v>
      </c>
      <c r="I8" s="108">
        <v>3.7413433154827667E-2</v>
      </c>
      <c r="J8" s="108">
        <v>2.2360236445670156E-2</v>
      </c>
      <c r="K8" s="108">
        <v>2.9184996123817863E-2</v>
      </c>
      <c r="L8" s="108">
        <v>2.2710677826718807E-2</v>
      </c>
      <c r="M8" s="108">
        <v>2.4061072649513359E-2</v>
      </c>
      <c r="N8" s="108">
        <v>1.880753667432692E-2</v>
      </c>
      <c r="O8" s="108">
        <v>2.0325433673680015E-2</v>
      </c>
      <c r="P8" s="108">
        <v>2.2357968781818859E-2</v>
      </c>
      <c r="Q8" s="108">
        <v>2.5883444381282584E-2</v>
      </c>
    </row>
    <row r="9" spans="1:17" ht="11.45" customHeight="1" x14ac:dyDescent="0.25">
      <c r="A9" s="147" t="s">
        <v>146</v>
      </c>
      <c r="B9" s="105">
        <v>23.058306582262592</v>
      </c>
      <c r="C9" s="105">
        <v>20.516384461907517</v>
      </c>
      <c r="D9" s="105">
        <v>23.499876173942607</v>
      </c>
      <c r="E9" s="105">
        <v>24.129371244651367</v>
      </c>
      <c r="F9" s="105">
        <v>22.285023952932693</v>
      </c>
      <c r="G9" s="105">
        <v>24.968036988151606</v>
      </c>
      <c r="H9" s="105">
        <v>24.215417796397702</v>
      </c>
      <c r="I9" s="105">
        <v>22.669664097595398</v>
      </c>
      <c r="J9" s="105">
        <v>14.191637677221339</v>
      </c>
      <c r="K9" s="105">
        <v>20.130823883695694</v>
      </c>
      <c r="L9" s="105">
        <v>18.895833333333332</v>
      </c>
      <c r="M9" s="105">
        <v>20.059461986716727</v>
      </c>
      <c r="N9" s="105">
        <v>18.285298544124597</v>
      </c>
      <c r="O9" s="105">
        <v>19.336107142358902</v>
      </c>
      <c r="P9" s="105">
        <v>20.656620453284475</v>
      </c>
      <c r="Q9" s="105">
        <v>23.53678071056337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316.56296023317975</v>
      </c>
      <c r="C13" s="68">
        <f t="shared" si="2"/>
        <v>376.83215273538718</v>
      </c>
      <c r="D13" s="68">
        <f t="shared" si="2"/>
        <v>346.2779609207692</v>
      </c>
      <c r="E13" s="68">
        <f t="shared" si="2"/>
        <v>343.71083882459885</v>
      </c>
      <c r="F13" s="68">
        <f t="shared" si="2"/>
        <v>378.13282686426226</v>
      </c>
      <c r="G13" s="68">
        <f t="shared" si="2"/>
        <v>345.66312355218196</v>
      </c>
      <c r="H13" s="68">
        <f t="shared" si="2"/>
        <v>371.31986005242334</v>
      </c>
      <c r="I13" s="68">
        <f t="shared" si="2"/>
        <v>402.07034619938253</v>
      </c>
      <c r="J13" s="68">
        <f t="shared" si="2"/>
        <v>623.38712219192792</v>
      </c>
      <c r="K13" s="68">
        <f t="shared" si="2"/>
        <v>355.78439855957623</v>
      </c>
      <c r="L13" s="68">
        <f t="shared" si="2"/>
        <v>484.22556756497187</v>
      </c>
      <c r="M13" s="68">
        <f t="shared" si="2"/>
        <v>465.23087390631486</v>
      </c>
      <c r="N13" s="68">
        <f t="shared" si="2"/>
        <v>574.15106666183704</v>
      </c>
      <c r="O13" s="68">
        <f t="shared" si="2"/>
        <v>540.17224314466648</v>
      </c>
      <c r="P13" s="68">
        <f t="shared" si="2"/>
        <v>509.95184366411024</v>
      </c>
      <c r="Q13" s="68">
        <f t="shared" si="2"/>
        <v>446.53562715304332</v>
      </c>
    </row>
    <row r="14" spans="1:17" ht="11.45" customHeight="1" x14ac:dyDescent="0.25">
      <c r="A14" s="148" t="s">
        <v>147</v>
      </c>
      <c r="B14" s="77">
        <f t="shared" ref="B14:Q14" si="3">IF(B4=0,"",B4/B8)</f>
        <v>2606.2520683143425</v>
      </c>
      <c r="C14" s="77">
        <f t="shared" si="3"/>
        <v>3107.9425571488946</v>
      </c>
      <c r="D14" s="77">
        <f t="shared" si="3"/>
        <v>2861.6671756537758</v>
      </c>
      <c r="E14" s="77">
        <f t="shared" si="3"/>
        <v>2841.3497762792381</v>
      </c>
      <c r="F14" s="77">
        <f t="shared" si="3"/>
        <v>3137.2156008641982</v>
      </c>
      <c r="G14" s="77">
        <f t="shared" si="3"/>
        <v>2858.2933138491967</v>
      </c>
      <c r="H14" s="77">
        <f t="shared" si="3"/>
        <v>3064.9436238843227</v>
      </c>
      <c r="I14" s="77">
        <f t="shared" si="3"/>
        <v>3310.108523119698</v>
      </c>
      <c r="J14" s="77">
        <f t="shared" si="3"/>
        <v>5135.1538487500766</v>
      </c>
      <c r="K14" s="77">
        <f t="shared" si="3"/>
        <v>2933.5838832758805</v>
      </c>
      <c r="L14" s="77">
        <f t="shared" si="3"/>
        <v>4000</v>
      </c>
      <c r="M14" s="77">
        <f t="shared" si="3"/>
        <v>3843.3442005525362</v>
      </c>
      <c r="N14" s="77">
        <f t="shared" si="3"/>
        <v>4749.2679200274288</v>
      </c>
      <c r="O14" s="77">
        <f t="shared" si="3"/>
        <v>4467.6834616130845</v>
      </c>
      <c r="P14" s="77">
        <f t="shared" si="3"/>
        <v>4216.9828727790755</v>
      </c>
      <c r="Q14" s="77">
        <f t="shared" si="3"/>
        <v>3692.283546847144</v>
      </c>
    </row>
    <row r="15" spans="1:17" ht="11.45" customHeight="1" x14ac:dyDescent="0.25">
      <c r="A15" s="147" t="s">
        <v>146</v>
      </c>
      <c r="B15" s="74">
        <f t="shared" ref="B15:Q15" si="4">IF(B5=0,"",B5/B9)</f>
        <v>312.90242300577609</v>
      </c>
      <c r="C15" s="74">
        <f t="shared" si="4"/>
        <v>373.11642381302278</v>
      </c>
      <c r="D15" s="74">
        <f t="shared" si="4"/>
        <v>343.53372503943632</v>
      </c>
      <c r="E15" s="74">
        <f t="shared" si="4"/>
        <v>341.07809592528452</v>
      </c>
      <c r="F15" s="74">
        <f t="shared" si="4"/>
        <v>376.57576755243372</v>
      </c>
      <c r="G15" s="74">
        <f t="shared" si="4"/>
        <v>343.07863305653268</v>
      </c>
      <c r="H15" s="74">
        <f t="shared" si="4"/>
        <v>367.86480724380311</v>
      </c>
      <c r="I15" s="74">
        <f t="shared" si="4"/>
        <v>397.27099445444713</v>
      </c>
      <c r="J15" s="74">
        <f t="shared" si="4"/>
        <v>616.27841683402028</v>
      </c>
      <c r="K15" s="74">
        <f t="shared" si="4"/>
        <v>352.04719096171146</v>
      </c>
      <c r="L15" s="74">
        <f t="shared" si="4"/>
        <v>480.00000000000006</v>
      </c>
      <c r="M15" s="74">
        <f t="shared" si="4"/>
        <v>461.17886940965639</v>
      </c>
      <c r="N15" s="74">
        <f t="shared" si="4"/>
        <v>569.85670618695679</v>
      </c>
      <c r="O15" s="74">
        <f t="shared" si="4"/>
        <v>536.04378190963655</v>
      </c>
      <c r="P15" s="74">
        <f t="shared" si="4"/>
        <v>505.93948916451404</v>
      </c>
      <c r="Q15" s="74">
        <f t="shared" si="4"/>
        <v>442.96627173489293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1.3141074394677484E-2</v>
      </c>
      <c r="C18" s="115">
        <f t="shared" si="6"/>
        <v>1.1205708832407825E-2</v>
      </c>
      <c r="D18" s="115">
        <f t="shared" si="6"/>
        <v>9.0061041885468041E-3</v>
      </c>
      <c r="E18" s="115">
        <f t="shared" si="6"/>
        <v>8.7046781942665026E-3</v>
      </c>
      <c r="F18" s="115">
        <f t="shared" si="6"/>
        <v>4.6794562427517261E-3</v>
      </c>
      <c r="G18" s="115">
        <f t="shared" si="6"/>
        <v>8.4967653244425283E-3</v>
      </c>
      <c r="H18" s="115">
        <f t="shared" si="6"/>
        <v>1.0573904025350718E-2</v>
      </c>
      <c r="I18" s="115">
        <f t="shared" si="6"/>
        <v>1.3564584891786399E-2</v>
      </c>
      <c r="J18" s="115">
        <f t="shared" si="6"/>
        <v>1.2958531159953169E-2</v>
      </c>
      <c r="K18" s="115">
        <f t="shared" si="6"/>
        <v>1.1936597008869239E-2</v>
      </c>
      <c r="L18" s="115">
        <f t="shared" si="6"/>
        <v>9.9164142611848985E-3</v>
      </c>
      <c r="M18" s="115">
        <f t="shared" si="6"/>
        <v>9.8972795651161693E-3</v>
      </c>
      <c r="N18" s="115">
        <f t="shared" si="6"/>
        <v>8.4993142585404798E-3</v>
      </c>
      <c r="O18" s="115">
        <f t="shared" si="6"/>
        <v>8.6848962140780462E-3</v>
      </c>
      <c r="P18" s="115">
        <f t="shared" si="6"/>
        <v>8.9407908626446212E-3</v>
      </c>
      <c r="Q18" s="115">
        <f t="shared" si="6"/>
        <v>9.0831524918958649E-3</v>
      </c>
    </row>
    <row r="19" spans="1:17" ht="11.45" customHeight="1" x14ac:dyDescent="0.25">
      <c r="A19" s="147" t="s">
        <v>146</v>
      </c>
      <c r="B19" s="28">
        <f t="shared" ref="B19:Q19" si="7">IF(B5=0,0,B5/B$3)</f>
        <v>0.98685892560532251</v>
      </c>
      <c r="C19" s="28">
        <f t="shared" si="7"/>
        <v>0.98879429116759221</v>
      </c>
      <c r="D19" s="28">
        <f t="shared" si="7"/>
        <v>0.99099389581145325</v>
      </c>
      <c r="E19" s="28">
        <f t="shared" si="7"/>
        <v>0.99129532180573343</v>
      </c>
      <c r="F19" s="28">
        <f t="shared" si="7"/>
        <v>0.99532054375724821</v>
      </c>
      <c r="G19" s="28">
        <f t="shared" si="7"/>
        <v>0.99150323467555734</v>
      </c>
      <c r="H19" s="28">
        <f t="shared" si="7"/>
        <v>0.98942609597464914</v>
      </c>
      <c r="I19" s="28">
        <f t="shared" si="7"/>
        <v>0.98643541510821364</v>
      </c>
      <c r="J19" s="28">
        <f t="shared" si="7"/>
        <v>0.98704146884004684</v>
      </c>
      <c r="K19" s="28">
        <f t="shared" si="7"/>
        <v>0.98806340299113082</v>
      </c>
      <c r="L19" s="28">
        <f t="shared" si="7"/>
        <v>0.99008358573881505</v>
      </c>
      <c r="M19" s="28">
        <f t="shared" si="7"/>
        <v>0.99010272043488379</v>
      </c>
      <c r="N19" s="28">
        <f t="shared" si="7"/>
        <v>0.99150068574145955</v>
      </c>
      <c r="O19" s="28">
        <f t="shared" si="7"/>
        <v>0.99131510378592191</v>
      </c>
      <c r="P19" s="28">
        <f t="shared" si="7"/>
        <v>0.99105920913735535</v>
      </c>
      <c r="Q19" s="28">
        <f t="shared" si="7"/>
        <v>0.99091684750810405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1.5961531356075288E-3</v>
      </c>
      <c r="C22" s="115">
        <f t="shared" si="9"/>
        <v>1.3586709871870658E-3</v>
      </c>
      <c r="D22" s="115">
        <f t="shared" si="9"/>
        <v>1.0897896934983391E-3</v>
      </c>
      <c r="E22" s="115">
        <f t="shared" si="9"/>
        <v>1.0529827298374479E-3</v>
      </c>
      <c r="F22" s="115">
        <f t="shared" si="9"/>
        <v>5.6402117112126543E-4</v>
      </c>
      <c r="G22" s="115">
        <f t="shared" si="9"/>
        <v>1.0275427045594067E-3</v>
      </c>
      <c r="H22" s="115">
        <f t="shared" si="9"/>
        <v>1.2810351656403489E-3</v>
      </c>
      <c r="I22" s="115">
        <f t="shared" si="9"/>
        <v>1.6476551464697251E-3</v>
      </c>
      <c r="J22" s="115">
        <f t="shared" si="9"/>
        <v>1.57311381227729E-3</v>
      </c>
      <c r="K22" s="115">
        <f t="shared" si="9"/>
        <v>1.4476678208724654E-3</v>
      </c>
      <c r="L22" s="115">
        <f t="shared" si="9"/>
        <v>1.2004453309579096E-3</v>
      </c>
      <c r="M22" s="115">
        <f t="shared" si="9"/>
        <v>1.1980503907800246E-3</v>
      </c>
      <c r="N22" s="115">
        <f t="shared" si="9"/>
        <v>1.0275036973292073E-3</v>
      </c>
      <c r="O22" s="115">
        <f t="shared" si="9"/>
        <v>1.0500609342057826E-3</v>
      </c>
      <c r="P22" s="115">
        <f t="shared" si="9"/>
        <v>1.0811930998467958E-3</v>
      </c>
      <c r="Q22" s="115">
        <f t="shared" si="9"/>
        <v>1.0984939653290824E-3</v>
      </c>
    </row>
    <row r="23" spans="1:17" ht="11.45" customHeight="1" x14ac:dyDescent="0.25">
      <c r="A23" s="147" t="s">
        <v>146</v>
      </c>
      <c r="B23" s="28">
        <f t="shared" ref="B23:Q23" si="10">IF(B9=0,0,B9/B$7)</f>
        <v>0.99840384686439243</v>
      </c>
      <c r="C23" s="28">
        <f t="shared" si="10"/>
        <v>0.99864132901281288</v>
      </c>
      <c r="D23" s="28">
        <f t="shared" si="10"/>
        <v>0.99891021030650162</v>
      </c>
      <c r="E23" s="28">
        <f t="shared" si="10"/>
        <v>0.99894701727016255</v>
      </c>
      <c r="F23" s="28">
        <f t="shared" si="10"/>
        <v>0.99943597882887869</v>
      </c>
      <c r="G23" s="28">
        <f t="shared" si="10"/>
        <v>0.99897245729544071</v>
      </c>
      <c r="H23" s="28">
        <f t="shared" si="10"/>
        <v>0.99871896483435973</v>
      </c>
      <c r="I23" s="28">
        <f t="shared" si="10"/>
        <v>0.99835234485353019</v>
      </c>
      <c r="J23" s="28">
        <f t="shared" si="10"/>
        <v>0.99842688618772268</v>
      </c>
      <c r="K23" s="28">
        <f t="shared" si="10"/>
        <v>0.99855233217912753</v>
      </c>
      <c r="L23" s="28">
        <f t="shared" si="10"/>
        <v>0.99879955466904202</v>
      </c>
      <c r="M23" s="28">
        <f t="shared" si="10"/>
        <v>0.99880194960921997</v>
      </c>
      <c r="N23" s="28">
        <f t="shared" si="10"/>
        <v>0.99897249630267082</v>
      </c>
      <c r="O23" s="28">
        <f t="shared" si="10"/>
        <v>0.99894993906579421</v>
      </c>
      <c r="P23" s="28">
        <f t="shared" si="10"/>
        <v>0.99891880690015322</v>
      </c>
      <c r="Q23" s="28">
        <f t="shared" si="10"/>
        <v>0.99890150603467098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212.43011840597779</v>
      </c>
      <c r="C4" s="100">
        <v>186.90454</v>
      </c>
      <c r="D4" s="100">
        <v>211.65055999999998</v>
      </c>
      <c r="E4" s="100">
        <v>215.19808999999998</v>
      </c>
      <c r="F4" s="100">
        <v>196.18767</v>
      </c>
      <c r="G4" s="100">
        <v>218.42389058278025</v>
      </c>
      <c r="H4" s="100">
        <v>210.19645</v>
      </c>
      <c r="I4" s="100">
        <v>195.40523999999999</v>
      </c>
      <c r="J4" s="100">
        <v>121.10111999999999</v>
      </c>
      <c r="K4" s="100">
        <v>169.99969000000002</v>
      </c>
      <c r="L4" s="100">
        <v>157.78137535093282</v>
      </c>
      <c r="M4" s="100">
        <v>165.90205788034331</v>
      </c>
      <c r="N4" s="100">
        <v>149.61302028590501</v>
      </c>
      <c r="O4" s="100">
        <v>156.7309500230858</v>
      </c>
      <c r="P4" s="100">
        <v>165.87815889633043</v>
      </c>
      <c r="Q4" s="100">
        <v>187.23170371314336</v>
      </c>
    </row>
    <row r="5" spans="1:17" ht="11.45" customHeight="1" x14ac:dyDescent="0.25">
      <c r="A5" s="95" t="s">
        <v>120</v>
      </c>
      <c r="B5" s="20">
        <v>212.43011840597779</v>
      </c>
      <c r="C5" s="20">
        <v>186.90454</v>
      </c>
      <c r="D5" s="20">
        <v>211.65055999999998</v>
      </c>
      <c r="E5" s="20">
        <v>215.19808999999998</v>
      </c>
      <c r="F5" s="20">
        <v>196.18767</v>
      </c>
      <c r="G5" s="20">
        <v>218.42389058278025</v>
      </c>
      <c r="H5" s="20">
        <v>210.19645</v>
      </c>
      <c r="I5" s="20">
        <v>195.40523999999999</v>
      </c>
      <c r="J5" s="20">
        <v>121.10111999999999</v>
      </c>
      <c r="K5" s="20">
        <v>169.99969000000002</v>
      </c>
      <c r="L5" s="20">
        <v>157.78137535093282</v>
      </c>
      <c r="M5" s="20">
        <v>165.90205788034331</v>
      </c>
      <c r="N5" s="20">
        <v>149.61302028590501</v>
      </c>
      <c r="O5" s="20">
        <v>156.7309500230858</v>
      </c>
      <c r="P5" s="20">
        <v>165.87815889633043</v>
      </c>
      <c r="Q5" s="20">
        <v>187.23170371314336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9.2433391418334008</v>
      </c>
      <c r="C8" s="20">
        <v>8.1999399999999998</v>
      </c>
      <c r="D8" s="20">
        <v>0</v>
      </c>
      <c r="E8" s="20">
        <v>0</v>
      </c>
      <c r="F8" s="20">
        <v>0</v>
      </c>
      <c r="G8" s="20">
        <v>0</v>
      </c>
      <c r="H8" s="20">
        <v>5.1066599999999998</v>
      </c>
      <c r="I8" s="20">
        <v>6.1999199999999997</v>
      </c>
      <c r="J8" s="20">
        <v>4.1011699999999998</v>
      </c>
      <c r="K8" s="20">
        <v>5.1046899999999997</v>
      </c>
      <c r="L8" s="20">
        <v>7.1892349306284418</v>
      </c>
      <c r="M8" s="20">
        <v>6.1622915732924097</v>
      </c>
      <c r="N8" s="20">
        <v>5.1351783895003908</v>
      </c>
      <c r="O8" s="20">
        <v>4.1081400575857963</v>
      </c>
      <c r="P8" s="20">
        <v>2.0540819939641515</v>
      </c>
      <c r="Q8" s="20">
        <v>2.0540738494908228</v>
      </c>
    </row>
    <row r="9" spans="1:17" ht="11.45" customHeight="1" x14ac:dyDescent="0.25">
      <c r="A9" s="17" t="s">
        <v>88</v>
      </c>
      <c r="B9" s="20">
        <v>73.254402556855638</v>
      </c>
      <c r="C9" s="20">
        <v>63.099890000000002</v>
      </c>
      <c r="D9" s="20">
        <v>118.05456</v>
      </c>
      <c r="E9" s="20">
        <v>97.700339999999997</v>
      </c>
      <c r="F9" s="20">
        <v>115.00037</v>
      </c>
      <c r="G9" s="20">
        <v>150.59168229277344</v>
      </c>
      <c r="H9" s="20">
        <v>197.48944</v>
      </c>
      <c r="I9" s="20">
        <v>189.20532</v>
      </c>
      <c r="J9" s="20">
        <v>116.99995</v>
      </c>
      <c r="K9" s="20">
        <v>164.89500000000001</v>
      </c>
      <c r="L9" s="20">
        <v>150.59214042030439</v>
      </c>
      <c r="M9" s="20">
        <v>159.7397663070509</v>
      </c>
      <c r="N9" s="20">
        <v>144.47784189640461</v>
      </c>
      <c r="O9" s="20">
        <v>152.62280996550001</v>
      </c>
      <c r="P9" s="20">
        <v>163.82407690236627</v>
      </c>
      <c r="Q9" s="20">
        <v>185.17762986365253</v>
      </c>
    </row>
    <row r="10" spans="1:17" ht="11.45" customHeight="1" x14ac:dyDescent="0.25">
      <c r="A10" s="17" t="s">
        <v>153</v>
      </c>
      <c r="B10" s="20">
        <v>129.93237670728874</v>
      </c>
      <c r="C10" s="20">
        <v>115.60471</v>
      </c>
      <c r="D10" s="20">
        <v>93.596000000000004</v>
      </c>
      <c r="E10" s="20">
        <v>117.49775</v>
      </c>
      <c r="F10" s="20">
        <v>81.187299999999993</v>
      </c>
      <c r="G10" s="20">
        <v>67.832208290006818</v>
      </c>
      <c r="H10" s="20">
        <v>7.6003499999999997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212.43011840597779</v>
      </c>
      <c r="C19" s="71">
        <f t="shared" si="0"/>
        <v>186.90454000000003</v>
      </c>
      <c r="D19" s="71">
        <f t="shared" si="0"/>
        <v>211.65055999999996</v>
      </c>
      <c r="E19" s="71">
        <f t="shared" si="0"/>
        <v>215.19808999999998</v>
      </c>
      <c r="F19" s="71">
        <f t="shared" si="0"/>
        <v>196.18767</v>
      </c>
      <c r="G19" s="71">
        <f t="shared" si="0"/>
        <v>218.42389058278022</v>
      </c>
      <c r="H19" s="71">
        <f t="shared" si="0"/>
        <v>210.19645000000003</v>
      </c>
      <c r="I19" s="71">
        <f t="shared" si="0"/>
        <v>195.40523999999996</v>
      </c>
      <c r="J19" s="71">
        <f t="shared" si="0"/>
        <v>121.10112000000001</v>
      </c>
      <c r="K19" s="71">
        <f t="shared" si="0"/>
        <v>169.99968999999999</v>
      </c>
      <c r="L19" s="71">
        <f t="shared" si="0"/>
        <v>157.78137535093285</v>
      </c>
      <c r="M19" s="71">
        <f t="shared" si="0"/>
        <v>165.90205788034334</v>
      </c>
      <c r="N19" s="71">
        <f t="shared" si="0"/>
        <v>149.61302028590501</v>
      </c>
      <c r="O19" s="71">
        <f t="shared" si="0"/>
        <v>156.7309500230858</v>
      </c>
      <c r="P19" s="71">
        <f t="shared" si="0"/>
        <v>165.87815889633043</v>
      </c>
      <c r="Q19" s="71">
        <f t="shared" si="0"/>
        <v>187.23170371314333</v>
      </c>
    </row>
    <row r="20" spans="1:17" ht="11.45" customHeight="1" x14ac:dyDescent="0.25">
      <c r="A20" s="148" t="s">
        <v>147</v>
      </c>
      <c r="B20" s="70">
        <v>2.3602535273241361</v>
      </c>
      <c r="C20" s="70">
        <v>1.7694861088222849</v>
      </c>
      <c r="D20" s="70">
        <v>1.6091702941428152</v>
      </c>
      <c r="E20" s="70">
        <v>1.5806059563526305</v>
      </c>
      <c r="F20" s="70">
        <v>0.7738040043809109</v>
      </c>
      <c r="G20" s="70">
        <v>1.5645405804799892</v>
      </c>
      <c r="H20" s="70">
        <v>1.8734599570637616</v>
      </c>
      <c r="I20" s="70">
        <v>2.2342968946926027</v>
      </c>
      <c r="J20" s="70">
        <v>1.322112276032738</v>
      </c>
      <c r="K20" s="70">
        <v>1.7085599120537971</v>
      </c>
      <c r="L20" s="70">
        <v>1.3163739973515227</v>
      </c>
      <c r="M20" s="70">
        <v>1.3808382513680262</v>
      </c>
      <c r="N20" s="70">
        <v>1.0686570823960411</v>
      </c>
      <c r="O20" s="70">
        <v>1.1434703236298249</v>
      </c>
      <c r="P20" s="70">
        <v>1.245363258756683</v>
      </c>
      <c r="Q20" s="70">
        <v>1.4274614819202225</v>
      </c>
    </row>
    <row r="21" spans="1:17" ht="11.45" customHeight="1" x14ac:dyDescent="0.25">
      <c r="A21" s="147" t="s">
        <v>146</v>
      </c>
      <c r="B21" s="69">
        <v>210.06986487865365</v>
      </c>
      <c r="C21" s="69">
        <v>185.13505389117773</v>
      </c>
      <c r="D21" s="69">
        <v>210.04138970585714</v>
      </c>
      <c r="E21" s="69">
        <v>213.61748404364735</v>
      </c>
      <c r="F21" s="69">
        <v>195.41386599561909</v>
      </c>
      <c r="G21" s="69">
        <v>216.85935000230023</v>
      </c>
      <c r="H21" s="69">
        <v>208.32299004293625</v>
      </c>
      <c r="I21" s="69">
        <v>193.17094310530737</v>
      </c>
      <c r="J21" s="69">
        <v>119.77900772396727</v>
      </c>
      <c r="K21" s="69">
        <v>168.29113008794619</v>
      </c>
      <c r="L21" s="69">
        <v>156.46500135358133</v>
      </c>
      <c r="M21" s="69">
        <v>164.5212196289753</v>
      </c>
      <c r="N21" s="69">
        <v>148.54436320350896</v>
      </c>
      <c r="O21" s="69">
        <v>155.58747969945597</v>
      </c>
      <c r="P21" s="69">
        <v>164.63279563757376</v>
      </c>
      <c r="Q21" s="69">
        <v>185.8042422312231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919.8032242729214</v>
      </c>
      <c r="C25" s="68">
        <f>IF(C19=0,"",C19/TrNavi_act!C7*100)</f>
        <v>909.76360172368584</v>
      </c>
      <c r="D25" s="68">
        <f>IF(D19=0,"",D19/TrNavi_act!D7*100)</f>
        <v>899.66391242315456</v>
      </c>
      <c r="E25" s="68">
        <f>IF(E19=0,"",E19/TrNavi_act!E7*100)</f>
        <v>890.91210851748815</v>
      </c>
      <c r="F25" s="68">
        <f>IF(F19=0,"",F19/TrNavi_act!F7*100)</f>
        <v>879.86001906362526</v>
      </c>
      <c r="G25" s="68">
        <f>IF(G19=0,"",G19/TrNavi_act!G7*100)</f>
        <v>873.91512120498419</v>
      </c>
      <c r="H25" s="68">
        <f>IF(H19=0,"",H19/TrNavi_act!H7*100)</f>
        <v>866.91537895780664</v>
      </c>
      <c r="I25" s="68">
        <f>IF(I19=0,"",I19/TrNavi_act!I7*100)</f>
        <v>860.5477289421309</v>
      </c>
      <c r="J25" s="68">
        <f>IF(J19=0,"",J19/TrNavi_act!J7*100)</f>
        <v>851.98492876911962</v>
      </c>
      <c r="K25" s="68">
        <f>IF(K19=0,"",K19/TrNavi_act!K7*100)</f>
        <v>843.25205913065042</v>
      </c>
      <c r="L25" s="68">
        <f>IF(L19=0,"",L19/TrNavi_act!L7*100)</f>
        <v>834.00379679248897</v>
      </c>
      <c r="M25" s="68">
        <f>IF(M19=0,"",M19/TrNavi_act!M7*100)</f>
        <v>826.06053424960476</v>
      </c>
      <c r="N25" s="68">
        <f>IF(N19=0,"",N19/TrNavi_act!N7*100)</f>
        <v>817.3740887726259</v>
      </c>
      <c r="O25" s="68">
        <f>IF(O19=0,"",O19/TrNavi_act!O7*100)</f>
        <v>809.70989570233291</v>
      </c>
      <c r="P25" s="68">
        <f>IF(P19=0,"",P19/TrNavi_act!P7*100)</f>
        <v>802.15838283057451</v>
      </c>
      <c r="Q25" s="68">
        <f>IF(Q19=0,"",Q19/TrNavi_act!Q7*100)</f>
        <v>794.61177429655186</v>
      </c>
    </row>
    <row r="26" spans="1:17" ht="11.45" customHeight="1" x14ac:dyDescent="0.25">
      <c r="A26" s="148" t="s">
        <v>147</v>
      </c>
      <c r="B26" s="77">
        <f>IF(B20=0,"",B20/TrNavi_act!B8*100)</f>
        <v>6402.6968014127615</v>
      </c>
      <c r="C26" s="77">
        <f>IF(C20=0,"",C20/TrNavi_act!C8*100)</f>
        <v>6339.3037637750094</v>
      </c>
      <c r="D26" s="77">
        <f>IF(D20=0,"",D20/TrNavi_act!D8*100)</f>
        <v>6276.5383799752581</v>
      </c>
      <c r="E26" s="77">
        <f>IF(E20=0,"",E20/TrNavi_act!E8*100)</f>
        <v>6214.3944356190677</v>
      </c>
      <c r="F26" s="77">
        <f>IF(F20=0,"",F20/TrNavi_act!F8*100)</f>
        <v>6152.8657778406605</v>
      </c>
      <c r="G26" s="77">
        <f>IF(G20=0,"",G20/TrNavi_act!G8*100)</f>
        <v>6091.9463146937242</v>
      </c>
      <c r="H26" s="77">
        <f>IF(H20=0,"",H20/TrNavi_act!H8*100)</f>
        <v>6031.6300145482419</v>
      </c>
      <c r="I26" s="77">
        <f>IF(I20=0,"",I20/TrNavi_act!I8*100)</f>
        <v>5971.9109054933087</v>
      </c>
      <c r="J26" s="77">
        <f>IF(J20=0,"",J20/TrNavi_act!J8*100)</f>
        <v>5912.7830747458493</v>
      </c>
      <c r="K26" s="77">
        <f>IF(K20=0,"",K20/TrNavi_act!K8*100)</f>
        <v>5854.2406680651975</v>
      </c>
      <c r="L26" s="77">
        <f>IF(L20=0,"",L20/TrNavi_act!L8*100)</f>
        <v>5796.2778891734633</v>
      </c>
      <c r="M26" s="77">
        <f>IF(M20=0,"",M20/TrNavi_act!M8*100)</f>
        <v>5738.8889991816468</v>
      </c>
      <c r="N26" s="77">
        <f>IF(N20=0,"",N20/TrNavi_act!N8*100)</f>
        <v>5682.068316021433</v>
      </c>
      <c r="O26" s="77">
        <f>IF(O20=0,"",O20/TrNavi_act!O8*100)</f>
        <v>5625.8102138826061</v>
      </c>
      <c r="P26" s="77">
        <f>IF(P20=0,"",P20/TrNavi_act!P8*100)</f>
        <v>5570.1091226560457</v>
      </c>
      <c r="Q26" s="77">
        <f>IF(Q20=0,"",Q20/TrNavi_act!Q8*100)</f>
        <v>5514.9595273822233</v>
      </c>
    </row>
    <row r="27" spans="1:17" ht="11.45" customHeight="1" x14ac:dyDescent="0.25">
      <c r="A27" s="147" t="s">
        <v>146</v>
      </c>
      <c r="B27" s="74">
        <f>IF(B21=0,"",B21/TrNavi_act!B9*100)</f>
        <v>911.03769537112544</v>
      </c>
      <c r="C27" s="74">
        <f>IF(C21=0,"",C21/TrNavi_act!C9*100)</f>
        <v>902.37660653569537</v>
      </c>
      <c r="D27" s="74">
        <f>IF(D21=0,"",D21/TrNavi_act!D9*100)</f>
        <v>893.79785727874412</v>
      </c>
      <c r="E27" s="74">
        <f>IF(E21=0,"",E21/TrNavi_act!E9*100)</f>
        <v>885.30066481114318</v>
      </c>
      <c r="F27" s="74">
        <f>IF(F21=0,"",F21/TrNavi_act!F9*100)</f>
        <v>876.88425378561362</v>
      </c>
      <c r="G27" s="74">
        <f>IF(G21=0,"",G21/TrNavi_act!G9*100)</f>
        <v>868.54785622597888</v>
      </c>
      <c r="H27" s="74">
        <f>IF(H21=0,"",H21/TrNavi_act!H9*100)</f>
        <v>860.29071145708861</v>
      </c>
      <c r="I27" s="74">
        <f>IF(I21=0,"",I21/TrNavi_act!I9*100)</f>
        <v>852.11206603540836</v>
      </c>
      <c r="J27" s="74">
        <f>IF(J21=0,"",J21/TrNavi_act!J9*100)</f>
        <v>844.01117368027019</v>
      </c>
      <c r="K27" s="74">
        <f>IF(K21=0,"",K21/TrNavi_act!K9*100)</f>
        <v>835.98729520577706</v>
      </c>
      <c r="L27" s="74">
        <f>IF(L21=0,"",L21/TrNavi_act!L9*100)</f>
        <v>828.03969845335212</v>
      </c>
      <c r="M27" s="74">
        <f>IF(M21=0,"",M21/TrNavi_act!M9*100)</f>
        <v>820.16765822493358</v>
      </c>
      <c r="N27" s="74">
        <f>IF(N21=0,"",N21/TrNavi_act!N9*100)</f>
        <v>812.37045621680045</v>
      </c>
      <c r="O27" s="74">
        <f>IF(O21=0,"",O21/TrNavi_act!O9*100)</f>
        <v>804.6473809540297</v>
      </c>
      <c r="P27" s="74">
        <f>IF(P21=0,"",P21/TrNavi_act!P9*100)</f>
        <v>796.9977277255756</v>
      </c>
      <c r="Q27" s="74">
        <f>IF(Q21=0,"",Q21/TrNavi_act!Q9*100)</f>
        <v>789.42079851996778</v>
      </c>
    </row>
    <row r="29" spans="1:17" ht="11.45" customHeight="1" x14ac:dyDescent="0.25">
      <c r="A29" s="27" t="s">
        <v>151</v>
      </c>
      <c r="B29" s="68">
        <f>IF(B19=0,"",B19/TrNavi_act!B3*1000)</f>
        <v>29.055933252437239</v>
      </c>
      <c r="C29" s="68">
        <f>IF(C19=0,"",C19/TrNavi_act!C3*1000)</f>
        <v>24.142409163331795</v>
      </c>
      <c r="D29" s="68">
        <f>IF(D19=0,"",D19/TrNavi_act!D3*1000)</f>
        <v>25.980975226690905</v>
      </c>
      <c r="E29" s="68">
        <f>IF(E19=0,"",E19/TrNavi_act!E3*1000)</f>
        <v>25.920396097026632</v>
      </c>
      <c r="F29" s="68">
        <f>IF(F19=0,"",F19/TrNavi_act!F3*1000)</f>
        <v>23.268543658587653</v>
      </c>
      <c r="G29" s="68">
        <f>IF(G19=0,"",G19/TrNavi_act!G3*1000)</f>
        <v>25.282278081163508</v>
      </c>
      <c r="H29" s="68">
        <f>IF(H19=0,"",H19/TrNavi_act!H3*1000)</f>
        <v>23.346862697713355</v>
      </c>
      <c r="I29" s="68">
        <f>IF(I19=0,"",I19/TrNavi_act!I3*1000)</f>
        <v>21.402914616224749</v>
      </c>
      <c r="J29" s="68">
        <f>IF(J19=0,"",J19/TrNavi_act!J3*1000)</f>
        <v>13.667028054307659</v>
      </c>
      <c r="K29" s="68">
        <f>IF(K19=0,"",K19/TrNavi_act!K3*1000)</f>
        <v>23.701209568059447</v>
      </c>
      <c r="L29" s="68">
        <f>IF(L19=0,"",L19/TrNavi_act!L3*1000)</f>
        <v>17.223456435529599</v>
      </c>
      <c r="M29" s="68">
        <f>IF(M19=0,"",M19/TrNavi_act!M3*1000)</f>
        <v>17.755926800678139</v>
      </c>
      <c r="N29" s="68">
        <f>IF(N19=0,"",N19/TrNavi_act!N3*1000)</f>
        <v>14.236219981701124</v>
      </c>
      <c r="O29" s="68">
        <f>IF(O19=0,"",O19/TrNavi_act!O3*1000)</f>
        <v>14.989846405074909</v>
      </c>
      <c r="P29" s="68">
        <f>IF(P19=0,"",P19/TrNavi_act!P3*1000)</f>
        <v>15.730081041905827</v>
      </c>
      <c r="Q29" s="68">
        <f>IF(Q19=0,"",Q19/TrNavi_act!Q3*1000)</f>
        <v>17.795036408689754</v>
      </c>
    </row>
    <row r="30" spans="1:17" ht="11.45" customHeight="1" x14ac:dyDescent="0.25">
      <c r="A30" s="148" t="s">
        <v>147</v>
      </c>
      <c r="B30" s="77">
        <f>IF(B20=0,"",B20/TrNavi_act!B4*1000)</f>
        <v>24.566682859474383</v>
      </c>
      <c r="C30" s="77">
        <f>IF(C20=0,"",C20/TrNavi_act!C4*1000)</f>
        <v>20.397107241230483</v>
      </c>
      <c r="D30" s="77">
        <f>IF(D20=0,"",D20/TrNavi_act!D4*1000)</f>
        <v>21.933152930481242</v>
      </c>
      <c r="E30" s="77">
        <f>IF(E20=0,"",E20/TrNavi_act!E4*1000)</f>
        <v>21.871275713744925</v>
      </c>
      <c r="F30" s="77">
        <f>IF(F20=0,"",F20/TrNavi_act!F4*1000)</f>
        <v>19.612505357125446</v>
      </c>
      <c r="G30" s="77">
        <f>IF(G20=0,"",G20/TrNavi_act!G4*1000)</f>
        <v>21.313230119444398</v>
      </c>
      <c r="H30" s="77">
        <f>IF(H20=0,"",H20/TrNavi_act!H4*1000)</f>
        <v>19.679415854651584</v>
      </c>
      <c r="I30" s="77">
        <f>IF(I20=0,"",I20/TrNavi_act!I4*1000)</f>
        <v>18.041435390356703</v>
      </c>
      <c r="J30" s="77">
        <f>IF(J20=0,"",J20/TrNavi_act!J4*1000)</f>
        <v>11.514325079442463</v>
      </c>
      <c r="K30" s="77">
        <f>IF(K20=0,"",K20/TrNavi_act!K4*1000)</f>
        <v>19.955934109945655</v>
      </c>
      <c r="L30" s="77">
        <f>IF(L20=0,"",L20/TrNavi_act!L4*1000)</f>
        <v>14.490694722933659</v>
      </c>
      <c r="M30" s="77">
        <f>IF(M20=0,"",M20/TrNavi_act!M4*1000)</f>
        <v>14.932019355322375</v>
      </c>
      <c r="N30" s="77">
        <f>IF(N20=0,"",N20/TrNavi_act!N4*1000)</f>
        <v>11.964093017495246</v>
      </c>
      <c r="O30" s="77">
        <f>IF(O20=0,"",O20/TrNavi_act!O4*1000)</f>
        <v>12.592230989998054</v>
      </c>
      <c r="P30" s="77">
        <f>IF(P20=0,"",P20/TrNavi_act!P4*1000)</f>
        <v>13.208754435811196</v>
      </c>
      <c r="Q30" s="77">
        <f>IF(Q20=0,"",Q20/TrNavi_act!Q4*1000)</f>
        <v>14.936446395324838</v>
      </c>
    </row>
    <row r="31" spans="1:17" ht="11.45" customHeight="1" x14ac:dyDescent="0.25">
      <c r="A31" s="147" t="s">
        <v>146</v>
      </c>
      <c r="B31" s="74">
        <f>IF(B21=0,"",B21/TrNavi_act!B5*1000)</f>
        <v>29.115712387893787</v>
      </c>
      <c r="C31" s="74">
        <f>IF(C21=0,"",C21/TrNavi_act!C5*1000)</f>
        <v>24.184853545549018</v>
      </c>
      <c r="D31" s="74">
        <f>IF(D21=0,"",D21/TrNavi_act!D5*1000)</f>
        <v>26.017761638282813</v>
      </c>
      <c r="E31" s="74">
        <f>IF(E21=0,"",E21/TrNavi_act!E5*1000)</f>
        <v>25.95595188865703</v>
      </c>
      <c r="F31" s="74">
        <f>IF(F21=0,"",F21/TrNavi_act!F5*1000)</f>
        <v>23.285732363634306</v>
      </c>
      <c r="G31" s="74">
        <f>IF(G21=0,"",G21/TrNavi_act!G5*1000)</f>
        <v>25.316291151330869</v>
      </c>
      <c r="H31" s="74">
        <f>IF(H21=0,"",H21/TrNavi_act!H5*1000)</f>
        <v>23.386056358659211</v>
      </c>
      <c r="I31" s="74">
        <f>IF(I21=0,"",I21/TrNavi_act!I5*1000)</f>
        <v>21.449138697013922</v>
      </c>
      <c r="J31" s="74">
        <f>IF(J21=0,"",J21/TrNavi_act!J5*1000)</f>
        <v>13.695290158240025</v>
      </c>
      <c r="K31" s="74">
        <f>IF(K21=0,"",K21/TrNavi_act!K5*1000)</f>
        <v>23.746455494277718</v>
      </c>
      <c r="L31" s="74">
        <f>IF(L21=0,"",L21/TrNavi_act!L5*1000)</f>
        <v>17.250827051111504</v>
      </c>
      <c r="M31" s="74">
        <f>IF(M21=0,"",M21/TrNavi_act!M5*1000)</f>
        <v>17.784155186355562</v>
      </c>
      <c r="N31" s="74">
        <f>IF(N21=0,"",N21/TrNavi_act!N5*1000)</f>
        <v>14.255697044482625</v>
      </c>
      <c r="O31" s="74">
        <f>IF(O21=0,"",O21/TrNavi_act!O5*1000)</f>
        <v>15.010851876454991</v>
      </c>
      <c r="P31" s="74">
        <f>IF(P21=0,"",P21/TrNavi_act!P5*1000)</f>
        <v>15.752827063206754</v>
      </c>
      <c r="Q31" s="74">
        <f>IF(Q21=0,"",Q21/TrNavi_act!Q5*1000)</f>
        <v>17.821239423673806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1.1110729236677384E-2</v>
      </c>
      <c r="C34" s="52">
        <f t="shared" si="2"/>
        <v>9.4673254529948001E-3</v>
      </c>
      <c r="D34" s="52">
        <f t="shared" si="2"/>
        <v>7.6029578855960293E-3</v>
      </c>
      <c r="E34" s="52">
        <f t="shared" si="2"/>
        <v>7.3448884065496611E-3</v>
      </c>
      <c r="F34" s="52">
        <f t="shared" si="2"/>
        <v>3.9442030397777335E-3</v>
      </c>
      <c r="G34" s="52">
        <f t="shared" si="2"/>
        <v>7.1628638071852572E-3</v>
      </c>
      <c r="H34" s="52">
        <f t="shared" si="2"/>
        <v>8.91290008496224E-3</v>
      </c>
      <c r="I34" s="52">
        <f t="shared" si="2"/>
        <v>1.1434170827213248E-2</v>
      </c>
      <c r="J34" s="52">
        <f t="shared" si="2"/>
        <v>1.0917424017488343E-2</v>
      </c>
      <c r="K34" s="52">
        <f t="shared" si="2"/>
        <v>1.005037075099253E-2</v>
      </c>
      <c r="L34" s="52">
        <f t="shared" si="2"/>
        <v>8.3430252425147206E-3</v>
      </c>
      <c r="M34" s="52">
        <f t="shared" si="2"/>
        <v>8.3232135213413341E-3</v>
      </c>
      <c r="N34" s="52">
        <f t="shared" si="2"/>
        <v>7.1428080280304248E-3</v>
      </c>
      <c r="O34" s="52">
        <f t="shared" si="2"/>
        <v>7.2957531582715264E-3</v>
      </c>
      <c r="P34" s="52">
        <f t="shared" si="2"/>
        <v>7.5076988257085902E-3</v>
      </c>
      <c r="Q34" s="52">
        <f t="shared" si="2"/>
        <v>7.6240372416160268E-3</v>
      </c>
    </row>
    <row r="35" spans="1:17" ht="11.45" customHeight="1" x14ac:dyDescent="0.25">
      <c r="A35" s="147" t="s">
        <v>146</v>
      </c>
      <c r="B35" s="46">
        <f t="shared" ref="B35:Q35" si="3">IF(B21=0,0,B21/B$19)</f>
        <v>0.98888927076332256</v>
      </c>
      <c r="C35" s="46">
        <f t="shared" si="3"/>
        <v>0.99053267454700511</v>
      </c>
      <c r="D35" s="46">
        <f t="shared" si="3"/>
        <v>0.99239704211440394</v>
      </c>
      <c r="E35" s="46">
        <f t="shared" si="3"/>
        <v>0.99265511159345032</v>
      </c>
      <c r="F35" s="46">
        <f t="shared" si="3"/>
        <v>0.99605579696022228</v>
      </c>
      <c r="G35" s="46">
        <f t="shared" si="3"/>
        <v>0.99283713619281477</v>
      </c>
      <c r="H35" s="46">
        <f t="shared" si="3"/>
        <v>0.99108709991503774</v>
      </c>
      <c r="I35" s="46">
        <f t="shared" si="3"/>
        <v>0.98856582917278679</v>
      </c>
      <c r="J35" s="46">
        <f t="shared" si="3"/>
        <v>0.98908257598251159</v>
      </c>
      <c r="K35" s="46">
        <f t="shared" si="3"/>
        <v>0.98994962924900742</v>
      </c>
      <c r="L35" s="46">
        <f t="shared" si="3"/>
        <v>0.99165697475748527</v>
      </c>
      <c r="M35" s="46">
        <f t="shared" si="3"/>
        <v>0.99167678647865865</v>
      </c>
      <c r="N35" s="46">
        <f t="shared" si="3"/>
        <v>0.99285719197196953</v>
      </c>
      <c r="O35" s="46">
        <f t="shared" si="3"/>
        <v>0.99270424684172842</v>
      </c>
      <c r="P35" s="46">
        <f t="shared" si="3"/>
        <v>0.99249230117429155</v>
      </c>
      <c r="Q35" s="46">
        <f t="shared" si="3"/>
        <v>0.99237596275838391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676.14782162624954</v>
      </c>
      <c r="C4" s="100">
        <v>595.07332090225214</v>
      </c>
      <c r="D4" s="100">
        <v>669.56031155692813</v>
      </c>
      <c r="E4" s="100">
        <v>683.868606270192</v>
      </c>
      <c r="F4" s="100">
        <v>619.87351032831612</v>
      </c>
      <c r="G4" s="100">
        <v>687.01438087222425</v>
      </c>
      <c r="H4" s="100">
        <v>652.69714356086411</v>
      </c>
      <c r="I4" s="100">
        <v>605.65781804328003</v>
      </c>
      <c r="J4" s="100">
        <v>375.328634260824</v>
      </c>
      <c r="K4" s="100">
        <v>526.94004329614813</v>
      </c>
      <c r="L4" s="100">
        <v>488.84170762482444</v>
      </c>
      <c r="M4" s="100">
        <v>514.13005711476592</v>
      </c>
      <c r="N4" s="100">
        <v>463.68924763238755</v>
      </c>
      <c r="O4" s="100">
        <v>485.86664675603367</v>
      </c>
      <c r="P4" s="100">
        <v>514.43431799853158</v>
      </c>
      <c r="Q4" s="100">
        <v>580.68195763503877</v>
      </c>
    </row>
    <row r="5" spans="1:17" ht="11.45" customHeight="1" x14ac:dyDescent="0.25">
      <c r="A5" s="141" t="s">
        <v>91</v>
      </c>
      <c r="B5" s="140">
        <f t="shared" ref="B5:Q5" si="0">B4</f>
        <v>676.14782162624954</v>
      </c>
      <c r="C5" s="140">
        <f t="shared" si="0"/>
        <v>595.07332090225214</v>
      </c>
      <c r="D5" s="140">
        <f t="shared" si="0"/>
        <v>669.56031155692813</v>
      </c>
      <c r="E5" s="140">
        <f t="shared" si="0"/>
        <v>683.868606270192</v>
      </c>
      <c r="F5" s="140">
        <f t="shared" si="0"/>
        <v>619.87351032831612</v>
      </c>
      <c r="G5" s="140">
        <f t="shared" si="0"/>
        <v>687.01438087222425</v>
      </c>
      <c r="H5" s="140">
        <f t="shared" si="0"/>
        <v>652.69714356086411</v>
      </c>
      <c r="I5" s="140">
        <f t="shared" si="0"/>
        <v>605.65781804328003</v>
      </c>
      <c r="J5" s="140">
        <f t="shared" si="0"/>
        <v>375.328634260824</v>
      </c>
      <c r="K5" s="140">
        <f t="shared" si="0"/>
        <v>526.94004329614813</v>
      </c>
      <c r="L5" s="140">
        <f t="shared" si="0"/>
        <v>488.84170762482444</v>
      </c>
      <c r="M5" s="140">
        <f t="shared" si="0"/>
        <v>514.13005711476592</v>
      </c>
      <c r="N5" s="140">
        <f t="shared" si="0"/>
        <v>463.68924763238755</v>
      </c>
      <c r="O5" s="140">
        <f t="shared" si="0"/>
        <v>485.86664675603367</v>
      </c>
      <c r="P5" s="140">
        <f t="shared" si="0"/>
        <v>514.43431799853158</v>
      </c>
      <c r="Q5" s="140">
        <f t="shared" si="0"/>
        <v>580.68195763503877</v>
      </c>
    </row>
    <row r="7" spans="1:17" ht="11.45" customHeight="1" x14ac:dyDescent="0.25">
      <c r="A7" s="27" t="s">
        <v>100</v>
      </c>
      <c r="B7" s="71">
        <f t="shared" ref="B7:Q7" si="1">SUM(B8:B9)</f>
        <v>676.14782162624942</v>
      </c>
      <c r="C7" s="71">
        <f t="shared" si="1"/>
        <v>595.07332090225225</v>
      </c>
      <c r="D7" s="71">
        <f t="shared" si="1"/>
        <v>669.56031155692813</v>
      </c>
      <c r="E7" s="71">
        <f t="shared" si="1"/>
        <v>683.868606270192</v>
      </c>
      <c r="F7" s="71">
        <f t="shared" si="1"/>
        <v>619.87351032831612</v>
      </c>
      <c r="G7" s="71">
        <f t="shared" si="1"/>
        <v>687.01438087222414</v>
      </c>
      <c r="H7" s="71">
        <f t="shared" si="1"/>
        <v>652.69714356086411</v>
      </c>
      <c r="I7" s="71">
        <f t="shared" si="1"/>
        <v>605.65781804327992</v>
      </c>
      <c r="J7" s="71">
        <f t="shared" si="1"/>
        <v>375.32863426082406</v>
      </c>
      <c r="K7" s="71">
        <f t="shared" si="1"/>
        <v>526.94004329614802</v>
      </c>
      <c r="L7" s="71">
        <f t="shared" si="1"/>
        <v>488.84170762482455</v>
      </c>
      <c r="M7" s="71">
        <f t="shared" si="1"/>
        <v>514.13005711476592</v>
      </c>
      <c r="N7" s="71">
        <f t="shared" si="1"/>
        <v>463.68924763238755</v>
      </c>
      <c r="O7" s="71">
        <f t="shared" si="1"/>
        <v>485.86664675603367</v>
      </c>
      <c r="P7" s="71">
        <f t="shared" si="1"/>
        <v>514.43431799853158</v>
      </c>
      <c r="Q7" s="71">
        <f t="shared" si="1"/>
        <v>580.68195763503866</v>
      </c>
    </row>
    <row r="8" spans="1:17" ht="11.45" customHeight="1" x14ac:dyDescent="0.25">
      <c r="A8" s="148" t="s">
        <v>147</v>
      </c>
      <c r="B8" s="70">
        <v>7.5124953700584953</v>
      </c>
      <c r="C8" s="70">
        <v>5.6337527973760348</v>
      </c>
      <c r="D8" s="70">
        <v>5.0906388506338809</v>
      </c>
      <c r="E8" s="70">
        <v>5.022938597797209</v>
      </c>
      <c r="F8" s="70">
        <v>2.4449069837146391</v>
      </c>
      <c r="G8" s="70">
        <v>4.9209904437654419</v>
      </c>
      <c r="H8" s="70">
        <v>5.8174244262982375</v>
      </c>
      <c r="I8" s="70">
        <v>6.9251949543441009</v>
      </c>
      <c r="J8" s="70">
        <v>4.0976218461302185</v>
      </c>
      <c r="K8" s="70">
        <v>5.2959427986703433</v>
      </c>
      <c r="L8" s="70">
        <v>4.0784187063079118</v>
      </c>
      <c r="M8" s="70">
        <v>4.2792142431056126</v>
      </c>
      <c r="N8" s="70">
        <v>3.3120432805000055</v>
      </c>
      <c r="O8" s="70">
        <v>3.5447631225691287</v>
      </c>
      <c r="P8" s="70">
        <v>3.862217925141775</v>
      </c>
      <c r="Q8" s="70">
        <v>4.4271408705440347</v>
      </c>
    </row>
    <row r="9" spans="1:17" ht="11.45" customHeight="1" x14ac:dyDescent="0.25">
      <c r="A9" s="147" t="s">
        <v>146</v>
      </c>
      <c r="B9" s="69">
        <v>668.63532625619098</v>
      </c>
      <c r="C9" s="69">
        <v>589.43956810487623</v>
      </c>
      <c r="D9" s="69">
        <v>664.4696727062942</v>
      </c>
      <c r="E9" s="69">
        <v>678.84566767239482</v>
      </c>
      <c r="F9" s="69">
        <v>617.42860334460147</v>
      </c>
      <c r="G9" s="69">
        <v>682.09339042845875</v>
      </c>
      <c r="H9" s="69">
        <v>646.8797191345659</v>
      </c>
      <c r="I9" s="69">
        <v>598.73262308893584</v>
      </c>
      <c r="J9" s="69">
        <v>371.23101241469385</v>
      </c>
      <c r="K9" s="69">
        <v>521.64410049747767</v>
      </c>
      <c r="L9" s="69">
        <v>484.76328891851665</v>
      </c>
      <c r="M9" s="69">
        <v>509.85084287166035</v>
      </c>
      <c r="N9" s="69">
        <v>460.37720435188754</v>
      </c>
      <c r="O9" s="69">
        <v>482.32188363346455</v>
      </c>
      <c r="P9" s="69">
        <v>510.57210007338983</v>
      </c>
      <c r="Q9" s="69">
        <v>576.25481676449465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3.1829188191387021</v>
      </c>
      <c r="C14" s="100">
        <f>IF(C4=0,0,C4/TrNavi_ene!C4)</f>
        <v>3.1838355606677728</v>
      </c>
      <c r="D14" s="100">
        <f>IF(D4=0,0,D4/TrNavi_ene!D4)</f>
        <v>3.1635177887406876</v>
      </c>
      <c r="E14" s="100">
        <f>IF(E4=0,0,E4/TrNavi_ene!E4)</f>
        <v>3.177856301002449</v>
      </c>
      <c r="F14" s="100">
        <f>IF(F4=0,0,F4/TrNavi_ene!F4)</f>
        <v>3.1595946387880347</v>
      </c>
      <c r="G14" s="100">
        <f>IF(G4=0,0,G4/TrNavi_ene!G4)</f>
        <v>3.145326177641055</v>
      </c>
      <c r="H14" s="100">
        <f>IF(H4=0,0,H4/TrNavi_ene!H4)</f>
        <v>3.1051768170245695</v>
      </c>
      <c r="I14" s="100">
        <f>IF(I4=0,0,I4/TrNavi_ene!I4)</f>
        <v>3.0994962982736802</v>
      </c>
      <c r="J14" s="100">
        <f>IF(J4=0,0,J4/TrNavi_ene!J4)</f>
        <v>3.0992994471134869</v>
      </c>
      <c r="K14" s="100">
        <f>IF(K4=0,0,K4/TrNavi_ene!K4)</f>
        <v>3.0996529658151029</v>
      </c>
      <c r="L14" s="100">
        <f>IF(L4=0,0,L4/TrNavi_ene!L4)</f>
        <v>3.0982218689471854</v>
      </c>
      <c r="M14" s="100">
        <f>IF(M4=0,0,M4/TrNavi_ene!M4)</f>
        <v>3.0989974668402347</v>
      </c>
      <c r="N14" s="100">
        <f>IF(N4=0,0,N4/TrNavi_ene!N4)</f>
        <v>3.0992573156152745</v>
      </c>
      <c r="O14" s="100">
        <f>IF(O4=0,0,O4/TrNavi_ene!O4)</f>
        <v>3.1000044770000286</v>
      </c>
      <c r="P14" s="100">
        <f>IF(P4=0,0,P4/TrNavi_ene!P4)</f>
        <v>3.1012781997420151</v>
      </c>
      <c r="Q14" s="100">
        <f>IF(Q4=0,0,Q4/TrNavi_ene!Q4)</f>
        <v>3.1014082878009717</v>
      </c>
    </row>
    <row r="15" spans="1:17" ht="11.45" customHeight="1" x14ac:dyDescent="0.25">
      <c r="A15" s="141" t="s">
        <v>91</v>
      </c>
      <c r="B15" s="140">
        <f t="shared" ref="B15:Q15" si="2">B14</f>
        <v>3.1829188191387021</v>
      </c>
      <c r="C15" s="140">
        <f t="shared" si="2"/>
        <v>3.1838355606677728</v>
      </c>
      <c r="D15" s="140">
        <f t="shared" si="2"/>
        <v>3.1635177887406876</v>
      </c>
      <c r="E15" s="140">
        <f t="shared" si="2"/>
        <v>3.177856301002449</v>
      </c>
      <c r="F15" s="140">
        <f t="shared" si="2"/>
        <v>3.1595946387880347</v>
      </c>
      <c r="G15" s="140">
        <f t="shared" si="2"/>
        <v>3.145326177641055</v>
      </c>
      <c r="H15" s="140">
        <f t="shared" si="2"/>
        <v>3.1051768170245695</v>
      </c>
      <c r="I15" s="140">
        <f t="shared" si="2"/>
        <v>3.0994962982736802</v>
      </c>
      <c r="J15" s="140">
        <f t="shared" si="2"/>
        <v>3.0992994471134869</v>
      </c>
      <c r="K15" s="140">
        <f t="shared" si="2"/>
        <v>3.0996529658151029</v>
      </c>
      <c r="L15" s="140">
        <f t="shared" si="2"/>
        <v>3.0982218689471854</v>
      </c>
      <c r="M15" s="140">
        <f t="shared" si="2"/>
        <v>3.0989974668402347</v>
      </c>
      <c r="N15" s="140">
        <f t="shared" si="2"/>
        <v>3.0992573156152745</v>
      </c>
      <c r="O15" s="140">
        <f t="shared" si="2"/>
        <v>3.1000044770000286</v>
      </c>
      <c r="P15" s="140">
        <f t="shared" si="2"/>
        <v>3.1012781997420151</v>
      </c>
      <c r="Q15" s="140">
        <f t="shared" si="2"/>
        <v>3.1014082878009717</v>
      </c>
    </row>
    <row r="17" spans="1:17" ht="11.45" customHeight="1" x14ac:dyDescent="0.25">
      <c r="A17" s="27" t="s">
        <v>123</v>
      </c>
      <c r="B17" s="68">
        <f>IF(B7=0,"",B7/TrNavi_act!B7*100)</f>
        <v>2927.6589924427376</v>
      </c>
      <c r="C17" s="68">
        <f>IF(C7=0,"",C7/TrNavi_act!C7*100)</f>
        <v>2896.5377069690639</v>
      </c>
      <c r="D17" s="68">
        <f>IF(D7=0,"",D7/TrNavi_act!D7*100)</f>
        <v>2846.1027908386941</v>
      </c>
      <c r="E17" s="68">
        <f>IF(E7=0,"",E7/TrNavi_act!E7*100)</f>
        <v>2831.1906576916772</v>
      </c>
      <c r="F17" s="68">
        <f>IF(F7=0,"",F7/TrNavi_act!F7*100)</f>
        <v>2780.0009991173683</v>
      </c>
      <c r="G17" s="68">
        <f>IF(G7=0,"",G7/TrNavi_act!G7*100)</f>
        <v>2748.7481077623925</v>
      </c>
      <c r="H17" s="68">
        <f>IF(H7=0,"",H7/TrNavi_act!H7*100)</f>
        <v>2691.9255370618503</v>
      </c>
      <c r="I17" s="68">
        <f>IF(I7=0,"",I7/TrNavi_act!I7*100)</f>
        <v>2667.264500343957</v>
      </c>
      <c r="J17" s="68">
        <f>IF(J7=0,"",J7/TrNavi_act!J7*100)</f>
        <v>2640.5564186831557</v>
      </c>
      <c r="K17" s="68">
        <f>IF(K7=0,"",K7/TrNavi_act!K7*100)</f>
        <v>2613.7887460140128</v>
      </c>
      <c r="L17" s="68">
        <f>IF(L7=0,"",L7/TrNavi_act!L7*100)</f>
        <v>2583.9288020074737</v>
      </c>
      <c r="M17" s="68">
        <f>IF(M7=0,"",M7/TrNavi_act!M7*100)</f>
        <v>2559.9595030962159</v>
      </c>
      <c r="N17" s="68">
        <f>IF(N7=0,"",N7/TrNavi_act!N7*100)</f>
        <v>2533.2526242229296</v>
      </c>
      <c r="O17" s="68">
        <f>IF(O7=0,"",O7/TrNavi_act!O7*100)</f>
        <v>2510.1043017484576</v>
      </c>
      <c r="P17" s="68">
        <f>IF(P7=0,"",P7/TrNavi_act!P7*100)</f>
        <v>2487.7163054127705</v>
      </c>
      <c r="Q17" s="68">
        <f>IF(Q7=0,"",Q7/TrNavi_act!Q7*100)</f>
        <v>2464.4155423875609</v>
      </c>
    </row>
    <row r="18" spans="1:17" ht="11.45" customHeight="1" x14ac:dyDescent="0.25">
      <c r="A18" s="148" t="s">
        <v>147</v>
      </c>
      <c r="B18" s="77">
        <f>IF(B8=0,"",B8/TrNavi_act!B8*100)</f>
        <v>20379.264142455853</v>
      </c>
      <c r="C18" s="77">
        <f>IF(C8=0,"",C8/TrNavi_act!C8*100)</f>
        <v>20183.300752981933</v>
      </c>
      <c r="D18" s="77">
        <f>IF(D8=0,"",D8/TrNavi_act!D8*100)</f>
        <v>19855.940816765389</v>
      </c>
      <c r="E18" s="77">
        <f>IF(E8=0,"",E8/TrNavi_act!E8*100)</f>
        <v>19748.452514146611</v>
      </c>
      <c r="F18" s="77">
        <f>IF(F8=0,"",F8/TrNavi_act!F8*100)</f>
        <v>19440.561724847721</v>
      </c>
      <c r="G18" s="77">
        <f>IF(G8=0,"",G8/TrNavi_act!G8*100)</f>
        <v>19161.158216390122</v>
      </c>
      <c r="H18" s="77">
        <f>IF(H8=0,"",H8/TrNavi_act!H8*100)</f>
        <v>18729.277690044768</v>
      </c>
      <c r="I18" s="77">
        <f>IF(I8=0,"",I8/TrNavi_act!I8*100)</f>
        <v>18509.915745196733</v>
      </c>
      <c r="J18" s="77">
        <f>IF(J8=0,"",J8/TrNavi_act!J8*100)</f>
        <v>18325.485314461795</v>
      </c>
      <c r="K18" s="77">
        <f>IF(K8=0,"",K8/TrNavi_act!K8*100)</f>
        <v>18146.114449363678</v>
      </c>
      <c r="L18" s="77">
        <f>IF(L8=0,"",L8/TrNavi_act!L8*100)</f>
        <v>17958.154914732255</v>
      </c>
      <c r="M18" s="77">
        <f>IF(M8=0,"",M8/TrNavi_act!M8*100)</f>
        <v>17784.802470941213</v>
      </c>
      <c r="N18" s="77">
        <f>IF(N8=0,"",N8/TrNavi_act!N8*100)</f>
        <v>17610.191796255192</v>
      </c>
      <c r="O18" s="77">
        <f>IF(O8=0,"",O8/TrNavi_act!O8*100)</f>
        <v>17440.036849788565</v>
      </c>
      <c r="P18" s="77">
        <f>IF(P8=0,"",P8/TrNavi_act!P8*100)</f>
        <v>17274.457992277315</v>
      </c>
      <c r="Q18" s="77">
        <f>IF(Q8=0,"",Q8/TrNavi_act!Q8*100)</f>
        <v>17104.141185110155</v>
      </c>
    </row>
    <row r="19" spans="1:17" ht="11.45" customHeight="1" x14ac:dyDescent="0.25">
      <c r="A19" s="147" t="s">
        <v>146</v>
      </c>
      <c r="B19" s="74">
        <f>IF(B9=0,"",B9/TrNavi_act!B9*100)</f>
        <v>2899.7590255415071</v>
      </c>
      <c r="C19" s="74">
        <f>IF(C9=0,"",C9/TrNavi_act!C9*100)</f>
        <v>2873.0187290030581</v>
      </c>
      <c r="D19" s="74">
        <f>IF(D9=0,"",D9/TrNavi_act!D9*100)</f>
        <v>2827.5454210396174</v>
      </c>
      <c r="E19" s="74">
        <f>IF(E9=0,"",E9/TrNavi_act!E9*100)</f>
        <v>2813.3582959517485</v>
      </c>
      <c r="F19" s="74">
        <f>IF(F9=0,"",F9/TrNavi_act!F9*100)</f>
        <v>2770.5987870986705</v>
      </c>
      <c r="G19" s="74">
        <f>IF(G9=0,"",G9/TrNavi_act!G9*100)</f>
        <v>2731.8663087215905</v>
      </c>
      <c r="H19" s="74">
        <f>IF(H9=0,"",H9/TrNavi_act!H9*100)</f>
        <v>2671.3547731181252</v>
      </c>
      <c r="I19" s="74">
        <f>IF(I9=0,"",I9/TrNavi_act!I9*100)</f>
        <v>2641.118194391086</v>
      </c>
      <c r="J19" s="74">
        <f>IF(J9=0,"",J9/TrNavi_act!J9*100)</f>
        <v>2615.8433639448672</v>
      </c>
      <c r="K19" s="74">
        <f>IF(K9=0,"",K9/TrNavi_act!K9*100)</f>
        <v>2591.2704989683325</v>
      </c>
      <c r="L19" s="74">
        <f>IF(L9=0,"",L9/TrNavi_act!L9*100)</f>
        <v>2565.4507021046088</v>
      </c>
      <c r="M19" s="74">
        <f>IF(M9=0,"",M9/TrNavi_act!M9*100)</f>
        <v>2541.6974952233563</v>
      </c>
      <c r="N19" s="74">
        <f>IF(N9=0,"",N9/TrNavi_act!N9*100)</f>
        <v>2517.7450794196366</v>
      </c>
      <c r="O19" s="74">
        <f>IF(O9=0,"",O9/TrNavi_act!O9*100)</f>
        <v>2494.4104833638394</v>
      </c>
      <c r="P19" s="74">
        <f>IF(P9=0,"",P9/TrNavi_act!P9*100)</f>
        <v>2471.71167823925</v>
      </c>
      <c r="Q19" s="74">
        <f>IF(Q9=0,"",Q9/TrNavi_act!Q9*100)</f>
        <v>2448.316207092289</v>
      </c>
    </row>
    <row r="21" spans="1:17" ht="11.45" customHeight="1" x14ac:dyDescent="0.25">
      <c r="A21" s="27" t="s">
        <v>155</v>
      </c>
      <c r="B21" s="68">
        <f>IF(B7=0,"",B7/TrNavi_act!B3*1000)</f>
        <v>92.482676756820482</v>
      </c>
      <c r="C21" s="68">
        <f>IF(C7=0,"",C7/TrNavi_act!C3*1000)</f>
        <v>76.865460814407271</v>
      </c>
      <c r="D21" s="68">
        <f>IF(D7=0,"",D7/TrNavi_act!D3*1000)</f>
        <v>82.19127729846781</v>
      </c>
      <c r="E21" s="68">
        <f>IF(E7=0,"",E7/TrNavi_act!E3*1000)</f>
        <v>82.371294061415355</v>
      </c>
      <c r="F21" s="68">
        <f>IF(F7=0,"",F7/TrNavi_act!F3*1000)</f>
        <v>73.519165796078866</v>
      </c>
      <c r="G21" s="68">
        <f>IF(G7=0,"",G7/TrNavi_act!G3*1000)</f>
        <v>79.521011079084246</v>
      </c>
      <c r="H21" s="68">
        <f>IF(H7=0,"",H7/TrNavi_act!H3*1000)</f>
        <v>72.496136799195213</v>
      </c>
      <c r="I21" s="68">
        <f>IF(I7=0,"",I7/TrNavi_act!I3*1000)</f>
        <v>66.338254625256255</v>
      </c>
      <c r="J21" s="68">
        <f>IF(J7=0,"",J7/TrNavi_act!J3*1000)</f>
        <v>42.358212492400241</v>
      </c>
      <c r="K21" s="68">
        <f>IF(K7=0,"",K7/TrNavi_act!K3*1000)</f>
        <v>73.465524531040757</v>
      </c>
      <c r="L21" s="68">
        <f>IF(L7=0,"",L7/TrNavi_act!L3*1000)</f>
        <v>53.362089387416951</v>
      </c>
      <c r="M21" s="68">
        <f>IF(M7=0,"",M7/TrNavi_act!M3*1000)</f>
        <v>55.025572176702184</v>
      </c>
      <c r="N21" s="68">
        <f>IF(N7=0,"",N7/TrNavi_act!N3*1000)</f>
        <v>44.121708924995552</v>
      </c>
      <c r="O21" s="68">
        <f>IF(O7=0,"",O7/TrNavi_act!O3*1000)</f>
        <v>46.468590965274998</v>
      </c>
      <c r="P21" s="68">
        <f>IF(P7=0,"",P7/TrNavi_act!P3*1000)</f>
        <v>48.783357415437706</v>
      </c>
      <c r="Q21" s="68">
        <f>IF(Q7=0,"",Q7/TrNavi_act!Q3*1000)</f>
        <v>55.189673399630443</v>
      </c>
    </row>
    <row r="22" spans="1:17" ht="11.45" customHeight="1" x14ac:dyDescent="0.25">
      <c r="A22" s="148" t="s">
        <v>147</v>
      </c>
      <c r="B22" s="77">
        <f>IF(B8=0,"",B8/TrNavi_act!B4*1000)</f>
        <v>78.193757197233197</v>
      </c>
      <c r="C22" s="77">
        <f>IF(C8=0,"",C8/TrNavi_act!C4*1000)</f>
        <v>64.941035369383741</v>
      </c>
      <c r="D22" s="77">
        <f>IF(D8=0,"",D8/TrNavi_act!D4*1000)</f>
        <v>69.385919458747352</v>
      </c>
      <c r="E22" s="77">
        <f>IF(E8=0,"",E8/TrNavi_act!E4*1000)</f>
        <v>69.50377133788615</v>
      </c>
      <c r="F22" s="77">
        <f>IF(F8=0,"",F8/TrNavi_act!F4*1000)</f>
        <v>61.967566779575172</v>
      </c>
      <c r="G22" s="77">
        <f>IF(G8=0,"",G8/TrNavi_act!G4*1000)</f>
        <v>67.037060624776259</v>
      </c>
      <c r="H22" s="77">
        <f>IF(H8=0,"",H8/TrNavi_act!H4*1000)</f>
        <v>61.108065884449857</v>
      </c>
      <c r="I22" s="77">
        <f>IF(I8=0,"",I8/TrNavi_act!I4*1000)</f>
        <v>55.919362207954379</v>
      </c>
      <c r="J22" s="77">
        <f>IF(J8=0,"",J8/TrNavi_act!J4*1000)</f>
        <v>35.686341352600977</v>
      </c>
      <c r="K22" s="77">
        <f>IF(K8=0,"",K8/TrNavi_act!K4*1000)</f>
        <v>61.856470349503823</v>
      </c>
      <c r="L22" s="77">
        <f>IF(L8=0,"",L8/TrNavi_act!L4*1000)</f>
        <v>44.895387286830641</v>
      </c>
      <c r="M22" s="77">
        <f>IF(M8=0,"",M8/TrNavi_act!M4*1000)</f>
        <v>46.274290156953398</v>
      </c>
      <c r="N22" s="77">
        <f>IF(N8=0,"",N8/TrNavi_act!N4*1000)</f>
        <v>37.079802809173763</v>
      </c>
      <c r="O22" s="77">
        <f>IF(O8=0,"",O8/TrNavi_act!O4*1000)</f>
        <v>39.035972444412465</v>
      </c>
      <c r="P22" s="77">
        <f>IF(P8=0,"",P8/TrNavi_act!P4*1000)</f>
        <v>40.9640221775269</v>
      </c>
      <c r="Q22" s="77">
        <f>IF(Q8=0,"",Q8/TrNavi_act!Q4*1000)</f>
        <v>46.324018640755405</v>
      </c>
    </row>
    <row r="23" spans="1:17" ht="11.45" customHeight="1" x14ac:dyDescent="0.25">
      <c r="A23" s="147" t="s">
        <v>146</v>
      </c>
      <c r="B23" s="74">
        <f>IF(B9=0,"",B9/TrNavi_act!B5*1000)</f>
        <v>92.672948892056965</v>
      </c>
      <c r="C23" s="74">
        <f>IF(C9=0,"",C9/TrNavi_act!C5*1000)</f>
        <v>77.000596747861039</v>
      </c>
      <c r="D23" s="74">
        <f>IF(D9=0,"",D9/TrNavi_act!D5*1000)</f>
        <v>82.307651765922742</v>
      </c>
      <c r="E23" s="74">
        <f>IF(E9=0,"",E9/TrNavi_act!E5*1000)</f>
        <v>82.484285257885148</v>
      </c>
      <c r="F23" s="74">
        <f>IF(F9=0,"",F9/TrNavi_act!F5*1000)</f>
        <v>73.573475136391977</v>
      </c>
      <c r="G23" s="74">
        <f>IF(G9=0,"",G9/TrNavi_act!G5*1000)</f>
        <v>79.627993279063602</v>
      </c>
      <c r="H23" s="74">
        <f>IF(H9=0,"",H9/TrNavi_act!H5*1000)</f>
        <v>72.617840046538603</v>
      </c>
      <c r="I23" s="74">
        <f>IF(I9=0,"",I9/TrNavi_act!I5*1000)</f>
        <v>66.481525992553387</v>
      </c>
      <c r="J23" s="74">
        <f>IF(J9=0,"",J9/TrNavi_act!J5*1000)</f>
        <v>42.445805215492094</v>
      </c>
      <c r="K23" s="74">
        <f>IF(K9=0,"",K9/TrNavi_act!K5*1000)</f>
        <v>73.605771200434262</v>
      </c>
      <c r="L23" s="74">
        <f>IF(L9=0,"",L9/TrNavi_act!L5*1000)</f>
        <v>53.446889627179338</v>
      </c>
      <c r="M23" s="74">
        <f>IF(M9=0,"",M9/TrNavi_act!M5*1000)</f>
        <v>55.113051872409507</v>
      </c>
      <c r="N23" s="74">
        <f>IF(N9=0,"",N9/TrNavi_act!N5*1000)</f>
        <v>44.182073354307832</v>
      </c>
      <c r="O23" s="74">
        <f>IF(O9=0,"",O9/TrNavi_act!O5*1000)</f>
        <v>46.533708020594752</v>
      </c>
      <c r="P23" s="74">
        <f>IF(P9=0,"",P9/TrNavi_act!P5*1000)</f>
        <v>48.853899155429126</v>
      </c>
      <c r="Q23" s="74">
        <f>IF(Q9=0,"",Q9/TrNavi_act!Q5*1000)</f>
        <v>55.270939647467358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1.1110729236677386E-2</v>
      </c>
      <c r="C26" s="52">
        <f t="shared" si="4"/>
        <v>9.4673254529948001E-3</v>
      </c>
      <c r="D26" s="52">
        <f t="shared" si="4"/>
        <v>7.6029578855960293E-3</v>
      </c>
      <c r="E26" s="52">
        <f t="shared" si="4"/>
        <v>7.3448884065496619E-3</v>
      </c>
      <c r="F26" s="52">
        <f t="shared" si="4"/>
        <v>3.9442030397777344E-3</v>
      </c>
      <c r="G26" s="52">
        <f t="shared" si="4"/>
        <v>7.1628638071852572E-3</v>
      </c>
      <c r="H26" s="52">
        <f t="shared" si="4"/>
        <v>8.91290008496224E-3</v>
      </c>
      <c r="I26" s="52">
        <f t="shared" si="4"/>
        <v>1.1434170827213248E-2</v>
      </c>
      <c r="J26" s="52">
        <f t="shared" si="4"/>
        <v>1.0917424017488343E-2</v>
      </c>
      <c r="K26" s="52">
        <f t="shared" si="4"/>
        <v>1.005037075099253E-2</v>
      </c>
      <c r="L26" s="52">
        <f t="shared" si="4"/>
        <v>8.3430252425147206E-3</v>
      </c>
      <c r="M26" s="52">
        <f t="shared" si="4"/>
        <v>8.3232135213413359E-3</v>
      </c>
      <c r="N26" s="52">
        <f t="shared" si="4"/>
        <v>7.1428080280304248E-3</v>
      </c>
      <c r="O26" s="52">
        <f t="shared" si="4"/>
        <v>7.2957531582715264E-3</v>
      </c>
      <c r="P26" s="52">
        <f t="shared" si="4"/>
        <v>7.5076988257085902E-3</v>
      </c>
      <c r="Q26" s="52">
        <f t="shared" si="4"/>
        <v>7.6240372416160268E-3</v>
      </c>
    </row>
    <row r="27" spans="1:17" ht="11.45" customHeight="1" x14ac:dyDescent="0.25">
      <c r="A27" s="147" t="s">
        <v>146</v>
      </c>
      <c r="B27" s="46">
        <f t="shared" ref="B27:Q27" si="5">IF(B9=0,0,B9/B$7)</f>
        <v>0.98888927076332267</v>
      </c>
      <c r="C27" s="46">
        <f t="shared" si="5"/>
        <v>0.99053267454700522</v>
      </c>
      <c r="D27" s="46">
        <f t="shared" si="5"/>
        <v>0.99239704211440394</v>
      </c>
      <c r="E27" s="46">
        <f t="shared" si="5"/>
        <v>0.99265511159345043</v>
      </c>
      <c r="F27" s="46">
        <f t="shared" si="5"/>
        <v>0.99605579696022228</v>
      </c>
      <c r="G27" s="46">
        <f t="shared" si="5"/>
        <v>0.99283713619281477</v>
      </c>
      <c r="H27" s="46">
        <f t="shared" si="5"/>
        <v>0.99108709991503785</v>
      </c>
      <c r="I27" s="46">
        <f t="shared" si="5"/>
        <v>0.98856582917278679</v>
      </c>
      <c r="J27" s="46">
        <f t="shared" si="5"/>
        <v>0.9890825759825117</v>
      </c>
      <c r="K27" s="46">
        <f t="shared" si="5"/>
        <v>0.98994962924900742</v>
      </c>
      <c r="L27" s="46">
        <f t="shared" si="5"/>
        <v>0.99165697475748527</v>
      </c>
      <c r="M27" s="46">
        <f t="shared" si="5"/>
        <v>0.99167678647865876</v>
      </c>
      <c r="N27" s="46">
        <f t="shared" si="5"/>
        <v>0.99285719197196953</v>
      </c>
      <c r="O27" s="46">
        <f t="shared" si="5"/>
        <v>0.99270424684172853</v>
      </c>
      <c r="P27" s="46">
        <f t="shared" si="5"/>
        <v>0.99249230117429144</v>
      </c>
      <c r="Q27" s="46">
        <f t="shared" si="5"/>
        <v>0.99237596275838402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BE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149933.08927793405</v>
      </c>
      <c r="C4" s="40">
        <f t="shared" si="0"/>
        <v>150744.98400295037</v>
      </c>
      <c r="D4" s="40">
        <f t="shared" si="0"/>
        <v>147735.79098258156</v>
      </c>
      <c r="E4" s="40">
        <f t="shared" si="0"/>
        <v>148828.31183942076</v>
      </c>
      <c r="F4" s="40">
        <f t="shared" si="0"/>
        <v>153303.92006376988</v>
      </c>
      <c r="G4" s="40">
        <f t="shared" si="0"/>
        <v>154098.2724380279</v>
      </c>
      <c r="H4" s="40">
        <f t="shared" si="0"/>
        <v>156081.25636479509</v>
      </c>
      <c r="I4" s="40">
        <f t="shared" si="0"/>
        <v>162246.46147266001</v>
      </c>
      <c r="J4" s="40">
        <f t="shared" si="0"/>
        <v>164791.04028469612</v>
      </c>
      <c r="K4" s="40">
        <f t="shared" si="0"/>
        <v>168697.92922668663</v>
      </c>
      <c r="L4" s="40">
        <f t="shared" si="0"/>
        <v>170310.53898913797</v>
      </c>
      <c r="M4" s="40">
        <f t="shared" si="0"/>
        <v>173609.43081971715</v>
      </c>
      <c r="N4" s="40">
        <f t="shared" si="0"/>
        <v>167865.34828383449</v>
      </c>
      <c r="O4" s="40">
        <f t="shared" si="0"/>
        <v>159135.866996172</v>
      </c>
      <c r="P4" s="40">
        <f t="shared" si="0"/>
        <v>164583.1053454605</v>
      </c>
      <c r="Q4" s="40">
        <f t="shared" si="0"/>
        <v>164782.4692218753</v>
      </c>
    </row>
    <row r="5" spans="1:17" ht="11.45" customHeight="1" x14ac:dyDescent="0.25">
      <c r="A5" s="23" t="s">
        <v>50</v>
      </c>
      <c r="B5" s="39">
        <f t="shared" ref="B5:Q5" si="1">B6+B7+B8</f>
        <v>117433.00886125924</v>
      </c>
      <c r="C5" s="39">
        <f t="shared" si="1"/>
        <v>118891.30258396639</v>
      </c>
      <c r="D5" s="39">
        <f t="shared" si="1"/>
        <v>121560.93037711133</v>
      </c>
      <c r="E5" s="39">
        <f t="shared" si="1"/>
        <v>120815.23445392771</v>
      </c>
      <c r="F5" s="39">
        <f t="shared" si="1"/>
        <v>122048.70723302575</v>
      </c>
      <c r="G5" s="39">
        <f t="shared" si="1"/>
        <v>122135.05452998632</v>
      </c>
      <c r="H5" s="39">
        <f t="shared" si="1"/>
        <v>122613.89313047829</v>
      </c>
      <c r="I5" s="39">
        <f t="shared" si="1"/>
        <v>125254.50743766688</v>
      </c>
      <c r="J5" s="39">
        <f t="shared" si="1"/>
        <v>127508.37232649041</v>
      </c>
      <c r="K5" s="39">
        <f t="shared" si="1"/>
        <v>127628.38228942898</v>
      </c>
      <c r="L5" s="39">
        <f t="shared" si="1"/>
        <v>128602.38350454977</v>
      </c>
      <c r="M5" s="39">
        <f t="shared" si="1"/>
        <v>129472.54895241375</v>
      </c>
      <c r="N5" s="39">
        <f t="shared" si="1"/>
        <v>129821.34242840861</v>
      </c>
      <c r="O5" s="39">
        <f t="shared" si="1"/>
        <v>123225.04561293154</v>
      </c>
      <c r="P5" s="39">
        <f t="shared" si="1"/>
        <v>125761.45489804688</v>
      </c>
      <c r="Q5" s="39">
        <f t="shared" si="1"/>
        <v>123997.01860842918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1590.3623888303243</v>
      </c>
      <c r="C6" s="37">
        <f>TrRoad_act!C$5</f>
        <v>1665.4020178848698</v>
      </c>
      <c r="D6" s="37">
        <f>TrRoad_act!D$5</f>
        <v>1758.0679492512359</v>
      </c>
      <c r="E6" s="37">
        <f>TrRoad_act!E$5</f>
        <v>1836.7829175178247</v>
      </c>
      <c r="F6" s="37">
        <f>TrRoad_act!F$5</f>
        <v>1871.689818754794</v>
      </c>
      <c r="G6" s="37">
        <f>TrRoad_act!G$5</f>
        <v>1815.7420138147825</v>
      </c>
      <c r="H6" s="37">
        <f>TrRoad_act!H$5</f>
        <v>1876.2897786461263</v>
      </c>
      <c r="I6" s="37">
        <f>TrRoad_act!I$5</f>
        <v>1954.4734054710261</v>
      </c>
      <c r="J6" s="37">
        <f>TrRoad_act!J$5</f>
        <v>1955.5019977111738</v>
      </c>
      <c r="K6" s="37">
        <f>TrRoad_act!K$5</f>
        <v>1924.6048560295326</v>
      </c>
      <c r="L6" s="37">
        <f>TrRoad_act!L$5</f>
        <v>1834.6232854949794</v>
      </c>
      <c r="M6" s="37">
        <f>TrRoad_act!M$5</f>
        <v>1833.0161514524063</v>
      </c>
      <c r="N6" s="37">
        <f>TrRoad_act!N$5</f>
        <v>1770.284146474308</v>
      </c>
      <c r="O6" s="37">
        <f>TrRoad_act!O$5</f>
        <v>1690.6110270210004</v>
      </c>
      <c r="P6" s="37">
        <f>TrRoad_act!P$5</f>
        <v>1781.860787437105</v>
      </c>
      <c r="Q6" s="37">
        <f>TrRoad_act!Q$5</f>
        <v>1760.2915924326812</v>
      </c>
    </row>
    <row r="7" spans="1:17" ht="11.45" customHeight="1" x14ac:dyDescent="0.25">
      <c r="A7" s="17" t="str">
        <f>TrRoad_act!$A$6</f>
        <v>Passenger cars</v>
      </c>
      <c r="B7" s="37">
        <f>TrRoad_act!B$6</f>
        <v>102544.38530389039</v>
      </c>
      <c r="C7" s="37">
        <f>TrRoad_act!C$6</f>
        <v>103440.56228671243</v>
      </c>
      <c r="D7" s="37">
        <f>TrRoad_act!D$6</f>
        <v>104843.43859901592</v>
      </c>
      <c r="E7" s="37">
        <f>TrRoad_act!E$6</f>
        <v>102494.87951863394</v>
      </c>
      <c r="F7" s="37">
        <f>TrRoad_act!F$6</f>
        <v>103034.02541013165</v>
      </c>
      <c r="G7" s="37">
        <f>TrRoad_act!G$6</f>
        <v>102804.26446068902</v>
      </c>
      <c r="H7" s="37">
        <f>TrRoad_act!H$6</f>
        <v>102659.59801049535</v>
      </c>
      <c r="I7" s="37">
        <f>TrRoad_act!I$6</f>
        <v>104570.39703409254</v>
      </c>
      <c r="J7" s="37">
        <f>TrRoad_act!J$6</f>
        <v>107942.87032877923</v>
      </c>
      <c r="K7" s="37">
        <f>TrRoad_act!K$6</f>
        <v>108073.77743339945</v>
      </c>
      <c r="L7" s="37">
        <f>TrRoad_act!L$6</f>
        <v>109387.76021905479</v>
      </c>
      <c r="M7" s="37">
        <f>TrRoad_act!M$6</f>
        <v>109969.53280096134</v>
      </c>
      <c r="N7" s="37">
        <f>TrRoad_act!N$6</f>
        <v>110141.0582819343</v>
      </c>
      <c r="O7" s="37">
        <f>TrRoad_act!O$6</f>
        <v>105360.03957646203</v>
      </c>
      <c r="P7" s="37">
        <f>TrRoad_act!P$6</f>
        <v>108190.16287007478</v>
      </c>
      <c r="Q7" s="37">
        <f>TrRoad_act!Q$6</f>
        <v>107070.6596448856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13298.26116853852</v>
      </c>
      <c r="C8" s="37">
        <f>TrRoad_act!C$13</f>
        <v>13785.338279369089</v>
      </c>
      <c r="D8" s="37">
        <f>TrRoad_act!D$13</f>
        <v>14959.423828844176</v>
      </c>
      <c r="E8" s="37">
        <f>TrRoad_act!E$13</f>
        <v>16483.57201777595</v>
      </c>
      <c r="F8" s="37">
        <f>TrRoad_act!F$13</f>
        <v>17142.992004139298</v>
      </c>
      <c r="G8" s="37">
        <f>TrRoad_act!G$13</f>
        <v>17515.048055482508</v>
      </c>
      <c r="H8" s="37">
        <f>TrRoad_act!H$13</f>
        <v>18078.005341336815</v>
      </c>
      <c r="I8" s="37">
        <f>TrRoad_act!I$13</f>
        <v>18729.636998103302</v>
      </c>
      <c r="J8" s="37">
        <f>TrRoad_act!J$13</f>
        <v>17610</v>
      </c>
      <c r="K8" s="37">
        <f>TrRoad_act!K$13</f>
        <v>17630</v>
      </c>
      <c r="L8" s="37">
        <f>TrRoad_act!L$13</f>
        <v>17380</v>
      </c>
      <c r="M8" s="37">
        <f>TrRoad_act!M$13</f>
        <v>17670</v>
      </c>
      <c r="N8" s="37">
        <f>TrRoad_act!N$13</f>
        <v>17910</v>
      </c>
      <c r="O8" s="37">
        <f>TrRoad_act!O$13</f>
        <v>16174.395009448497</v>
      </c>
      <c r="P8" s="37">
        <f>TrRoad_act!P$13</f>
        <v>15789.431240534999</v>
      </c>
      <c r="Q8" s="37">
        <f>TrRoad_act!Q$13</f>
        <v>15166.067371110899</v>
      </c>
    </row>
    <row r="9" spans="1:17" ht="11.45" customHeight="1" x14ac:dyDescent="0.25">
      <c r="A9" s="19" t="s">
        <v>52</v>
      </c>
      <c r="B9" s="38">
        <f t="shared" ref="B9:Q9" si="2">B10+B11+B12</f>
        <v>8604</v>
      </c>
      <c r="C9" s="38">
        <f t="shared" si="2"/>
        <v>8914</v>
      </c>
      <c r="D9" s="38">
        <f t="shared" si="2"/>
        <v>9150</v>
      </c>
      <c r="E9" s="38">
        <f t="shared" si="2"/>
        <v>9165</v>
      </c>
      <c r="F9" s="38">
        <f t="shared" si="2"/>
        <v>10135</v>
      </c>
      <c r="G9" s="38">
        <f t="shared" si="2"/>
        <v>9440</v>
      </c>
      <c r="H9" s="38">
        <f t="shared" si="2"/>
        <v>9914</v>
      </c>
      <c r="I9" s="38">
        <f t="shared" si="2"/>
        <v>10373</v>
      </c>
      <c r="J9" s="38">
        <f t="shared" si="2"/>
        <v>11139</v>
      </c>
      <c r="K9" s="38">
        <f t="shared" si="2"/>
        <v>11237</v>
      </c>
      <c r="L9" s="38">
        <f t="shared" si="2"/>
        <v>11634</v>
      </c>
      <c r="M9" s="38">
        <f t="shared" si="2"/>
        <v>11801.840179717587</v>
      </c>
      <c r="N9" s="38">
        <f t="shared" si="2"/>
        <v>12075.553181966081</v>
      </c>
      <c r="O9" s="38">
        <f t="shared" si="2"/>
        <v>12125.514532573296</v>
      </c>
      <c r="P9" s="38">
        <f t="shared" si="2"/>
        <v>12201.917278338889</v>
      </c>
      <c r="Q9" s="38">
        <f t="shared" si="2"/>
        <v>11575.308747385583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870</v>
      </c>
      <c r="C10" s="37">
        <f>TrRail_act!C$5</f>
        <v>876</v>
      </c>
      <c r="D10" s="37">
        <f>TrRail_act!D$5</f>
        <v>890</v>
      </c>
      <c r="E10" s="37">
        <f>TrRail_act!E$5</f>
        <v>900</v>
      </c>
      <c r="F10" s="37">
        <f>TrRail_act!F$5</f>
        <v>910</v>
      </c>
      <c r="G10" s="37">
        <f>TrRail_act!G$5</f>
        <v>930</v>
      </c>
      <c r="H10" s="37">
        <f>TrRail_act!H$5</f>
        <v>950</v>
      </c>
      <c r="I10" s="37">
        <f>TrRail_act!I$5</f>
        <v>970</v>
      </c>
      <c r="J10" s="37">
        <f>TrRail_act!J$5</f>
        <v>1000</v>
      </c>
      <c r="K10" s="37">
        <f>TrRail_act!K$5</f>
        <v>1000</v>
      </c>
      <c r="L10" s="37">
        <f>TrRail_act!L$5</f>
        <v>1070</v>
      </c>
      <c r="M10" s="37">
        <f>TrRail_act!M$5</f>
        <v>1132.8401797175866</v>
      </c>
      <c r="N10" s="37">
        <f>TrRail_act!N$5</f>
        <v>1218.5531819660803</v>
      </c>
      <c r="O10" s="37">
        <f>TrRail_act!O$5</f>
        <v>1239.5145325732949</v>
      </c>
      <c r="P10" s="37">
        <f>TrRail_act!P$5</f>
        <v>1227.917278338889</v>
      </c>
      <c r="Q10" s="37">
        <f>TrRail_act!Q$5</f>
        <v>1242.308747385583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6869</v>
      </c>
      <c r="C11" s="37">
        <f>TrRail_act!C$6</f>
        <v>7149</v>
      </c>
      <c r="D11" s="37">
        <f>TrRail_act!D$6</f>
        <v>7351</v>
      </c>
      <c r="E11" s="37">
        <f>TrRail_act!E$6</f>
        <v>7387</v>
      </c>
      <c r="F11" s="37">
        <f>TrRail_act!F$6</f>
        <v>8285</v>
      </c>
      <c r="G11" s="37">
        <f>TrRail_act!G$6</f>
        <v>7528</v>
      </c>
      <c r="H11" s="37">
        <f>TrRail_act!H$6</f>
        <v>7964</v>
      </c>
      <c r="I11" s="37">
        <f>TrRail_act!I$6</f>
        <v>8385</v>
      </c>
      <c r="J11" s="37">
        <f>TrRail_act!J$6</f>
        <v>9060</v>
      </c>
      <c r="K11" s="37">
        <f>TrRail_act!K$6</f>
        <v>9176</v>
      </c>
      <c r="L11" s="37">
        <f>TrRail_act!L$6</f>
        <v>9503</v>
      </c>
      <c r="M11" s="37">
        <f>TrRail_act!M$6</f>
        <v>9764</v>
      </c>
      <c r="N11" s="37">
        <f>TrRail_act!N$6</f>
        <v>9952</v>
      </c>
      <c r="O11" s="37">
        <f>TrRail_act!O$6</f>
        <v>9981</v>
      </c>
      <c r="P11" s="37">
        <f>TrRail_act!P$6</f>
        <v>10064</v>
      </c>
      <c r="Q11" s="37">
        <f>TrRail_act!Q$6</f>
        <v>9423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865</v>
      </c>
      <c r="C12" s="37">
        <f>TrRail_act!C$9</f>
        <v>889</v>
      </c>
      <c r="D12" s="37">
        <f>TrRail_act!D$9</f>
        <v>909</v>
      </c>
      <c r="E12" s="37">
        <f>TrRail_act!E$9</f>
        <v>878</v>
      </c>
      <c r="F12" s="37">
        <f>TrRail_act!F$9</f>
        <v>940</v>
      </c>
      <c r="G12" s="37">
        <f>TrRail_act!G$9</f>
        <v>982</v>
      </c>
      <c r="H12" s="37">
        <f>TrRail_act!H$9</f>
        <v>1000</v>
      </c>
      <c r="I12" s="37">
        <f>TrRail_act!I$9</f>
        <v>1018</v>
      </c>
      <c r="J12" s="37">
        <f>TrRail_act!J$9</f>
        <v>1079</v>
      </c>
      <c r="K12" s="37">
        <f>TrRail_act!K$9</f>
        <v>1061</v>
      </c>
      <c r="L12" s="37">
        <f>TrRail_act!L$9</f>
        <v>1061</v>
      </c>
      <c r="M12" s="37">
        <f>TrRail_act!M$9</f>
        <v>905</v>
      </c>
      <c r="N12" s="37">
        <f>TrRail_act!N$9</f>
        <v>905</v>
      </c>
      <c r="O12" s="37">
        <f>TrRail_act!O$9</f>
        <v>905</v>
      </c>
      <c r="P12" s="37">
        <f>TrRail_act!P$9</f>
        <v>910</v>
      </c>
      <c r="Q12" s="37">
        <f>TrRail_act!Q$9</f>
        <v>910</v>
      </c>
    </row>
    <row r="13" spans="1:17" ht="11.45" customHeight="1" x14ac:dyDescent="0.25">
      <c r="A13" s="19" t="s">
        <v>48</v>
      </c>
      <c r="B13" s="38">
        <f t="shared" ref="B13:Q13" si="3">B14+B15+B16</f>
        <v>23896.080416674828</v>
      </c>
      <c r="C13" s="38">
        <f t="shared" si="3"/>
        <v>22939.681418983968</v>
      </c>
      <c r="D13" s="38">
        <f t="shared" si="3"/>
        <v>17024.860605470232</v>
      </c>
      <c r="E13" s="38">
        <f t="shared" si="3"/>
        <v>18848.077385493045</v>
      </c>
      <c r="F13" s="38">
        <f t="shared" si="3"/>
        <v>21120.212830744134</v>
      </c>
      <c r="G13" s="38">
        <f t="shared" si="3"/>
        <v>22523.217908041595</v>
      </c>
      <c r="H13" s="38">
        <f t="shared" si="3"/>
        <v>23553.36323431681</v>
      </c>
      <c r="I13" s="38">
        <f t="shared" si="3"/>
        <v>26618.95403499313</v>
      </c>
      <c r="J13" s="38">
        <f t="shared" si="3"/>
        <v>26143.667958205711</v>
      </c>
      <c r="K13" s="38">
        <f t="shared" si="3"/>
        <v>29832.54693725767</v>
      </c>
      <c r="L13" s="38">
        <f t="shared" si="3"/>
        <v>30074.155484588209</v>
      </c>
      <c r="M13" s="38">
        <f t="shared" si="3"/>
        <v>32335.041687585821</v>
      </c>
      <c r="N13" s="38">
        <f t="shared" si="3"/>
        <v>25968.452673459811</v>
      </c>
      <c r="O13" s="38">
        <f t="shared" si="3"/>
        <v>23785.306850667184</v>
      </c>
      <c r="P13" s="38">
        <f t="shared" si="3"/>
        <v>26619.733169074727</v>
      </c>
      <c r="Q13" s="38">
        <f t="shared" si="3"/>
        <v>29210.141866060549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8413.6399738325144</v>
      </c>
      <c r="C15" s="37">
        <f>TrAvia_act!C$6</f>
        <v>8340.8903377534098</v>
      </c>
      <c r="D15" s="37">
        <f>TrAvia_act!D$6</f>
        <v>6682.9547066585646</v>
      </c>
      <c r="E15" s="37">
        <f>TrAvia_act!E$6</f>
        <v>7530.7912031549386</v>
      </c>
      <c r="F15" s="37">
        <f>TrAvia_act!F$6</f>
        <v>7715.4895871829885</v>
      </c>
      <c r="G15" s="37">
        <f>TrAvia_act!G$6</f>
        <v>7620.3512286005671</v>
      </c>
      <c r="H15" s="37">
        <f>TrAvia_act!H$6</f>
        <v>8130.5876177751625</v>
      </c>
      <c r="I15" s="37">
        <f>TrAvia_act!I$6</f>
        <v>8582.2874633076899</v>
      </c>
      <c r="J15" s="37">
        <f>TrAvia_act!J$6</f>
        <v>8575.4566922829927</v>
      </c>
      <c r="K15" s="37">
        <f>TrAvia_act!K$6</f>
        <v>8531.2234479261733</v>
      </c>
      <c r="L15" s="37">
        <f>TrAvia_act!L$6</f>
        <v>8890.3954582898477</v>
      </c>
      <c r="M15" s="37">
        <f>TrAvia_act!M$6</f>
        <v>9891.8444411438741</v>
      </c>
      <c r="N15" s="37">
        <f>TrAvia_act!N$6</f>
        <v>10069.20118117166</v>
      </c>
      <c r="O15" s="37">
        <f>TrAvia_act!O$6</f>
        <v>10376.126125436615</v>
      </c>
      <c r="P15" s="37">
        <f>TrAvia_act!P$6</f>
        <v>11541.737241184523</v>
      </c>
      <c r="Q15" s="37">
        <f>TrAvia_act!Q$6</f>
        <v>12622.368509367652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15482.440442842315</v>
      </c>
      <c r="C16" s="37">
        <f>TrAvia_act!C$7</f>
        <v>14598.791081230558</v>
      </c>
      <c r="D16" s="37">
        <f>TrAvia_act!D$7</f>
        <v>10341.905898811667</v>
      </c>
      <c r="E16" s="37">
        <f>TrAvia_act!E$7</f>
        <v>11317.286182338108</v>
      </c>
      <c r="F16" s="37">
        <f>TrAvia_act!F$7</f>
        <v>13404.723243561146</v>
      </c>
      <c r="G16" s="37">
        <f>TrAvia_act!G$7</f>
        <v>14902.866679441029</v>
      </c>
      <c r="H16" s="37">
        <f>TrAvia_act!H$7</f>
        <v>15422.775616541649</v>
      </c>
      <c r="I16" s="37">
        <f>TrAvia_act!I$7</f>
        <v>18036.66657168544</v>
      </c>
      <c r="J16" s="37">
        <f>TrAvia_act!J$7</f>
        <v>17568.21126592272</v>
      </c>
      <c r="K16" s="37">
        <f>TrAvia_act!K$7</f>
        <v>21301.323489331498</v>
      </c>
      <c r="L16" s="37">
        <f>TrAvia_act!L$7</f>
        <v>21183.760026298361</v>
      </c>
      <c r="M16" s="37">
        <f>TrAvia_act!M$7</f>
        <v>22443.197246441949</v>
      </c>
      <c r="N16" s="37">
        <f>TrAvia_act!N$7</f>
        <v>15899.251492288153</v>
      </c>
      <c r="O16" s="37">
        <f>TrAvia_act!O$7</f>
        <v>13409.18072523057</v>
      </c>
      <c r="P16" s="37">
        <f>TrAvia_act!P$7</f>
        <v>15077.995927890204</v>
      </c>
      <c r="Q16" s="37">
        <f>TrAvia_act!Q$7</f>
        <v>16587.773356692898</v>
      </c>
    </row>
    <row r="17" spans="1:17" ht="11.45" customHeight="1" x14ac:dyDescent="0.25">
      <c r="A17" s="25" t="s">
        <v>51</v>
      </c>
      <c r="B17" s="40">
        <f t="shared" ref="B17:Q17" si="4">B18+B21+B22+B25</f>
        <v>56667.350340634992</v>
      </c>
      <c r="C17" s="40">
        <f t="shared" si="4"/>
        <v>58628.711330200495</v>
      </c>
      <c r="D17" s="40">
        <f t="shared" si="4"/>
        <v>60203.123954763527</v>
      </c>
      <c r="E17" s="40">
        <f t="shared" si="4"/>
        <v>60217.129609760726</v>
      </c>
      <c r="F17" s="40">
        <f t="shared" si="4"/>
        <v>64295.572180535994</v>
      </c>
      <c r="G17" s="40">
        <f t="shared" si="4"/>
        <v>65806.454375519083</v>
      </c>
      <c r="H17" s="40">
        <f t="shared" si="4"/>
        <v>68413.115199358057</v>
      </c>
      <c r="I17" s="40">
        <f t="shared" si="4"/>
        <v>70894.98459985487</v>
      </c>
      <c r="J17" s="40">
        <f t="shared" si="4"/>
        <v>68408.4164245258</v>
      </c>
      <c r="K17" s="40">
        <f t="shared" si="4"/>
        <v>60940.522718790628</v>
      </c>
      <c r="L17" s="40">
        <f t="shared" si="4"/>
        <v>65686.13079657359</v>
      </c>
      <c r="M17" s="40">
        <f t="shared" si="4"/>
        <v>66067.509373254172</v>
      </c>
      <c r="N17" s="40">
        <f t="shared" si="4"/>
        <v>66910.796683183129</v>
      </c>
      <c r="O17" s="40">
        <f t="shared" si="4"/>
        <v>68347.45575136035</v>
      </c>
      <c r="P17" s="40">
        <f t="shared" si="4"/>
        <v>68837.133505144695</v>
      </c>
      <c r="Q17" s="40">
        <f t="shared" si="4"/>
        <v>68880.89478777397</v>
      </c>
    </row>
    <row r="18" spans="1:17" ht="11.45" customHeight="1" x14ac:dyDescent="0.25">
      <c r="A18" s="23" t="s">
        <v>50</v>
      </c>
      <c r="B18" s="39">
        <f t="shared" ref="B18:Q18" si="5">B19+B20</f>
        <v>40672.337569622592</v>
      </c>
      <c r="C18" s="39">
        <f t="shared" si="5"/>
        <v>42824.286488257581</v>
      </c>
      <c r="D18" s="39">
        <f t="shared" si="5"/>
        <v>43893.212292808741</v>
      </c>
      <c r="E18" s="39">
        <f t="shared" si="5"/>
        <v>43479.350751317106</v>
      </c>
      <c r="F18" s="39">
        <f t="shared" si="5"/>
        <v>46917.984845703737</v>
      </c>
      <c r="G18" s="39">
        <f t="shared" si="5"/>
        <v>47692.179681445574</v>
      </c>
      <c r="H18" s="39">
        <f t="shared" si="5"/>
        <v>48931.11970861545</v>
      </c>
      <c r="I18" s="39">
        <f t="shared" si="5"/>
        <v>50075.7053168899</v>
      </c>
      <c r="J18" s="39">
        <f t="shared" si="5"/>
        <v>48110.347237782858</v>
      </c>
      <c r="K18" s="39">
        <f t="shared" si="5"/>
        <v>45486.693892528325</v>
      </c>
      <c r="L18" s="39">
        <f t="shared" si="5"/>
        <v>46704.688851266721</v>
      </c>
      <c r="M18" s="39">
        <f t="shared" si="5"/>
        <v>46637.160796133467</v>
      </c>
      <c r="N18" s="39">
        <f t="shared" si="5"/>
        <v>46917.808049023137</v>
      </c>
      <c r="O18" s="39">
        <f t="shared" si="5"/>
        <v>48607.225244788635</v>
      </c>
      <c r="P18" s="39">
        <f t="shared" si="5"/>
        <v>48995.906049390658</v>
      </c>
      <c r="Q18" s="39">
        <f t="shared" si="5"/>
        <v>48830.958922610102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677.21435383689015</v>
      </c>
      <c r="C19" s="37">
        <f>TrRoad_act!C$20</f>
        <v>724.83446499421211</v>
      </c>
      <c r="D19" s="37">
        <f>TrRoad_act!D$20</f>
        <v>758.40087236150055</v>
      </c>
      <c r="E19" s="37">
        <f>TrRoad_act!E$20</f>
        <v>799.54771022488069</v>
      </c>
      <c r="F19" s="37">
        <f>TrRoad_act!F$20</f>
        <v>884.22769620458291</v>
      </c>
      <c r="G19" s="37">
        <f>TrRoad_act!G$20</f>
        <v>929.16563578639284</v>
      </c>
      <c r="H19" s="37">
        <f>TrRoad_act!H$20</f>
        <v>967.20951118175276</v>
      </c>
      <c r="I19" s="37">
        <f>TrRoad_act!I$20</f>
        <v>1023.9063110835185</v>
      </c>
      <c r="J19" s="37">
        <f>TrRoad_act!J$20</f>
        <v>1051.8777244907637</v>
      </c>
      <c r="K19" s="37">
        <f>TrRoad_act!K$20</f>
        <v>1060.7762204808848</v>
      </c>
      <c r="L19" s="37">
        <f>TrRoad_act!L$20</f>
        <v>1073.7418710504348</v>
      </c>
      <c r="M19" s="37">
        <f>TrRoad_act!M$20</f>
        <v>1069.3422858080748</v>
      </c>
      <c r="N19" s="37">
        <f>TrRoad_act!N$20</f>
        <v>1062.5602552109374</v>
      </c>
      <c r="O19" s="37">
        <f>TrRoad_act!O$20</f>
        <v>1028.2470975762317</v>
      </c>
      <c r="P19" s="37">
        <f>TrRoad_act!P$20</f>
        <v>1068.0100012351647</v>
      </c>
      <c r="Q19" s="37">
        <f>TrRoad_act!Q$20</f>
        <v>1133.1495045662084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39995.123215785701</v>
      </c>
      <c r="C20" s="37">
        <f>TrRoad_act!C$26</f>
        <v>42099.452023263366</v>
      </c>
      <c r="D20" s="37">
        <f>TrRoad_act!D$26</f>
        <v>43134.811420447244</v>
      </c>
      <c r="E20" s="37">
        <f>TrRoad_act!E$26</f>
        <v>42679.803041092222</v>
      </c>
      <c r="F20" s="37">
        <f>TrRoad_act!F$26</f>
        <v>46033.757149499157</v>
      </c>
      <c r="G20" s="37">
        <f>TrRoad_act!G$26</f>
        <v>46763.014045659183</v>
      </c>
      <c r="H20" s="37">
        <f>TrRoad_act!H$26</f>
        <v>47963.910197433695</v>
      </c>
      <c r="I20" s="37">
        <f>TrRoad_act!I$26</f>
        <v>49051.799005806381</v>
      </c>
      <c r="J20" s="37">
        <f>TrRoad_act!J$26</f>
        <v>47058.469513292097</v>
      </c>
      <c r="K20" s="37">
        <f>TrRoad_act!K$26</f>
        <v>44425.917672047442</v>
      </c>
      <c r="L20" s="37">
        <f>TrRoad_act!L$26</f>
        <v>45630.946980216286</v>
      </c>
      <c r="M20" s="37">
        <f>TrRoad_act!M$26</f>
        <v>45567.818510325393</v>
      </c>
      <c r="N20" s="37">
        <f>TrRoad_act!N$26</f>
        <v>45855.247793812203</v>
      </c>
      <c r="O20" s="37">
        <f>TrRoad_act!O$26</f>
        <v>47578.978147212401</v>
      </c>
      <c r="P20" s="37">
        <f>TrRoad_act!P$26</f>
        <v>47927.896048155497</v>
      </c>
      <c r="Q20" s="37">
        <f>TrRoad_act!Q$26</f>
        <v>47697.809418043893</v>
      </c>
    </row>
    <row r="21" spans="1:17" ht="11.45" customHeight="1" x14ac:dyDescent="0.25">
      <c r="A21" s="19" t="s">
        <v>49</v>
      </c>
      <c r="B21" s="38">
        <f>TrRail_act!B$10</f>
        <v>7674</v>
      </c>
      <c r="C21" s="38">
        <f>TrRail_act!C$10</f>
        <v>7081</v>
      </c>
      <c r="D21" s="38">
        <f>TrRail_act!D$10</f>
        <v>7297</v>
      </c>
      <c r="E21" s="38">
        <f>TrRail_act!E$10</f>
        <v>7293</v>
      </c>
      <c r="F21" s="38">
        <f>TrRail_act!F$10</f>
        <v>7691</v>
      </c>
      <c r="G21" s="38">
        <f>TrRail_act!G$10</f>
        <v>8130.0000000000009</v>
      </c>
      <c r="H21" s="38">
        <f>TrRail_act!H$10</f>
        <v>8572</v>
      </c>
      <c r="I21" s="38">
        <f>TrRail_act!I$10</f>
        <v>9258</v>
      </c>
      <c r="J21" s="38">
        <f>TrRail_act!J$10</f>
        <v>8927</v>
      </c>
      <c r="K21" s="38">
        <f>TrRail_act!K$10</f>
        <v>6374</v>
      </c>
      <c r="L21" s="38">
        <f>TrRail_act!L$10</f>
        <v>7476</v>
      </c>
      <c r="M21" s="38">
        <f>TrRail_act!M$10</f>
        <v>7593</v>
      </c>
      <c r="N21" s="38">
        <f>TrRail_act!N$10</f>
        <v>7280</v>
      </c>
      <c r="O21" s="38">
        <f>TrRail_act!O$10</f>
        <v>7280</v>
      </c>
      <c r="P21" s="38">
        <f>TrRail_act!P$10</f>
        <v>7280</v>
      </c>
      <c r="Q21" s="38">
        <f>TrRail_act!Q$10</f>
        <v>7280</v>
      </c>
    </row>
    <row r="22" spans="1:17" ht="11.45" customHeight="1" x14ac:dyDescent="0.25">
      <c r="A22" s="19" t="s">
        <v>48</v>
      </c>
      <c r="B22" s="38">
        <f t="shared" ref="B22:Q22" si="6">B23+B24</f>
        <v>1009.9373854658406</v>
      </c>
      <c r="C22" s="38">
        <f t="shared" si="6"/>
        <v>981.67302523208286</v>
      </c>
      <c r="D22" s="38">
        <f t="shared" si="6"/>
        <v>866.54463172236899</v>
      </c>
      <c r="E22" s="38">
        <f t="shared" si="6"/>
        <v>1142.5102822050926</v>
      </c>
      <c r="F22" s="38">
        <f t="shared" si="6"/>
        <v>1255.1327118613203</v>
      </c>
      <c r="G22" s="38">
        <f t="shared" si="6"/>
        <v>1344.8676801337117</v>
      </c>
      <c r="H22" s="38">
        <f t="shared" si="6"/>
        <v>1906.796529</v>
      </c>
      <c r="I22" s="38">
        <f t="shared" si="6"/>
        <v>2431.4367590000002</v>
      </c>
      <c r="J22" s="38">
        <f t="shared" si="6"/>
        <v>2510.2459325</v>
      </c>
      <c r="K22" s="38">
        <f t="shared" si="6"/>
        <v>1907.212192</v>
      </c>
      <c r="L22" s="38">
        <f t="shared" si="6"/>
        <v>2344.5992340000003</v>
      </c>
      <c r="M22" s="38">
        <f t="shared" si="6"/>
        <v>2493.8735930941193</v>
      </c>
      <c r="N22" s="38">
        <f t="shared" si="6"/>
        <v>2203.6666035778676</v>
      </c>
      <c r="O22" s="38">
        <f t="shared" si="6"/>
        <v>2004.4229026977082</v>
      </c>
      <c r="P22" s="38">
        <f t="shared" si="6"/>
        <v>2015.9442843309782</v>
      </c>
      <c r="Q22" s="38">
        <f t="shared" si="6"/>
        <v>2248.3668493391233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143.21405883607264</v>
      </c>
      <c r="C23" s="37">
        <f>TrAvia_act!C$9</f>
        <v>129.69317185577546</v>
      </c>
      <c r="D23" s="37">
        <f>TrAvia_act!D$9</f>
        <v>124.62759726742161</v>
      </c>
      <c r="E23" s="37">
        <f>TrAvia_act!E$9</f>
        <v>129.77203328237019</v>
      </c>
      <c r="F23" s="37">
        <f>TrAvia_act!F$9</f>
        <v>133.82668490827521</v>
      </c>
      <c r="G23" s="37">
        <f>TrAvia_act!G$9</f>
        <v>148.44147163127653</v>
      </c>
      <c r="H23" s="37">
        <f>TrAvia_act!H$9</f>
        <v>179.10300038117654</v>
      </c>
      <c r="I23" s="37">
        <f>TrAvia_act!I$9</f>
        <v>186.26145491615171</v>
      </c>
      <c r="J23" s="37">
        <f>TrAvia_act!J$9</f>
        <v>135.24707908096914</v>
      </c>
      <c r="K23" s="37">
        <f>TrAvia_act!K$9</f>
        <v>104.44644224015121</v>
      </c>
      <c r="L23" s="37">
        <f>TrAvia_act!L$9</f>
        <v>139.15040779989599</v>
      </c>
      <c r="M23" s="37">
        <f>TrAvia_act!M$9</f>
        <v>129.54558684074345</v>
      </c>
      <c r="N23" s="37">
        <f>TrAvia_act!N$9</f>
        <v>130.52298801017395</v>
      </c>
      <c r="O23" s="37">
        <f>TrAvia_act!O$9</f>
        <v>130.85429555945623</v>
      </c>
      <c r="P23" s="37">
        <f>TrAvia_act!P$9</f>
        <v>141.26243207175892</v>
      </c>
      <c r="Q23" s="37">
        <f>TrAvia_act!Q$9</f>
        <v>151.89303738456047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866.72332662976805</v>
      </c>
      <c r="C24" s="37">
        <f>TrAvia_act!C$10</f>
        <v>851.97985337630735</v>
      </c>
      <c r="D24" s="37">
        <f>TrAvia_act!D$10</f>
        <v>741.91703445494738</v>
      </c>
      <c r="E24" s="37">
        <f>TrAvia_act!E$10</f>
        <v>1012.7382489227224</v>
      </c>
      <c r="F24" s="37">
        <f>TrAvia_act!F$10</f>
        <v>1121.3060269530451</v>
      </c>
      <c r="G24" s="37">
        <f>TrAvia_act!G$10</f>
        <v>1196.4262085024352</v>
      </c>
      <c r="H24" s="37">
        <f>TrAvia_act!H$10</f>
        <v>1727.6935286188234</v>
      </c>
      <c r="I24" s="37">
        <f>TrAvia_act!I$10</f>
        <v>2245.1753040838485</v>
      </c>
      <c r="J24" s="37">
        <f>TrAvia_act!J$10</f>
        <v>2374.9988534190306</v>
      </c>
      <c r="K24" s="37">
        <f>TrAvia_act!K$10</f>
        <v>1802.7657497598489</v>
      </c>
      <c r="L24" s="37">
        <f>TrAvia_act!L$10</f>
        <v>2205.4488262001041</v>
      </c>
      <c r="M24" s="37">
        <f>TrAvia_act!M$10</f>
        <v>2364.3280062533759</v>
      </c>
      <c r="N24" s="37">
        <f>TrAvia_act!N$10</f>
        <v>2073.1436155676938</v>
      </c>
      <c r="O24" s="37">
        <f>TrAvia_act!O$10</f>
        <v>1873.568607138252</v>
      </c>
      <c r="P24" s="37">
        <f>TrAvia_act!P$10</f>
        <v>1874.6818522592193</v>
      </c>
      <c r="Q24" s="37">
        <f>TrAvia_act!Q$10</f>
        <v>2096.4738119545627</v>
      </c>
    </row>
    <row r="25" spans="1:17" ht="11.45" customHeight="1" x14ac:dyDescent="0.25">
      <c r="A25" s="19" t="s">
        <v>32</v>
      </c>
      <c r="B25" s="38">
        <f t="shared" ref="B25:Q25" si="7">B26+B27</f>
        <v>7311.0753855465628</v>
      </c>
      <c r="C25" s="38">
        <f t="shared" si="7"/>
        <v>7741.7518167108256</v>
      </c>
      <c r="D25" s="38">
        <f t="shared" si="7"/>
        <v>8146.3670302324153</v>
      </c>
      <c r="E25" s="38">
        <f t="shared" si="7"/>
        <v>8302.2685762385281</v>
      </c>
      <c r="F25" s="38">
        <f t="shared" si="7"/>
        <v>8431.4546229709395</v>
      </c>
      <c r="G25" s="38">
        <f t="shared" si="7"/>
        <v>8639.40701393979</v>
      </c>
      <c r="H25" s="38">
        <f t="shared" si="7"/>
        <v>9003.1989617426043</v>
      </c>
      <c r="I25" s="38">
        <f t="shared" si="7"/>
        <v>9129.8425239649641</v>
      </c>
      <c r="J25" s="38">
        <f t="shared" si="7"/>
        <v>8860.823254242945</v>
      </c>
      <c r="K25" s="38">
        <f t="shared" si="7"/>
        <v>7172.616634262301</v>
      </c>
      <c r="L25" s="38">
        <f t="shared" si="7"/>
        <v>9160.8427113068756</v>
      </c>
      <c r="M25" s="38">
        <f t="shared" si="7"/>
        <v>9343.4749840265813</v>
      </c>
      <c r="N25" s="38">
        <f t="shared" si="7"/>
        <v>10509.32203058212</v>
      </c>
      <c r="O25" s="38">
        <f t="shared" si="7"/>
        <v>10455.807603874015</v>
      </c>
      <c r="P25" s="38">
        <f t="shared" si="7"/>
        <v>10545.28317142306</v>
      </c>
      <c r="Q25" s="38">
        <f t="shared" si="7"/>
        <v>10521.569015824743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96.075385546562757</v>
      </c>
      <c r="C26" s="37">
        <f>TrNavi_act!C4</f>
        <v>86.751816710825821</v>
      </c>
      <c r="D26" s="37">
        <f>TrNavi_act!D4</f>
        <v>73.367030232415743</v>
      </c>
      <c r="E26" s="37">
        <f>TrNavi_act!E4</f>
        <v>72.268576238527515</v>
      </c>
      <c r="F26" s="37">
        <f>TrNavi_act!F4</f>
        <v>39.454622970939262</v>
      </c>
      <c r="G26" s="37">
        <f>TrNavi_act!G4</f>
        <v>73.407013939789167</v>
      </c>
      <c r="H26" s="37">
        <f>TrNavi_act!H4</f>
        <v>95.19896174260353</v>
      </c>
      <c r="I26" s="37">
        <f>TrNavi_act!I4</f>
        <v>123.84252396496416</v>
      </c>
      <c r="J26" s="37">
        <f>TrNavi_act!J4</f>
        <v>114.82325424294484</v>
      </c>
      <c r="K26" s="37">
        <f>TrNavi_act!K4</f>
        <v>85.616634262301133</v>
      </c>
      <c r="L26" s="37">
        <f>TrNavi_act!L4</f>
        <v>90.842711306875231</v>
      </c>
      <c r="M26" s="37">
        <f>TrNavi_act!M4</f>
        <v>92.474984026580415</v>
      </c>
      <c r="N26" s="37">
        <f>TrNavi_act!N4</f>
        <v>89.322030582120192</v>
      </c>
      <c r="O26" s="37">
        <f>TrNavi_act!O4</f>
        <v>90.807603874013878</v>
      </c>
      <c r="P26" s="37">
        <f>TrNavi_act!P4</f>
        <v>94.283171423059386</v>
      </c>
      <c r="Q26" s="37">
        <f>TrNavi_act!Q4</f>
        <v>95.569015824742834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7215</v>
      </c>
      <c r="C27" s="36">
        <f>TrNavi_act!C5</f>
        <v>7655</v>
      </c>
      <c r="D27" s="36">
        <f>TrNavi_act!D5</f>
        <v>8073</v>
      </c>
      <c r="E27" s="36">
        <f>TrNavi_act!E5</f>
        <v>8230</v>
      </c>
      <c r="F27" s="36">
        <f>TrNavi_act!F5</f>
        <v>8392</v>
      </c>
      <c r="G27" s="36">
        <f>TrNavi_act!G5</f>
        <v>8566</v>
      </c>
      <c r="H27" s="36">
        <f>TrNavi_act!H5</f>
        <v>8908</v>
      </c>
      <c r="I27" s="36">
        <f>TrNavi_act!I5</f>
        <v>9006</v>
      </c>
      <c r="J27" s="36">
        <f>TrNavi_act!J5</f>
        <v>8746</v>
      </c>
      <c r="K27" s="36">
        <f>TrNavi_act!K5</f>
        <v>7087</v>
      </c>
      <c r="L27" s="36">
        <f>TrNavi_act!L5</f>
        <v>9070</v>
      </c>
      <c r="M27" s="36">
        <f>TrNavi_act!M5</f>
        <v>9251</v>
      </c>
      <c r="N27" s="36">
        <f>TrNavi_act!N5</f>
        <v>10420</v>
      </c>
      <c r="O27" s="36">
        <f>TrNavi_act!O5</f>
        <v>10365</v>
      </c>
      <c r="P27" s="36">
        <f>TrNavi_act!P5</f>
        <v>10451</v>
      </c>
      <c r="Q27" s="36">
        <f>TrNavi_act!Q5</f>
        <v>10426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9660.38853435087</v>
      </c>
      <c r="C29" s="41">
        <f t="shared" si="8"/>
        <v>9544.077418283614</v>
      </c>
      <c r="D29" s="41">
        <f t="shared" si="8"/>
        <v>9644.9766146124384</v>
      </c>
      <c r="E29" s="41">
        <f t="shared" si="8"/>
        <v>10135.632818201713</v>
      </c>
      <c r="F29" s="41">
        <f t="shared" si="8"/>
        <v>10289.430811209075</v>
      </c>
      <c r="G29" s="41">
        <f t="shared" si="8"/>
        <v>9946.9298729948114</v>
      </c>
      <c r="H29" s="41">
        <f t="shared" si="8"/>
        <v>10024.089834210066</v>
      </c>
      <c r="I29" s="41">
        <f t="shared" si="8"/>
        <v>10402.918731800468</v>
      </c>
      <c r="J29" s="41">
        <f t="shared" si="8"/>
        <v>10446.303565844722</v>
      </c>
      <c r="K29" s="41">
        <f t="shared" si="8"/>
        <v>10251.026963147313</v>
      </c>
      <c r="L29" s="41">
        <f t="shared" si="8"/>
        <v>10257.129336319183</v>
      </c>
      <c r="M29" s="41">
        <f t="shared" si="8"/>
        <v>10250.867191958168</v>
      </c>
      <c r="N29" s="41">
        <f t="shared" si="8"/>
        <v>9860.5820623603122</v>
      </c>
      <c r="O29" s="41">
        <f t="shared" si="8"/>
        <v>9641.2339894567922</v>
      </c>
      <c r="P29" s="41">
        <f t="shared" si="8"/>
        <v>9871.263079263219</v>
      </c>
      <c r="Q29" s="41">
        <f t="shared" si="8"/>
        <v>10399.154882448231</v>
      </c>
    </row>
    <row r="30" spans="1:17" ht="11.45" customHeight="1" x14ac:dyDescent="0.25">
      <c r="A30" s="25" t="s">
        <v>39</v>
      </c>
      <c r="B30" s="40">
        <f t="shared" ref="B30:Q30" si="9">B31+B35+B39</f>
        <v>6737.7122674412458</v>
      </c>
      <c r="C30" s="40">
        <f t="shared" si="9"/>
        <v>6578.9972950508718</v>
      </c>
      <c r="D30" s="40">
        <f t="shared" si="9"/>
        <v>6512.7472236685171</v>
      </c>
      <c r="E30" s="40">
        <f t="shared" si="9"/>
        <v>6853.645359313241</v>
      </c>
      <c r="F30" s="40">
        <f t="shared" si="9"/>
        <v>6781.0012804228745</v>
      </c>
      <c r="G30" s="40">
        <f t="shared" si="9"/>
        <v>6416.6036467887607</v>
      </c>
      <c r="H30" s="40">
        <f t="shared" si="9"/>
        <v>6321.9661151692135</v>
      </c>
      <c r="I30" s="40">
        <f t="shared" si="9"/>
        <v>6506.3152889189087</v>
      </c>
      <c r="J30" s="40">
        <f t="shared" si="9"/>
        <v>6735.4410497193476</v>
      </c>
      <c r="K30" s="40">
        <f t="shared" si="9"/>
        <v>6764.3099757298478</v>
      </c>
      <c r="L30" s="40">
        <f t="shared" si="9"/>
        <v>6707.0762977992217</v>
      </c>
      <c r="M30" s="40">
        <f t="shared" si="9"/>
        <v>6740.4077595289255</v>
      </c>
      <c r="N30" s="40">
        <f t="shared" si="9"/>
        <v>6482.3867203560303</v>
      </c>
      <c r="O30" s="40">
        <f t="shared" si="9"/>
        <v>6227.1621735790859</v>
      </c>
      <c r="P30" s="40">
        <f t="shared" si="9"/>
        <v>6385.3643254643248</v>
      </c>
      <c r="Q30" s="40">
        <f t="shared" si="9"/>
        <v>6711.4394062998963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5254.9417027448899</v>
      </c>
      <c r="C31" s="39">
        <f t="shared" si="10"/>
        <v>5427.3525262520843</v>
      </c>
      <c r="D31" s="39">
        <f t="shared" si="10"/>
        <v>5314.0230193695188</v>
      </c>
      <c r="E31" s="39">
        <f t="shared" si="10"/>
        <v>5412.6117951625847</v>
      </c>
      <c r="F31" s="39">
        <f t="shared" si="10"/>
        <v>5447.5273529567748</v>
      </c>
      <c r="G31" s="39">
        <f t="shared" si="10"/>
        <v>5193.9706231339551</v>
      </c>
      <c r="H31" s="39">
        <f t="shared" si="10"/>
        <v>5258.2264683324156</v>
      </c>
      <c r="I31" s="39">
        <f t="shared" si="10"/>
        <v>5351.254716197971</v>
      </c>
      <c r="J31" s="39">
        <f t="shared" si="10"/>
        <v>5491.7900249362046</v>
      </c>
      <c r="K31" s="39">
        <f t="shared" si="10"/>
        <v>5545.7457678491164</v>
      </c>
      <c r="L31" s="39">
        <f t="shared" si="10"/>
        <v>5439.6446481973626</v>
      </c>
      <c r="M31" s="39">
        <f t="shared" si="10"/>
        <v>5391.0079034611699</v>
      </c>
      <c r="N31" s="39">
        <f t="shared" si="10"/>
        <v>5254.6739259266524</v>
      </c>
      <c r="O31" s="39">
        <f t="shared" si="10"/>
        <v>5054.3248165081741</v>
      </c>
      <c r="P31" s="39">
        <f t="shared" si="10"/>
        <v>5148.6550339203759</v>
      </c>
      <c r="Q31" s="39">
        <f t="shared" si="10"/>
        <v>5383.1718987231116</v>
      </c>
    </row>
    <row r="32" spans="1:17" ht="11.45" customHeight="1" x14ac:dyDescent="0.25">
      <c r="A32" s="17" t="str">
        <f>$A$6</f>
        <v>Powered 2-wheelers</v>
      </c>
      <c r="B32" s="37">
        <f>TrRoad_ene!B$19</f>
        <v>58.854081192763452</v>
      </c>
      <c r="C32" s="37">
        <f>TrRoad_ene!C$19</f>
        <v>62.178112685268545</v>
      </c>
      <c r="D32" s="37">
        <f>TrRoad_ene!D$19</f>
        <v>63.784923784495575</v>
      </c>
      <c r="E32" s="37">
        <f>TrRoad_ene!E$19</f>
        <v>67.251295114371089</v>
      </c>
      <c r="F32" s="37">
        <f>TrRoad_ene!F$19</f>
        <v>66.912133893123197</v>
      </c>
      <c r="G32" s="37">
        <f>TrRoad_ene!G$19</f>
        <v>62.961559814049991</v>
      </c>
      <c r="H32" s="37">
        <f>TrRoad_ene!H$19</f>
        <v>65.049841479456802</v>
      </c>
      <c r="I32" s="37">
        <f>TrRoad_ene!I$19</f>
        <v>68.25350068270653</v>
      </c>
      <c r="J32" s="37">
        <f>TrRoad_ene!J$19</f>
        <v>65.887577860880896</v>
      </c>
      <c r="K32" s="37">
        <f>TrRoad_ene!K$19</f>
        <v>64.148865913383517</v>
      </c>
      <c r="L32" s="37">
        <f>TrRoad_ene!L$19</f>
        <v>60.836695073385826</v>
      </c>
      <c r="M32" s="37">
        <f>TrRoad_ene!M$19</f>
        <v>59.833106180386274</v>
      </c>
      <c r="N32" s="37">
        <f>TrRoad_ene!N$19</f>
        <v>57.65768061635368</v>
      </c>
      <c r="O32" s="37">
        <f>TrRoad_ene!O$19</f>
        <v>55.695872064315438</v>
      </c>
      <c r="P32" s="37">
        <f>TrRoad_ene!P$19</f>
        <v>57.046656760987531</v>
      </c>
      <c r="Q32" s="37">
        <f>TrRoad_ene!Q$19</f>
        <v>56.381976888836363</v>
      </c>
    </row>
    <row r="33" spans="1:17" ht="11.45" customHeight="1" x14ac:dyDescent="0.25">
      <c r="A33" s="17" t="str">
        <f>$A$7</f>
        <v>Passenger cars</v>
      </c>
      <c r="B33" s="37">
        <f>TrRoad_ene!B$21</f>
        <v>4777.2564274709039</v>
      </c>
      <c r="C33" s="37">
        <f>TrRoad_ene!C$21</f>
        <v>4948.6018721519895</v>
      </c>
      <c r="D33" s="37">
        <f>TrRoad_ene!D$21</f>
        <v>4834.9060608229993</v>
      </c>
      <c r="E33" s="37">
        <f>TrRoad_ene!E$21</f>
        <v>4918.3865134285597</v>
      </c>
      <c r="F33" s="37">
        <f>TrRoad_ene!F$21</f>
        <v>4953.2682382972271</v>
      </c>
      <c r="G33" s="37">
        <f>TrRoad_ene!G$21</f>
        <v>4712.8529784648981</v>
      </c>
      <c r="H33" s="37">
        <f>TrRoad_ene!H$21</f>
        <v>4785.5526326221607</v>
      </c>
      <c r="I33" s="37">
        <f>TrRoad_ene!I$21</f>
        <v>4882.3329625629885</v>
      </c>
      <c r="J33" s="37">
        <f>TrRoad_ene!J$21</f>
        <v>5018.3844210680591</v>
      </c>
      <c r="K33" s="37">
        <f>TrRoad_ene!K$21</f>
        <v>5084.5716974549541</v>
      </c>
      <c r="L33" s="37">
        <f>TrRoad_ene!L$21</f>
        <v>4988.9504426388366</v>
      </c>
      <c r="M33" s="37">
        <f>TrRoad_ene!M$21</f>
        <v>4959.3702414166628</v>
      </c>
      <c r="N33" s="37">
        <f>TrRoad_ene!N$21</f>
        <v>4842.7399028757154</v>
      </c>
      <c r="O33" s="37">
        <f>TrRoad_ene!O$21</f>
        <v>4658.5630112386225</v>
      </c>
      <c r="P33" s="37">
        <f>TrRoad_ene!P$21</f>
        <v>4746.1662638366915</v>
      </c>
      <c r="Q33" s="37">
        <f>TrRoad_ene!Q$21</f>
        <v>4969.0067040061922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418.83119408122252</v>
      </c>
      <c r="C34" s="37">
        <f>TrRoad_ene!C$33</f>
        <v>416.57254141482684</v>
      </c>
      <c r="D34" s="37">
        <f>TrRoad_ene!D$33</f>
        <v>415.33203476202334</v>
      </c>
      <c r="E34" s="37">
        <f>TrRoad_ene!E$33</f>
        <v>426.9739866196544</v>
      </c>
      <c r="F34" s="37">
        <f>TrRoad_ene!F$33</f>
        <v>427.34698076642422</v>
      </c>
      <c r="G34" s="37">
        <f>TrRoad_ene!G$33</f>
        <v>418.15608485500678</v>
      </c>
      <c r="H34" s="37">
        <f>TrRoad_ene!H$33</f>
        <v>407.62399423079859</v>
      </c>
      <c r="I34" s="37">
        <f>TrRoad_ene!I$33</f>
        <v>400.66825295227608</v>
      </c>
      <c r="J34" s="37">
        <f>TrRoad_ene!J$33</f>
        <v>407.51802600726518</v>
      </c>
      <c r="K34" s="37">
        <f>TrRoad_ene!K$33</f>
        <v>397.02520448077888</v>
      </c>
      <c r="L34" s="37">
        <f>TrRoad_ene!L$33</f>
        <v>389.85751048513981</v>
      </c>
      <c r="M34" s="37">
        <f>TrRoad_ene!M$33</f>
        <v>371.80455586412023</v>
      </c>
      <c r="N34" s="37">
        <f>TrRoad_ene!N$33</f>
        <v>354.27634243458294</v>
      </c>
      <c r="O34" s="37">
        <f>TrRoad_ene!O$33</f>
        <v>340.06593320523626</v>
      </c>
      <c r="P34" s="37">
        <f>TrRoad_ene!P$33</f>
        <v>345.44211332269714</v>
      </c>
      <c r="Q34" s="37">
        <f>TrRoad_ene!Q$33</f>
        <v>357.78321782808342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120.45729737906906</v>
      </c>
      <c r="C35" s="38">
        <f t="shared" si="11"/>
        <v>122.08066723745816</v>
      </c>
      <c r="D35" s="38">
        <f t="shared" si="11"/>
        <v>106.51213093253767</v>
      </c>
      <c r="E35" s="38">
        <f t="shared" si="11"/>
        <v>115.8851898414087</v>
      </c>
      <c r="F35" s="38">
        <f t="shared" si="11"/>
        <v>116.18629091480015</v>
      </c>
      <c r="G35" s="38">
        <f t="shared" si="11"/>
        <v>132.23619423916372</v>
      </c>
      <c r="H35" s="38">
        <f t="shared" si="11"/>
        <v>124.53986951214719</v>
      </c>
      <c r="I35" s="38">
        <f t="shared" si="11"/>
        <v>120.40867644829913</v>
      </c>
      <c r="J35" s="38">
        <f t="shared" si="11"/>
        <v>130.11505761556299</v>
      </c>
      <c r="K35" s="38">
        <f t="shared" si="11"/>
        <v>139.40437407724687</v>
      </c>
      <c r="L35" s="38">
        <f t="shared" si="11"/>
        <v>133.61851058554947</v>
      </c>
      <c r="M35" s="38">
        <f t="shared" si="11"/>
        <v>151.94280253520711</v>
      </c>
      <c r="N35" s="38">
        <f t="shared" si="11"/>
        <v>141.14584931712912</v>
      </c>
      <c r="O35" s="38">
        <f t="shared" si="11"/>
        <v>149.32876409887646</v>
      </c>
      <c r="P35" s="38">
        <f t="shared" si="11"/>
        <v>141.25856310161737</v>
      </c>
      <c r="Q35" s="38">
        <f t="shared" si="11"/>
        <v>142.81448517507482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5.4472053897551431</v>
      </c>
      <c r="C36" s="37">
        <f>TrRail_ene!C$18</f>
        <v>5.3560383552559232</v>
      </c>
      <c r="D36" s="37">
        <f>TrRail_ene!D$18</f>
        <v>5.3572537929099484</v>
      </c>
      <c r="E36" s="37">
        <f>TrRail_ene!E$18</f>
        <v>5.3091623793034728</v>
      </c>
      <c r="F36" s="37">
        <f>TrRail_ene!F$18</f>
        <v>5.1847813376638978</v>
      </c>
      <c r="G36" s="37">
        <f>TrRail_ene!G$18</f>
        <v>5.3587663271134254</v>
      </c>
      <c r="H36" s="37">
        <f>TrRail_ene!H$18</f>
        <v>5.3918477512944323</v>
      </c>
      <c r="I36" s="37">
        <f>TrRail_ene!I$18</f>
        <v>5.3490577024415984</v>
      </c>
      <c r="J36" s="37">
        <f>TrRail_ene!J$18</f>
        <v>5.3534070932382853</v>
      </c>
      <c r="K36" s="37">
        <f>TrRail_ene!K$18</f>
        <v>5.3321717417700354</v>
      </c>
      <c r="L36" s="37">
        <f>TrRail_ene!L$18</f>
        <v>5.6130615829367247</v>
      </c>
      <c r="M36" s="37">
        <f>TrRail_ene!M$18</f>
        <v>5.8333580496931736</v>
      </c>
      <c r="N36" s="37">
        <f>TrRail_ene!N$18</f>
        <v>6.2542462003804538</v>
      </c>
      <c r="O36" s="37">
        <f>TrRail_ene!O$18</f>
        <v>6.2831334409914241</v>
      </c>
      <c r="P36" s="37">
        <f>TrRail_ene!P$18</f>
        <v>6.1429465761483533</v>
      </c>
      <c r="Q36" s="37">
        <f>TrRail_ene!Q$18</f>
        <v>6.1714691452070296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105.73692940387279</v>
      </c>
      <c r="C37" s="37">
        <f>TrRail_ene!C$19</f>
        <v>107.35953564672243</v>
      </c>
      <c r="D37" s="37">
        <f>TrRail_ene!D$19</f>
        <v>91.659324992855503</v>
      </c>
      <c r="E37" s="37">
        <f>TrRail_ene!E$19</f>
        <v>101.44581128963544</v>
      </c>
      <c r="F37" s="37">
        <f>TrRail_ene!F$19</f>
        <v>101.47853124467031</v>
      </c>
      <c r="G37" s="37">
        <f>TrRail_ene!G$19</f>
        <v>117.01785255690373</v>
      </c>
      <c r="H37" s="37">
        <f>TrRail_ene!H$19</f>
        <v>109.32225239945706</v>
      </c>
      <c r="I37" s="37">
        <f>TrRail_ene!I$19</f>
        <v>105.21553131797536</v>
      </c>
      <c r="J37" s="37">
        <f>TrRail_ene!J$19</f>
        <v>114.56489738666356</v>
      </c>
      <c r="K37" s="37">
        <f>TrRail_ene!K$19</f>
        <v>124.09655749234628</v>
      </c>
      <c r="L37" s="37">
        <f>TrRail_ene!L$19</f>
        <v>118.09884912680826</v>
      </c>
      <c r="M37" s="37">
        <f>TrRail_ene!M$19</f>
        <v>137.80143138730415</v>
      </c>
      <c r="N37" s="37">
        <f>TrRail_ene!N$19</f>
        <v>126.62238866081073</v>
      </c>
      <c r="O37" s="37">
        <f>TrRail_ene!O$19</f>
        <v>134.82777723730803</v>
      </c>
      <c r="P37" s="37">
        <f>TrRail_ene!P$19</f>
        <v>126.94585841477659</v>
      </c>
      <c r="Q37" s="37">
        <f>TrRail_ene!Q$19</f>
        <v>128.62118994258668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9.2731625854411242</v>
      </c>
      <c r="C38" s="37">
        <f>TrRail_ene!C$22</f>
        <v>9.365093235479808</v>
      </c>
      <c r="D38" s="37">
        <f>TrRail_ene!D$22</f>
        <v>9.4955521467722193</v>
      </c>
      <c r="E38" s="37">
        <f>TrRail_ene!E$22</f>
        <v>9.1302161724697815</v>
      </c>
      <c r="F38" s="37">
        <f>TrRail_ene!F$22</f>
        <v>9.5229783324659536</v>
      </c>
      <c r="G38" s="37">
        <f>TrRail_ene!G$22</f>
        <v>9.8595753551465695</v>
      </c>
      <c r="H38" s="37">
        <f>TrRail_ene!H$22</f>
        <v>9.8257693613957038</v>
      </c>
      <c r="I38" s="37">
        <f>TrRail_ene!I$22</f>
        <v>9.8440874278821706</v>
      </c>
      <c r="J38" s="37">
        <f>TrRail_ene!J$22</f>
        <v>10.196753135661144</v>
      </c>
      <c r="K38" s="37">
        <f>TrRail_ene!K$22</f>
        <v>9.9756448431305724</v>
      </c>
      <c r="L38" s="37">
        <f>TrRail_ene!L$22</f>
        <v>9.9065998758045026</v>
      </c>
      <c r="M38" s="37">
        <f>TrRail_ene!M$22</f>
        <v>8.3080130982097948</v>
      </c>
      <c r="N38" s="37">
        <f>TrRail_ene!N$22</f>
        <v>8.2692144559379344</v>
      </c>
      <c r="O38" s="37">
        <f>TrRail_ene!O$22</f>
        <v>8.2178534205769918</v>
      </c>
      <c r="P38" s="37">
        <f>TrRail_ene!P$22</f>
        <v>8.1697581106924222</v>
      </c>
      <c r="Q38" s="37">
        <f>TrRail_ene!Q$22</f>
        <v>8.0218260872810987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1362.3132673172872</v>
      </c>
      <c r="C39" s="38">
        <f t="shared" si="12"/>
        <v>1029.5641015613289</v>
      </c>
      <c r="D39" s="38">
        <f t="shared" si="12"/>
        <v>1092.2120733664603</v>
      </c>
      <c r="E39" s="38">
        <f t="shared" si="12"/>
        <v>1325.1483743092481</v>
      </c>
      <c r="F39" s="38">
        <f t="shared" si="12"/>
        <v>1217.2876365512993</v>
      </c>
      <c r="G39" s="38">
        <f t="shared" si="12"/>
        <v>1090.3968294156418</v>
      </c>
      <c r="H39" s="38">
        <f t="shared" si="12"/>
        <v>939.1997773246502</v>
      </c>
      <c r="I39" s="38">
        <f t="shared" si="12"/>
        <v>1034.6518962726384</v>
      </c>
      <c r="J39" s="38">
        <f t="shared" si="12"/>
        <v>1113.5359671675801</v>
      </c>
      <c r="K39" s="38">
        <f t="shared" si="12"/>
        <v>1079.1598338034842</v>
      </c>
      <c r="L39" s="38">
        <f t="shared" si="12"/>
        <v>1133.8131390163094</v>
      </c>
      <c r="M39" s="38">
        <f t="shared" si="12"/>
        <v>1197.4570535325479</v>
      </c>
      <c r="N39" s="38">
        <f t="shared" si="12"/>
        <v>1086.5669451122485</v>
      </c>
      <c r="O39" s="38">
        <f t="shared" si="12"/>
        <v>1023.5085929720356</v>
      </c>
      <c r="P39" s="38">
        <f t="shared" si="12"/>
        <v>1095.4507284423321</v>
      </c>
      <c r="Q39" s="38">
        <f t="shared" si="12"/>
        <v>1185.4530224017094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694.58592993009688</v>
      </c>
      <c r="C41" s="37">
        <f>TrAvia_ene!C$10</f>
        <v>576.5610695046322</v>
      </c>
      <c r="D41" s="37">
        <f>TrAvia_ene!D$10</f>
        <v>644.50927952182769</v>
      </c>
      <c r="E41" s="37">
        <f>TrAvia_ene!E$10</f>
        <v>784.01779626441396</v>
      </c>
      <c r="F41" s="37">
        <f>TrAvia_ene!F$10</f>
        <v>667.07558036606133</v>
      </c>
      <c r="G41" s="37">
        <f>TrAvia_ene!G$10</f>
        <v>572.32202963052328</v>
      </c>
      <c r="H41" s="37">
        <f>TrAvia_ene!H$10</f>
        <v>488.9048943512239</v>
      </c>
      <c r="I41" s="37">
        <f>TrAvia_ene!I$10</f>
        <v>517.46775687785066</v>
      </c>
      <c r="J41" s="37">
        <f>TrAvia_ene!J$10</f>
        <v>577.36206124873172</v>
      </c>
      <c r="K41" s="37">
        <f>TrAvia_ene!K$10</f>
        <v>527.91649227706557</v>
      </c>
      <c r="L41" s="37">
        <f>TrAvia_ene!L$10</f>
        <v>532.61722144208227</v>
      </c>
      <c r="M41" s="37">
        <f>TrAvia_ene!M$10</f>
        <v>617.43380058061712</v>
      </c>
      <c r="N41" s="37">
        <f>TrAvia_ene!N$10</f>
        <v>653.68331276044159</v>
      </c>
      <c r="O41" s="37">
        <f>TrAvia_ene!O$10</f>
        <v>656.08603200553455</v>
      </c>
      <c r="P41" s="37">
        <f>TrAvia_ene!P$10</f>
        <v>687.25160475451321</v>
      </c>
      <c r="Q41" s="37">
        <f>TrAvia_ene!Q$10</f>
        <v>734.0004155289505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667.72733738719046</v>
      </c>
      <c r="C42" s="37">
        <f>TrAvia_ene!C$11</f>
        <v>453.00303205669667</v>
      </c>
      <c r="D42" s="37">
        <f>TrAvia_ene!D$11</f>
        <v>447.70279384463265</v>
      </c>
      <c r="E42" s="37">
        <f>TrAvia_ene!E$11</f>
        <v>541.13057804483412</v>
      </c>
      <c r="F42" s="37">
        <f>TrAvia_ene!F$11</f>
        <v>550.21205618523788</v>
      </c>
      <c r="G42" s="37">
        <f>TrAvia_ene!G$11</f>
        <v>518.07479978511856</v>
      </c>
      <c r="H42" s="37">
        <f>TrAvia_ene!H$11</f>
        <v>450.2948829734263</v>
      </c>
      <c r="I42" s="37">
        <f>TrAvia_ene!I$11</f>
        <v>517.18413939478774</v>
      </c>
      <c r="J42" s="37">
        <f>TrAvia_ene!J$11</f>
        <v>536.17390591884839</v>
      </c>
      <c r="K42" s="37">
        <f>TrAvia_ene!K$11</f>
        <v>551.2433415264187</v>
      </c>
      <c r="L42" s="37">
        <f>TrAvia_ene!L$11</f>
        <v>601.19591757422711</v>
      </c>
      <c r="M42" s="37">
        <f>TrAvia_ene!M$11</f>
        <v>580.02325295193089</v>
      </c>
      <c r="N42" s="37">
        <f>TrAvia_ene!N$11</f>
        <v>432.8836323518068</v>
      </c>
      <c r="O42" s="37">
        <f>TrAvia_ene!O$11</f>
        <v>367.42256096650101</v>
      </c>
      <c r="P42" s="37">
        <f>TrAvia_ene!P$11</f>
        <v>408.199123687819</v>
      </c>
      <c r="Q42" s="37">
        <f>TrAvia_ene!Q$11</f>
        <v>451.45260687275896</v>
      </c>
    </row>
    <row r="43" spans="1:17" ht="11.45" customHeight="1" x14ac:dyDescent="0.25">
      <c r="A43" s="25" t="s">
        <v>18</v>
      </c>
      <c r="B43" s="40">
        <f t="shared" ref="B43:Q43" si="13">B44+B47+B48+B51</f>
        <v>2922.6762669096242</v>
      </c>
      <c r="C43" s="40">
        <f t="shared" si="13"/>
        <v>2965.0801232327422</v>
      </c>
      <c r="D43" s="40">
        <f t="shared" si="13"/>
        <v>3132.2293909439218</v>
      </c>
      <c r="E43" s="40">
        <f t="shared" si="13"/>
        <v>3281.9874588884713</v>
      </c>
      <c r="F43" s="40">
        <f t="shared" si="13"/>
        <v>3508.4295307862003</v>
      </c>
      <c r="G43" s="40">
        <f t="shared" si="13"/>
        <v>3530.3262262060512</v>
      </c>
      <c r="H43" s="40">
        <f t="shared" si="13"/>
        <v>3702.1237190408528</v>
      </c>
      <c r="I43" s="40">
        <f t="shared" si="13"/>
        <v>3896.6034428815592</v>
      </c>
      <c r="J43" s="40">
        <f t="shared" si="13"/>
        <v>3710.8625161253758</v>
      </c>
      <c r="K43" s="40">
        <f t="shared" si="13"/>
        <v>3486.716987417466</v>
      </c>
      <c r="L43" s="40">
        <f t="shared" si="13"/>
        <v>3550.0530385199613</v>
      </c>
      <c r="M43" s="40">
        <f t="shared" si="13"/>
        <v>3510.459432429243</v>
      </c>
      <c r="N43" s="40">
        <f t="shared" si="13"/>
        <v>3378.1953420042823</v>
      </c>
      <c r="O43" s="40">
        <f t="shared" si="13"/>
        <v>3414.0718158777072</v>
      </c>
      <c r="P43" s="40">
        <f t="shared" si="13"/>
        <v>3485.8987537988933</v>
      </c>
      <c r="Q43" s="40">
        <f t="shared" si="13"/>
        <v>3687.7154761483334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2484.9816688979913</v>
      </c>
      <c r="C44" s="39">
        <f t="shared" si="14"/>
        <v>2593.5208420315289</v>
      </c>
      <c r="D44" s="39">
        <f t="shared" si="14"/>
        <v>2711.8279552429199</v>
      </c>
      <c r="E44" s="39">
        <f t="shared" si="14"/>
        <v>2791.1920330391281</v>
      </c>
      <c r="F44" s="39">
        <f t="shared" si="14"/>
        <v>3049.2159882523001</v>
      </c>
      <c r="G44" s="39">
        <f t="shared" si="14"/>
        <v>3065.9677732663895</v>
      </c>
      <c r="H44" s="39">
        <f t="shared" si="14"/>
        <v>3196.4988458776506</v>
      </c>
      <c r="I44" s="39">
        <f t="shared" si="14"/>
        <v>3357.2544456024966</v>
      </c>
      <c r="J44" s="39">
        <f t="shared" si="14"/>
        <v>3234.2116809085192</v>
      </c>
      <c r="K44" s="39">
        <f t="shared" si="14"/>
        <v>3066.5831852981973</v>
      </c>
      <c r="L44" s="39">
        <f t="shared" si="14"/>
        <v>3105.7251455196629</v>
      </c>
      <c r="M44" s="39">
        <f t="shared" si="14"/>
        <v>3028.7279396618665</v>
      </c>
      <c r="N44" s="39">
        <f t="shared" si="14"/>
        <v>2916.2627553612383</v>
      </c>
      <c r="O44" s="39">
        <f t="shared" si="14"/>
        <v>2961.2446144594819</v>
      </c>
      <c r="P44" s="39">
        <f t="shared" si="14"/>
        <v>3045.9111831626078</v>
      </c>
      <c r="Q44" s="39">
        <f t="shared" si="14"/>
        <v>3190.3168183030707</v>
      </c>
    </row>
    <row r="45" spans="1:17" ht="11.45" customHeight="1" x14ac:dyDescent="0.25">
      <c r="A45" s="17" t="str">
        <f>$A$19</f>
        <v>Light duty vehicles</v>
      </c>
      <c r="B45" s="37">
        <f>TrRoad_ene!B$43</f>
        <v>690.51869249266008</v>
      </c>
      <c r="C45" s="37">
        <f>TrRoad_ene!C$43</f>
        <v>729.28360103870034</v>
      </c>
      <c r="D45" s="37">
        <f>TrRoad_ene!D$43</f>
        <v>775.06904858460155</v>
      </c>
      <c r="E45" s="37">
        <f>TrRoad_ene!E$43</f>
        <v>803.86662679552092</v>
      </c>
      <c r="F45" s="37">
        <f>TrRoad_ene!F$43</f>
        <v>884.45021175675072</v>
      </c>
      <c r="G45" s="37">
        <f>TrRoad_ene!G$43</f>
        <v>916.27750996204497</v>
      </c>
      <c r="H45" s="37">
        <f>TrRoad_ene!H$43</f>
        <v>944.30579312172335</v>
      </c>
      <c r="I45" s="37">
        <f>TrRoad_ene!I$43</f>
        <v>993.4872379691825</v>
      </c>
      <c r="J45" s="37">
        <f>TrRoad_ene!J$43</f>
        <v>1006.9398674022584</v>
      </c>
      <c r="K45" s="37">
        <f>TrRoad_ene!K$43</f>
        <v>994.09518102144909</v>
      </c>
      <c r="L45" s="37">
        <f>TrRoad_ene!L$43</f>
        <v>991.5416816445603</v>
      </c>
      <c r="M45" s="37">
        <f>TrRoad_ene!M$43</f>
        <v>973.49390465156966</v>
      </c>
      <c r="N45" s="37">
        <f>TrRoad_ene!N$43</f>
        <v>952.98522520476502</v>
      </c>
      <c r="O45" s="37">
        <f>TrRoad_ene!O$43</f>
        <v>900.49576515761134</v>
      </c>
      <c r="P45" s="37">
        <f>TrRoad_ene!P$43</f>
        <v>930.78047858466789</v>
      </c>
      <c r="Q45" s="37">
        <f>TrRoad_ene!Q$43</f>
        <v>990.2063111304119</v>
      </c>
    </row>
    <row r="46" spans="1:17" ht="11.45" customHeight="1" x14ac:dyDescent="0.25">
      <c r="A46" s="17" t="str">
        <f>$A$20</f>
        <v>Heavy duty vehicles</v>
      </c>
      <c r="B46" s="37">
        <f>TrRoad_ene!B$52</f>
        <v>1794.4629764053311</v>
      </c>
      <c r="C46" s="37">
        <f>TrRoad_ene!C$52</f>
        <v>1864.2372409928284</v>
      </c>
      <c r="D46" s="37">
        <f>TrRoad_ene!D$52</f>
        <v>1936.7589066583182</v>
      </c>
      <c r="E46" s="37">
        <f>TrRoad_ene!E$52</f>
        <v>1987.3254062436072</v>
      </c>
      <c r="F46" s="37">
        <f>TrRoad_ene!F$52</f>
        <v>2164.7657764955493</v>
      </c>
      <c r="G46" s="37">
        <f>TrRoad_ene!G$52</f>
        <v>2149.6902633043446</v>
      </c>
      <c r="H46" s="37">
        <f>TrRoad_ene!H$52</f>
        <v>2252.1930527559271</v>
      </c>
      <c r="I46" s="37">
        <f>TrRoad_ene!I$52</f>
        <v>2363.7672076333142</v>
      </c>
      <c r="J46" s="37">
        <f>TrRoad_ene!J$52</f>
        <v>2227.271813506261</v>
      </c>
      <c r="K46" s="37">
        <f>TrRoad_ene!K$52</f>
        <v>2072.4880042767481</v>
      </c>
      <c r="L46" s="37">
        <f>TrRoad_ene!L$52</f>
        <v>2114.1834638751025</v>
      </c>
      <c r="M46" s="37">
        <f>TrRoad_ene!M$52</f>
        <v>2055.2340350102968</v>
      </c>
      <c r="N46" s="37">
        <f>TrRoad_ene!N$52</f>
        <v>1963.2775301564734</v>
      </c>
      <c r="O46" s="37">
        <f>TrRoad_ene!O$52</f>
        <v>2060.7488493018705</v>
      </c>
      <c r="P46" s="37">
        <f>TrRoad_ene!P$52</f>
        <v>2115.1307045779399</v>
      </c>
      <c r="Q46" s="37">
        <f>TrRoad_ene!Q$52</f>
        <v>2200.1105071726588</v>
      </c>
    </row>
    <row r="47" spans="1:17" ht="11.45" customHeight="1" x14ac:dyDescent="0.25">
      <c r="A47" s="19" t="str">
        <f>$A$21</f>
        <v>Rail transport</v>
      </c>
      <c r="B47" s="38">
        <f>TrRail_ene!B$23</f>
        <v>63.382420203265099</v>
      </c>
      <c r="C47" s="38">
        <f>TrRail_ene!C$23</f>
        <v>59.719822762541838</v>
      </c>
      <c r="D47" s="38">
        <f>TrRail_ene!D$23</f>
        <v>49.907479067462319</v>
      </c>
      <c r="E47" s="38">
        <f>TrRail_ene!E$23</f>
        <v>55.038770158591319</v>
      </c>
      <c r="F47" s="38">
        <f>TrRail_ene!F$23</f>
        <v>53.712939085199835</v>
      </c>
      <c r="G47" s="38">
        <f>TrRail_ene!G$23</f>
        <v>53.513965575902688</v>
      </c>
      <c r="H47" s="38">
        <f>TrRail_ene!H$23</f>
        <v>55.53292048785282</v>
      </c>
      <c r="I47" s="38">
        <f>TrRail_ene!I$23</f>
        <v>57.691973551700869</v>
      </c>
      <c r="J47" s="38">
        <f>TrRail_ene!J$23</f>
        <v>54.78212238443701</v>
      </c>
      <c r="K47" s="38">
        <f>TrRail_ene!K$23</f>
        <v>37.194385922753114</v>
      </c>
      <c r="L47" s="38">
        <f>TrRail_ene!L$23</f>
        <v>43.054064390245351</v>
      </c>
      <c r="M47" s="38">
        <f>TrRail_ene!M$23</f>
        <v>38.409449483679325</v>
      </c>
      <c r="N47" s="38">
        <f>TrRail_ene!N$23</f>
        <v>45.202807674586658</v>
      </c>
      <c r="O47" s="38">
        <f>TrRail_ene!O$23</f>
        <v>42.925994549343201</v>
      </c>
      <c r="P47" s="38">
        <f>TrRail_ene!P$23</f>
        <v>37.444253858763553</v>
      </c>
      <c r="Q47" s="38">
        <f>TrRail_ene!Q$23</f>
        <v>41.288088969366193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161.8820594023899</v>
      </c>
      <c r="C48" s="38">
        <f t="shared" si="15"/>
        <v>124.9349184386715</v>
      </c>
      <c r="D48" s="38">
        <f t="shared" si="15"/>
        <v>158.84339663353984</v>
      </c>
      <c r="E48" s="38">
        <f t="shared" si="15"/>
        <v>220.55856569075172</v>
      </c>
      <c r="F48" s="38">
        <f t="shared" si="15"/>
        <v>209.3129334487009</v>
      </c>
      <c r="G48" s="38">
        <f t="shared" si="15"/>
        <v>192.42059678097914</v>
      </c>
      <c r="H48" s="38">
        <f t="shared" si="15"/>
        <v>239.89550267534975</v>
      </c>
      <c r="I48" s="38">
        <f t="shared" si="15"/>
        <v>286.25178372736161</v>
      </c>
      <c r="J48" s="38">
        <f t="shared" si="15"/>
        <v>300.76759283241961</v>
      </c>
      <c r="K48" s="38">
        <f t="shared" si="15"/>
        <v>212.93972619651552</v>
      </c>
      <c r="L48" s="38">
        <f t="shared" si="15"/>
        <v>243.49245325912017</v>
      </c>
      <c r="M48" s="38">
        <f t="shared" si="15"/>
        <v>277.41998540335379</v>
      </c>
      <c r="N48" s="38">
        <f t="shared" si="15"/>
        <v>267.11675868255264</v>
      </c>
      <c r="O48" s="38">
        <f t="shared" si="15"/>
        <v>253.1702568457963</v>
      </c>
      <c r="P48" s="38">
        <f t="shared" si="15"/>
        <v>236.6651578811915</v>
      </c>
      <c r="Q48" s="38">
        <f t="shared" si="15"/>
        <v>268.87886516275324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70.957973978964418</v>
      </c>
      <c r="C49" s="37">
        <f>TrAvia_ene!C$13</f>
        <v>49.50033225427395</v>
      </c>
      <c r="D49" s="37">
        <f>TrAvia_ene!D$13</f>
        <v>64.229351073392166</v>
      </c>
      <c r="E49" s="37">
        <f>TrAvia_ene!E$13</f>
        <v>74.184242927712731</v>
      </c>
      <c r="F49" s="37">
        <f>TrAvia_ene!F$13</f>
        <v>67.847234434575213</v>
      </c>
      <c r="G49" s="37">
        <f>TrAvia_ene!G$13</f>
        <v>63.513442894589964</v>
      </c>
      <c r="H49" s="37">
        <f>TrAvia_ene!H$13</f>
        <v>78.762790743626297</v>
      </c>
      <c r="I49" s="37">
        <f>TrAvia_ene!I$13</f>
        <v>80.862902823275746</v>
      </c>
      <c r="J49" s="37">
        <f>TrAvia_ene!J$13</f>
        <v>64.567908354287468</v>
      </c>
      <c r="K49" s="37">
        <f>TrAvia_ene!K$13</f>
        <v>45.210325588252324</v>
      </c>
      <c r="L49" s="37">
        <f>TrAvia_ene!L$13</f>
        <v>51.908704485562197</v>
      </c>
      <c r="M49" s="37">
        <f>TrAvia_ene!M$13</f>
        <v>52.130356818826257</v>
      </c>
      <c r="N49" s="37">
        <f>TrAvia_ene!N$13</f>
        <v>52.794913650787159</v>
      </c>
      <c r="O49" s="37">
        <f>TrAvia_ene!O$13</f>
        <v>49.823660604092318</v>
      </c>
      <c r="P49" s="37">
        <f>TrAvia_ene!P$13</f>
        <v>45.449218983224036</v>
      </c>
      <c r="Q49" s="37">
        <f>TrAvia_ene!Q$13</f>
        <v>45.780186053096593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90.924085423425481</v>
      </c>
      <c r="C50" s="37">
        <f>TrAvia_ene!C$14</f>
        <v>75.434586184397546</v>
      </c>
      <c r="D50" s="37">
        <f>TrAvia_ene!D$14</f>
        <v>94.614045560147673</v>
      </c>
      <c r="E50" s="37">
        <f>TrAvia_ene!E$14</f>
        <v>146.37432276303898</v>
      </c>
      <c r="F50" s="37">
        <f>TrAvia_ene!F$14</f>
        <v>141.46569901412568</v>
      </c>
      <c r="G50" s="37">
        <f>TrAvia_ene!G$14</f>
        <v>128.90715388638918</v>
      </c>
      <c r="H50" s="37">
        <f>TrAvia_ene!H$14</f>
        <v>161.13271193172343</v>
      </c>
      <c r="I50" s="37">
        <f>TrAvia_ene!I$14</f>
        <v>205.38888090408585</v>
      </c>
      <c r="J50" s="37">
        <f>TrAvia_ene!J$14</f>
        <v>236.19968447813216</v>
      </c>
      <c r="K50" s="37">
        <f>TrAvia_ene!K$14</f>
        <v>167.72940060826321</v>
      </c>
      <c r="L50" s="37">
        <f>TrAvia_ene!L$14</f>
        <v>191.58374877355797</v>
      </c>
      <c r="M50" s="37">
        <f>TrAvia_ene!M$14</f>
        <v>225.28962858452755</v>
      </c>
      <c r="N50" s="37">
        <f>TrAvia_ene!N$14</f>
        <v>214.32184503176546</v>
      </c>
      <c r="O50" s="37">
        <f>TrAvia_ene!O$14</f>
        <v>203.34659624170399</v>
      </c>
      <c r="P50" s="37">
        <f>TrAvia_ene!P$14</f>
        <v>191.21593889796748</v>
      </c>
      <c r="Q50" s="37">
        <f>TrAvia_ene!Q$14</f>
        <v>223.09867910965664</v>
      </c>
    </row>
    <row r="51" spans="1:17" ht="11.45" customHeight="1" x14ac:dyDescent="0.25">
      <c r="A51" s="19" t="s">
        <v>32</v>
      </c>
      <c r="B51" s="38">
        <f t="shared" ref="B51:Q51" si="16">B52+B53</f>
        <v>212.43011840597779</v>
      </c>
      <c r="C51" s="38">
        <f t="shared" si="16"/>
        <v>186.90454000000003</v>
      </c>
      <c r="D51" s="38">
        <f t="shared" si="16"/>
        <v>211.65055999999996</v>
      </c>
      <c r="E51" s="38">
        <f t="shared" si="16"/>
        <v>215.19808999999998</v>
      </c>
      <c r="F51" s="38">
        <f t="shared" si="16"/>
        <v>196.18767</v>
      </c>
      <c r="G51" s="38">
        <f t="shared" si="16"/>
        <v>218.42389058278022</v>
      </c>
      <c r="H51" s="38">
        <f t="shared" si="16"/>
        <v>210.19645000000003</v>
      </c>
      <c r="I51" s="38">
        <f t="shared" si="16"/>
        <v>195.40523999999996</v>
      </c>
      <c r="J51" s="38">
        <f t="shared" si="16"/>
        <v>121.10112000000001</v>
      </c>
      <c r="K51" s="38">
        <f t="shared" si="16"/>
        <v>169.99968999999999</v>
      </c>
      <c r="L51" s="38">
        <f t="shared" si="16"/>
        <v>157.78137535093285</v>
      </c>
      <c r="M51" s="38">
        <f t="shared" si="16"/>
        <v>165.90205788034334</v>
      </c>
      <c r="N51" s="38">
        <f t="shared" si="16"/>
        <v>149.61302028590501</v>
      </c>
      <c r="O51" s="38">
        <f t="shared" si="16"/>
        <v>156.7309500230858</v>
      </c>
      <c r="P51" s="38">
        <f t="shared" si="16"/>
        <v>165.87815889633043</v>
      </c>
      <c r="Q51" s="38">
        <f t="shared" si="16"/>
        <v>187.23170371314333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2.3602535273241361</v>
      </c>
      <c r="C52" s="37">
        <f>TrNavi_ene!C20</f>
        <v>1.7694861088222849</v>
      </c>
      <c r="D52" s="37">
        <f>TrNavi_ene!D20</f>
        <v>1.6091702941428152</v>
      </c>
      <c r="E52" s="37">
        <f>TrNavi_ene!E20</f>
        <v>1.5806059563526305</v>
      </c>
      <c r="F52" s="37">
        <f>TrNavi_ene!F20</f>
        <v>0.7738040043809109</v>
      </c>
      <c r="G52" s="37">
        <f>TrNavi_ene!G20</f>
        <v>1.5645405804799892</v>
      </c>
      <c r="H52" s="37">
        <f>TrNavi_ene!H20</f>
        <v>1.8734599570637616</v>
      </c>
      <c r="I52" s="37">
        <f>TrNavi_ene!I20</f>
        <v>2.2342968946926027</v>
      </c>
      <c r="J52" s="37">
        <f>TrNavi_ene!J20</f>
        <v>1.322112276032738</v>
      </c>
      <c r="K52" s="37">
        <f>TrNavi_ene!K20</f>
        <v>1.7085599120537971</v>
      </c>
      <c r="L52" s="37">
        <f>TrNavi_ene!L20</f>
        <v>1.3163739973515227</v>
      </c>
      <c r="M52" s="37">
        <f>TrNavi_ene!M20</f>
        <v>1.3808382513680262</v>
      </c>
      <c r="N52" s="37">
        <f>TrNavi_ene!N20</f>
        <v>1.0686570823960411</v>
      </c>
      <c r="O52" s="37">
        <f>TrNavi_ene!O20</f>
        <v>1.1434703236298249</v>
      </c>
      <c r="P52" s="37">
        <f>TrNavi_ene!P20</f>
        <v>1.245363258756683</v>
      </c>
      <c r="Q52" s="37">
        <f>TrNavi_ene!Q20</f>
        <v>1.4274614819202225</v>
      </c>
    </row>
    <row r="53" spans="1:17" ht="11.45" customHeight="1" x14ac:dyDescent="0.25">
      <c r="A53" s="15" t="str">
        <f>$A$27</f>
        <v>Inland waterways</v>
      </c>
      <c r="B53" s="36">
        <f>TrNavi_ene!B21</f>
        <v>210.06986487865365</v>
      </c>
      <c r="C53" s="36">
        <f>TrNavi_ene!C21</f>
        <v>185.13505389117773</v>
      </c>
      <c r="D53" s="36">
        <f>TrNavi_ene!D21</f>
        <v>210.04138970585714</v>
      </c>
      <c r="E53" s="36">
        <f>TrNavi_ene!E21</f>
        <v>213.61748404364735</v>
      </c>
      <c r="F53" s="36">
        <f>TrNavi_ene!F21</f>
        <v>195.41386599561909</v>
      </c>
      <c r="G53" s="36">
        <f>TrNavi_ene!G21</f>
        <v>216.85935000230023</v>
      </c>
      <c r="H53" s="36">
        <f>TrNavi_ene!H21</f>
        <v>208.32299004293625</v>
      </c>
      <c r="I53" s="36">
        <f>TrNavi_ene!I21</f>
        <v>193.17094310530737</v>
      </c>
      <c r="J53" s="36">
        <f>TrNavi_ene!J21</f>
        <v>119.77900772396727</v>
      </c>
      <c r="K53" s="36">
        <f>TrNavi_ene!K21</f>
        <v>168.29113008794619</v>
      </c>
      <c r="L53" s="36">
        <f>TrNavi_ene!L21</f>
        <v>156.46500135358133</v>
      </c>
      <c r="M53" s="36">
        <f>TrNavi_ene!M21</f>
        <v>164.5212196289753</v>
      </c>
      <c r="N53" s="36">
        <f>TrNavi_ene!N21</f>
        <v>148.54436320350896</v>
      </c>
      <c r="O53" s="36">
        <f>TrNavi_ene!O21</f>
        <v>155.58747969945597</v>
      </c>
      <c r="P53" s="36">
        <f>TrNavi_ene!P21</f>
        <v>164.63279563757376</v>
      </c>
      <c r="Q53" s="36">
        <f>TrNavi_ene!Q21</f>
        <v>185.8042422312231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28943.64580123387</v>
      </c>
      <c r="C55" s="41">
        <f t="shared" si="17"/>
        <v>28614.679580278018</v>
      </c>
      <c r="D55" s="41">
        <f t="shared" si="17"/>
        <v>28944.799057829561</v>
      </c>
      <c r="E55" s="41">
        <f t="shared" si="17"/>
        <v>30434.311034101229</v>
      </c>
      <c r="F55" s="41">
        <f t="shared" si="17"/>
        <v>30959.740716553446</v>
      </c>
      <c r="G55" s="41">
        <f t="shared" si="17"/>
        <v>29893.544324429244</v>
      </c>
      <c r="H55" s="41">
        <f t="shared" si="17"/>
        <v>30185.590204734624</v>
      </c>
      <c r="I55" s="41">
        <f t="shared" si="17"/>
        <v>31351.648046223781</v>
      </c>
      <c r="J55" s="41">
        <f t="shared" si="17"/>
        <v>31502.902695770234</v>
      </c>
      <c r="K55" s="41">
        <f t="shared" si="17"/>
        <v>30517.260447299224</v>
      </c>
      <c r="L55" s="41">
        <f t="shared" si="17"/>
        <v>29841.522925835205</v>
      </c>
      <c r="M55" s="41">
        <f t="shared" si="17"/>
        <v>29887.087829024058</v>
      </c>
      <c r="N55" s="41">
        <f t="shared" si="17"/>
        <v>28702.972224276738</v>
      </c>
      <c r="O55" s="41">
        <f t="shared" si="17"/>
        <v>28025.216560932306</v>
      </c>
      <c r="P55" s="41">
        <f t="shared" si="17"/>
        <v>28513.886018936264</v>
      </c>
      <c r="Q55" s="41">
        <f t="shared" si="17"/>
        <v>30590.322839636829</v>
      </c>
    </row>
    <row r="56" spans="1:17" ht="11.45" customHeight="1" x14ac:dyDescent="0.25">
      <c r="A56" s="25" t="s">
        <v>39</v>
      </c>
      <c r="B56" s="40">
        <f t="shared" ref="B56:Q56" si="18">B57+B61+B65</f>
        <v>19990.626761159998</v>
      </c>
      <c r="C56" s="40">
        <f t="shared" si="18"/>
        <v>19528.910363531366</v>
      </c>
      <c r="D56" s="40">
        <f t="shared" si="18"/>
        <v>19353.967781229985</v>
      </c>
      <c r="E56" s="40">
        <f t="shared" si="18"/>
        <v>20368.983963535789</v>
      </c>
      <c r="F56" s="40">
        <f t="shared" si="18"/>
        <v>20198.390430704665</v>
      </c>
      <c r="G56" s="40">
        <f t="shared" si="18"/>
        <v>19063.386196668536</v>
      </c>
      <c r="H56" s="40">
        <f t="shared" si="18"/>
        <v>18842.733850382185</v>
      </c>
      <c r="I56" s="40">
        <f t="shared" si="18"/>
        <v>19408.567044717911</v>
      </c>
      <c r="J56" s="40">
        <f t="shared" si="18"/>
        <v>20137.177966503172</v>
      </c>
      <c r="K56" s="40">
        <f t="shared" si="18"/>
        <v>19962.201625916394</v>
      </c>
      <c r="L56" s="40">
        <f t="shared" si="18"/>
        <v>19364.041620571494</v>
      </c>
      <c r="M56" s="40">
        <f t="shared" si="18"/>
        <v>19475.882389610862</v>
      </c>
      <c r="N56" s="40">
        <f t="shared" si="18"/>
        <v>18728.019832209604</v>
      </c>
      <c r="O56" s="40">
        <f t="shared" si="18"/>
        <v>17945.823837525444</v>
      </c>
      <c r="P56" s="40">
        <f t="shared" si="18"/>
        <v>18320.94077764465</v>
      </c>
      <c r="Q56" s="40">
        <f t="shared" si="18"/>
        <v>19568.552377327083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15805.710502986944</v>
      </c>
      <c r="C57" s="39">
        <f t="shared" si="19"/>
        <v>16347.586306657098</v>
      </c>
      <c r="D57" s="39">
        <f t="shared" si="19"/>
        <v>16022.686824230319</v>
      </c>
      <c r="E57" s="39">
        <f t="shared" si="19"/>
        <v>16328.30221333519</v>
      </c>
      <c r="F57" s="39">
        <f t="shared" si="19"/>
        <v>16482.325567623073</v>
      </c>
      <c r="G57" s="39">
        <f t="shared" si="19"/>
        <v>15726.19936271034</v>
      </c>
      <c r="H57" s="39">
        <f t="shared" si="19"/>
        <v>15952.865421582715</v>
      </c>
      <c r="I57" s="39">
        <f t="shared" si="19"/>
        <v>16263.794433812367</v>
      </c>
      <c r="J57" s="39">
        <f t="shared" si="19"/>
        <v>16728.551646475596</v>
      </c>
      <c r="K57" s="39">
        <f t="shared" si="19"/>
        <v>16647.45727295737</v>
      </c>
      <c r="L57" s="39">
        <f t="shared" si="19"/>
        <v>15893.027616667126</v>
      </c>
      <c r="M57" s="39">
        <f t="shared" si="19"/>
        <v>15765.728973840814</v>
      </c>
      <c r="N57" s="39">
        <f t="shared" si="19"/>
        <v>15351.804156738024</v>
      </c>
      <c r="O57" s="39">
        <f t="shared" si="19"/>
        <v>14750.314553097658</v>
      </c>
      <c r="P57" s="39">
        <f t="shared" si="19"/>
        <v>14924.90481430834</v>
      </c>
      <c r="Q57" s="39">
        <f t="shared" si="19"/>
        <v>15901.716007541541</v>
      </c>
    </row>
    <row r="58" spans="1:17" ht="11.45" customHeight="1" x14ac:dyDescent="0.25">
      <c r="A58" s="17" t="str">
        <f>$A$6</f>
        <v>Powered 2-wheelers</v>
      </c>
      <c r="B58" s="37">
        <f>TrRoad_emi!B$19</f>
        <v>170.7623151265384</v>
      </c>
      <c r="C58" s="37">
        <f>TrRoad_emi!C$19</f>
        <v>180.40683427814287</v>
      </c>
      <c r="D58" s="37">
        <f>TrRoad_emi!D$19</f>
        <v>185.06892019834177</v>
      </c>
      <c r="E58" s="37">
        <f>TrRoad_emi!E$19</f>
        <v>195.12643161270029</v>
      </c>
      <c r="F58" s="37">
        <f>TrRoad_emi!F$19</f>
        <v>194.14237147332366</v>
      </c>
      <c r="G58" s="37">
        <f>TrRoad_emi!G$19</f>
        <v>182.67996883021891</v>
      </c>
      <c r="H58" s="37">
        <f>TrRoad_emi!H$19</f>
        <v>188.7390186801895</v>
      </c>
      <c r="I58" s="37">
        <f>TrRoad_emi!I$19</f>
        <v>198.03428336424051</v>
      </c>
      <c r="J58" s="37">
        <f>TrRoad_emi!J$19</f>
        <v>191.16967091463977</v>
      </c>
      <c r="K58" s="37">
        <f>TrRoad_emi!K$19</f>
        <v>183.40418104539279</v>
      </c>
      <c r="L58" s="37">
        <f>TrRoad_emi!L$19</f>
        <v>168.71966647585162</v>
      </c>
      <c r="M58" s="37">
        <f>TrRoad_emi!M$19</f>
        <v>165.73639451397685</v>
      </c>
      <c r="N58" s="37">
        <f>TrRoad_emi!N$19</f>
        <v>159.78065565705467</v>
      </c>
      <c r="O58" s="37">
        <f>TrRoad_emi!O$19</f>
        <v>154.33788990170183</v>
      </c>
      <c r="P58" s="37">
        <f>TrRoad_emi!P$19</f>
        <v>160.45532669738824</v>
      </c>
      <c r="Q58" s="37">
        <f>TrRoad_emi!Q$19</f>
        <v>158.71136625798164</v>
      </c>
    </row>
    <row r="59" spans="1:17" ht="11.45" customHeight="1" x14ac:dyDescent="0.25">
      <c r="A59" s="17" t="str">
        <f>$A$7</f>
        <v>Passenger cars</v>
      </c>
      <c r="B59" s="37">
        <f>TrRoad_emi!B$20</f>
        <v>14335.959966428976</v>
      </c>
      <c r="C59" s="37">
        <f>TrRoad_emi!C$20</f>
        <v>14875.197110504463</v>
      </c>
      <c r="D59" s="37">
        <f>TrRoad_emi!D$20</f>
        <v>14549.460548423129</v>
      </c>
      <c r="E59" s="37">
        <f>TrRoad_emi!E$20</f>
        <v>14808.904552244301</v>
      </c>
      <c r="F59" s="37">
        <f>TrRoad_emi!F$20</f>
        <v>14962.749374794166</v>
      </c>
      <c r="G59" s="37">
        <f>TrRoad_emi!G$20</f>
        <v>14247.211966390165</v>
      </c>
      <c r="H59" s="37">
        <f>TrRoad_emi!H$20</f>
        <v>14500.468852703349</v>
      </c>
      <c r="I59" s="37">
        <f>TrRoad_emi!I$20</f>
        <v>14823.634967288508</v>
      </c>
      <c r="J59" s="37">
        <f>TrRoad_emi!J$20</f>
        <v>15273.953765010912</v>
      </c>
      <c r="K59" s="37">
        <f>TrRoad_emi!K$20</f>
        <v>15252.864369654944</v>
      </c>
      <c r="L59" s="37">
        <f>TrRoad_emi!L$20</f>
        <v>14567.454480703775</v>
      </c>
      <c r="M59" s="37">
        <f>TrRoad_emi!M$20</f>
        <v>14495.522075428866</v>
      </c>
      <c r="N59" s="37">
        <f>TrRoad_emi!N$20</f>
        <v>14141.033382777428</v>
      </c>
      <c r="O59" s="37">
        <f>TrRoad_emi!O$20</f>
        <v>13587.73110743424</v>
      </c>
      <c r="P59" s="37">
        <f>TrRoad_emi!P$20</f>
        <v>13752.758171585408</v>
      </c>
      <c r="Q59" s="37">
        <f>TrRoad_emi!Q$20</f>
        <v>14667.9641497389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1298.9882214314293</v>
      </c>
      <c r="C60" s="37">
        <f>TrRoad_emi!C$27</f>
        <v>1291.9823618744922</v>
      </c>
      <c r="D60" s="37">
        <f>TrRoad_emi!D$27</f>
        <v>1288.1573556088474</v>
      </c>
      <c r="E60" s="37">
        <f>TrRoad_emi!E$27</f>
        <v>1324.2712294781886</v>
      </c>
      <c r="F60" s="37">
        <f>TrRoad_emi!F$27</f>
        <v>1325.4338213555832</v>
      </c>
      <c r="G60" s="37">
        <f>TrRoad_emi!G$27</f>
        <v>1296.3074274899564</v>
      </c>
      <c r="H60" s="37">
        <f>TrRoad_emi!H$27</f>
        <v>1263.6575501991779</v>
      </c>
      <c r="I60" s="37">
        <f>TrRoad_emi!I$27</f>
        <v>1242.1251831596187</v>
      </c>
      <c r="J60" s="37">
        <f>TrRoad_emi!J$27</f>
        <v>1263.4282105500449</v>
      </c>
      <c r="K60" s="37">
        <f>TrRoad_emi!K$27</f>
        <v>1211.1887222570333</v>
      </c>
      <c r="L60" s="37">
        <f>TrRoad_emi!L$27</f>
        <v>1156.8534694874991</v>
      </c>
      <c r="M60" s="37">
        <f>TrRoad_emi!M$27</f>
        <v>1104.4705038979714</v>
      </c>
      <c r="N60" s="37">
        <f>TrRoad_emi!N$27</f>
        <v>1050.9901183035424</v>
      </c>
      <c r="O60" s="37">
        <f>TrRoad_emi!O$27</f>
        <v>1008.2455557617152</v>
      </c>
      <c r="P60" s="37">
        <f>TrRoad_emi!P$27</f>
        <v>1011.6913160255431</v>
      </c>
      <c r="Q60" s="37">
        <f>TrRoad_emi!Q$27</f>
        <v>1075.0404915446597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84.15625938706016</v>
      </c>
      <c r="C61" s="38">
        <f t="shared" si="20"/>
        <v>82.244779573752041</v>
      </c>
      <c r="D61" s="38">
        <f t="shared" si="20"/>
        <v>43.607139026011438</v>
      </c>
      <c r="E61" s="38">
        <f t="shared" si="20"/>
        <v>51.718623956691445</v>
      </c>
      <c r="F61" s="38">
        <f t="shared" si="20"/>
        <v>51.795234736195496</v>
      </c>
      <c r="G61" s="38">
        <f t="shared" si="20"/>
        <v>54.897346980371879</v>
      </c>
      <c r="H61" s="38">
        <f t="shared" si="20"/>
        <v>62.71976358926662</v>
      </c>
      <c r="I61" s="38">
        <f t="shared" si="20"/>
        <v>30.349881920279454</v>
      </c>
      <c r="J61" s="38">
        <f t="shared" si="20"/>
        <v>56.670281080732465</v>
      </c>
      <c r="K61" s="38">
        <f t="shared" si="20"/>
        <v>66.352182360813785</v>
      </c>
      <c r="L61" s="38">
        <f t="shared" si="20"/>
        <v>58.023521397827622</v>
      </c>
      <c r="M61" s="38">
        <f t="shared" si="20"/>
        <v>105.57318086435211</v>
      </c>
      <c r="N61" s="38">
        <f t="shared" si="20"/>
        <v>105.44741138328571</v>
      </c>
      <c r="O61" s="38">
        <f t="shared" si="20"/>
        <v>114.6330161340247</v>
      </c>
      <c r="P61" s="38">
        <f t="shared" si="20"/>
        <v>98.528052354726498</v>
      </c>
      <c r="Q61" s="38">
        <f t="shared" si="20"/>
        <v>98.39251804350306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84.15625938706016</v>
      </c>
      <c r="C63" s="37">
        <f>TrRail_emi!C$11</f>
        <v>82.244779573752041</v>
      </c>
      <c r="D63" s="37">
        <f>TrRail_emi!D$11</f>
        <v>43.607139026011438</v>
      </c>
      <c r="E63" s="37">
        <f>TrRail_emi!E$11</f>
        <v>51.718623956691445</v>
      </c>
      <c r="F63" s="37">
        <f>TrRail_emi!F$11</f>
        <v>51.795234736195496</v>
      </c>
      <c r="G63" s="37">
        <f>TrRail_emi!G$11</f>
        <v>54.897346980371879</v>
      </c>
      <c r="H63" s="37">
        <f>TrRail_emi!H$11</f>
        <v>62.71976358926662</v>
      </c>
      <c r="I63" s="37">
        <f>TrRail_emi!I$11</f>
        <v>30.349881920279454</v>
      </c>
      <c r="J63" s="37">
        <f>TrRail_emi!J$11</f>
        <v>56.670281080732465</v>
      </c>
      <c r="K63" s="37">
        <f>TrRail_emi!K$11</f>
        <v>66.352182360813785</v>
      </c>
      <c r="L63" s="37">
        <f>TrRail_emi!L$11</f>
        <v>58.023521397827622</v>
      </c>
      <c r="M63" s="37">
        <f>TrRail_emi!M$11</f>
        <v>105.57318086435211</v>
      </c>
      <c r="N63" s="37">
        <f>TrRail_emi!N$11</f>
        <v>105.44741138328571</v>
      </c>
      <c r="O63" s="37">
        <f>TrRail_emi!O$11</f>
        <v>114.6330161340247</v>
      </c>
      <c r="P63" s="37">
        <f>TrRail_emi!P$11</f>
        <v>98.528052354726498</v>
      </c>
      <c r="Q63" s="37">
        <f>TrRail_emi!Q$11</f>
        <v>98.39251804350306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4100.7599987859949</v>
      </c>
      <c r="C65" s="38">
        <f t="shared" si="21"/>
        <v>3099.0792773005151</v>
      </c>
      <c r="D65" s="38">
        <f t="shared" si="21"/>
        <v>3287.6738179736535</v>
      </c>
      <c r="E65" s="38">
        <f t="shared" si="21"/>
        <v>3988.9631262439098</v>
      </c>
      <c r="F65" s="38">
        <f t="shared" si="21"/>
        <v>3664.2696283453961</v>
      </c>
      <c r="G65" s="38">
        <f t="shared" si="21"/>
        <v>3282.2894869778256</v>
      </c>
      <c r="H65" s="38">
        <f t="shared" si="21"/>
        <v>2827.1486652102021</v>
      </c>
      <c r="I65" s="38">
        <f t="shared" si="21"/>
        <v>3114.4227289852643</v>
      </c>
      <c r="J65" s="38">
        <f t="shared" si="21"/>
        <v>3351.9560389468425</v>
      </c>
      <c r="K65" s="38">
        <f t="shared" si="21"/>
        <v>3248.3921705982102</v>
      </c>
      <c r="L65" s="38">
        <f t="shared" si="21"/>
        <v>3412.9904825065387</v>
      </c>
      <c r="M65" s="38">
        <f t="shared" si="21"/>
        <v>3604.5802349056958</v>
      </c>
      <c r="N65" s="38">
        <f t="shared" si="21"/>
        <v>3270.768264088294</v>
      </c>
      <c r="O65" s="38">
        <f t="shared" si="21"/>
        <v>3080.8762682937613</v>
      </c>
      <c r="P65" s="38">
        <f t="shared" si="21"/>
        <v>3297.5079109815833</v>
      </c>
      <c r="Q65" s="38">
        <f t="shared" si="21"/>
        <v>3568.4438517420367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2090.8041237724565</v>
      </c>
      <c r="C67" s="37">
        <f>TrAvia_emi!C$10</f>
        <v>1735.4999653643142</v>
      </c>
      <c r="D67" s="37">
        <f>TrAvia_emi!D$10</f>
        <v>1940.0410738858659</v>
      </c>
      <c r="E67" s="37">
        <f>TrAvia_emi!E$10</f>
        <v>2360.0512518064006</v>
      </c>
      <c r="F67" s="37">
        <f>TrAvia_emi!F$10</f>
        <v>2008.0256428721452</v>
      </c>
      <c r="G67" s="37">
        <f>TrAvia_emi!G$10</f>
        <v>1722.7916757872504</v>
      </c>
      <c r="H67" s="37">
        <f>TrAvia_emi!H$10</f>
        <v>1471.6856337179631</v>
      </c>
      <c r="I67" s="37">
        <f>TrAvia_emi!I$10</f>
        <v>1557.6382253232027</v>
      </c>
      <c r="J67" s="37">
        <f>TrAvia_emi!J$10</f>
        <v>1737.9701284226537</v>
      </c>
      <c r="K67" s="37">
        <f>TrAvia_emi!K$10</f>
        <v>1589.0878686602148</v>
      </c>
      <c r="L67" s="37">
        <f>TrAvia_emi!L$10</f>
        <v>1603.2778639150661</v>
      </c>
      <c r="M67" s="37">
        <f>TrAvia_emi!M$10</f>
        <v>1858.5966547777355</v>
      </c>
      <c r="N67" s="37">
        <f>TrAvia_emi!N$10</f>
        <v>1967.7081506653813</v>
      </c>
      <c r="O67" s="37">
        <f>TrAvia_emi!O$10</f>
        <v>1974.8929318662781</v>
      </c>
      <c r="P67" s="37">
        <f>TrAvia_emi!P$10</f>
        <v>2068.7535684377394</v>
      </c>
      <c r="Q67" s="37">
        <f>TrAvia_emi!Q$10</f>
        <v>2209.4838179785861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2009.9558750135384</v>
      </c>
      <c r="C68" s="37">
        <f>TrAvia_emi!C$11</f>
        <v>1363.5793119362006</v>
      </c>
      <c r="D68" s="37">
        <f>TrAvia_emi!D$11</f>
        <v>1347.6327440877876</v>
      </c>
      <c r="E68" s="37">
        <f>TrAvia_emi!E$11</f>
        <v>1628.9118744375094</v>
      </c>
      <c r="F68" s="37">
        <f>TrAvia_emi!F$11</f>
        <v>1656.2439854732506</v>
      </c>
      <c r="G68" s="37">
        <f>TrAvia_emi!G$11</f>
        <v>1559.4978111905755</v>
      </c>
      <c r="H68" s="37">
        <f>TrAvia_emi!H$11</f>
        <v>1355.4630314922392</v>
      </c>
      <c r="I68" s="37">
        <f>TrAvia_emi!I$11</f>
        <v>1556.7845036620615</v>
      </c>
      <c r="J68" s="37">
        <f>TrAvia_emi!J$11</f>
        <v>1613.985910524189</v>
      </c>
      <c r="K68" s="37">
        <f>TrAvia_emi!K$11</f>
        <v>1659.3043019379954</v>
      </c>
      <c r="L68" s="37">
        <f>TrAvia_emi!L$11</f>
        <v>1809.7126185914728</v>
      </c>
      <c r="M68" s="37">
        <f>TrAvia_emi!M$11</f>
        <v>1745.9835801279603</v>
      </c>
      <c r="N68" s="37">
        <f>TrAvia_emi!N$11</f>
        <v>1303.060113422913</v>
      </c>
      <c r="O68" s="37">
        <f>TrAvia_emi!O$11</f>
        <v>1105.983336427483</v>
      </c>
      <c r="P68" s="37">
        <f>TrAvia_emi!P$11</f>
        <v>1228.7543425438441</v>
      </c>
      <c r="Q68" s="37">
        <f>TrAvia_emi!Q$11</f>
        <v>1358.9600337634504</v>
      </c>
    </row>
    <row r="69" spans="1:17" ht="11.45" customHeight="1" x14ac:dyDescent="0.25">
      <c r="A69" s="25" t="s">
        <v>18</v>
      </c>
      <c r="B69" s="40">
        <f t="shared" ref="B69:Q69" si="22">B70+B73+B74+B77+B80</f>
        <v>8953.0190400738702</v>
      </c>
      <c r="C69" s="40">
        <f t="shared" si="22"/>
        <v>9085.7692167466503</v>
      </c>
      <c r="D69" s="40">
        <f t="shared" si="22"/>
        <v>9590.8312765995761</v>
      </c>
      <c r="E69" s="40">
        <f t="shared" si="22"/>
        <v>10065.327070565438</v>
      </c>
      <c r="F69" s="40">
        <f t="shared" si="22"/>
        <v>10761.350285848779</v>
      </c>
      <c r="G69" s="40">
        <f t="shared" si="22"/>
        <v>10830.158127760707</v>
      </c>
      <c r="H69" s="40">
        <f t="shared" si="22"/>
        <v>11342.856354352441</v>
      </c>
      <c r="I69" s="40">
        <f t="shared" si="22"/>
        <v>11943.081001505871</v>
      </c>
      <c r="J69" s="40">
        <f t="shared" si="22"/>
        <v>11365.724729267062</v>
      </c>
      <c r="K69" s="40">
        <f t="shared" si="22"/>
        <v>10555.058821382832</v>
      </c>
      <c r="L69" s="40">
        <f t="shared" si="22"/>
        <v>10477.481305263709</v>
      </c>
      <c r="M69" s="40">
        <f t="shared" si="22"/>
        <v>10411.205439413197</v>
      </c>
      <c r="N69" s="40">
        <f t="shared" si="22"/>
        <v>9974.9523920671345</v>
      </c>
      <c r="O69" s="40">
        <f t="shared" si="22"/>
        <v>10079.39272340686</v>
      </c>
      <c r="P69" s="40">
        <f t="shared" si="22"/>
        <v>10192.945241291614</v>
      </c>
      <c r="Q69" s="40">
        <f t="shared" si="22"/>
        <v>11021.770462309743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7687.5248315992012</v>
      </c>
      <c r="C70" s="39">
        <f t="shared" si="23"/>
        <v>8023.1403455080663</v>
      </c>
      <c r="D70" s="39">
        <f t="shared" si="23"/>
        <v>8388.9549728797083</v>
      </c>
      <c r="E70" s="39">
        <f t="shared" si="23"/>
        <v>8636.7001372371778</v>
      </c>
      <c r="F70" s="39">
        <f t="shared" si="23"/>
        <v>9436.9310228513659</v>
      </c>
      <c r="G70" s="39">
        <f t="shared" si="23"/>
        <v>9489.3685443563518</v>
      </c>
      <c r="H70" s="39">
        <f t="shared" si="23"/>
        <v>9894.945933654486</v>
      </c>
      <c r="I70" s="39">
        <f t="shared" si="23"/>
        <v>10395.674502138248</v>
      </c>
      <c r="J70" s="39">
        <f t="shared" si="23"/>
        <v>10015.430066981437</v>
      </c>
      <c r="K70" s="39">
        <f t="shared" si="23"/>
        <v>9346.1561074421606</v>
      </c>
      <c r="L70" s="39">
        <f t="shared" si="23"/>
        <v>9209.5206425635661</v>
      </c>
      <c r="M70" s="39">
        <f t="shared" si="23"/>
        <v>8990.7800708807808</v>
      </c>
      <c r="N70" s="39">
        <f t="shared" si="23"/>
        <v>8645.3217600303051</v>
      </c>
      <c r="O70" s="39">
        <f t="shared" si="23"/>
        <v>8775.6365850028415</v>
      </c>
      <c r="P70" s="39">
        <f t="shared" si="23"/>
        <v>8919.3976653548652</v>
      </c>
      <c r="Q70" s="39">
        <f t="shared" si="23"/>
        <v>9581.7548879612204</v>
      </c>
    </row>
    <row r="71" spans="1:17" ht="11.45" customHeight="1" x14ac:dyDescent="0.25">
      <c r="A71" s="17" t="str">
        <f>$A$19</f>
        <v>Light duty vehicles</v>
      </c>
      <c r="B71" s="37">
        <f>TrRoad_emi!B$34</f>
        <v>2120.3491576953452</v>
      </c>
      <c r="C71" s="37">
        <f>TrRoad_emi!C$34</f>
        <v>2239.4956813917843</v>
      </c>
      <c r="D71" s="37">
        <f>TrRoad_emi!D$34</f>
        <v>2380.3177297954958</v>
      </c>
      <c r="E71" s="37">
        <f>TrRoad_emi!E$34</f>
        <v>2471.1844351893737</v>
      </c>
      <c r="F71" s="37">
        <f>TrRoad_emi!F$34</f>
        <v>2720.9209802549753</v>
      </c>
      <c r="G71" s="37">
        <f>TrRoad_emi!G$34</f>
        <v>2820.1290573040019</v>
      </c>
      <c r="H71" s="37">
        <f>TrRoad_emi!H$34</f>
        <v>2907.6998655551056</v>
      </c>
      <c r="I71" s="37">
        <f>TrRoad_emi!I$34</f>
        <v>3062.2786783531496</v>
      </c>
      <c r="J71" s="37">
        <f>TrRoad_emi!J$34</f>
        <v>3105.5001200495194</v>
      </c>
      <c r="K71" s="37">
        <f>TrRoad_emi!K$34</f>
        <v>3019.3811437012459</v>
      </c>
      <c r="L71" s="37">
        <f>TrRoad_emi!L$34</f>
        <v>2931.8030830283933</v>
      </c>
      <c r="M71" s="37">
        <f>TrRoad_emi!M$34</f>
        <v>2881.5193687048377</v>
      </c>
      <c r="N71" s="37">
        <f>TrRoad_emi!N$34</f>
        <v>2817.2748372843453</v>
      </c>
      <c r="O71" s="37">
        <f>TrRoad_emi!O$34</f>
        <v>2661.7178162657806</v>
      </c>
      <c r="P71" s="37">
        <f>TrRoad_emi!P$34</f>
        <v>2720.7980073409512</v>
      </c>
      <c r="Q71" s="37">
        <f>TrRoad_emi!Q$34</f>
        <v>2966.9051938979433</v>
      </c>
    </row>
    <row r="72" spans="1:17" ht="11.45" customHeight="1" x14ac:dyDescent="0.25">
      <c r="A72" s="17" t="str">
        <f>$A$20</f>
        <v>Heavy duty vehicles</v>
      </c>
      <c r="B72" s="37">
        <f>TrRoad_emi!B$40</f>
        <v>5567.1756739038556</v>
      </c>
      <c r="C72" s="37">
        <f>TrRoad_emi!C$40</f>
        <v>5783.644664116282</v>
      </c>
      <c r="D72" s="37">
        <f>TrRoad_emi!D$40</f>
        <v>6008.637243084213</v>
      </c>
      <c r="E72" s="37">
        <f>TrRoad_emi!E$40</f>
        <v>6165.5157020478046</v>
      </c>
      <c r="F72" s="37">
        <f>TrRoad_emi!F$40</f>
        <v>6716.0100425963901</v>
      </c>
      <c r="G72" s="37">
        <f>TrRoad_emi!G$40</f>
        <v>6669.2394870523494</v>
      </c>
      <c r="H72" s="37">
        <f>TrRoad_emi!H$40</f>
        <v>6987.2460680993809</v>
      </c>
      <c r="I72" s="37">
        <f>TrRoad_emi!I$40</f>
        <v>7333.3958237850984</v>
      </c>
      <c r="J72" s="37">
        <f>TrRoad_emi!J$40</f>
        <v>6909.9299469319176</v>
      </c>
      <c r="K72" s="37">
        <f>TrRoad_emi!K$40</f>
        <v>6326.7749637409142</v>
      </c>
      <c r="L72" s="37">
        <f>TrRoad_emi!L$40</f>
        <v>6277.7175595351728</v>
      </c>
      <c r="M72" s="37">
        <f>TrRoad_emi!M$40</f>
        <v>6109.2607021759432</v>
      </c>
      <c r="N72" s="37">
        <f>TrRoad_emi!N$40</f>
        <v>5828.0469227459598</v>
      </c>
      <c r="O72" s="37">
        <f>TrRoad_emi!O$40</f>
        <v>6113.9187687370604</v>
      </c>
      <c r="P72" s="37">
        <f>TrRoad_emi!P$40</f>
        <v>6198.5996580139144</v>
      </c>
      <c r="Q72" s="37">
        <f>TrRoad_emi!Q$40</f>
        <v>6614.8496940632776</v>
      </c>
    </row>
    <row r="73" spans="1:17" ht="11.45" customHeight="1" x14ac:dyDescent="0.25">
      <c r="A73" s="19" t="str">
        <f>$A$21</f>
        <v>Rail transport</v>
      </c>
      <c r="B73" s="38">
        <f>TrRail_emi!B$15</f>
        <v>102.05797114820859</v>
      </c>
      <c r="C73" s="38">
        <f>TrRail_emi!C$15</f>
        <v>91.490362984367948</v>
      </c>
      <c r="D73" s="38">
        <f>TrRail_emi!D$15</f>
        <v>54.180574138792558</v>
      </c>
      <c r="E73" s="38">
        <f>TrRail_emi!E$15</f>
        <v>80.832684636128576</v>
      </c>
      <c r="F73" s="38">
        <f>TrRail_emi!F$15</f>
        <v>74.473613738248517</v>
      </c>
      <c r="G73" s="38">
        <f>TrRail_emi!G$15</f>
        <v>74.554789509948094</v>
      </c>
      <c r="H73" s="38">
        <f>TrRail_emi!H$15</f>
        <v>73.08762660671735</v>
      </c>
      <c r="I73" s="38">
        <f>TrRail_emi!I$15</f>
        <v>80.097468327240577</v>
      </c>
      <c r="J73" s="38">
        <f>TrRail_emi!J$15</f>
        <v>69.598102030891482</v>
      </c>
      <c r="K73" s="38">
        <f>TrRail_emi!K$15</f>
        <v>40.990205103290215</v>
      </c>
      <c r="L73" s="38">
        <f>TrRail_emi!L$15</f>
        <v>46.160942032228306</v>
      </c>
      <c r="M73" s="38">
        <f>TrRail_emi!M$15</f>
        <v>71.206826863848661</v>
      </c>
      <c r="N73" s="38">
        <f>TrRail_emi!N$15</f>
        <v>61.870341165803445</v>
      </c>
      <c r="O73" s="38">
        <f>TrRail_emi!O$15</f>
        <v>55.818472889707174</v>
      </c>
      <c r="P73" s="38">
        <f>TrRail_emi!P$15</f>
        <v>46.707660767611223</v>
      </c>
      <c r="Q73" s="38">
        <f>TrRail_emi!Q$15</f>
        <v>49.95600737598992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487.28841570021086</v>
      </c>
      <c r="C74" s="38">
        <f t="shared" si="24"/>
        <v>376.06518735196323</v>
      </c>
      <c r="D74" s="38">
        <f t="shared" si="24"/>
        <v>478.13541802414744</v>
      </c>
      <c r="E74" s="38">
        <f t="shared" si="24"/>
        <v>663.9256424219376</v>
      </c>
      <c r="F74" s="38">
        <f t="shared" si="24"/>
        <v>630.07213893084963</v>
      </c>
      <c r="G74" s="38">
        <f t="shared" si="24"/>
        <v>579.22041302218327</v>
      </c>
      <c r="H74" s="38">
        <f t="shared" si="24"/>
        <v>722.12565053037406</v>
      </c>
      <c r="I74" s="38">
        <f t="shared" si="24"/>
        <v>861.65121299710063</v>
      </c>
      <c r="J74" s="38">
        <f t="shared" si="24"/>
        <v>905.36792599390947</v>
      </c>
      <c r="K74" s="38">
        <f t="shared" si="24"/>
        <v>640.97246554123399</v>
      </c>
      <c r="L74" s="38">
        <f t="shared" si="24"/>
        <v>732.95801304309225</v>
      </c>
      <c r="M74" s="38">
        <f t="shared" si="24"/>
        <v>835.08848455380144</v>
      </c>
      <c r="N74" s="38">
        <f t="shared" si="24"/>
        <v>804.071043238637</v>
      </c>
      <c r="O74" s="38">
        <f t="shared" si="24"/>
        <v>762.07101875827709</v>
      </c>
      <c r="P74" s="38">
        <f t="shared" si="24"/>
        <v>712.40559717060546</v>
      </c>
      <c r="Q74" s="38">
        <f t="shared" si="24"/>
        <v>809.37760933749428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213.59376603653394</v>
      </c>
      <c r="C75" s="37">
        <f>TrAvia_emi!C$13</f>
        <v>149.00039121029187</v>
      </c>
      <c r="D75" s="37">
        <f>TrAvia_emi!D$13</f>
        <v>193.33713755659886</v>
      </c>
      <c r="E75" s="37">
        <f>TrAvia_emi!E$13</f>
        <v>223.30949146824264</v>
      </c>
      <c r="F75" s="37">
        <f>TrAvia_emi!F$13</f>
        <v>204.2332091782211</v>
      </c>
      <c r="G75" s="37">
        <f>TrAvia_emi!G$13</f>
        <v>191.18682324709317</v>
      </c>
      <c r="H75" s="37">
        <f>TrAvia_emi!H$13</f>
        <v>237.08919454109125</v>
      </c>
      <c r="I75" s="37">
        <f>TrAvia_emi!I$13</f>
        <v>243.40675679598297</v>
      </c>
      <c r="J75" s="37">
        <f>TrAvia_emi!J$13</f>
        <v>194.36174197483197</v>
      </c>
      <c r="K75" s="37">
        <f>TrAvia_emi!K$13</f>
        <v>136.08815216321165</v>
      </c>
      <c r="L75" s="37">
        <f>TrAvia_emi!L$13</f>
        <v>156.25494913754025</v>
      </c>
      <c r="M75" s="37">
        <f>TrAvia_emi!M$13</f>
        <v>156.92258296310999</v>
      </c>
      <c r="N75" s="37">
        <f>TrAvia_emi!N$13</f>
        <v>158.92249331810632</v>
      </c>
      <c r="O75" s="37">
        <f>TrAvia_emi!O$13</f>
        <v>149.97483617498537</v>
      </c>
      <c r="P75" s="37">
        <f>TrAvia_emi!P$13</f>
        <v>136.81049750016683</v>
      </c>
      <c r="Q75" s="37">
        <f>TrAvia_emi!Q$13</f>
        <v>137.8072520510396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273.6946496636769</v>
      </c>
      <c r="C76" s="37">
        <f>TrAvia_emi!C$14</f>
        <v>227.06479614167134</v>
      </c>
      <c r="D76" s="37">
        <f>TrAvia_emi!D$14</f>
        <v>284.79828046754858</v>
      </c>
      <c r="E76" s="37">
        <f>TrAvia_emi!E$14</f>
        <v>440.61615095369496</v>
      </c>
      <c r="F76" s="37">
        <f>TrAvia_emi!F$14</f>
        <v>425.83892975262853</v>
      </c>
      <c r="G76" s="37">
        <f>TrAvia_emi!G$14</f>
        <v>388.03358977509004</v>
      </c>
      <c r="H76" s="37">
        <f>TrAvia_emi!H$14</f>
        <v>485.03645598928284</v>
      </c>
      <c r="I76" s="37">
        <f>TrAvia_emi!I$14</f>
        <v>618.2444562011176</v>
      </c>
      <c r="J76" s="37">
        <f>TrAvia_emi!J$14</f>
        <v>711.00618401907752</v>
      </c>
      <c r="K76" s="37">
        <f>TrAvia_emi!K$14</f>
        <v>504.88431337802234</v>
      </c>
      <c r="L76" s="37">
        <f>TrAvia_emi!L$14</f>
        <v>576.70306390555197</v>
      </c>
      <c r="M76" s="37">
        <f>TrAvia_emi!M$14</f>
        <v>678.16590159069142</v>
      </c>
      <c r="N76" s="37">
        <f>TrAvia_emi!N$14</f>
        <v>645.14854992053074</v>
      </c>
      <c r="O76" s="37">
        <f>TrAvia_emi!O$14</f>
        <v>612.09618258329169</v>
      </c>
      <c r="P76" s="37">
        <f>TrAvia_emi!P$14</f>
        <v>575.59509967043869</v>
      </c>
      <c r="Q76" s="37">
        <f>TrAvia_emi!Q$14</f>
        <v>671.57035728645474</v>
      </c>
    </row>
    <row r="77" spans="1:17" ht="11.45" customHeight="1" x14ac:dyDescent="0.25">
      <c r="A77" s="19" t="s">
        <v>32</v>
      </c>
      <c r="B77" s="38">
        <f t="shared" ref="B77:Q77" si="25">B78+B79</f>
        <v>676.14782162624942</v>
      </c>
      <c r="C77" s="38">
        <f t="shared" si="25"/>
        <v>595.07332090225225</v>
      </c>
      <c r="D77" s="38">
        <f t="shared" si="25"/>
        <v>669.56031155692813</v>
      </c>
      <c r="E77" s="38">
        <f t="shared" si="25"/>
        <v>683.868606270192</v>
      </c>
      <c r="F77" s="38">
        <f t="shared" si="25"/>
        <v>619.87351032831612</v>
      </c>
      <c r="G77" s="38">
        <f t="shared" si="25"/>
        <v>687.01438087222414</v>
      </c>
      <c r="H77" s="38">
        <f t="shared" si="25"/>
        <v>652.69714356086411</v>
      </c>
      <c r="I77" s="38">
        <f t="shared" si="25"/>
        <v>605.65781804327992</v>
      </c>
      <c r="J77" s="38">
        <f t="shared" si="25"/>
        <v>375.32863426082406</v>
      </c>
      <c r="K77" s="38">
        <f t="shared" si="25"/>
        <v>526.94004329614802</v>
      </c>
      <c r="L77" s="38">
        <f t="shared" si="25"/>
        <v>488.84170762482455</v>
      </c>
      <c r="M77" s="38">
        <f t="shared" si="25"/>
        <v>514.13005711476592</v>
      </c>
      <c r="N77" s="38">
        <f t="shared" si="25"/>
        <v>463.68924763238755</v>
      </c>
      <c r="O77" s="38">
        <f t="shared" si="25"/>
        <v>485.86664675603367</v>
      </c>
      <c r="P77" s="38">
        <f t="shared" si="25"/>
        <v>514.43431799853158</v>
      </c>
      <c r="Q77" s="38">
        <f t="shared" si="25"/>
        <v>580.68195763503866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7.5124953700584953</v>
      </c>
      <c r="C78" s="37">
        <f>TrNavi_emi!C$8</f>
        <v>5.6337527973760348</v>
      </c>
      <c r="D78" s="37">
        <f>TrNavi_emi!D$8</f>
        <v>5.0906388506338809</v>
      </c>
      <c r="E78" s="37">
        <f>TrNavi_emi!E$8</f>
        <v>5.022938597797209</v>
      </c>
      <c r="F78" s="37">
        <f>TrNavi_emi!F$8</f>
        <v>2.4449069837146391</v>
      </c>
      <c r="G78" s="37">
        <f>TrNavi_emi!G$8</f>
        <v>4.9209904437654419</v>
      </c>
      <c r="H78" s="37">
        <f>TrNavi_emi!H$8</f>
        <v>5.8174244262982375</v>
      </c>
      <c r="I78" s="37">
        <f>TrNavi_emi!I$8</f>
        <v>6.9251949543441009</v>
      </c>
      <c r="J78" s="37">
        <f>TrNavi_emi!J$8</f>
        <v>4.0976218461302185</v>
      </c>
      <c r="K78" s="37">
        <f>TrNavi_emi!K$8</f>
        <v>5.2959427986703433</v>
      </c>
      <c r="L78" s="37">
        <f>TrNavi_emi!L$8</f>
        <v>4.0784187063079118</v>
      </c>
      <c r="M78" s="37">
        <f>TrNavi_emi!M$8</f>
        <v>4.2792142431056126</v>
      </c>
      <c r="N78" s="37">
        <f>TrNavi_emi!N$8</f>
        <v>3.3120432805000055</v>
      </c>
      <c r="O78" s="37">
        <f>TrNavi_emi!O$8</f>
        <v>3.5447631225691287</v>
      </c>
      <c r="P78" s="37">
        <f>TrNavi_emi!P$8</f>
        <v>3.862217925141775</v>
      </c>
      <c r="Q78" s="37">
        <f>TrNavi_emi!Q$8</f>
        <v>4.4271408705440347</v>
      </c>
    </row>
    <row r="79" spans="1:17" ht="11.45" customHeight="1" x14ac:dyDescent="0.25">
      <c r="A79" s="15" t="str">
        <f>$A$27</f>
        <v>Inland waterways</v>
      </c>
      <c r="B79" s="36">
        <f>TrNavi_emi!B$9</f>
        <v>668.63532625619098</v>
      </c>
      <c r="C79" s="36">
        <f>TrNavi_emi!C$9</f>
        <v>589.43956810487623</v>
      </c>
      <c r="D79" s="36">
        <f>TrNavi_emi!D$9</f>
        <v>664.4696727062942</v>
      </c>
      <c r="E79" s="36">
        <f>TrNavi_emi!E$9</f>
        <v>678.84566767239482</v>
      </c>
      <c r="F79" s="36">
        <f>TrNavi_emi!F$9</f>
        <v>617.42860334460147</v>
      </c>
      <c r="G79" s="36">
        <f>TrNavi_emi!G$9</f>
        <v>682.09339042845875</v>
      </c>
      <c r="H79" s="36">
        <f>TrNavi_emi!H$9</f>
        <v>646.8797191345659</v>
      </c>
      <c r="I79" s="36">
        <f>TrNavi_emi!I$9</f>
        <v>598.73262308893584</v>
      </c>
      <c r="J79" s="36">
        <f>TrNavi_emi!J$9</f>
        <v>371.23101241469385</v>
      </c>
      <c r="K79" s="36">
        <f>TrNavi_emi!K$9</f>
        <v>521.64410049747767</v>
      </c>
      <c r="L79" s="36">
        <f>TrNavi_emi!L$9</f>
        <v>484.76328891851665</v>
      </c>
      <c r="M79" s="36">
        <f>TrNavi_emi!M$9</f>
        <v>509.85084287166035</v>
      </c>
      <c r="N79" s="36">
        <f>TrNavi_emi!N$9</f>
        <v>460.37720435188754</v>
      </c>
      <c r="O79" s="36">
        <f>TrNavi_emi!O$9</f>
        <v>482.32188363346455</v>
      </c>
      <c r="P79" s="36">
        <f>TrNavi_emi!P$9</f>
        <v>510.57210007338983</v>
      </c>
      <c r="Q79" s="36">
        <f>TrNavi_emi!Q$9</f>
        <v>576.25481676449465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0.78323610503063301</v>
      </c>
      <c r="C85" s="31">
        <f t="shared" si="27"/>
        <v>0.78869159972606095</v>
      </c>
      <c r="D85" s="31">
        <f t="shared" si="27"/>
        <v>0.82282654439128899</v>
      </c>
      <c r="E85" s="31">
        <f t="shared" si="27"/>
        <v>0.8117758843107894</v>
      </c>
      <c r="F85" s="31">
        <f t="shared" si="27"/>
        <v>0.79612254652234016</v>
      </c>
      <c r="G85" s="31">
        <f t="shared" si="27"/>
        <v>0.79257899908711893</v>
      </c>
      <c r="H85" s="31">
        <f t="shared" si="27"/>
        <v>0.78557730752694321</v>
      </c>
      <c r="I85" s="31">
        <f t="shared" si="27"/>
        <v>0.77200147418175524</v>
      </c>
      <c r="J85" s="31">
        <f t="shared" si="27"/>
        <v>0.77375791855069631</v>
      </c>
      <c r="K85" s="31">
        <f t="shared" si="27"/>
        <v>0.75654978620353575</v>
      </c>
      <c r="L85" s="31">
        <f t="shared" si="27"/>
        <v>0.75510525812352536</v>
      </c>
      <c r="M85" s="31">
        <f t="shared" si="27"/>
        <v>0.74576909987604956</v>
      </c>
      <c r="N85" s="31">
        <f t="shared" si="27"/>
        <v>0.77336593737559634</v>
      </c>
      <c r="O85" s="31">
        <f t="shared" si="27"/>
        <v>0.77433860724745174</v>
      </c>
      <c r="P85" s="31">
        <f t="shared" si="27"/>
        <v>0.76412129078542512</v>
      </c>
      <c r="Q85" s="31">
        <f t="shared" si="27"/>
        <v>0.75248914034338454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1.0607147471511355E-2</v>
      </c>
      <c r="C86" s="29">
        <f t="shared" si="28"/>
        <v>1.10478105052721E-2</v>
      </c>
      <c r="D86" s="29">
        <f t="shared" si="28"/>
        <v>1.1900081473544327E-2</v>
      </c>
      <c r="E86" s="29">
        <f t="shared" si="28"/>
        <v>1.2341623007184501E-2</v>
      </c>
      <c r="F86" s="29">
        <f t="shared" si="28"/>
        <v>1.2209014733453826E-2</v>
      </c>
      <c r="G86" s="29">
        <f t="shared" si="28"/>
        <v>1.1783013430893592E-2</v>
      </c>
      <c r="H86" s="29">
        <f t="shared" si="28"/>
        <v>1.2021237029645878E-2</v>
      </c>
      <c r="I86" s="29">
        <f t="shared" si="28"/>
        <v>1.2046323770212841E-2</v>
      </c>
      <c r="J86" s="29">
        <f t="shared" si="28"/>
        <v>1.1866555331726843E-2</v>
      </c>
      <c r="K86" s="29">
        <f t="shared" si="28"/>
        <v>1.1408586132929697E-2</v>
      </c>
      <c r="L86" s="29">
        <f t="shared" si="28"/>
        <v>1.0772224058383066E-2</v>
      </c>
      <c r="M86" s="29">
        <f t="shared" si="28"/>
        <v>1.055827522040483E-2</v>
      </c>
      <c r="N86" s="29">
        <f t="shared" si="28"/>
        <v>1.0545858121242686E-2</v>
      </c>
      <c r="O86" s="29">
        <f t="shared" si="28"/>
        <v>1.0623695706899739E-2</v>
      </c>
      <c r="P86" s="29">
        <f t="shared" si="28"/>
        <v>1.0826510921014483E-2</v>
      </c>
      <c r="Q86" s="29">
        <f t="shared" si="28"/>
        <v>1.0682517386376184E-2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0.68393431895344836</v>
      </c>
      <c r="C87" s="29">
        <f t="shared" si="29"/>
        <v>0.68619571636750387</v>
      </c>
      <c r="D87" s="29">
        <f t="shared" si="29"/>
        <v>0.70966850958531258</v>
      </c>
      <c r="E87" s="29">
        <f t="shared" si="29"/>
        <v>0.68867864085713371</v>
      </c>
      <c r="F87" s="29">
        <f t="shared" si="29"/>
        <v>0.67208995939094418</v>
      </c>
      <c r="G87" s="29">
        <f t="shared" si="29"/>
        <v>0.66713443852547238</v>
      </c>
      <c r="H87" s="29">
        <f t="shared" si="29"/>
        <v>0.65773175076549895</v>
      </c>
      <c r="I87" s="29">
        <f t="shared" si="29"/>
        <v>0.64451573294690068</v>
      </c>
      <c r="J87" s="29">
        <f t="shared" si="29"/>
        <v>0.6550287572813126</v>
      </c>
      <c r="K87" s="29">
        <f t="shared" si="29"/>
        <v>0.64063487873746272</v>
      </c>
      <c r="L87" s="29">
        <f t="shared" si="29"/>
        <v>0.64228415263268768</v>
      </c>
      <c r="M87" s="29">
        <f t="shared" si="29"/>
        <v>0.63343063957831891</v>
      </c>
      <c r="N87" s="29">
        <f t="shared" si="29"/>
        <v>0.6561274224130087</v>
      </c>
      <c r="O87" s="29">
        <f t="shared" si="29"/>
        <v>0.66207600816349255</v>
      </c>
      <c r="P87" s="29">
        <f t="shared" si="29"/>
        <v>0.65735886221725648</v>
      </c>
      <c r="Q87" s="29">
        <f t="shared" si="29"/>
        <v>0.64976972459805626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8.8694638605673365E-2</v>
      </c>
      <c r="C88" s="29">
        <f t="shared" si="30"/>
        <v>9.1448072853285017E-2</v>
      </c>
      <c r="D88" s="29">
        <f t="shared" si="30"/>
        <v>0.10125795333243202</v>
      </c>
      <c r="E88" s="29">
        <f t="shared" si="30"/>
        <v>0.11075562044647126</v>
      </c>
      <c r="F88" s="29">
        <f t="shared" si="30"/>
        <v>0.11182357239794209</v>
      </c>
      <c r="G88" s="29">
        <f t="shared" si="30"/>
        <v>0.1136615471307529</v>
      </c>
      <c r="H88" s="29">
        <f t="shared" si="30"/>
        <v>0.11582431973179837</v>
      </c>
      <c r="I88" s="29">
        <f t="shared" si="30"/>
        <v>0.11543941746464169</v>
      </c>
      <c r="J88" s="29">
        <f t="shared" si="30"/>
        <v>0.10686260593765674</v>
      </c>
      <c r="K88" s="29">
        <f t="shared" si="30"/>
        <v>0.10450632133314343</v>
      </c>
      <c r="L88" s="29">
        <f t="shared" si="30"/>
        <v>0.10204888143245473</v>
      </c>
      <c r="M88" s="29">
        <f t="shared" si="30"/>
        <v>0.10178018507732579</v>
      </c>
      <c r="N88" s="29">
        <f t="shared" si="30"/>
        <v>0.10669265684134491</v>
      </c>
      <c r="O88" s="29">
        <f t="shared" si="30"/>
        <v>0.10163890337705937</v>
      </c>
      <c r="P88" s="29">
        <f t="shared" si="30"/>
        <v>9.5935917647154173E-2</v>
      </c>
      <c r="Q88" s="29">
        <f t="shared" si="30"/>
        <v>9.2036898358952152E-2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5.7385598078690876E-2</v>
      </c>
      <c r="C89" s="30">
        <f t="shared" si="31"/>
        <v>5.9132979176445007E-2</v>
      </c>
      <c r="D89" s="30">
        <f t="shared" si="31"/>
        <v>6.1934890246594404E-2</v>
      </c>
      <c r="E89" s="30">
        <f t="shared" si="31"/>
        <v>6.1581025053140656E-2</v>
      </c>
      <c r="F89" s="30">
        <f t="shared" si="31"/>
        <v>6.611050777947583E-2</v>
      </c>
      <c r="G89" s="30">
        <f t="shared" si="31"/>
        <v>6.1259609537779779E-2</v>
      </c>
      <c r="H89" s="30">
        <f t="shared" si="31"/>
        <v>6.3518197065436696E-2</v>
      </c>
      <c r="I89" s="30">
        <f t="shared" si="31"/>
        <v>6.3933597724397481E-2</v>
      </c>
      <c r="J89" s="30">
        <f t="shared" si="31"/>
        <v>6.759469435204761E-2</v>
      </c>
      <c r="K89" s="30">
        <f t="shared" si="31"/>
        <v>6.6610183370421586E-2</v>
      </c>
      <c r="L89" s="30">
        <f t="shared" si="31"/>
        <v>6.8310511310999911E-2</v>
      </c>
      <c r="M89" s="30">
        <f t="shared" si="31"/>
        <v>6.7979257370949397E-2</v>
      </c>
      <c r="N89" s="30">
        <f t="shared" si="31"/>
        <v>7.1935949291620199E-2</v>
      </c>
      <c r="O89" s="30">
        <f t="shared" si="31"/>
        <v>7.6195987500825152E-2</v>
      </c>
      <c r="P89" s="30">
        <f t="shared" si="31"/>
        <v>7.4138334264182357E-2</v>
      </c>
      <c r="Q89" s="30">
        <f t="shared" si="31"/>
        <v>7.0245996446380049E-2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5.802588369184224E-3</v>
      </c>
      <c r="C90" s="29">
        <f t="shared" si="32"/>
        <v>5.8111386312054997E-3</v>
      </c>
      <c r="D90" s="29">
        <f t="shared" si="32"/>
        <v>6.0242680130567234E-3</v>
      </c>
      <c r="E90" s="29">
        <f t="shared" si="32"/>
        <v>6.0472365027634031E-3</v>
      </c>
      <c r="F90" s="29">
        <f t="shared" si="32"/>
        <v>5.9359212707768136E-3</v>
      </c>
      <c r="G90" s="29">
        <f t="shared" si="32"/>
        <v>6.03510983793805E-3</v>
      </c>
      <c r="H90" s="29">
        <f t="shared" si="32"/>
        <v>6.0865732511766052E-3</v>
      </c>
      <c r="I90" s="29">
        <f t="shared" si="32"/>
        <v>5.9785587383269605E-3</v>
      </c>
      <c r="J90" s="29">
        <f t="shared" si="32"/>
        <v>6.0682910810707976E-3</v>
      </c>
      <c r="K90" s="29">
        <f t="shared" si="32"/>
        <v>5.927755038748918E-3</v>
      </c>
      <c r="L90" s="29">
        <f t="shared" si="32"/>
        <v>6.2826411468772476E-3</v>
      </c>
      <c r="M90" s="29">
        <f t="shared" si="32"/>
        <v>6.5252225893993763E-3</v>
      </c>
      <c r="N90" s="29">
        <f t="shared" si="32"/>
        <v>7.2591109149322125E-3</v>
      </c>
      <c r="O90" s="29">
        <f t="shared" si="32"/>
        <v>7.7890330820462447E-3</v>
      </c>
      <c r="P90" s="29">
        <f t="shared" si="32"/>
        <v>7.4607735451429624E-3</v>
      </c>
      <c r="Q90" s="29">
        <f t="shared" si="32"/>
        <v>7.5390832122611698E-3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4.581376954934073E-2</v>
      </c>
      <c r="C91" s="29">
        <f t="shared" si="33"/>
        <v>4.7424463555351737E-2</v>
      </c>
      <c r="D91" s="29">
        <f t="shared" si="33"/>
        <v>4.975774625166289E-2</v>
      </c>
      <c r="E91" s="29">
        <f t="shared" si="33"/>
        <v>4.963437338434807E-2</v>
      </c>
      <c r="F91" s="29">
        <f t="shared" si="33"/>
        <v>5.4042975525698797E-2</v>
      </c>
      <c r="G91" s="29">
        <f t="shared" si="33"/>
        <v>4.8851942860212515E-2</v>
      </c>
      <c r="H91" s="29">
        <f t="shared" si="33"/>
        <v>5.1024704602495245E-2</v>
      </c>
      <c r="I91" s="29">
        <f t="shared" si="33"/>
        <v>5.1680634042135631E-2</v>
      </c>
      <c r="J91" s="29">
        <f t="shared" si="33"/>
        <v>5.4978717194501425E-2</v>
      </c>
      <c r="K91" s="29">
        <f t="shared" si="33"/>
        <v>5.4393080235560075E-2</v>
      </c>
      <c r="L91" s="29">
        <f t="shared" si="33"/>
        <v>5.5798073662406057E-2</v>
      </c>
      <c r="M91" s="29">
        <f t="shared" si="33"/>
        <v>5.6241184329089366E-2</v>
      </c>
      <c r="N91" s="29">
        <f t="shared" si="33"/>
        <v>5.928561255639668E-2</v>
      </c>
      <c r="O91" s="29">
        <f t="shared" si="33"/>
        <v>6.2719990083945645E-2</v>
      </c>
      <c r="P91" s="29">
        <f t="shared" si="33"/>
        <v>6.1148439135813054E-2</v>
      </c>
      <c r="Q91" s="29">
        <f t="shared" si="33"/>
        <v>5.7184481119239544E-2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5.7692401601659241E-3</v>
      </c>
      <c r="C92" s="29">
        <f t="shared" si="34"/>
        <v>5.8973769898877735E-3</v>
      </c>
      <c r="D92" s="29">
        <f t="shared" si="34"/>
        <v>6.1528759818747884E-3</v>
      </c>
      <c r="E92" s="29">
        <f t="shared" si="34"/>
        <v>5.8994151660291868E-3</v>
      </c>
      <c r="F92" s="29">
        <f t="shared" si="34"/>
        <v>6.1316109830002255E-3</v>
      </c>
      <c r="G92" s="29">
        <f t="shared" si="34"/>
        <v>6.3725568396292096E-3</v>
      </c>
      <c r="H92" s="29">
        <f t="shared" si="34"/>
        <v>6.4069192117648475E-3</v>
      </c>
      <c r="I92" s="29">
        <f t="shared" si="34"/>
        <v>6.274404943934892E-3</v>
      </c>
      <c r="J92" s="29">
        <f t="shared" si="34"/>
        <v>6.5476860764753907E-3</v>
      </c>
      <c r="K92" s="29">
        <f t="shared" si="34"/>
        <v>6.2893480961126024E-3</v>
      </c>
      <c r="L92" s="29">
        <f t="shared" si="34"/>
        <v>6.2297965017165981E-3</v>
      </c>
      <c r="M92" s="29">
        <f t="shared" si="34"/>
        <v>5.212850452460659E-3</v>
      </c>
      <c r="N92" s="29">
        <f t="shared" si="34"/>
        <v>5.3912258202912979E-3</v>
      </c>
      <c r="O92" s="29">
        <f t="shared" si="34"/>
        <v>5.6869643348332636E-3</v>
      </c>
      <c r="P92" s="29">
        <f t="shared" si="34"/>
        <v>5.5291215832263393E-3</v>
      </c>
      <c r="Q92" s="29">
        <f t="shared" si="34"/>
        <v>5.5224321148793368E-3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0.15937829689067615</v>
      </c>
      <c r="C93" s="30">
        <f t="shared" si="35"/>
        <v>0.15217542109749399</v>
      </c>
      <c r="D93" s="30">
        <f t="shared" si="35"/>
        <v>0.11523856536211667</v>
      </c>
      <c r="E93" s="30">
        <f t="shared" si="35"/>
        <v>0.12664309063606996</v>
      </c>
      <c r="F93" s="30">
        <f t="shared" si="35"/>
        <v>0.13776694569818407</v>
      </c>
      <c r="G93" s="30">
        <f t="shared" si="35"/>
        <v>0.1461613913751014</v>
      </c>
      <c r="H93" s="30">
        <f t="shared" si="35"/>
        <v>0.15090449540762019</v>
      </c>
      <c r="I93" s="30">
        <f t="shared" si="35"/>
        <v>0.16406492809384729</v>
      </c>
      <c r="J93" s="30">
        <f t="shared" si="35"/>
        <v>0.15864738709725612</v>
      </c>
      <c r="K93" s="30">
        <f t="shared" si="35"/>
        <v>0.17684003042604277</v>
      </c>
      <c r="L93" s="30">
        <f t="shared" si="35"/>
        <v>0.1765842305654747</v>
      </c>
      <c r="M93" s="30">
        <f t="shared" si="35"/>
        <v>0.18625164275300113</v>
      </c>
      <c r="N93" s="30">
        <f t="shared" si="35"/>
        <v>0.15469811333278355</v>
      </c>
      <c r="O93" s="30">
        <f t="shared" si="35"/>
        <v>0.14946540525172328</v>
      </c>
      <c r="P93" s="30">
        <f t="shared" si="35"/>
        <v>0.16174037495039248</v>
      </c>
      <c r="Q93" s="30">
        <f t="shared" si="35"/>
        <v>0.17726486321023538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5.6115964890418396E-2</v>
      </c>
      <c r="C95" s="29">
        <f t="shared" si="37"/>
        <v>5.5331130205899005E-2</v>
      </c>
      <c r="D95" s="29">
        <f t="shared" si="37"/>
        <v>4.5235854238236034E-2</v>
      </c>
      <c r="E95" s="29">
        <f t="shared" si="37"/>
        <v>5.0600528287120083E-2</v>
      </c>
      <c r="F95" s="29">
        <f t="shared" si="37"/>
        <v>5.0328064565952221E-2</v>
      </c>
      <c r="G95" s="29">
        <f t="shared" si="37"/>
        <v>4.9451243729323212E-2</v>
      </c>
      <c r="H95" s="29">
        <f t="shared" si="37"/>
        <v>5.2092018011261072E-2</v>
      </c>
      <c r="I95" s="29">
        <f t="shared" si="37"/>
        <v>5.2896607947002176E-2</v>
      </c>
      <c r="J95" s="29">
        <f t="shared" si="37"/>
        <v>5.203836736188977E-2</v>
      </c>
      <c r="K95" s="29">
        <f t="shared" si="37"/>
        <v>5.0571002780137292E-2</v>
      </c>
      <c r="L95" s="29">
        <f t="shared" si="37"/>
        <v>5.2201088147908789E-2</v>
      </c>
      <c r="M95" s="29">
        <f t="shared" si="37"/>
        <v>5.6977575437223531E-2</v>
      </c>
      <c r="N95" s="29">
        <f t="shared" si="37"/>
        <v>5.998379822943678E-2</v>
      </c>
      <c r="O95" s="29">
        <f t="shared" si="37"/>
        <v>6.5202938352585282E-2</v>
      </c>
      <c r="P95" s="29">
        <f t="shared" si="37"/>
        <v>7.0127108228747889E-2</v>
      </c>
      <c r="Q95" s="29">
        <f t="shared" si="37"/>
        <v>7.6600190353817071E-2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0.10326233200025778</v>
      </c>
      <c r="C96" s="29">
        <f t="shared" si="38"/>
        <v>9.6844290891594992E-2</v>
      </c>
      <c r="D96" s="29">
        <f t="shared" si="38"/>
        <v>7.0002711123880637E-2</v>
      </c>
      <c r="E96" s="29">
        <f t="shared" si="38"/>
        <v>7.6042562348949877E-2</v>
      </c>
      <c r="F96" s="29">
        <f t="shared" si="38"/>
        <v>8.7438881132231833E-2</v>
      </c>
      <c r="G96" s="29">
        <f t="shared" si="38"/>
        <v>9.6710147645778191E-2</v>
      </c>
      <c r="H96" s="29">
        <f t="shared" si="38"/>
        <v>9.8812477396359122E-2</v>
      </c>
      <c r="I96" s="29">
        <f t="shared" si="38"/>
        <v>0.11116832014684512</v>
      </c>
      <c r="J96" s="29">
        <f t="shared" si="38"/>
        <v>0.10660901973536635</v>
      </c>
      <c r="K96" s="29">
        <f t="shared" si="38"/>
        <v>0.12626902764590547</v>
      </c>
      <c r="L96" s="29">
        <f t="shared" si="38"/>
        <v>0.12438314241756591</v>
      </c>
      <c r="M96" s="29">
        <f t="shared" si="38"/>
        <v>0.12927406731577759</v>
      </c>
      <c r="N96" s="29">
        <f t="shared" si="38"/>
        <v>9.4714315103346783E-2</v>
      </c>
      <c r="O96" s="29">
        <f t="shared" si="38"/>
        <v>8.4262466899137994E-2</v>
      </c>
      <c r="P96" s="29">
        <f t="shared" si="38"/>
        <v>9.1613266721644604E-2</v>
      </c>
      <c r="Q96" s="29">
        <f t="shared" si="38"/>
        <v>0.10066467285641832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0.71773847418550107</v>
      </c>
      <c r="C98" s="31">
        <f t="shared" si="40"/>
        <v>0.73043199341477205</v>
      </c>
      <c r="D98" s="31">
        <f t="shared" si="40"/>
        <v>0.72908529341085337</v>
      </c>
      <c r="E98" s="31">
        <f t="shared" si="40"/>
        <v>0.72204289764534779</v>
      </c>
      <c r="F98" s="31">
        <f t="shared" si="40"/>
        <v>0.72972342036186244</v>
      </c>
      <c r="G98" s="31">
        <f t="shared" si="40"/>
        <v>0.7247340725773509</v>
      </c>
      <c r="H98" s="31">
        <f t="shared" si="40"/>
        <v>0.71523010706395351</v>
      </c>
      <c r="I98" s="31">
        <f t="shared" si="40"/>
        <v>0.70633635932819439</v>
      </c>
      <c r="J98" s="31">
        <f t="shared" si="40"/>
        <v>0.70328111294408402</v>
      </c>
      <c r="K98" s="31">
        <f t="shared" si="40"/>
        <v>0.74641128535155787</v>
      </c>
      <c r="L98" s="31">
        <f t="shared" si="40"/>
        <v>0.71102816203177843</v>
      </c>
      <c r="M98" s="31">
        <f t="shared" si="40"/>
        <v>0.70590160335321173</v>
      </c>
      <c r="N98" s="31">
        <f t="shared" si="40"/>
        <v>0.70119936355226686</v>
      </c>
      <c r="O98" s="31">
        <f t="shared" si="40"/>
        <v>0.71117826860469757</v>
      </c>
      <c r="P98" s="31">
        <f t="shared" si="40"/>
        <v>0.71176563512379321</v>
      </c>
      <c r="Q98" s="31">
        <f t="shared" si="40"/>
        <v>0.70891876583573887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1.1950697355109502E-2</v>
      </c>
      <c r="C99" s="29">
        <f t="shared" si="41"/>
        <v>1.2363131451276491E-2</v>
      </c>
      <c r="D99" s="29">
        <f t="shared" si="41"/>
        <v>1.2597367421188325E-2</v>
      </c>
      <c r="E99" s="29">
        <f t="shared" si="41"/>
        <v>1.3277745309455604E-2</v>
      </c>
      <c r="F99" s="29">
        <f t="shared" si="41"/>
        <v>1.3752544167765607E-2</v>
      </c>
      <c r="G99" s="29">
        <f t="shared" si="41"/>
        <v>1.4119673284389189E-2</v>
      </c>
      <c r="H99" s="29">
        <f t="shared" si="41"/>
        <v>1.4137779113891724E-2</v>
      </c>
      <c r="I99" s="29">
        <f t="shared" si="41"/>
        <v>1.4442577523115995E-2</v>
      </c>
      <c r="J99" s="29">
        <f t="shared" si="41"/>
        <v>1.5376437278756308E-2</v>
      </c>
      <c r="K99" s="29">
        <f t="shared" si="41"/>
        <v>1.7406746334878435E-2</v>
      </c>
      <c r="L99" s="29">
        <f t="shared" si="41"/>
        <v>1.6346553801071882E-2</v>
      </c>
      <c r="M99" s="29">
        <f t="shared" si="41"/>
        <v>1.6185600092274283E-2</v>
      </c>
      <c r="N99" s="29">
        <f t="shared" si="41"/>
        <v>1.588025113857288E-2</v>
      </c>
      <c r="O99" s="29">
        <f t="shared" si="41"/>
        <v>1.5044409280088909E-2</v>
      </c>
      <c r="P99" s="29">
        <f t="shared" si="41"/>
        <v>1.551502723679429E-2</v>
      </c>
      <c r="Q99" s="29">
        <f t="shared" si="41"/>
        <v>1.6450853434141755E-2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0.70578777683039151</v>
      </c>
      <c r="C100" s="29">
        <f t="shared" si="42"/>
        <v>0.71806886196349551</v>
      </c>
      <c r="D100" s="29">
        <f t="shared" si="42"/>
        <v>0.71648792598966515</v>
      </c>
      <c r="E100" s="29">
        <f t="shared" si="42"/>
        <v>0.7087651523358921</v>
      </c>
      <c r="F100" s="29">
        <f t="shared" si="42"/>
        <v>0.71597087619409694</v>
      </c>
      <c r="G100" s="29">
        <f t="shared" si="42"/>
        <v>0.71061439929296166</v>
      </c>
      <c r="H100" s="29">
        <f t="shared" si="42"/>
        <v>0.70109232795006182</v>
      </c>
      <c r="I100" s="29">
        <f t="shared" si="42"/>
        <v>0.69189378180507843</v>
      </c>
      <c r="J100" s="29">
        <f t="shared" si="42"/>
        <v>0.68790467566532776</v>
      </c>
      <c r="K100" s="29">
        <f t="shared" si="42"/>
        <v>0.7290045390166795</v>
      </c>
      <c r="L100" s="29">
        <f t="shared" si="42"/>
        <v>0.69468160823070657</v>
      </c>
      <c r="M100" s="29">
        <f t="shared" si="42"/>
        <v>0.68971600326093752</v>
      </c>
      <c r="N100" s="29">
        <f t="shared" si="42"/>
        <v>0.68531911241369403</v>
      </c>
      <c r="O100" s="29">
        <f t="shared" si="42"/>
        <v>0.69613385932460869</v>
      </c>
      <c r="P100" s="29">
        <f t="shared" si="42"/>
        <v>0.696250607886999</v>
      </c>
      <c r="Q100" s="29">
        <f t="shared" si="42"/>
        <v>0.69246791240159711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0.13542189556897516</v>
      </c>
      <c r="C101" s="30">
        <f t="shared" si="43"/>
        <v>0.12077700224586849</v>
      </c>
      <c r="D101" s="30">
        <f t="shared" si="43"/>
        <v>0.12120633483210849</v>
      </c>
      <c r="E101" s="30">
        <f t="shared" si="43"/>
        <v>0.12111171766675942</v>
      </c>
      <c r="F101" s="30">
        <f t="shared" si="43"/>
        <v>0.11961943473190326</v>
      </c>
      <c r="G101" s="30">
        <f t="shared" si="43"/>
        <v>0.12354411246056245</v>
      </c>
      <c r="H101" s="30">
        <f t="shared" si="43"/>
        <v>0.12529761252679272</v>
      </c>
      <c r="I101" s="30">
        <f t="shared" si="43"/>
        <v>0.13058751690622347</v>
      </c>
      <c r="J101" s="30">
        <f t="shared" si="43"/>
        <v>0.13049563879101125</v>
      </c>
      <c r="K101" s="30">
        <f t="shared" si="43"/>
        <v>0.10459378613164762</v>
      </c>
      <c r="L101" s="30">
        <f t="shared" si="43"/>
        <v>0.11381398035382491</v>
      </c>
      <c r="M101" s="30">
        <f t="shared" si="43"/>
        <v>0.1149278983274923</v>
      </c>
      <c r="N101" s="30">
        <f t="shared" si="43"/>
        <v>0.10880157404895617</v>
      </c>
      <c r="O101" s="30">
        <f t="shared" si="43"/>
        <v>0.10651457204908615</v>
      </c>
      <c r="P101" s="30">
        <f t="shared" si="43"/>
        <v>0.10575687320646368</v>
      </c>
      <c r="Q101" s="30">
        <f t="shared" si="43"/>
        <v>0.10568968394545544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1.782220942738583E-2</v>
      </c>
      <c r="C102" s="30">
        <f t="shared" si="44"/>
        <v>1.6743895660664282E-2</v>
      </c>
      <c r="D102" s="30">
        <f t="shared" si="44"/>
        <v>1.4393682167946772E-2</v>
      </c>
      <c r="E102" s="30">
        <f t="shared" si="44"/>
        <v>1.8973177393362513E-2</v>
      </c>
      <c r="F102" s="30">
        <f t="shared" si="44"/>
        <v>1.9521293135661415E-2</v>
      </c>
      <c r="G102" s="30">
        <f t="shared" si="44"/>
        <v>2.0436713889177734E-2</v>
      </c>
      <c r="H102" s="30">
        <f t="shared" si="44"/>
        <v>2.7871798023573879E-2</v>
      </c>
      <c r="I102" s="30">
        <f t="shared" si="44"/>
        <v>3.4296315497118784E-2</v>
      </c>
      <c r="J102" s="30">
        <f t="shared" si="44"/>
        <v>3.669498672388543E-2</v>
      </c>
      <c r="K102" s="30">
        <f t="shared" si="44"/>
        <v>3.1296288691201581E-2</v>
      </c>
      <c r="L102" s="30">
        <f t="shared" si="44"/>
        <v>3.5693976880159038E-2</v>
      </c>
      <c r="M102" s="30">
        <f t="shared" si="44"/>
        <v>3.7747352923579461E-2</v>
      </c>
      <c r="N102" s="30">
        <f t="shared" si="44"/>
        <v>3.2934394937965537E-2</v>
      </c>
      <c r="O102" s="30">
        <f t="shared" si="44"/>
        <v>2.9326957099757342E-2</v>
      </c>
      <c r="P102" s="30">
        <f t="shared" si="44"/>
        <v>2.9285709350176707E-2</v>
      </c>
      <c r="Q102" s="30">
        <f t="shared" si="44"/>
        <v>3.2641371112649913E-2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2.5272764294641246E-3</v>
      </c>
      <c r="C103" s="29">
        <f t="shared" si="45"/>
        <v>2.2121102257447816E-3</v>
      </c>
      <c r="D103" s="29">
        <f t="shared" si="45"/>
        <v>2.0701184437051218E-3</v>
      </c>
      <c r="E103" s="29">
        <f t="shared" si="45"/>
        <v>2.1550684020205301E-3</v>
      </c>
      <c r="F103" s="29">
        <f t="shared" si="45"/>
        <v>2.0814292550737756E-3</v>
      </c>
      <c r="G103" s="29">
        <f t="shared" si="45"/>
        <v>2.2557281506796821E-3</v>
      </c>
      <c r="H103" s="29">
        <f t="shared" si="45"/>
        <v>2.6179629426209368E-3</v>
      </c>
      <c r="I103" s="29">
        <f t="shared" si="45"/>
        <v>2.6272867674271699E-3</v>
      </c>
      <c r="J103" s="29">
        <f t="shared" si="45"/>
        <v>1.977053207044862E-3</v>
      </c>
      <c r="K103" s="29">
        <f t="shared" si="45"/>
        <v>1.7139078823153219E-3</v>
      </c>
      <c r="L103" s="29">
        <f t="shared" si="45"/>
        <v>2.118413828192093E-3</v>
      </c>
      <c r="M103" s="29">
        <f t="shared" si="45"/>
        <v>1.960806273305451E-3</v>
      </c>
      <c r="N103" s="29">
        <f t="shared" si="45"/>
        <v>1.9507014484999943E-3</v>
      </c>
      <c r="O103" s="29">
        <f t="shared" si="45"/>
        <v>1.9145452324588071E-3</v>
      </c>
      <c r="P103" s="29">
        <f t="shared" si="45"/>
        <v>2.0521254282211123E-3</v>
      </c>
      <c r="Q103" s="29">
        <f t="shared" si="45"/>
        <v>2.2051548234463523E-3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1.5294932997921708E-2</v>
      </c>
      <c r="C104" s="29">
        <f t="shared" si="46"/>
        <v>1.4531785434919498E-2</v>
      </c>
      <c r="D104" s="29">
        <f t="shared" si="46"/>
        <v>1.2323563724241652E-2</v>
      </c>
      <c r="E104" s="29">
        <f t="shared" si="46"/>
        <v>1.6818108991341982E-2</v>
      </c>
      <c r="F104" s="29">
        <f t="shared" si="46"/>
        <v>1.7439863880587641E-2</v>
      </c>
      <c r="G104" s="29">
        <f t="shared" si="46"/>
        <v>1.8180985738498051E-2</v>
      </c>
      <c r="H104" s="29">
        <f t="shared" si="46"/>
        <v>2.5253835080952941E-2</v>
      </c>
      <c r="I104" s="29">
        <f t="shared" si="46"/>
        <v>3.1669028729691615E-2</v>
      </c>
      <c r="J104" s="29">
        <f t="shared" si="46"/>
        <v>3.4717933516840563E-2</v>
      </c>
      <c r="K104" s="29">
        <f t="shared" si="46"/>
        <v>2.9582380808886258E-2</v>
      </c>
      <c r="L104" s="29">
        <f t="shared" si="46"/>
        <v>3.357556305196694E-2</v>
      </c>
      <c r="M104" s="29">
        <f t="shared" si="46"/>
        <v>3.5786546650274011E-2</v>
      </c>
      <c r="N104" s="29">
        <f t="shared" si="46"/>
        <v>3.0983693489465544E-2</v>
      </c>
      <c r="O104" s="29">
        <f t="shared" si="46"/>
        <v>2.7412411867298536E-2</v>
      </c>
      <c r="P104" s="29">
        <f t="shared" si="46"/>
        <v>2.7233583921955594E-2</v>
      </c>
      <c r="Q104" s="29">
        <f t="shared" si="46"/>
        <v>3.0436216289203559E-2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0.12901742081813805</v>
      </c>
      <c r="C105" s="30">
        <f t="shared" si="47"/>
        <v>0.13204710867869507</v>
      </c>
      <c r="D105" s="30">
        <f t="shared" si="47"/>
        <v>0.13531468958909135</v>
      </c>
      <c r="E105" s="30">
        <f t="shared" si="47"/>
        <v>0.13787220729453029</v>
      </c>
      <c r="F105" s="30">
        <f t="shared" si="47"/>
        <v>0.13113585177057291</v>
      </c>
      <c r="G105" s="30">
        <f t="shared" si="47"/>
        <v>0.13128510107290889</v>
      </c>
      <c r="H105" s="30">
        <f t="shared" si="47"/>
        <v>0.13160048238567981</v>
      </c>
      <c r="I105" s="30">
        <f t="shared" si="47"/>
        <v>0.12877980826846325</v>
      </c>
      <c r="J105" s="30">
        <f t="shared" si="47"/>
        <v>0.1295282615410194</v>
      </c>
      <c r="K105" s="30">
        <f t="shared" si="47"/>
        <v>0.11769863982559292</v>
      </c>
      <c r="L105" s="30">
        <f t="shared" si="47"/>
        <v>0.13946388073423768</v>
      </c>
      <c r="M105" s="30">
        <f t="shared" si="47"/>
        <v>0.1414231453957164</v>
      </c>
      <c r="N105" s="30">
        <f t="shared" si="47"/>
        <v>0.15706466746081138</v>
      </c>
      <c r="O105" s="30">
        <f t="shared" si="47"/>
        <v>0.152980202246459</v>
      </c>
      <c r="P105" s="30">
        <f t="shared" si="47"/>
        <v>0.15319178231956643</v>
      </c>
      <c r="Q105" s="30">
        <f t="shared" si="47"/>
        <v>0.15275017910615574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1.6954275251805638E-3</v>
      </c>
      <c r="C106" s="29">
        <f t="shared" si="48"/>
        <v>1.4796814520147692E-3</v>
      </c>
      <c r="D106" s="29">
        <f t="shared" si="48"/>
        <v>1.218658192680226E-3</v>
      </c>
      <c r="E106" s="29">
        <f t="shared" si="48"/>
        <v>1.2001331964320886E-3</v>
      </c>
      <c r="F106" s="29">
        <f t="shared" si="48"/>
        <v>6.1364448021637241E-4</v>
      </c>
      <c r="G106" s="29">
        <f t="shared" si="48"/>
        <v>1.1154986944122247E-3</v>
      </c>
      <c r="H106" s="29">
        <f t="shared" si="48"/>
        <v>1.3915308704360362E-3</v>
      </c>
      <c r="I106" s="29">
        <f t="shared" si="48"/>
        <v>1.7468446416055456E-3</v>
      </c>
      <c r="J106" s="29">
        <f t="shared" si="48"/>
        <v>1.6784960132738636E-3</v>
      </c>
      <c r="K106" s="29">
        <f t="shared" si="48"/>
        <v>1.4049212320901504E-3</v>
      </c>
      <c r="L106" s="29">
        <f t="shared" si="48"/>
        <v>1.3829816158331843E-3</v>
      </c>
      <c r="M106" s="29">
        <f t="shared" si="48"/>
        <v>1.3997044069594768E-3</v>
      </c>
      <c r="N106" s="29">
        <f t="shared" si="48"/>
        <v>1.3349419676625931E-3</v>
      </c>
      <c r="O106" s="29">
        <f t="shared" si="48"/>
        <v>1.3286171793191657E-3</v>
      </c>
      <c r="P106" s="29">
        <f t="shared" si="48"/>
        <v>1.3696556875950235E-3</v>
      </c>
      <c r="Q106" s="29">
        <f t="shared" si="48"/>
        <v>1.3874531699856181E-3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0.12732199329295749</v>
      </c>
      <c r="C107" s="28">
        <f t="shared" si="49"/>
        <v>0.1305674272266803</v>
      </c>
      <c r="D107" s="28">
        <f t="shared" si="49"/>
        <v>0.1340960313964111</v>
      </c>
      <c r="E107" s="28">
        <f t="shared" si="49"/>
        <v>0.13667207409809817</v>
      </c>
      <c r="F107" s="28">
        <f t="shared" si="49"/>
        <v>0.13052220729035655</v>
      </c>
      <c r="G107" s="28">
        <f t="shared" si="49"/>
        <v>0.13016960237849665</v>
      </c>
      <c r="H107" s="28">
        <f t="shared" si="49"/>
        <v>0.13020895151524378</v>
      </c>
      <c r="I107" s="28">
        <f t="shared" si="49"/>
        <v>0.1270329636268577</v>
      </c>
      <c r="J107" s="28">
        <f t="shared" si="49"/>
        <v>0.12784976552774555</v>
      </c>
      <c r="K107" s="28">
        <f t="shared" si="49"/>
        <v>0.11629371859350278</v>
      </c>
      <c r="L107" s="28">
        <f t="shared" si="49"/>
        <v>0.13808089911840449</v>
      </c>
      <c r="M107" s="28">
        <f t="shared" si="49"/>
        <v>0.14002344098875691</v>
      </c>
      <c r="N107" s="28">
        <f t="shared" si="49"/>
        <v>0.15572972549314881</v>
      </c>
      <c r="O107" s="28">
        <f t="shared" si="49"/>
        <v>0.15165158506713983</v>
      </c>
      <c r="P107" s="28">
        <f t="shared" si="49"/>
        <v>0.15182212663197142</v>
      </c>
      <c r="Q107" s="28">
        <f t="shared" si="49"/>
        <v>0.15136272593617012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0.69745768956217102</v>
      </c>
      <c r="C110" s="32">
        <f t="shared" si="51"/>
        <v>0.68932773768656463</v>
      </c>
      <c r="D110" s="32">
        <f t="shared" si="51"/>
        <v>0.67524759093780518</v>
      </c>
      <c r="E110" s="32">
        <f t="shared" si="51"/>
        <v>0.67619313783796187</v>
      </c>
      <c r="F110" s="32">
        <f t="shared" si="51"/>
        <v>0.65902588829654252</v>
      </c>
      <c r="G110" s="32">
        <f t="shared" si="51"/>
        <v>0.64508383277229808</v>
      </c>
      <c r="H110" s="32">
        <f t="shared" si="51"/>
        <v>0.63067732030829382</v>
      </c>
      <c r="I110" s="32">
        <f t="shared" si="51"/>
        <v>0.62543171360455674</v>
      </c>
      <c r="J110" s="32">
        <f t="shared" si="51"/>
        <v>0.64476788437793187</v>
      </c>
      <c r="K110" s="32">
        <f t="shared" si="51"/>
        <v>0.65986656752027906</v>
      </c>
      <c r="L110" s="32">
        <f t="shared" si="51"/>
        <v>0.6538940943301087</v>
      </c>
      <c r="M110" s="32">
        <f t="shared" si="51"/>
        <v>0.65754512601790338</v>
      </c>
      <c r="N110" s="32">
        <f t="shared" si="51"/>
        <v>0.65740406391429107</v>
      </c>
      <c r="O110" s="32">
        <f t="shared" si="51"/>
        <v>0.64588850145000343</v>
      </c>
      <c r="P110" s="32">
        <f t="shared" si="51"/>
        <v>0.64686395998078516</v>
      </c>
      <c r="Q110" s="32">
        <f t="shared" si="51"/>
        <v>0.64538315682051361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0.54396794539465132</v>
      </c>
      <c r="C111" s="31">
        <f t="shared" si="52"/>
        <v>0.56866182957138334</v>
      </c>
      <c r="D111" s="31">
        <f t="shared" si="52"/>
        <v>0.55096276867261751</v>
      </c>
      <c r="E111" s="31">
        <f t="shared" si="52"/>
        <v>0.53401814097315559</v>
      </c>
      <c r="F111" s="31">
        <f t="shared" si="52"/>
        <v>0.52942941673920008</v>
      </c>
      <c r="G111" s="31">
        <f t="shared" si="52"/>
        <v>0.5221682156657409</v>
      </c>
      <c r="H111" s="31">
        <f t="shared" si="52"/>
        <v>0.52455899291596708</v>
      </c>
      <c r="I111" s="31">
        <f t="shared" si="52"/>
        <v>0.51439935792633185</v>
      </c>
      <c r="J111" s="31">
        <f t="shared" si="52"/>
        <v>0.5257161052539373</v>
      </c>
      <c r="K111" s="31">
        <f t="shared" si="52"/>
        <v>0.54099416456382421</v>
      </c>
      <c r="L111" s="31">
        <f t="shared" si="52"/>
        <v>0.53032817173673308</v>
      </c>
      <c r="M111" s="31">
        <f t="shared" si="52"/>
        <v>0.52590749665456882</v>
      </c>
      <c r="N111" s="31">
        <f t="shared" si="52"/>
        <v>0.53289693171204633</v>
      </c>
      <c r="O111" s="31">
        <f t="shared" si="52"/>
        <v>0.52424044702528227</v>
      </c>
      <c r="P111" s="31">
        <f t="shared" si="52"/>
        <v>0.52158016583878408</v>
      </c>
      <c r="Q111" s="31">
        <f t="shared" si="52"/>
        <v>0.51765474786887422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6.0923099504214869E-3</v>
      </c>
      <c r="C112" s="29">
        <f t="shared" si="53"/>
        <v>6.5148374180362132E-3</v>
      </c>
      <c r="D112" s="29">
        <f t="shared" si="53"/>
        <v>6.6132792575006811E-3</v>
      </c>
      <c r="E112" s="29">
        <f t="shared" si="53"/>
        <v>6.6351353014288622E-3</v>
      </c>
      <c r="F112" s="29">
        <f t="shared" si="53"/>
        <v>6.5029966303122057E-3</v>
      </c>
      <c r="G112" s="29">
        <f t="shared" si="53"/>
        <v>6.329748034615789E-3</v>
      </c>
      <c r="H112" s="29">
        <f t="shared" si="53"/>
        <v>6.4893514079907445E-3</v>
      </c>
      <c r="I112" s="29">
        <f t="shared" si="53"/>
        <v>6.5609952785715617E-3</v>
      </c>
      <c r="J112" s="29">
        <f t="shared" si="53"/>
        <v>6.3072624154162241E-3</v>
      </c>
      <c r="K112" s="29">
        <f t="shared" si="53"/>
        <v>6.2577989643379361E-3</v>
      </c>
      <c r="L112" s="29">
        <f t="shared" si="53"/>
        <v>5.9311619341652312E-3</v>
      </c>
      <c r="M112" s="29">
        <f t="shared" si="53"/>
        <v>5.8368823885773784E-3</v>
      </c>
      <c r="N112" s="29">
        <f t="shared" si="53"/>
        <v>5.8472897696824448E-3</v>
      </c>
      <c r="O112" s="29">
        <f t="shared" si="53"/>
        <v>5.7768406124383944E-3</v>
      </c>
      <c r="P112" s="29">
        <f t="shared" si="53"/>
        <v>5.7790635608554195E-3</v>
      </c>
      <c r="Q112" s="29">
        <f t="shared" si="53"/>
        <v>5.4217845128932806E-3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0.49452011277638658</v>
      </c>
      <c r="C113" s="29">
        <f t="shared" si="54"/>
        <v>0.51849976223704342</v>
      </c>
      <c r="D113" s="29">
        <f t="shared" si="54"/>
        <v>0.50128748404614754</v>
      </c>
      <c r="E113" s="29">
        <f t="shared" si="54"/>
        <v>0.48525697424595449</v>
      </c>
      <c r="F113" s="29">
        <f t="shared" si="54"/>
        <v>0.4813938039119956</v>
      </c>
      <c r="G113" s="29">
        <f t="shared" si="54"/>
        <v>0.47379975918599265</v>
      </c>
      <c r="H113" s="29">
        <f t="shared" si="54"/>
        <v>0.47740520204538639</v>
      </c>
      <c r="I113" s="29">
        <f t="shared" si="54"/>
        <v>0.46932337822060316</v>
      </c>
      <c r="J113" s="29">
        <f t="shared" si="54"/>
        <v>0.48039810344744238</v>
      </c>
      <c r="K113" s="29">
        <f t="shared" si="54"/>
        <v>0.49600607975514172</v>
      </c>
      <c r="L113" s="29">
        <f t="shared" si="54"/>
        <v>0.4863885673132346</v>
      </c>
      <c r="M113" s="29">
        <f t="shared" si="54"/>
        <v>0.48380006769644829</v>
      </c>
      <c r="N113" s="29">
        <f t="shared" si="54"/>
        <v>0.49112109936809512</v>
      </c>
      <c r="O113" s="29">
        <f t="shared" si="54"/>
        <v>0.4831915723996546</v>
      </c>
      <c r="P113" s="29">
        <f t="shared" si="54"/>
        <v>0.48080637966250422</v>
      </c>
      <c r="Q113" s="29">
        <f t="shared" si="54"/>
        <v>0.4778279350750817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4.3355522667843288E-2</v>
      </c>
      <c r="C114" s="29">
        <f t="shared" si="55"/>
        <v>4.3647229916303668E-2</v>
      </c>
      <c r="D114" s="29">
        <f t="shared" si="55"/>
        <v>4.3062005368969217E-2</v>
      </c>
      <c r="E114" s="29">
        <f t="shared" si="55"/>
        <v>4.2126031425772294E-2</v>
      </c>
      <c r="F114" s="29">
        <f t="shared" si="55"/>
        <v>4.1532616196892254E-2</v>
      </c>
      <c r="G114" s="29">
        <f t="shared" si="55"/>
        <v>4.2038708445132404E-2</v>
      </c>
      <c r="H114" s="29">
        <f t="shared" si="55"/>
        <v>4.0664439462589949E-2</v>
      </c>
      <c r="I114" s="29">
        <f t="shared" si="55"/>
        <v>3.8514984427157117E-2</v>
      </c>
      <c r="J114" s="29">
        <f t="shared" si="55"/>
        <v>3.9010739391078755E-2</v>
      </c>
      <c r="K114" s="29">
        <f t="shared" si="55"/>
        <v>3.873028584434457E-2</v>
      </c>
      <c r="L114" s="29">
        <f t="shared" si="55"/>
        <v>3.8008442489333175E-2</v>
      </c>
      <c r="M114" s="29">
        <f t="shared" si="55"/>
        <v>3.6270546569543101E-2</v>
      </c>
      <c r="N114" s="29">
        <f t="shared" si="55"/>
        <v>3.5928542574268724E-2</v>
      </c>
      <c r="O114" s="29">
        <f t="shared" si="55"/>
        <v>3.5272034013189249E-2</v>
      </c>
      <c r="P114" s="29">
        <f t="shared" si="55"/>
        <v>3.4994722615424467E-2</v>
      </c>
      <c r="Q114" s="29">
        <f t="shared" si="55"/>
        <v>3.4405028280899301E-2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1.2469197998687244E-2</v>
      </c>
      <c r="C115" s="30">
        <f t="shared" si="56"/>
        <v>1.2791248633795436E-2</v>
      </c>
      <c r="D115" s="30">
        <f t="shared" si="56"/>
        <v>1.1043275187538401E-2</v>
      </c>
      <c r="E115" s="30">
        <f t="shared" si="56"/>
        <v>1.1433443961515697E-2</v>
      </c>
      <c r="F115" s="30">
        <f t="shared" si="56"/>
        <v>1.1291809337813848E-2</v>
      </c>
      <c r="G115" s="30">
        <f t="shared" si="56"/>
        <v>1.3294171762301786E-2</v>
      </c>
      <c r="H115" s="30">
        <f t="shared" si="56"/>
        <v>1.2424057602428836E-2</v>
      </c>
      <c r="I115" s="30">
        <f t="shared" si="56"/>
        <v>1.1574508996232406E-2</v>
      </c>
      <c r="J115" s="30">
        <f t="shared" si="56"/>
        <v>1.2455607554904657E-2</v>
      </c>
      <c r="K115" s="30">
        <f t="shared" si="56"/>
        <v>1.3599064228238686E-2</v>
      </c>
      <c r="L115" s="30">
        <f t="shared" si="56"/>
        <v>1.3026891462938213E-2</v>
      </c>
      <c r="M115" s="30">
        <f t="shared" si="56"/>
        <v>1.4822434013622441E-2</v>
      </c>
      <c r="N115" s="30">
        <f t="shared" si="56"/>
        <v>1.43141498569247E-2</v>
      </c>
      <c r="O115" s="30">
        <f t="shared" si="56"/>
        <v>1.5488553048518011E-2</v>
      </c>
      <c r="P115" s="30">
        <f t="shared" si="56"/>
        <v>1.431007987198339E-2</v>
      </c>
      <c r="Q115" s="30">
        <f t="shared" si="56"/>
        <v>1.3733278020132016E-2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5.6387021809585719E-4</v>
      </c>
      <c r="C116" s="29">
        <f t="shared" si="57"/>
        <v>5.6118974317992713E-4</v>
      </c>
      <c r="D116" s="29">
        <f t="shared" si="57"/>
        <v>5.5544497482695222E-4</v>
      </c>
      <c r="E116" s="29">
        <f t="shared" si="57"/>
        <v>5.2381163312952732E-4</v>
      </c>
      <c r="F116" s="29">
        <f t="shared" si="57"/>
        <v>5.0389389197463808E-4</v>
      </c>
      <c r="G116" s="29">
        <f t="shared" si="57"/>
        <v>5.3873570996635701E-4</v>
      </c>
      <c r="H116" s="29">
        <f t="shared" si="57"/>
        <v>5.3788900942340059E-4</v>
      </c>
      <c r="I116" s="29">
        <f t="shared" si="57"/>
        <v>5.1418816587408048E-4</v>
      </c>
      <c r="J116" s="29">
        <f t="shared" si="57"/>
        <v>5.1246903361508727E-4</v>
      </c>
      <c r="K116" s="29">
        <f t="shared" si="57"/>
        <v>5.2015976164527904E-4</v>
      </c>
      <c r="L116" s="29">
        <f t="shared" si="57"/>
        <v>5.4723513752152767E-4</v>
      </c>
      <c r="M116" s="29">
        <f t="shared" si="57"/>
        <v>5.6905995760724102E-4</v>
      </c>
      <c r="N116" s="29">
        <f t="shared" si="57"/>
        <v>6.3426744596083054E-4</v>
      </c>
      <c r="O116" s="29">
        <f t="shared" si="57"/>
        <v>6.516939063881624E-4</v>
      </c>
      <c r="P116" s="29">
        <f t="shared" si="57"/>
        <v>6.2230603387047575E-4</v>
      </c>
      <c r="Q116" s="29">
        <f t="shared" si="57"/>
        <v>5.9345871996033836E-4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1.0945411670336899E-2</v>
      </c>
      <c r="C117" s="29">
        <f t="shared" si="58"/>
        <v>1.1248812320094292E-2</v>
      </c>
      <c r="D117" s="29">
        <f t="shared" si="58"/>
        <v>9.5033226782518868E-3</v>
      </c>
      <c r="E117" s="29">
        <f t="shared" si="58"/>
        <v>1.0008828566427309E-2</v>
      </c>
      <c r="F117" s="29">
        <f t="shared" si="58"/>
        <v>9.8624047439166296E-3</v>
      </c>
      <c r="G117" s="29">
        <f t="shared" si="58"/>
        <v>1.1764218110615081E-2</v>
      </c>
      <c r="H117" s="29">
        <f t="shared" si="58"/>
        <v>1.0905952980026544E-2</v>
      </c>
      <c r="I117" s="29">
        <f t="shared" si="58"/>
        <v>1.011403953357284E-2</v>
      </c>
      <c r="J117" s="29">
        <f t="shared" si="58"/>
        <v>1.0967027395340627E-2</v>
      </c>
      <c r="K117" s="29">
        <f t="shared" si="58"/>
        <v>1.2105768323356905E-2</v>
      </c>
      <c r="L117" s="29">
        <f t="shared" si="58"/>
        <v>1.1513830551851904E-2</v>
      </c>
      <c r="M117" s="29">
        <f t="shared" si="58"/>
        <v>1.3442904761795152E-2</v>
      </c>
      <c r="N117" s="29">
        <f t="shared" si="58"/>
        <v>1.2841269192835186E-2</v>
      </c>
      <c r="O117" s="29">
        <f t="shared" si="58"/>
        <v>1.3984493829809487E-2</v>
      </c>
      <c r="P117" s="29">
        <f t="shared" si="58"/>
        <v>1.2860143367210482E-2</v>
      </c>
      <c r="Q117" s="29">
        <f t="shared" si="58"/>
        <v>1.2368427184373844E-2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9.5991611025448621E-4</v>
      </c>
      <c r="C118" s="29">
        <f t="shared" si="59"/>
        <v>9.8124657052121931E-4</v>
      </c>
      <c r="D118" s="29">
        <f t="shared" si="59"/>
        <v>9.8450753445956138E-4</v>
      </c>
      <c r="E118" s="29">
        <f t="shared" si="59"/>
        <v>9.0080376195885966E-4</v>
      </c>
      <c r="F118" s="29">
        <f t="shared" si="59"/>
        <v>9.2551070192258206E-4</v>
      </c>
      <c r="G118" s="29">
        <f t="shared" si="59"/>
        <v>9.9121794172034902E-4</v>
      </c>
      <c r="H118" s="29">
        <f t="shared" si="59"/>
        <v>9.8021561297889246E-4</v>
      </c>
      <c r="I118" s="29">
        <f t="shared" si="59"/>
        <v>9.4628129678548604E-4</v>
      </c>
      <c r="J118" s="29">
        <f t="shared" si="59"/>
        <v>9.7611112594894235E-4</v>
      </c>
      <c r="K118" s="29">
        <f t="shared" si="59"/>
        <v>9.7313614323650251E-4</v>
      </c>
      <c r="L118" s="29">
        <f t="shared" si="59"/>
        <v>9.6582577356478278E-4</v>
      </c>
      <c r="M118" s="29">
        <f t="shared" si="59"/>
        <v>8.1046929422004923E-4</v>
      </c>
      <c r="N118" s="29">
        <f t="shared" si="59"/>
        <v>8.3861321812868166E-4</v>
      </c>
      <c r="O118" s="29">
        <f t="shared" si="59"/>
        <v>8.5236531232035816E-4</v>
      </c>
      <c r="P118" s="29">
        <f t="shared" si="59"/>
        <v>8.2763047090243336E-4</v>
      </c>
      <c r="Q118" s="29">
        <f t="shared" si="59"/>
        <v>7.7139211579783235E-4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0.14102054616883253</v>
      </c>
      <c r="C119" s="30">
        <f t="shared" si="60"/>
        <v>0.10787465948138583</v>
      </c>
      <c r="D119" s="30">
        <f t="shared" si="60"/>
        <v>0.11324154707764923</v>
      </c>
      <c r="E119" s="30">
        <f t="shared" si="60"/>
        <v>0.13074155290329065</v>
      </c>
      <c r="F119" s="30">
        <f t="shared" si="60"/>
        <v>0.11830466221952855</v>
      </c>
      <c r="G119" s="30">
        <f t="shared" si="60"/>
        <v>0.10962144534425539</v>
      </c>
      <c r="H119" s="30">
        <f t="shared" si="60"/>
        <v>9.3694269789897838E-2</v>
      </c>
      <c r="I119" s="30">
        <f t="shared" si="60"/>
        <v>9.9457846681992465E-2</v>
      </c>
      <c r="J119" s="30">
        <f t="shared" si="60"/>
        <v>0.10659617156908995</v>
      </c>
      <c r="K119" s="30">
        <f t="shared" si="60"/>
        <v>0.10527333872821616</v>
      </c>
      <c r="L119" s="30">
        <f t="shared" si="60"/>
        <v>0.11053903113043745</v>
      </c>
      <c r="M119" s="30">
        <f t="shared" si="60"/>
        <v>0.11681519534971208</v>
      </c>
      <c r="N119" s="30">
        <f t="shared" si="60"/>
        <v>0.11019298234531995</v>
      </c>
      <c r="O119" s="30">
        <f t="shared" si="60"/>
        <v>0.10615950137620321</v>
      </c>
      <c r="P119" s="30">
        <f t="shared" si="60"/>
        <v>0.11097371427001776</v>
      </c>
      <c r="Q119" s="30">
        <f t="shared" si="60"/>
        <v>0.11399513093150729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7.1900413473045641E-2</v>
      </c>
      <c r="C121" s="29">
        <f t="shared" si="62"/>
        <v>6.0410351282368338E-2</v>
      </c>
      <c r="D121" s="29">
        <f t="shared" si="62"/>
        <v>6.6823311789618672E-2</v>
      </c>
      <c r="E121" s="29">
        <f t="shared" si="62"/>
        <v>7.735262418508923E-2</v>
      </c>
      <c r="F121" s="29">
        <f t="shared" si="62"/>
        <v>6.4831144949180686E-2</v>
      </c>
      <c r="G121" s="29">
        <f t="shared" si="62"/>
        <v>5.7537555500852156E-2</v>
      </c>
      <c r="H121" s="29">
        <f t="shared" si="62"/>
        <v>4.8772996096133982E-2</v>
      </c>
      <c r="I121" s="29">
        <f t="shared" si="62"/>
        <v>4.9742554971232651E-2</v>
      </c>
      <c r="J121" s="29">
        <f t="shared" si="62"/>
        <v>5.5269508262853581E-2</v>
      </c>
      <c r="K121" s="29">
        <f t="shared" si="62"/>
        <v>5.1498888274798024E-2</v>
      </c>
      <c r="L121" s="29">
        <f t="shared" si="62"/>
        <v>5.1926538505871499E-2</v>
      </c>
      <c r="M121" s="29">
        <f t="shared" si="62"/>
        <v>6.0232348055879167E-2</v>
      </c>
      <c r="N121" s="29">
        <f t="shared" si="62"/>
        <v>6.6292568595486184E-2</v>
      </c>
      <c r="O121" s="29">
        <f t="shared" si="62"/>
        <v>6.8050006121934167E-2</v>
      </c>
      <c r="P121" s="29">
        <f t="shared" si="62"/>
        <v>6.9621445526888842E-2</v>
      </c>
      <c r="Q121" s="29">
        <f t="shared" si="62"/>
        <v>7.0582698673697195E-2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6.9120132695786901E-2</v>
      </c>
      <c r="C122" s="29">
        <f t="shared" si="63"/>
        <v>4.7464308199017494E-2</v>
      </c>
      <c r="D122" s="29">
        <f t="shared" si="63"/>
        <v>4.6418235288030567E-2</v>
      </c>
      <c r="E122" s="29">
        <f t="shared" si="63"/>
        <v>5.338892871820141E-2</v>
      </c>
      <c r="F122" s="29">
        <f t="shared" si="63"/>
        <v>5.347351727034786E-2</v>
      </c>
      <c r="G122" s="29">
        <f t="shared" si="63"/>
        <v>5.2083889843403224E-2</v>
      </c>
      <c r="H122" s="29">
        <f t="shared" si="63"/>
        <v>4.492127369376385E-2</v>
      </c>
      <c r="I122" s="29">
        <f t="shared" si="63"/>
        <v>4.9715291710759807E-2</v>
      </c>
      <c r="J122" s="29">
        <f t="shared" si="63"/>
        <v>5.1326663306236364E-2</v>
      </c>
      <c r="K122" s="29">
        <f t="shared" si="63"/>
        <v>5.3774450453418152E-2</v>
      </c>
      <c r="L122" s="29">
        <f t="shared" si="63"/>
        <v>5.8612492624565943E-2</v>
      </c>
      <c r="M122" s="29">
        <f t="shared" si="63"/>
        <v>5.6582847293832915E-2</v>
      </c>
      <c r="N122" s="29">
        <f t="shared" si="63"/>
        <v>4.3900413749833764E-2</v>
      </c>
      <c r="O122" s="29">
        <f t="shared" si="63"/>
        <v>3.8109495254269043E-2</v>
      </c>
      <c r="P122" s="29">
        <f t="shared" si="63"/>
        <v>4.1352268743128924E-2</v>
      </c>
      <c r="Q122" s="29">
        <f t="shared" si="63"/>
        <v>4.34124322578101E-2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0.30254231043782892</v>
      </c>
      <c r="C123" s="32">
        <f t="shared" si="64"/>
        <v>0.31067226231343537</v>
      </c>
      <c r="D123" s="32">
        <f t="shared" si="64"/>
        <v>0.32475240906219482</v>
      </c>
      <c r="E123" s="32">
        <f t="shared" si="64"/>
        <v>0.32380686216203802</v>
      </c>
      <c r="F123" s="32">
        <f t="shared" si="64"/>
        <v>0.34097411170345748</v>
      </c>
      <c r="G123" s="32">
        <f t="shared" si="64"/>
        <v>0.35491616722770203</v>
      </c>
      <c r="H123" s="32">
        <f t="shared" si="64"/>
        <v>0.36932267969170623</v>
      </c>
      <c r="I123" s="32">
        <f t="shared" si="64"/>
        <v>0.37456828639544326</v>
      </c>
      <c r="J123" s="32">
        <f t="shared" si="64"/>
        <v>0.35523211562206819</v>
      </c>
      <c r="K123" s="32">
        <f t="shared" si="64"/>
        <v>0.340133432479721</v>
      </c>
      <c r="L123" s="32">
        <f t="shared" si="64"/>
        <v>0.34610590566989125</v>
      </c>
      <c r="M123" s="32">
        <f t="shared" si="64"/>
        <v>0.34245487398209662</v>
      </c>
      <c r="N123" s="32">
        <f t="shared" si="64"/>
        <v>0.34259593608570904</v>
      </c>
      <c r="O123" s="32">
        <f t="shared" si="64"/>
        <v>0.35411149854999663</v>
      </c>
      <c r="P123" s="32">
        <f t="shared" si="64"/>
        <v>0.35313604001921478</v>
      </c>
      <c r="Q123" s="32">
        <f t="shared" si="64"/>
        <v>0.35461684317948627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0.25723413298148157</v>
      </c>
      <c r="C124" s="31">
        <f t="shared" si="65"/>
        <v>0.27174138770742934</v>
      </c>
      <c r="D124" s="31">
        <f t="shared" si="65"/>
        <v>0.28116480356566304</v>
      </c>
      <c r="E124" s="31">
        <f t="shared" si="65"/>
        <v>0.2753840912652899</v>
      </c>
      <c r="F124" s="31">
        <f t="shared" si="65"/>
        <v>0.29634447659928409</v>
      </c>
      <c r="G124" s="31">
        <f t="shared" si="65"/>
        <v>0.30823257149829397</v>
      </c>
      <c r="H124" s="31">
        <f t="shared" si="65"/>
        <v>0.31888170384992826</v>
      </c>
      <c r="I124" s="31">
        <f t="shared" si="65"/>
        <v>0.32272235630754037</v>
      </c>
      <c r="J124" s="31">
        <f t="shared" si="65"/>
        <v>0.30960345547329404</v>
      </c>
      <c r="K124" s="31">
        <f t="shared" si="65"/>
        <v>0.2991488751636921</v>
      </c>
      <c r="L124" s="31">
        <f t="shared" si="65"/>
        <v>0.30278697320532827</v>
      </c>
      <c r="M124" s="31">
        <f t="shared" si="65"/>
        <v>0.29546065546902328</v>
      </c>
      <c r="N124" s="31">
        <f t="shared" si="65"/>
        <v>0.29574955483542492</v>
      </c>
      <c r="O124" s="31">
        <f t="shared" si="65"/>
        <v>0.30714373468144868</v>
      </c>
      <c r="P124" s="31">
        <f t="shared" si="65"/>
        <v>0.30856346940658697</v>
      </c>
      <c r="Q124" s="31">
        <f t="shared" si="65"/>
        <v>0.30678616237245498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7.1479391334756448E-2</v>
      </c>
      <c r="C125" s="29">
        <f t="shared" si="66"/>
        <v>7.6412163174788356E-2</v>
      </c>
      <c r="D125" s="29">
        <f t="shared" si="66"/>
        <v>8.0359868100701032E-2</v>
      </c>
      <c r="E125" s="29">
        <f t="shared" si="66"/>
        <v>7.9310945967964216E-2</v>
      </c>
      <c r="F125" s="29">
        <f t="shared" si="66"/>
        <v>8.5957156229988008E-2</v>
      </c>
      <c r="G125" s="29">
        <f t="shared" si="66"/>
        <v>9.2116615042162064E-2</v>
      </c>
      <c r="H125" s="29">
        <f t="shared" si="66"/>
        <v>9.4203644294867592E-2</v>
      </c>
      <c r="I125" s="29">
        <f t="shared" si="66"/>
        <v>9.5500816990159873E-2</v>
      </c>
      <c r="J125" s="29">
        <f t="shared" si="66"/>
        <v>9.6391978373532361E-2</v>
      </c>
      <c r="K125" s="29">
        <f t="shared" si="66"/>
        <v>9.6975179618124602E-2</v>
      </c>
      <c r="L125" s="29">
        <f t="shared" si="66"/>
        <v>9.6668536501108349E-2</v>
      </c>
      <c r="M125" s="29">
        <f t="shared" si="66"/>
        <v>9.4966980492662917E-2</v>
      </c>
      <c r="N125" s="29">
        <f t="shared" si="66"/>
        <v>9.6645940288098003E-2</v>
      </c>
      <c r="O125" s="29">
        <f t="shared" si="66"/>
        <v>9.3400467838696988E-2</v>
      </c>
      <c r="P125" s="29">
        <f t="shared" si="66"/>
        <v>9.4291933171143927E-2</v>
      </c>
      <c r="Q125" s="29">
        <f t="shared" si="66"/>
        <v>9.5219882992769858E-2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0.18575474164672509</v>
      </c>
      <c r="C126" s="29">
        <f t="shared" si="67"/>
        <v>0.19532922453264098</v>
      </c>
      <c r="D126" s="29">
        <f t="shared" si="67"/>
        <v>0.20080493546496198</v>
      </c>
      <c r="E126" s="29">
        <f t="shared" si="67"/>
        <v>0.1960731452973257</v>
      </c>
      <c r="F126" s="29">
        <f t="shared" si="67"/>
        <v>0.21038732036929605</v>
      </c>
      <c r="G126" s="29">
        <f t="shared" si="67"/>
        <v>0.21611595645613194</v>
      </c>
      <c r="H126" s="29">
        <f t="shared" si="67"/>
        <v>0.22467805955506062</v>
      </c>
      <c r="I126" s="29">
        <f t="shared" si="67"/>
        <v>0.22722153931738051</v>
      </c>
      <c r="J126" s="29">
        <f t="shared" si="67"/>
        <v>0.21321147709976168</v>
      </c>
      <c r="K126" s="29">
        <f t="shared" si="67"/>
        <v>0.20217369554556749</v>
      </c>
      <c r="L126" s="29">
        <f t="shared" si="67"/>
        <v>0.20611843670421987</v>
      </c>
      <c r="M126" s="29">
        <f t="shared" si="67"/>
        <v>0.20049367497636036</v>
      </c>
      <c r="N126" s="29">
        <f t="shared" si="67"/>
        <v>0.19910361454732692</v>
      </c>
      <c r="O126" s="29">
        <f t="shared" si="67"/>
        <v>0.21374326684275169</v>
      </c>
      <c r="P126" s="29">
        <f t="shared" si="67"/>
        <v>0.21427153623544304</v>
      </c>
      <c r="Q126" s="29">
        <f t="shared" si="67"/>
        <v>0.21156627937968511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6.5610632510159266E-3</v>
      </c>
      <c r="C127" s="30">
        <f t="shared" si="68"/>
        <v>6.257265123199485E-3</v>
      </c>
      <c r="D127" s="30">
        <f t="shared" si="68"/>
        <v>5.174453092177636E-3</v>
      </c>
      <c r="E127" s="30">
        <f t="shared" si="68"/>
        <v>5.430225339236038E-3</v>
      </c>
      <c r="F127" s="30">
        <f t="shared" si="68"/>
        <v>5.2202050891567457E-3</v>
      </c>
      <c r="G127" s="30">
        <f t="shared" si="68"/>
        <v>5.3799480100075094E-3</v>
      </c>
      <c r="H127" s="30">
        <f t="shared" si="68"/>
        <v>5.5399464097309753E-3</v>
      </c>
      <c r="I127" s="30">
        <f t="shared" si="68"/>
        <v>5.5457487498526224E-3</v>
      </c>
      <c r="J127" s="30">
        <f t="shared" si="68"/>
        <v>5.2441633577979549E-3</v>
      </c>
      <c r="K127" s="30">
        <f t="shared" si="68"/>
        <v>3.6283570471980827E-3</v>
      </c>
      <c r="L127" s="30">
        <f t="shared" si="68"/>
        <v>4.1974769917150611E-3</v>
      </c>
      <c r="M127" s="30">
        <f t="shared" si="68"/>
        <v>3.7469463572615239E-3</v>
      </c>
      <c r="N127" s="30">
        <f t="shared" si="68"/>
        <v>4.584192635760747E-3</v>
      </c>
      <c r="O127" s="30">
        <f t="shared" si="68"/>
        <v>4.4523340680544714E-3</v>
      </c>
      <c r="P127" s="30">
        <f t="shared" si="68"/>
        <v>3.7932586294274263E-3</v>
      </c>
      <c r="Q127" s="30">
        <f t="shared" si="68"/>
        <v>3.9703311890327293E-3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1.6757303169200904E-2</v>
      </c>
      <c r="C128" s="30">
        <f t="shared" si="69"/>
        <v>1.309030857181998E-2</v>
      </c>
      <c r="D128" s="30">
        <f t="shared" si="69"/>
        <v>1.646902869550634E-2</v>
      </c>
      <c r="E128" s="30">
        <f t="shared" si="69"/>
        <v>2.1760709927718527E-2</v>
      </c>
      <c r="F128" s="30">
        <f t="shared" si="69"/>
        <v>2.034251819067388E-2</v>
      </c>
      <c r="G128" s="30">
        <f t="shared" si="69"/>
        <v>1.9344722365378993E-2</v>
      </c>
      <c r="H128" s="30">
        <f t="shared" si="69"/>
        <v>2.3931898720284599E-2</v>
      </c>
      <c r="I128" s="30">
        <f t="shared" si="69"/>
        <v>2.7516487546165716E-2</v>
      </c>
      <c r="J128" s="30">
        <f t="shared" si="69"/>
        <v>2.879177222226344E-2</v>
      </c>
      <c r="K128" s="30">
        <f t="shared" si="69"/>
        <v>2.0772526202695488E-2</v>
      </c>
      <c r="L128" s="30">
        <f t="shared" si="69"/>
        <v>2.3738849855090012E-2</v>
      </c>
      <c r="M128" s="30">
        <f t="shared" si="69"/>
        <v>2.7063074782686724E-2</v>
      </c>
      <c r="N128" s="30">
        <f t="shared" si="69"/>
        <v>2.7089349999143288E-2</v>
      </c>
      <c r="O128" s="30">
        <f t="shared" si="69"/>
        <v>2.6259113420818495E-2</v>
      </c>
      <c r="P128" s="30">
        <f t="shared" si="69"/>
        <v>2.397516467556814E-2</v>
      </c>
      <c r="Q128" s="30">
        <f t="shared" si="69"/>
        <v>2.5855838113976834E-2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7.3452505276209827E-3</v>
      </c>
      <c r="C129" s="29">
        <f t="shared" si="70"/>
        <v>5.186497351692269E-3</v>
      </c>
      <c r="D129" s="29">
        <f t="shared" si="70"/>
        <v>6.6593578854388007E-3</v>
      </c>
      <c r="E129" s="29">
        <f t="shared" si="70"/>
        <v>7.3191525638627731E-3</v>
      </c>
      <c r="F129" s="29">
        <f t="shared" si="70"/>
        <v>6.5938763454888062E-3</v>
      </c>
      <c r="G129" s="29">
        <f t="shared" si="70"/>
        <v>6.385230790359177E-3</v>
      </c>
      <c r="H129" s="29">
        <f t="shared" si="70"/>
        <v>7.8573508464405226E-3</v>
      </c>
      <c r="I129" s="29">
        <f t="shared" si="70"/>
        <v>7.7730976188526407E-3</v>
      </c>
      <c r="J129" s="29">
        <f t="shared" si="70"/>
        <v>6.1809335663381417E-3</v>
      </c>
      <c r="K129" s="29">
        <f t="shared" si="70"/>
        <v>4.4103215951713445E-3</v>
      </c>
      <c r="L129" s="29">
        <f t="shared" si="70"/>
        <v>5.060743877115804E-3</v>
      </c>
      <c r="M129" s="29">
        <f t="shared" si="70"/>
        <v>5.0854582195467967E-3</v>
      </c>
      <c r="N129" s="29">
        <f t="shared" si="70"/>
        <v>5.3541376479503402E-3</v>
      </c>
      <c r="O129" s="29">
        <f t="shared" si="70"/>
        <v>5.167768011706507E-3</v>
      </c>
      <c r="P129" s="29">
        <f t="shared" si="70"/>
        <v>4.6041948855258669E-3</v>
      </c>
      <c r="Q129" s="29">
        <f t="shared" si="70"/>
        <v>4.4022987031729589E-3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9.41205264157992E-3</v>
      </c>
      <c r="C130" s="29">
        <f t="shared" si="71"/>
        <v>7.9038112201277114E-3</v>
      </c>
      <c r="D130" s="29">
        <f t="shared" si="71"/>
        <v>9.8096708100675386E-3</v>
      </c>
      <c r="E130" s="29">
        <f t="shared" si="71"/>
        <v>1.4441557363855752E-2</v>
      </c>
      <c r="F130" s="29">
        <f t="shared" si="71"/>
        <v>1.3748641845185074E-2</v>
      </c>
      <c r="G130" s="29">
        <f t="shared" si="71"/>
        <v>1.2959491575019815E-2</v>
      </c>
      <c r="H130" s="29">
        <f t="shared" si="71"/>
        <v>1.6074547873844075E-2</v>
      </c>
      <c r="I130" s="29">
        <f t="shared" si="71"/>
        <v>1.9743389927313074E-2</v>
      </c>
      <c r="J130" s="29">
        <f t="shared" si="71"/>
        <v>2.2610838655925301E-2</v>
      </c>
      <c r="K130" s="29">
        <f t="shared" si="71"/>
        <v>1.6362204607524144E-2</v>
      </c>
      <c r="L130" s="29">
        <f t="shared" si="71"/>
        <v>1.8678105977974209E-2</v>
      </c>
      <c r="M130" s="29">
        <f t="shared" si="71"/>
        <v>2.1977616563139929E-2</v>
      </c>
      <c r="N130" s="29">
        <f t="shared" si="71"/>
        <v>2.1735212351192947E-2</v>
      </c>
      <c r="O130" s="29">
        <f t="shared" si="71"/>
        <v>2.1091345409111992E-2</v>
      </c>
      <c r="P130" s="29">
        <f t="shared" si="71"/>
        <v>1.9370969790042273E-2</v>
      </c>
      <c r="Q130" s="29">
        <f t="shared" si="71"/>
        <v>2.1453539410803874E-2</v>
      </c>
    </row>
    <row r="131" spans="1:17" ht="11.45" customHeight="1" x14ac:dyDescent="0.25">
      <c r="A131" s="19" t="s">
        <v>32</v>
      </c>
      <c r="B131" s="30">
        <f t="shared" ref="B131:Q131" si="72">IF(B51=0,0,B51/B$29)</f>
        <v>2.1989811036130551E-2</v>
      </c>
      <c r="C131" s="30">
        <f t="shared" si="72"/>
        <v>1.958330091098659E-2</v>
      </c>
      <c r="D131" s="30">
        <f t="shared" si="72"/>
        <v>2.1944123708847858E-2</v>
      </c>
      <c r="E131" s="30">
        <f t="shared" si="72"/>
        <v>2.1231835629793552E-2</v>
      </c>
      <c r="F131" s="30">
        <f t="shared" si="72"/>
        <v>1.9066911824342853E-2</v>
      </c>
      <c r="G131" s="30">
        <f t="shared" si="72"/>
        <v>2.1958925354021559E-2</v>
      </c>
      <c r="H131" s="30">
        <f t="shared" si="72"/>
        <v>2.0969130711762447E-2</v>
      </c>
      <c r="I131" s="30">
        <f t="shared" si="72"/>
        <v>1.8783693791884552E-2</v>
      </c>
      <c r="J131" s="30">
        <f t="shared" si="72"/>
        <v>1.1592724568712777E-2</v>
      </c>
      <c r="K131" s="30">
        <f t="shared" si="72"/>
        <v>1.6583674066135319E-2</v>
      </c>
      <c r="L131" s="30">
        <f t="shared" si="72"/>
        <v>1.5382605617757901E-2</v>
      </c>
      <c r="M131" s="30">
        <f t="shared" si="72"/>
        <v>1.618419737312507E-2</v>
      </c>
      <c r="N131" s="30">
        <f t="shared" si="72"/>
        <v>1.5172838615380112E-2</v>
      </c>
      <c r="O131" s="30">
        <f t="shared" si="72"/>
        <v>1.6256316379675E-2</v>
      </c>
      <c r="P131" s="30">
        <f t="shared" si="72"/>
        <v>1.6804147307632227E-2</v>
      </c>
      <c r="Q131" s="30">
        <f t="shared" si="72"/>
        <v>1.800451150402177E-2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2.4432283638814673E-4</v>
      </c>
      <c r="C132" s="29">
        <f t="shared" si="73"/>
        <v>1.8540148316823957E-4</v>
      </c>
      <c r="D132" s="29">
        <f t="shared" si="73"/>
        <v>1.668402483946796E-4</v>
      </c>
      <c r="E132" s="29">
        <f t="shared" si="73"/>
        <v>1.5594546336703869E-4</v>
      </c>
      <c r="F132" s="29">
        <f t="shared" si="73"/>
        <v>7.5203771576747106E-5</v>
      </c>
      <c r="G132" s="29">
        <f t="shared" si="73"/>
        <v>1.5728879166300374E-4</v>
      </c>
      <c r="H132" s="29">
        <f t="shared" si="73"/>
        <v>1.8689576690245183E-4</v>
      </c>
      <c r="I132" s="29">
        <f t="shared" si="73"/>
        <v>2.1477596358247293E-4</v>
      </c>
      <c r="J132" s="29">
        <f t="shared" si="73"/>
        <v>1.2656268963459207E-4</v>
      </c>
      <c r="K132" s="29">
        <f t="shared" si="73"/>
        <v>1.6667207277827975E-4</v>
      </c>
      <c r="L132" s="29">
        <f t="shared" si="73"/>
        <v>1.2833746696460293E-4</v>
      </c>
      <c r="M132" s="29">
        <f t="shared" si="73"/>
        <v>1.3470453040805147E-4</v>
      </c>
      <c r="N132" s="29">
        <f t="shared" si="73"/>
        <v>1.0837667346994709E-4</v>
      </c>
      <c r="O132" s="29">
        <f t="shared" si="73"/>
        <v>1.1860207156887503E-4</v>
      </c>
      <c r="P132" s="29">
        <f t="shared" si="73"/>
        <v>1.2616047700854464E-4</v>
      </c>
      <c r="Q132" s="29">
        <f t="shared" si="73"/>
        <v>1.3726706622376616E-4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2.1745488199742403E-2</v>
      </c>
      <c r="C133" s="28">
        <f t="shared" si="74"/>
        <v>1.939789942781835E-2</v>
      </c>
      <c r="D133" s="28">
        <f t="shared" si="74"/>
        <v>2.1777283460453177E-2</v>
      </c>
      <c r="E133" s="28">
        <f t="shared" si="74"/>
        <v>2.1075890166426515E-2</v>
      </c>
      <c r="F133" s="28">
        <f t="shared" si="74"/>
        <v>1.8991708052766107E-2</v>
      </c>
      <c r="G133" s="28">
        <f t="shared" si="74"/>
        <v>2.1801636562358555E-2</v>
      </c>
      <c r="H133" s="28">
        <f t="shared" si="74"/>
        <v>2.0782234944859992E-2</v>
      </c>
      <c r="I133" s="28">
        <f t="shared" si="74"/>
        <v>1.856891782830208E-2</v>
      </c>
      <c r="J133" s="28">
        <f t="shared" si="74"/>
        <v>1.1466161879078184E-2</v>
      </c>
      <c r="K133" s="28">
        <f t="shared" si="74"/>
        <v>1.6417001993357039E-2</v>
      </c>
      <c r="L133" s="28">
        <f t="shared" si="74"/>
        <v>1.5254268150793299E-2</v>
      </c>
      <c r="M133" s="28">
        <f t="shared" si="74"/>
        <v>1.6049492842717016E-2</v>
      </c>
      <c r="N133" s="28">
        <f t="shared" si="74"/>
        <v>1.5064461941910164E-2</v>
      </c>
      <c r="O133" s="28">
        <f t="shared" si="74"/>
        <v>1.6137714308106125E-2</v>
      </c>
      <c r="P133" s="28">
        <f t="shared" si="74"/>
        <v>1.6677986830623683E-2</v>
      </c>
      <c r="Q133" s="28">
        <f t="shared" si="74"/>
        <v>1.7867244437798004E-2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0.69067410852256195</v>
      </c>
      <c r="C136" s="32">
        <f t="shared" si="76"/>
        <v>0.68247873643817414</v>
      </c>
      <c r="D136" s="32">
        <f t="shared" si="76"/>
        <v>0.66865096360013399</v>
      </c>
      <c r="E136" s="32">
        <f t="shared" si="76"/>
        <v>0.66927698611979825</v>
      </c>
      <c r="F136" s="32">
        <f t="shared" si="76"/>
        <v>0.65240825547046843</v>
      </c>
      <c r="G136" s="32">
        <f t="shared" si="76"/>
        <v>0.63770913177029276</v>
      </c>
      <c r="H136" s="32">
        <f t="shared" si="76"/>
        <v>0.62422943273862819</v>
      </c>
      <c r="I136" s="32">
        <f t="shared" si="76"/>
        <v>0.61906050412732982</v>
      </c>
      <c r="J136" s="32">
        <f t="shared" si="76"/>
        <v>0.63921658778468404</v>
      </c>
      <c r="K136" s="32">
        <f t="shared" si="76"/>
        <v>0.65412823213241766</v>
      </c>
      <c r="L136" s="32">
        <f t="shared" si="76"/>
        <v>0.64889589142942616</v>
      </c>
      <c r="M136" s="32">
        <f t="shared" si="76"/>
        <v>0.65164871535919178</v>
      </c>
      <c r="N136" s="32">
        <f t="shared" si="76"/>
        <v>0.65247667335195336</v>
      </c>
      <c r="O136" s="32">
        <f t="shared" si="76"/>
        <v>0.64034559014049763</v>
      </c>
      <c r="P136" s="32">
        <f t="shared" si="76"/>
        <v>0.64252696968338829</v>
      </c>
      <c r="Q136" s="32">
        <f t="shared" si="76"/>
        <v>0.63969747818324763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0.54608568013616121</v>
      </c>
      <c r="C137" s="31">
        <f t="shared" si="77"/>
        <v>0.57130069413477835</v>
      </c>
      <c r="D137" s="31">
        <f t="shared" si="77"/>
        <v>0.553560133280531</v>
      </c>
      <c r="E137" s="31">
        <f t="shared" si="77"/>
        <v>0.53650967143759387</v>
      </c>
      <c r="F137" s="31">
        <f t="shared" si="77"/>
        <v>0.53237931539944583</v>
      </c>
      <c r="G137" s="31">
        <f t="shared" si="77"/>
        <v>0.52607342883255115</v>
      </c>
      <c r="H137" s="31">
        <f t="shared" si="77"/>
        <v>0.52849274482897146</v>
      </c>
      <c r="I137" s="31">
        <f t="shared" si="77"/>
        <v>0.51875405113739459</v>
      </c>
      <c r="J137" s="31">
        <f t="shared" si="77"/>
        <v>0.53101619898415486</v>
      </c>
      <c r="K137" s="31">
        <f t="shared" si="77"/>
        <v>0.54550955849087923</v>
      </c>
      <c r="L137" s="31">
        <f t="shared" si="77"/>
        <v>0.53258098308742108</v>
      </c>
      <c r="M137" s="31">
        <f t="shared" si="77"/>
        <v>0.52750970800608887</v>
      </c>
      <c r="N137" s="31">
        <f t="shared" si="77"/>
        <v>0.53485067806857978</v>
      </c>
      <c r="O137" s="31">
        <f t="shared" si="77"/>
        <v>0.52632294637322741</v>
      </c>
      <c r="P137" s="31">
        <f t="shared" si="77"/>
        <v>0.523425842566552</v>
      </c>
      <c r="Q137" s="31">
        <f t="shared" si="77"/>
        <v>0.51982831599727986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5.8998205098011111E-3</v>
      </c>
      <c r="C138" s="29">
        <f t="shared" si="78"/>
        <v>6.3046952446912585E-3</v>
      </c>
      <c r="D138" s="29">
        <f t="shared" si="78"/>
        <v>6.3938574881306932E-3</v>
      </c>
      <c r="E138" s="29">
        <f t="shared" si="78"/>
        <v>6.4113963806857266E-3</v>
      </c>
      <c r="F138" s="29">
        <f t="shared" si="78"/>
        <v>6.2708009492314738E-3</v>
      </c>
      <c r="G138" s="29">
        <f t="shared" si="78"/>
        <v>6.1110173771174864E-3</v>
      </c>
      <c r="H138" s="29">
        <f t="shared" si="78"/>
        <v>6.2526197897759079E-3</v>
      </c>
      <c r="I138" s="29">
        <f t="shared" si="78"/>
        <v>6.3165509855260442E-3</v>
      </c>
      <c r="J138" s="29">
        <f t="shared" si="78"/>
        <v>6.0683192517465177E-3</v>
      </c>
      <c r="K138" s="29">
        <f t="shared" si="78"/>
        <v>6.0098507650159678E-3</v>
      </c>
      <c r="L138" s="29">
        <f t="shared" si="78"/>
        <v>5.6538557665159611E-3</v>
      </c>
      <c r="M138" s="29">
        <f t="shared" si="78"/>
        <v>5.5454179899396662E-3</v>
      </c>
      <c r="N138" s="29">
        <f t="shared" si="78"/>
        <v>5.5666937350102542E-3</v>
      </c>
      <c r="O138" s="29">
        <f t="shared" si="78"/>
        <v>5.5071078421870907E-3</v>
      </c>
      <c r="P138" s="29">
        <f t="shared" si="78"/>
        <v>5.6272696955731944E-3</v>
      </c>
      <c r="Q138" s="29">
        <f t="shared" si="78"/>
        <v>5.1882867366255577E-3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0.49530594952961432</v>
      </c>
      <c r="C139" s="29">
        <f t="shared" si="79"/>
        <v>0.51984496519600509</v>
      </c>
      <c r="D139" s="29">
        <f t="shared" si="79"/>
        <v>0.5026623442558501</v>
      </c>
      <c r="E139" s="29">
        <f t="shared" si="79"/>
        <v>0.48658583188070614</v>
      </c>
      <c r="F139" s="29">
        <f t="shared" si="79"/>
        <v>0.4832969859722997</v>
      </c>
      <c r="G139" s="29">
        <f t="shared" si="79"/>
        <v>0.4765982852942342</v>
      </c>
      <c r="H139" s="29">
        <f t="shared" si="79"/>
        <v>0.4803771850857812</v>
      </c>
      <c r="I139" s="29">
        <f t="shared" si="79"/>
        <v>0.47281836493676682</v>
      </c>
      <c r="J139" s="29">
        <f t="shared" si="79"/>
        <v>0.48484274330256188</v>
      </c>
      <c r="K139" s="29">
        <f t="shared" si="79"/>
        <v>0.49981106252952734</v>
      </c>
      <c r="L139" s="29">
        <f t="shared" si="79"/>
        <v>0.48816055792152774</v>
      </c>
      <c r="M139" s="29">
        <f t="shared" si="79"/>
        <v>0.48500951843665147</v>
      </c>
      <c r="N139" s="29">
        <f t="shared" si="79"/>
        <v>0.49266791161150408</v>
      </c>
      <c r="O139" s="29">
        <f t="shared" si="79"/>
        <v>0.48483946869391187</v>
      </c>
      <c r="P139" s="29">
        <f t="shared" si="79"/>
        <v>0.48231791915181638</v>
      </c>
      <c r="Q139" s="29">
        <f t="shared" si="79"/>
        <v>0.47949687313313233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4.4879910096745773E-2</v>
      </c>
      <c r="C140" s="29">
        <f t="shared" si="80"/>
        <v>4.5151033694081973E-2</v>
      </c>
      <c r="D140" s="29">
        <f t="shared" si="80"/>
        <v>4.4503931536550127E-2</v>
      </c>
      <c r="E140" s="29">
        <f t="shared" si="80"/>
        <v>4.3512443176202044E-2</v>
      </c>
      <c r="F140" s="29">
        <f t="shared" si="80"/>
        <v>4.2811528477914702E-2</v>
      </c>
      <c r="G140" s="29">
        <f t="shared" si="80"/>
        <v>4.3364126161199411E-2</v>
      </c>
      <c r="H140" s="29">
        <f t="shared" si="80"/>
        <v>4.1862939953414349E-2</v>
      </c>
      <c r="I140" s="29">
        <f t="shared" si="80"/>
        <v>3.9619135215101686E-2</v>
      </c>
      <c r="J140" s="29">
        <f t="shared" si="80"/>
        <v>4.0105136429846519E-2</v>
      </c>
      <c r="K140" s="29">
        <f t="shared" si="80"/>
        <v>3.968864519633588E-2</v>
      </c>
      <c r="L140" s="29">
        <f t="shared" si="80"/>
        <v>3.8766569399377296E-2</v>
      </c>
      <c r="M140" s="29">
        <f t="shared" si="80"/>
        <v>3.6954771579497753E-2</v>
      </c>
      <c r="N140" s="29">
        <f t="shared" si="80"/>
        <v>3.6616072722065476E-2</v>
      </c>
      <c r="O140" s="29">
        <f t="shared" si="80"/>
        <v>3.5976369837128361E-2</v>
      </c>
      <c r="P140" s="29">
        <f t="shared" si="80"/>
        <v>3.5480653719162376E-2</v>
      </c>
      <c r="Q140" s="29">
        <f t="shared" si="80"/>
        <v>3.5143156127522016E-2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2.9075901482829981E-3</v>
      </c>
      <c r="C141" s="30">
        <f t="shared" si="81"/>
        <v>2.8742163386109446E-3</v>
      </c>
      <c r="D141" s="30">
        <f t="shared" si="81"/>
        <v>1.5065621612673009E-3</v>
      </c>
      <c r="E141" s="30">
        <f t="shared" si="81"/>
        <v>1.6993525464973212E-3</v>
      </c>
      <c r="F141" s="30">
        <f t="shared" si="81"/>
        <v>1.6729867091070888E-3</v>
      </c>
      <c r="G141" s="30">
        <f t="shared" si="81"/>
        <v>1.8364281727379288E-3</v>
      </c>
      <c r="H141" s="30">
        <f t="shared" si="81"/>
        <v>2.0778047791634364E-3</v>
      </c>
      <c r="I141" s="30">
        <f t="shared" si="81"/>
        <v>9.680474173329786E-4</v>
      </c>
      <c r="J141" s="30">
        <f t="shared" si="81"/>
        <v>1.7988907761296979E-3</v>
      </c>
      <c r="K141" s="30">
        <f t="shared" si="81"/>
        <v>2.1742509448185393E-3</v>
      </c>
      <c r="L141" s="30">
        <f t="shared" si="81"/>
        <v>1.9443887479212375E-3</v>
      </c>
      <c r="M141" s="30">
        <f t="shared" si="81"/>
        <v>3.5324010645770413E-3</v>
      </c>
      <c r="N141" s="30">
        <f t="shared" si="81"/>
        <v>3.6737453724077799E-3</v>
      </c>
      <c r="O141" s="30">
        <f t="shared" si="81"/>
        <v>4.0903525539147962E-3</v>
      </c>
      <c r="P141" s="30">
        <f t="shared" si="81"/>
        <v>3.4554410538533173E-3</v>
      </c>
      <c r="Q141" s="30">
        <f t="shared" si="81"/>
        <v>3.2164589618522373E-3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2.9075901482829981E-3</v>
      </c>
      <c r="C143" s="29">
        <f t="shared" si="83"/>
        <v>2.8742163386109446E-3</v>
      </c>
      <c r="D143" s="29">
        <f t="shared" si="83"/>
        <v>1.5065621612673009E-3</v>
      </c>
      <c r="E143" s="29">
        <f t="shared" si="83"/>
        <v>1.6993525464973212E-3</v>
      </c>
      <c r="F143" s="29">
        <f t="shared" si="83"/>
        <v>1.6729867091070888E-3</v>
      </c>
      <c r="G143" s="29">
        <f t="shared" si="83"/>
        <v>1.8364281727379288E-3</v>
      </c>
      <c r="H143" s="29">
        <f t="shared" si="83"/>
        <v>2.0778047791634364E-3</v>
      </c>
      <c r="I143" s="29">
        <f t="shared" si="83"/>
        <v>9.680474173329786E-4</v>
      </c>
      <c r="J143" s="29">
        <f t="shared" si="83"/>
        <v>1.7988907761296979E-3</v>
      </c>
      <c r="K143" s="29">
        <f t="shared" si="83"/>
        <v>2.1742509448185393E-3</v>
      </c>
      <c r="L143" s="29">
        <f t="shared" si="83"/>
        <v>1.9443887479212375E-3</v>
      </c>
      <c r="M143" s="29">
        <f t="shared" si="83"/>
        <v>3.5324010645770413E-3</v>
      </c>
      <c r="N143" s="29">
        <f t="shared" si="83"/>
        <v>3.6737453724077799E-3</v>
      </c>
      <c r="O143" s="29">
        <f t="shared" si="83"/>
        <v>4.0903525539147962E-3</v>
      </c>
      <c r="P143" s="29">
        <f t="shared" si="83"/>
        <v>3.4554410538533173E-3</v>
      </c>
      <c r="Q143" s="29">
        <f t="shared" si="83"/>
        <v>3.2164589618522373E-3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0.14168083823811786</v>
      </c>
      <c r="C145" s="30">
        <f t="shared" si="85"/>
        <v>0.10830382596478491</v>
      </c>
      <c r="D145" s="30">
        <f t="shared" si="85"/>
        <v>0.11358426815833564</v>
      </c>
      <c r="E145" s="30">
        <f t="shared" si="85"/>
        <v>0.13106796213570701</v>
      </c>
      <c r="F145" s="30">
        <f t="shared" si="85"/>
        <v>0.1183559533619155</v>
      </c>
      <c r="G145" s="30">
        <f t="shared" si="85"/>
        <v>0.10979927476500377</v>
      </c>
      <c r="H145" s="30">
        <f t="shared" si="85"/>
        <v>9.3658883130493253E-2</v>
      </c>
      <c r="I145" s="30">
        <f t="shared" si="85"/>
        <v>9.9338405572602359E-2</v>
      </c>
      <c r="J145" s="30">
        <f t="shared" si="85"/>
        <v>0.10640149802439938</v>
      </c>
      <c r="K145" s="30">
        <f t="shared" si="85"/>
        <v>0.1064444226967199</v>
      </c>
      <c r="L145" s="30">
        <f t="shared" si="85"/>
        <v>0.11437051959408388</v>
      </c>
      <c r="M145" s="30">
        <f t="shared" si="85"/>
        <v>0.12060660628852579</v>
      </c>
      <c r="N145" s="30">
        <f t="shared" si="85"/>
        <v>0.11395224991096584</v>
      </c>
      <c r="O145" s="30">
        <f t="shared" si="85"/>
        <v>0.10993229121335542</v>
      </c>
      <c r="P145" s="30">
        <f t="shared" si="85"/>
        <v>0.11564568606298301</v>
      </c>
      <c r="Q145" s="30">
        <f t="shared" si="85"/>
        <v>0.11665270322411549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7.2237068478889596E-2</v>
      </c>
      <c r="C147" s="29">
        <f t="shared" si="87"/>
        <v>6.0650686669246015E-2</v>
      </c>
      <c r="D147" s="29">
        <f t="shared" si="87"/>
        <v>6.7025549910013457E-2</v>
      </c>
      <c r="E147" s="29">
        <f t="shared" si="87"/>
        <v>7.7545742670566631E-2</v>
      </c>
      <c r="F147" s="29">
        <f t="shared" si="87"/>
        <v>6.4859252577606413E-2</v>
      </c>
      <c r="G147" s="29">
        <f t="shared" si="87"/>
        <v>5.7630893717054862E-2</v>
      </c>
      <c r="H147" s="29">
        <f t="shared" si="87"/>
        <v>4.8754575402906272E-2</v>
      </c>
      <c r="I147" s="29">
        <f t="shared" si="87"/>
        <v>4.9682818046013884E-2</v>
      </c>
      <c r="J147" s="29">
        <f t="shared" si="87"/>
        <v>5.5168571137922597E-2</v>
      </c>
      <c r="K147" s="29">
        <f t="shared" si="87"/>
        <v>5.2071773329864839E-2</v>
      </c>
      <c r="L147" s="29">
        <f t="shared" si="87"/>
        <v>5.3726408933608187E-2</v>
      </c>
      <c r="M147" s="29">
        <f t="shared" si="87"/>
        <v>6.2187278513392272E-2</v>
      </c>
      <c r="N147" s="29">
        <f t="shared" si="87"/>
        <v>6.8554160011384105E-2</v>
      </c>
      <c r="O147" s="29">
        <f t="shared" si="87"/>
        <v>7.0468427159964112E-2</v>
      </c>
      <c r="P147" s="29">
        <f t="shared" si="87"/>
        <v>7.2552494846330876E-2</v>
      </c>
      <c r="Q147" s="29">
        <f t="shared" si="87"/>
        <v>7.2228195483955121E-2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6.9443769759228252E-2</v>
      </c>
      <c r="C148" s="29">
        <f t="shared" si="88"/>
        <v>4.7653139295538889E-2</v>
      </c>
      <c r="D148" s="29">
        <f t="shared" si="88"/>
        <v>4.6558718248322174E-2</v>
      </c>
      <c r="E148" s="29">
        <f t="shared" si="88"/>
        <v>5.352221946514038E-2</v>
      </c>
      <c r="F148" s="29">
        <f t="shared" si="88"/>
        <v>5.3496700784309084E-2</v>
      </c>
      <c r="G148" s="29">
        <f t="shared" si="88"/>
        <v>5.2168381047948915E-2</v>
      </c>
      <c r="H148" s="29">
        <f t="shared" si="88"/>
        <v>4.4904307727586995E-2</v>
      </c>
      <c r="I148" s="29">
        <f t="shared" si="88"/>
        <v>4.9655587526588475E-2</v>
      </c>
      <c r="J148" s="29">
        <f t="shared" si="88"/>
        <v>5.1232926886476793E-2</v>
      </c>
      <c r="K148" s="29">
        <f t="shared" si="88"/>
        <v>5.4372649366855069E-2</v>
      </c>
      <c r="L148" s="29">
        <f t="shared" si="88"/>
        <v>6.0644110660475703E-2</v>
      </c>
      <c r="M148" s="29">
        <f t="shared" si="88"/>
        <v>5.8419327775133527E-2</v>
      </c>
      <c r="N148" s="29">
        <f t="shared" si="88"/>
        <v>4.5398089899581738E-2</v>
      </c>
      <c r="O148" s="29">
        <f t="shared" si="88"/>
        <v>3.94638640533913E-2</v>
      </c>
      <c r="P148" s="29">
        <f t="shared" si="88"/>
        <v>4.309319121665213E-2</v>
      </c>
      <c r="Q148" s="29">
        <f t="shared" si="88"/>
        <v>4.4424507740160352E-2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0.30932589147743794</v>
      </c>
      <c r="C149" s="32">
        <f t="shared" si="89"/>
        <v>0.31752126356182575</v>
      </c>
      <c r="D149" s="32">
        <f t="shared" si="89"/>
        <v>0.33134903639986607</v>
      </c>
      <c r="E149" s="32">
        <f t="shared" si="89"/>
        <v>0.33072301388020175</v>
      </c>
      <c r="F149" s="32">
        <f t="shared" si="89"/>
        <v>0.34759174452953145</v>
      </c>
      <c r="G149" s="32">
        <f t="shared" si="89"/>
        <v>0.36229086822970724</v>
      </c>
      <c r="H149" s="32">
        <f t="shared" si="89"/>
        <v>0.37577056726137192</v>
      </c>
      <c r="I149" s="32">
        <f t="shared" si="89"/>
        <v>0.38093949587267012</v>
      </c>
      <c r="J149" s="32">
        <f t="shared" si="89"/>
        <v>0.36078341221531601</v>
      </c>
      <c r="K149" s="32">
        <f t="shared" si="89"/>
        <v>0.34587176786758245</v>
      </c>
      <c r="L149" s="32">
        <f t="shared" si="89"/>
        <v>0.35110410857057373</v>
      </c>
      <c r="M149" s="32">
        <f t="shared" si="89"/>
        <v>0.34835128464080833</v>
      </c>
      <c r="N149" s="32">
        <f t="shared" si="89"/>
        <v>0.34752332664804664</v>
      </c>
      <c r="O149" s="32">
        <f t="shared" si="89"/>
        <v>0.35965440985950231</v>
      </c>
      <c r="P149" s="32">
        <f t="shared" si="89"/>
        <v>0.35747303031661171</v>
      </c>
      <c r="Q149" s="32">
        <f t="shared" si="89"/>
        <v>0.36030252181675226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0.26560319610017757</v>
      </c>
      <c r="C150" s="31">
        <f t="shared" si="90"/>
        <v>0.28038546868921865</v>
      </c>
      <c r="D150" s="31">
        <f t="shared" si="90"/>
        <v>0.28982598760209732</v>
      </c>
      <c r="E150" s="31">
        <f t="shared" si="90"/>
        <v>0.2837816873054847</v>
      </c>
      <c r="F150" s="31">
        <f t="shared" si="90"/>
        <v>0.30481298629886977</v>
      </c>
      <c r="G150" s="31">
        <f t="shared" si="90"/>
        <v>0.31743872326981193</v>
      </c>
      <c r="H150" s="31">
        <f t="shared" si="90"/>
        <v>0.32780362638403732</v>
      </c>
      <c r="I150" s="31">
        <f t="shared" si="90"/>
        <v>0.33158303151436336</v>
      </c>
      <c r="J150" s="31">
        <f t="shared" si="90"/>
        <v>0.31792086474387543</v>
      </c>
      <c r="K150" s="31">
        <f t="shared" si="90"/>
        <v>0.3062580313715314</v>
      </c>
      <c r="L150" s="31">
        <f t="shared" si="90"/>
        <v>0.30861429778406024</v>
      </c>
      <c r="M150" s="31">
        <f t="shared" si="90"/>
        <v>0.30082489543024737</v>
      </c>
      <c r="N150" s="31">
        <f t="shared" si="90"/>
        <v>0.30119953057398574</v>
      </c>
      <c r="O150" s="31">
        <f t="shared" si="90"/>
        <v>0.31313358688675574</v>
      </c>
      <c r="P150" s="31">
        <f t="shared" si="90"/>
        <v>0.31280891210098244</v>
      </c>
      <c r="Q150" s="31">
        <f t="shared" si="90"/>
        <v>0.31322830223765552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7.3257846376939648E-2</v>
      </c>
      <c r="C151" s="29">
        <f t="shared" si="91"/>
        <v>7.8263874145748008E-2</v>
      </c>
      <c r="D151" s="29">
        <f t="shared" si="91"/>
        <v>8.2236457231566806E-2</v>
      </c>
      <c r="E151" s="29">
        <f t="shared" si="91"/>
        <v>8.1197318132828614E-2</v>
      </c>
      <c r="F151" s="29">
        <f t="shared" si="91"/>
        <v>8.7885780606688446E-2</v>
      </c>
      <c r="G151" s="29">
        <f t="shared" si="91"/>
        <v>9.4339066211006961E-2</v>
      </c>
      <c r="H151" s="29">
        <f t="shared" si="91"/>
        <v>9.6327414697991609E-2</v>
      </c>
      <c r="I151" s="29">
        <f t="shared" si="91"/>
        <v>9.7675205904271201E-2</v>
      </c>
      <c r="J151" s="29">
        <f t="shared" si="91"/>
        <v>9.8578221506759198E-2</v>
      </c>
      <c r="K151" s="29">
        <f t="shared" si="91"/>
        <v>9.8940111250007734E-2</v>
      </c>
      <c r="L151" s="29">
        <f t="shared" si="91"/>
        <v>9.8245759451177139E-2</v>
      </c>
      <c r="M151" s="29">
        <f t="shared" si="91"/>
        <v>9.6413520955578882E-2</v>
      </c>
      <c r="N151" s="29">
        <f t="shared" si="91"/>
        <v>9.8152721441911076E-2</v>
      </c>
      <c r="O151" s="29">
        <f t="shared" si="91"/>
        <v>9.4975816171792474E-2</v>
      </c>
      <c r="P151" s="29">
        <f t="shared" si="91"/>
        <v>9.5420105331628632E-2</v>
      </c>
      <c r="Q151" s="29">
        <f t="shared" si="91"/>
        <v>9.698835835931853E-2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0.19234534972323791</v>
      </c>
      <c r="C152" s="29">
        <f t="shared" si="92"/>
        <v>0.20212159454347065</v>
      </c>
      <c r="D152" s="29">
        <f t="shared" si="92"/>
        <v>0.20758953037053052</v>
      </c>
      <c r="E152" s="29">
        <f t="shared" si="92"/>
        <v>0.2025843691726561</v>
      </c>
      <c r="F152" s="29">
        <f t="shared" si="92"/>
        <v>0.2169272056921813</v>
      </c>
      <c r="G152" s="29">
        <f t="shared" si="92"/>
        <v>0.22309965705880494</v>
      </c>
      <c r="H152" s="29">
        <f t="shared" si="92"/>
        <v>0.23147621168604574</v>
      </c>
      <c r="I152" s="29">
        <f t="shared" si="92"/>
        <v>0.23390782561009216</v>
      </c>
      <c r="J152" s="29">
        <f t="shared" si="92"/>
        <v>0.21934264323711625</v>
      </c>
      <c r="K152" s="29">
        <f t="shared" si="92"/>
        <v>0.20731792012152367</v>
      </c>
      <c r="L152" s="29">
        <f t="shared" si="92"/>
        <v>0.21036853833288308</v>
      </c>
      <c r="M152" s="29">
        <f t="shared" si="92"/>
        <v>0.20441137447466848</v>
      </c>
      <c r="N152" s="29">
        <f t="shared" si="92"/>
        <v>0.20304680913207468</v>
      </c>
      <c r="O152" s="29">
        <f t="shared" si="92"/>
        <v>0.21815777071496323</v>
      </c>
      <c r="P152" s="29">
        <f t="shared" si="92"/>
        <v>0.21738880676935379</v>
      </c>
      <c r="Q152" s="29">
        <f t="shared" si="92"/>
        <v>0.21623994387833698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3.526092457359254E-3</v>
      </c>
      <c r="C153" s="30">
        <f t="shared" si="93"/>
        <v>3.1973226444033114E-3</v>
      </c>
      <c r="D153" s="30">
        <f t="shared" si="93"/>
        <v>1.8718587070009984E-3</v>
      </c>
      <c r="E153" s="30">
        <f t="shared" si="93"/>
        <v>2.6559722198263879E-3</v>
      </c>
      <c r="F153" s="30">
        <f t="shared" si="93"/>
        <v>2.4054986254593929E-3</v>
      </c>
      <c r="G153" s="30">
        <f t="shared" si="93"/>
        <v>2.4940096999144169E-3</v>
      </c>
      <c r="H153" s="30">
        <f t="shared" si="93"/>
        <v>2.4212753870637761E-3</v>
      </c>
      <c r="I153" s="30">
        <f t="shared" si="93"/>
        <v>2.5548088639279075E-3</v>
      </c>
      <c r="J153" s="30">
        <f t="shared" si="93"/>
        <v>2.2092599752795523E-3</v>
      </c>
      <c r="K153" s="30">
        <f t="shared" si="93"/>
        <v>1.3431810228862744E-3</v>
      </c>
      <c r="L153" s="30">
        <f t="shared" si="93"/>
        <v>1.5468695128915359E-3</v>
      </c>
      <c r="M153" s="30">
        <f t="shared" si="93"/>
        <v>2.3825281095034637E-3</v>
      </c>
      <c r="N153" s="30">
        <f t="shared" si="93"/>
        <v>2.1555377848108013E-3</v>
      </c>
      <c r="O153" s="30">
        <f t="shared" si="93"/>
        <v>1.9917231600457713E-3</v>
      </c>
      <c r="P153" s="30">
        <f t="shared" si="93"/>
        <v>1.6380671766939221E-3</v>
      </c>
      <c r="Q153" s="30">
        <f t="shared" si="93"/>
        <v>1.6330657129012176E-3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1.6835764887623027E-2</v>
      </c>
      <c r="C154" s="30">
        <f t="shared" si="94"/>
        <v>1.3142386805238146E-2</v>
      </c>
      <c r="D154" s="30">
        <f t="shared" si="94"/>
        <v>1.6518871561998699E-2</v>
      </c>
      <c r="E154" s="30">
        <f t="shared" si="94"/>
        <v>2.1815037694726126E-2</v>
      </c>
      <c r="F154" s="30">
        <f t="shared" si="94"/>
        <v>2.0351337716273732E-2</v>
      </c>
      <c r="G154" s="30">
        <f t="shared" si="94"/>
        <v>1.9376103640839928E-2</v>
      </c>
      <c r="H154" s="30">
        <f t="shared" si="94"/>
        <v>2.3922860067752072E-2</v>
      </c>
      <c r="I154" s="30">
        <f t="shared" si="94"/>
        <v>2.7483442392779861E-2</v>
      </c>
      <c r="J154" s="30">
        <f t="shared" si="94"/>
        <v>2.8739190630692885E-2</v>
      </c>
      <c r="K154" s="30">
        <f t="shared" si="94"/>
        <v>2.1003604391296532E-2</v>
      </c>
      <c r="L154" s="30">
        <f t="shared" si="94"/>
        <v>2.4561682554362405E-2</v>
      </c>
      <c r="M154" s="30">
        <f t="shared" si="94"/>
        <v>2.7941447133662426E-2</v>
      </c>
      <c r="N154" s="30">
        <f t="shared" si="94"/>
        <v>2.8013511526118549E-2</v>
      </c>
      <c r="O154" s="30">
        <f t="shared" si="94"/>
        <v>2.7192332915657782E-2</v>
      </c>
      <c r="P154" s="30">
        <f t="shared" si="94"/>
        <v>2.4984514446662658E-2</v>
      </c>
      <c r="Q154" s="30">
        <f t="shared" si="94"/>
        <v>2.6458616131005936E-2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7.3796427548677513E-3</v>
      </c>
      <c r="C155" s="29">
        <f t="shared" si="95"/>
        <v>5.2071312136231923E-3</v>
      </c>
      <c r="D155" s="29">
        <f t="shared" si="95"/>
        <v>6.6795121697105445E-3</v>
      </c>
      <c r="E155" s="29">
        <f t="shared" si="95"/>
        <v>7.3374255529565762E-3</v>
      </c>
      <c r="F155" s="29">
        <f t="shared" si="95"/>
        <v>6.596735129277824E-3</v>
      </c>
      <c r="G155" s="29">
        <f t="shared" si="95"/>
        <v>6.3955889998247471E-3</v>
      </c>
      <c r="H155" s="29">
        <f t="shared" si="95"/>
        <v>7.8543832647639828E-3</v>
      </c>
      <c r="I155" s="29">
        <f t="shared" si="95"/>
        <v>7.7637627354425675E-3</v>
      </c>
      <c r="J155" s="29">
        <f t="shared" si="95"/>
        <v>6.1696455038388618E-3</v>
      </c>
      <c r="K155" s="29">
        <f t="shared" si="95"/>
        <v>4.4593829907577905E-3</v>
      </c>
      <c r="L155" s="29">
        <f t="shared" si="95"/>
        <v>5.2361586748062051E-3</v>
      </c>
      <c r="M155" s="29">
        <f t="shared" si="95"/>
        <v>5.250514331166075E-3</v>
      </c>
      <c r="N155" s="29">
        <f t="shared" si="95"/>
        <v>5.5367957045121263E-3</v>
      </c>
      <c r="O155" s="29">
        <f t="shared" si="95"/>
        <v>5.351424701711429E-3</v>
      </c>
      <c r="P155" s="29">
        <f t="shared" si="95"/>
        <v>4.7980305949638031E-3</v>
      </c>
      <c r="Q155" s="29">
        <f t="shared" si="95"/>
        <v>4.5049296397904788E-3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9.4561221327552764E-3</v>
      </c>
      <c r="C156" s="29">
        <f t="shared" si="96"/>
        <v>7.9352555916149519E-3</v>
      </c>
      <c r="D156" s="29">
        <f t="shared" si="96"/>
        <v>9.839359392288154E-3</v>
      </c>
      <c r="E156" s="29">
        <f t="shared" si="96"/>
        <v>1.447761214176955E-2</v>
      </c>
      <c r="F156" s="29">
        <f t="shared" si="96"/>
        <v>1.3754602586995906E-2</v>
      </c>
      <c r="G156" s="29">
        <f t="shared" si="96"/>
        <v>1.298051464101518E-2</v>
      </c>
      <c r="H156" s="29">
        <f t="shared" si="96"/>
        <v>1.6068476802988091E-2</v>
      </c>
      <c r="I156" s="29">
        <f t="shared" si="96"/>
        <v>1.9719679657337293E-2</v>
      </c>
      <c r="J156" s="29">
        <f t="shared" si="96"/>
        <v>2.2569545126854024E-2</v>
      </c>
      <c r="K156" s="29">
        <f t="shared" si="96"/>
        <v>1.6544221400538742E-2</v>
      </c>
      <c r="L156" s="29">
        <f t="shared" si="96"/>
        <v>1.9325523879556196E-2</v>
      </c>
      <c r="M156" s="29">
        <f t="shared" si="96"/>
        <v>2.2690932802496351E-2</v>
      </c>
      <c r="N156" s="29">
        <f t="shared" si="96"/>
        <v>2.2476715821606427E-2</v>
      </c>
      <c r="O156" s="29">
        <f t="shared" si="96"/>
        <v>2.1840908213946349E-2</v>
      </c>
      <c r="P156" s="29">
        <f t="shared" si="96"/>
        <v>2.0186483851698855E-2</v>
      </c>
      <c r="Q156" s="29">
        <f t="shared" si="96"/>
        <v>2.1953686491215457E-2</v>
      </c>
    </row>
    <row r="157" spans="1:17" ht="11.45" customHeight="1" x14ac:dyDescent="0.25">
      <c r="A157" s="19" t="s">
        <v>32</v>
      </c>
      <c r="B157" s="30">
        <f t="shared" ref="B157:Q157" si="97">IF(B77=0,0,B77/B$55)</f>
        <v>2.3360838032278061E-2</v>
      </c>
      <c r="C157" s="30">
        <f t="shared" si="97"/>
        <v>2.0796085422965641E-2</v>
      </c>
      <c r="D157" s="30">
        <f t="shared" si="97"/>
        <v>2.3132318528769066E-2</v>
      </c>
      <c r="E157" s="30">
        <f t="shared" si="97"/>
        <v>2.2470316660164462E-2</v>
      </c>
      <c r="F157" s="30">
        <f t="shared" si="97"/>
        <v>2.002192188892862E-2</v>
      </c>
      <c r="G157" s="30">
        <f t="shared" si="97"/>
        <v>2.2982031619140943E-2</v>
      </c>
      <c r="H157" s="30">
        <f t="shared" si="97"/>
        <v>2.162280542251873E-2</v>
      </c>
      <c r="I157" s="30">
        <f t="shared" si="97"/>
        <v>1.9318213101598966E-2</v>
      </c>
      <c r="J157" s="30">
        <f t="shared" si="97"/>
        <v>1.1914096865468144E-2</v>
      </c>
      <c r="K157" s="30">
        <f t="shared" si="97"/>
        <v>1.7266951081868234E-2</v>
      </c>
      <c r="L157" s="30">
        <f t="shared" si="97"/>
        <v>1.6381258719259644E-2</v>
      </c>
      <c r="M157" s="30">
        <f t="shared" si="97"/>
        <v>1.7202413967395046E-2</v>
      </c>
      <c r="N157" s="30">
        <f t="shared" si="97"/>
        <v>1.6154746763131486E-2</v>
      </c>
      <c r="O157" s="30">
        <f t="shared" si="97"/>
        <v>1.7336766897043044E-2</v>
      </c>
      <c r="P157" s="30">
        <f t="shared" si="97"/>
        <v>1.80415365922727E-2</v>
      </c>
      <c r="Q157" s="30">
        <f t="shared" si="97"/>
        <v>1.8982537735189608E-2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2.5955594611851688E-4</v>
      </c>
      <c r="C158" s="29">
        <f t="shared" si="98"/>
        <v>1.9688330884749672E-4</v>
      </c>
      <c r="D158" s="29">
        <f t="shared" si="98"/>
        <v>1.758740435704239E-4</v>
      </c>
      <c r="E158" s="29">
        <f t="shared" si="98"/>
        <v>1.650419683287417E-4</v>
      </c>
      <c r="F158" s="29">
        <f t="shared" si="98"/>
        <v>7.8970525176504618E-5</v>
      </c>
      <c r="G158" s="29">
        <f t="shared" si="98"/>
        <v>1.6461716250033186E-4</v>
      </c>
      <c r="H158" s="29">
        <f t="shared" si="98"/>
        <v>1.9272190428748918E-4</v>
      </c>
      <c r="I158" s="29">
        <f t="shared" si="98"/>
        <v>2.2088774868019167E-4</v>
      </c>
      <c r="J158" s="29">
        <f t="shared" si="98"/>
        <v>1.300712472657445E-4</v>
      </c>
      <c r="K158" s="29">
        <f t="shared" si="98"/>
        <v>1.7353926011202733E-4</v>
      </c>
      <c r="L158" s="29">
        <f t="shared" si="98"/>
        <v>1.3666925499894759E-4</v>
      </c>
      <c r="M158" s="29">
        <f t="shared" si="98"/>
        <v>1.4317936453313348E-4</v>
      </c>
      <c r="N158" s="29">
        <f t="shared" si="98"/>
        <v>1.1539025487049409E-4</v>
      </c>
      <c r="O158" s="29">
        <f t="shared" si="98"/>
        <v>1.2648477184331903E-4</v>
      </c>
      <c r="P158" s="29">
        <f t="shared" si="98"/>
        <v>1.3545042308778433E-4</v>
      </c>
      <c r="Q158" s="29">
        <f t="shared" si="98"/>
        <v>1.4472357463346714E-4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2.3101282086159546E-2</v>
      </c>
      <c r="C159" s="28">
        <f t="shared" si="99"/>
        <v>2.0599202114118143E-2</v>
      </c>
      <c r="D159" s="28">
        <f t="shared" si="99"/>
        <v>2.2956444485198641E-2</v>
      </c>
      <c r="E159" s="28">
        <f t="shared" si="99"/>
        <v>2.2305274691835724E-2</v>
      </c>
      <c r="F159" s="28">
        <f t="shared" si="99"/>
        <v>1.9942951363752116E-2</v>
      </c>
      <c r="G159" s="28">
        <f t="shared" si="99"/>
        <v>2.2817414456640612E-2</v>
      </c>
      <c r="H159" s="28">
        <f t="shared" si="99"/>
        <v>2.1430083518231242E-2</v>
      </c>
      <c r="I159" s="28">
        <f t="shared" si="99"/>
        <v>1.9097325352918776E-2</v>
      </c>
      <c r="J159" s="28">
        <f t="shared" si="99"/>
        <v>1.1784025618202399E-2</v>
      </c>
      <c r="K159" s="28">
        <f t="shared" si="99"/>
        <v>1.7093411821756208E-2</v>
      </c>
      <c r="L159" s="28">
        <f t="shared" si="99"/>
        <v>1.62445894642607E-2</v>
      </c>
      <c r="M159" s="28">
        <f t="shared" si="99"/>
        <v>1.7059234602861913E-2</v>
      </c>
      <c r="N159" s="28">
        <f t="shared" si="99"/>
        <v>1.603935650826099E-2</v>
      </c>
      <c r="O159" s="28">
        <f t="shared" si="99"/>
        <v>1.7210282125199726E-2</v>
      </c>
      <c r="P159" s="28">
        <f t="shared" si="99"/>
        <v>1.7906086169184918E-2</v>
      </c>
      <c r="Q159" s="28">
        <f t="shared" si="99"/>
        <v>1.8837814160556143E-2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44.938127399959122</v>
      </c>
      <c r="C162" s="24">
        <f t="shared" si="100"/>
        <v>43.643225269254117</v>
      </c>
      <c r="D162" s="24">
        <f t="shared" si="100"/>
        <v>44.08374694007891</v>
      </c>
      <c r="E162" s="24">
        <f t="shared" si="100"/>
        <v>46.050682659815593</v>
      </c>
      <c r="F162" s="24">
        <f t="shared" si="100"/>
        <v>44.232406305084567</v>
      </c>
      <c r="G162" s="24">
        <f t="shared" si="100"/>
        <v>41.639685800950559</v>
      </c>
      <c r="H162" s="24">
        <f t="shared" si="100"/>
        <v>40.504326159404009</v>
      </c>
      <c r="I162" s="24">
        <f t="shared" si="100"/>
        <v>40.101431056573645</v>
      </c>
      <c r="J162" s="24">
        <f t="shared" si="100"/>
        <v>40.872616849090051</v>
      </c>
      <c r="K162" s="24">
        <f t="shared" si="100"/>
        <v>40.097172542292178</v>
      </c>
      <c r="L162" s="24">
        <f t="shared" si="100"/>
        <v>39.381451891400474</v>
      </c>
      <c r="M162" s="24">
        <f t="shared" si="100"/>
        <v>38.825124463016238</v>
      </c>
      <c r="N162" s="24">
        <f t="shared" si="100"/>
        <v>38.616586368946798</v>
      </c>
      <c r="O162" s="24">
        <f t="shared" si="100"/>
        <v>39.131104075543696</v>
      </c>
      <c r="P162" s="24">
        <f t="shared" si="100"/>
        <v>38.797204075481645</v>
      </c>
      <c r="Q162" s="24">
        <f t="shared" si="100"/>
        <v>40.729086279579398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44.748420854593952</v>
      </c>
      <c r="C163" s="22">
        <f t="shared" si="101"/>
        <v>45.649701940299998</v>
      </c>
      <c r="D163" s="22">
        <f t="shared" si="101"/>
        <v>43.714892629433962</v>
      </c>
      <c r="E163" s="22">
        <f t="shared" si="101"/>
        <v>44.800739075887464</v>
      </c>
      <c r="F163" s="22">
        <f t="shared" si="101"/>
        <v>44.634043870336889</v>
      </c>
      <c r="G163" s="22">
        <f t="shared" si="101"/>
        <v>42.526452729906005</v>
      </c>
      <c r="H163" s="22">
        <f t="shared" si="101"/>
        <v>42.884426340960637</v>
      </c>
      <c r="I163" s="22">
        <f t="shared" si="101"/>
        <v>42.723051055556077</v>
      </c>
      <c r="J163" s="22">
        <f t="shared" si="101"/>
        <v>43.070034733674206</v>
      </c>
      <c r="K163" s="22">
        <f t="shared" si="101"/>
        <v>43.452292259512966</v>
      </c>
      <c r="L163" s="22">
        <f t="shared" si="101"/>
        <v>42.298163532909292</v>
      </c>
      <c r="M163" s="22">
        <f t="shared" si="101"/>
        <v>41.638231015615339</v>
      </c>
      <c r="N163" s="22">
        <f t="shared" si="101"/>
        <v>40.476194650539831</v>
      </c>
      <c r="O163" s="22">
        <f t="shared" si="101"/>
        <v>41.017025324417986</v>
      </c>
      <c r="P163" s="22">
        <f t="shared" si="101"/>
        <v>40.939849480067814</v>
      </c>
      <c r="Q163" s="22">
        <f t="shared" si="101"/>
        <v>43.413720419542166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37.006710927092094</v>
      </c>
      <c r="C164" s="20">
        <f t="shared" si="102"/>
        <v>37.335197158123627</v>
      </c>
      <c r="D164" s="20">
        <f t="shared" si="102"/>
        <v>36.281261945342713</v>
      </c>
      <c r="E164" s="20">
        <f t="shared" si="102"/>
        <v>36.613632712379825</v>
      </c>
      <c r="F164" s="20">
        <f t="shared" si="102"/>
        <v>35.749584799066113</v>
      </c>
      <c r="G164" s="20">
        <f t="shared" si="102"/>
        <v>34.675388538138705</v>
      </c>
      <c r="H164" s="20">
        <f t="shared" si="102"/>
        <v>34.669400334523374</v>
      </c>
      <c r="I164" s="20">
        <f t="shared" si="102"/>
        <v>34.921682992282776</v>
      </c>
      <c r="J164" s="20">
        <f t="shared" si="102"/>
        <v>33.693434186208613</v>
      </c>
      <c r="K164" s="20">
        <f t="shared" si="102"/>
        <v>33.330928014866849</v>
      </c>
      <c r="L164" s="20">
        <f t="shared" si="102"/>
        <v>33.160319916561043</v>
      </c>
      <c r="M164" s="20">
        <f t="shared" si="102"/>
        <v>32.641887052100977</v>
      </c>
      <c r="N164" s="20">
        <f t="shared" si="102"/>
        <v>32.569732226989956</v>
      </c>
      <c r="O164" s="20">
        <f t="shared" si="102"/>
        <v>32.94422618457439</v>
      </c>
      <c r="P164" s="20">
        <f t="shared" si="102"/>
        <v>32.015215309294263</v>
      </c>
      <c r="Q164" s="20">
        <f t="shared" si="102"/>
        <v>32.029907505788749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46.587206245505293</v>
      </c>
      <c r="C165" s="20">
        <f t="shared" si="103"/>
        <v>47.840051936644073</v>
      </c>
      <c r="D165" s="20">
        <f t="shared" si="103"/>
        <v>46.115485388785984</v>
      </c>
      <c r="E165" s="20">
        <f t="shared" si="103"/>
        <v>47.986655884935004</v>
      </c>
      <c r="F165" s="20">
        <f t="shared" si="103"/>
        <v>48.07410191517333</v>
      </c>
      <c r="G165" s="20">
        <f t="shared" si="103"/>
        <v>45.842971623682303</v>
      </c>
      <c r="H165" s="20">
        <f t="shared" si="103"/>
        <v>46.615735161294047</v>
      </c>
      <c r="I165" s="20">
        <f t="shared" si="103"/>
        <v>46.689436982545139</v>
      </c>
      <c r="J165" s="20">
        <f t="shared" si="103"/>
        <v>46.4911152147682</v>
      </c>
      <c r="K165" s="20">
        <f t="shared" si="103"/>
        <v>47.047228460098246</v>
      </c>
      <c r="L165" s="20">
        <f t="shared" si="103"/>
        <v>45.60794034586867</v>
      </c>
      <c r="M165" s="20">
        <f t="shared" si="103"/>
        <v>45.097674920496779</v>
      </c>
      <c r="N165" s="20">
        <f t="shared" si="103"/>
        <v>43.968525256761929</v>
      </c>
      <c r="O165" s="20">
        <f t="shared" si="103"/>
        <v>44.21565358143021</v>
      </c>
      <c r="P165" s="20">
        <f t="shared" si="103"/>
        <v>43.868741278598009</v>
      </c>
      <c r="Q165" s="20">
        <f t="shared" si="103"/>
        <v>46.40866807477024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31.495184879667399</v>
      </c>
      <c r="C166" s="20">
        <f t="shared" si="104"/>
        <v>30.218521517042674</v>
      </c>
      <c r="D166" s="20">
        <f t="shared" si="104"/>
        <v>27.763905850517876</v>
      </c>
      <c r="E166" s="20">
        <f t="shared" si="104"/>
        <v>25.903001252350155</v>
      </c>
      <c r="F166" s="20">
        <f t="shared" si="104"/>
        <v>24.928377768783783</v>
      </c>
      <c r="G166" s="20">
        <f t="shared" si="104"/>
        <v>23.874104343328753</v>
      </c>
      <c r="H166" s="20">
        <f t="shared" si="104"/>
        <v>22.548062495519542</v>
      </c>
      <c r="I166" s="20">
        <f t="shared" si="104"/>
        <v>21.39220599912591</v>
      </c>
      <c r="J166" s="20">
        <f t="shared" si="104"/>
        <v>23.141284838572695</v>
      </c>
      <c r="K166" s="20">
        <f t="shared" si="104"/>
        <v>22.519864122562613</v>
      </c>
      <c r="L166" s="20">
        <f t="shared" si="104"/>
        <v>22.431387254611039</v>
      </c>
      <c r="M166" s="20">
        <f t="shared" si="104"/>
        <v>21.04157079027279</v>
      </c>
      <c r="N166" s="20">
        <f t="shared" si="104"/>
        <v>19.780923642355273</v>
      </c>
      <c r="O166" s="20">
        <f t="shared" si="104"/>
        <v>21.024955369680413</v>
      </c>
      <c r="P166" s="20">
        <f t="shared" si="104"/>
        <v>21.878059320836712</v>
      </c>
      <c r="Q166" s="20">
        <f t="shared" si="104"/>
        <v>23.591034450341901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14.000150787897381</v>
      </c>
      <c r="C167" s="21">
        <f t="shared" si="105"/>
        <v>13.695385599894342</v>
      </c>
      <c r="D167" s="21">
        <f t="shared" si="105"/>
        <v>11.640670047271875</v>
      </c>
      <c r="E167" s="21">
        <f t="shared" si="105"/>
        <v>12.644319677185893</v>
      </c>
      <c r="F167" s="21">
        <f t="shared" si="105"/>
        <v>11.463866888485462</v>
      </c>
      <c r="G167" s="21">
        <f t="shared" si="105"/>
        <v>14.008071423640226</v>
      </c>
      <c r="H167" s="21">
        <f t="shared" si="105"/>
        <v>12.562020326018478</v>
      </c>
      <c r="I167" s="21">
        <f t="shared" si="105"/>
        <v>11.607893227446171</v>
      </c>
      <c r="J167" s="21">
        <f t="shared" si="105"/>
        <v>11.681035785578867</v>
      </c>
      <c r="K167" s="21">
        <f t="shared" si="105"/>
        <v>12.405835550168804</v>
      </c>
      <c r="L167" s="21">
        <f t="shared" si="105"/>
        <v>11.485173679349277</v>
      </c>
      <c r="M167" s="21">
        <f t="shared" si="105"/>
        <v>12.874500944042021</v>
      </c>
      <c r="N167" s="21">
        <f t="shared" si="105"/>
        <v>11.68856177354423</v>
      </c>
      <c r="O167" s="21">
        <f t="shared" si="105"/>
        <v>12.315251752635167</v>
      </c>
      <c r="P167" s="21">
        <f t="shared" si="105"/>
        <v>11.576751413680098</v>
      </c>
      <c r="Q167" s="21">
        <f t="shared" si="105"/>
        <v>12.337855368854081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6.2611556204082097</v>
      </c>
      <c r="C168" s="20">
        <f t="shared" si="106"/>
        <v>6.1141990356802784</v>
      </c>
      <c r="D168" s="20">
        <f t="shared" si="106"/>
        <v>6.0193862841684815</v>
      </c>
      <c r="E168" s="20">
        <f t="shared" si="106"/>
        <v>5.8990693103371923</v>
      </c>
      <c r="F168" s="20">
        <f t="shared" si="106"/>
        <v>5.6975619095207675</v>
      </c>
      <c r="G168" s="20">
        <f t="shared" si="106"/>
        <v>5.7621143302294904</v>
      </c>
      <c r="H168" s="20">
        <f t="shared" si="106"/>
        <v>5.675629211888876</v>
      </c>
      <c r="I168" s="20">
        <f t="shared" si="106"/>
        <v>5.5144924767439161</v>
      </c>
      <c r="J168" s="20">
        <f t="shared" si="106"/>
        <v>5.3534070932382853</v>
      </c>
      <c r="K168" s="20">
        <f t="shared" si="106"/>
        <v>5.3321717417700354</v>
      </c>
      <c r="L168" s="20">
        <f t="shared" si="106"/>
        <v>5.2458519466698368</v>
      </c>
      <c r="M168" s="20">
        <f t="shared" si="106"/>
        <v>5.1493212847971295</v>
      </c>
      <c r="N168" s="20">
        <f t="shared" si="106"/>
        <v>5.1325180492241715</v>
      </c>
      <c r="O168" s="20">
        <f t="shared" si="106"/>
        <v>5.0690276522594067</v>
      </c>
      <c r="P168" s="20">
        <f t="shared" si="106"/>
        <v>5.0027364908965648</v>
      </c>
      <c r="Q168" s="20">
        <f t="shared" si="106"/>
        <v>4.9677418421103274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15.393351201611996</v>
      </c>
      <c r="C169" s="20">
        <f t="shared" si="107"/>
        <v>15.017420009333113</v>
      </c>
      <c r="D169" s="20">
        <f t="shared" si="107"/>
        <v>12.468960004469528</v>
      </c>
      <c r="E169" s="20">
        <f t="shared" si="107"/>
        <v>13.733018991422153</v>
      </c>
      <c r="F169" s="20">
        <f t="shared" si="107"/>
        <v>12.248464845464127</v>
      </c>
      <c r="G169" s="20">
        <f t="shared" si="107"/>
        <v>15.544348107984025</v>
      </c>
      <c r="H169" s="20">
        <f t="shared" si="107"/>
        <v>13.727053289735943</v>
      </c>
      <c r="I169" s="20">
        <f t="shared" si="107"/>
        <v>12.548065750503918</v>
      </c>
      <c r="J169" s="20">
        <f t="shared" si="107"/>
        <v>12.645132161883396</v>
      </c>
      <c r="K169" s="20">
        <f t="shared" si="107"/>
        <v>13.524036343978453</v>
      </c>
      <c r="L169" s="20">
        <f t="shared" si="107"/>
        <v>12.427533318616044</v>
      </c>
      <c r="M169" s="20">
        <f t="shared" si="107"/>
        <v>14.113215013038115</v>
      </c>
      <c r="N169" s="20">
        <f t="shared" si="107"/>
        <v>12.723310757718119</v>
      </c>
      <c r="O169" s="20">
        <f t="shared" si="107"/>
        <v>13.50844376688789</v>
      </c>
      <c r="P169" s="20">
        <f t="shared" si="107"/>
        <v>12.613857155681298</v>
      </c>
      <c r="Q169" s="20">
        <f t="shared" si="107"/>
        <v>13.6497070935569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10.720419173920375</v>
      </c>
      <c r="C170" s="20">
        <f t="shared" si="108"/>
        <v>10.534413088278749</v>
      </c>
      <c r="D170" s="20">
        <f t="shared" si="108"/>
        <v>10.446151976647107</v>
      </c>
      <c r="E170" s="20">
        <f t="shared" si="108"/>
        <v>10.398879467505445</v>
      </c>
      <c r="F170" s="20">
        <f t="shared" si="108"/>
        <v>10.130828013261652</v>
      </c>
      <c r="G170" s="20">
        <f t="shared" si="108"/>
        <v>10.040300768988359</v>
      </c>
      <c r="H170" s="20">
        <f t="shared" si="108"/>
        <v>9.8257693613957038</v>
      </c>
      <c r="I170" s="20">
        <f t="shared" si="108"/>
        <v>9.6700269429097929</v>
      </c>
      <c r="J170" s="20">
        <f t="shared" si="108"/>
        <v>9.4501882628926257</v>
      </c>
      <c r="K170" s="20">
        <f t="shared" si="108"/>
        <v>9.4021157805189173</v>
      </c>
      <c r="L170" s="20">
        <f t="shared" si="108"/>
        <v>9.3370404107488252</v>
      </c>
      <c r="M170" s="20">
        <f t="shared" si="108"/>
        <v>9.1801249703975643</v>
      </c>
      <c r="N170" s="20">
        <f t="shared" si="108"/>
        <v>9.1372535424728554</v>
      </c>
      <c r="O170" s="20">
        <f t="shared" si="108"/>
        <v>9.0805010172121463</v>
      </c>
      <c r="P170" s="20">
        <f t="shared" si="108"/>
        <v>8.9777561655960678</v>
      </c>
      <c r="Q170" s="20">
        <f t="shared" si="108"/>
        <v>8.8151935025067019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57.009904702474003</v>
      </c>
      <c r="C171" s="21">
        <f t="shared" si="109"/>
        <v>44.881360065850899</v>
      </c>
      <c r="D171" s="21">
        <f t="shared" si="109"/>
        <v>64.153951017697224</v>
      </c>
      <c r="E171" s="21">
        <f t="shared" si="109"/>
        <v>70.306819481184107</v>
      </c>
      <c r="F171" s="21">
        <f t="shared" si="109"/>
        <v>57.63614440377826</v>
      </c>
      <c r="G171" s="21">
        <f t="shared" si="109"/>
        <v>48.412124496044193</v>
      </c>
      <c r="H171" s="21">
        <f t="shared" si="109"/>
        <v>39.87539987309556</v>
      </c>
      <c r="I171" s="21">
        <f t="shared" si="109"/>
        <v>38.868991430410475</v>
      </c>
      <c r="J171" s="21">
        <f t="shared" si="109"/>
        <v>42.59295095652692</v>
      </c>
      <c r="K171" s="21">
        <f t="shared" si="109"/>
        <v>36.173908854417277</v>
      </c>
      <c r="L171" s="21">
        <f t="shared" si="109"/>
        <v>37.700581138424411</v>
      </c>
      <c r="M171" s="21">
        <f t="shared" si="109"/>
        <v>37.032797579236764</v>
      </c>
      <c r="N171" s="21">
        <f t="shared" si="109"/>
        <v>41.841805469708945</v>
      </c>
      <c r="O171" s="21">
        <f t="shared" si="109"/>
        <v>43.031128393591686</v>
      </c>
      <c r="P171" s="21">
        <f t="shared" si="109"/>
        <v>41.151829790501566</v>
      </c>
      <c r="Q171" s="21">
        <f t="shared" si="109"/>
        <v>40.583610577362336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82.554748252878312</v>
      </c>
      <c r="C173" s="20">
        <f t="shared" si="111"/>
        <v>69.124643312350145</v>
      </c>
      <c r="D173" s="20">
        <f t="shared" si="111"/>
        <v>96.440767267159629</v>
      </c>
      <c r="E173" s="20">
        <f t="shared" si="111"/>
        <v>104.10829023329696</v>
      </c>
      <c r="F173" s="20">
        <f t="shared" si="111"/>
        <v>86.459267792184022</v>
      </c>
      <c r="G173" s="20">
        <f t="shared" si="111"/>
        <v>75.104416117001847</v>
      </c>
      <c r="H173" s="20">
        <f t="shared" si="111"/>
        <v>60.131557193034325</v>
      </c>
      <c r="I173" s="20">
        <f t="shared" si="111"/>
        <v>60.294852519238965</v>
      </c>
      <c r="J173" s="20">
        <f t="shared" si="111"/>
        <v>67.327266869448096</v>
      </c>
      <c r="K173" s="20">
        <f t="shared" si="111"/>
        <v>61.880514031711947</v>
      </c>
      <c r="L173" s="20">
        <f t="shared" si="111"/>
        <v>59.909283444241325</v>
      </c>
      <c r="M173" s="20">
        <f t="shared" si="111"/>
        <v>62.418470514202532</v>
      </c>
      <c r="N173" s="20">
        <f t="shared" si="111"/>
        <v>64.919083549821238</v>
      </c>
      <c r="O173" s="20">
        <f t="shared" si="111"/>
        <v>63.230344742742545</v>
      </c>
      <c r="P173" s="20">
        <f t="shared" si="111"/>
        <v>59.544901291131879</v>
      </c>
      <c r="Q173" s="20">
        <f t="shared" si="111"/>
        <v>58.150767424054713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43.128041722639885</v>
      </c>
      <c r="C174" s="20">
        <f t="shared" si="112"/>
        <v>31.030174316222368</v>
      </c>
      <c r="D174" s="20">
        <f t="shared" si="112"/>
        <v>43.290163169641275</v>
      </c>
      <c r="E174" s="20">
        <f t="shared" si="112"/>
        <v>47.81451748470662</v>
      </c>
      <c r="F174" s="20">
        <f t="shared" si="112"/>
        <v>41.046133231398713</v>
      </c>
      <c r="G174" s="20">
        <f t="shared" si="112"/>
        <v>34.763432494489059</v>
      </c>
      <c r="H174" s="20">
        <f t="shared" si="112"/>
        <v>29.196747341021027</v>
      </c>
      <c r="I174" s="20">
        <f t="shared" si="112"/>
        <v>28.674042253832013</v>
      </c>
      <c r="J174" s="20">
        <f t="shared" si="112"/>
        <v>30.519550215045037</v>
      </c>
      <c r="K174" s="20">
        <f t="shared" si="112"/>
        <v>25.878361116974823</v>
      </c>
      <c r="L174" s="20">
        <f t="shared" si="112"/>
        <v>28.380038143742123</v>
      </c>
      <c r="M174" s="20">
        <f t="shared" si="112"/>
        <v>25.844056289434668</v>
      </c>
      <c r="N174" s="20">
        <f t="shared" si="112"/>
        <v>27.226667403919908</v>
      </c>
      <c r="O174" s="20">
        <f t="shared" si="112"/>
        <v>27.400821011768652</v>
      </c>
      <c r="P174" s="20">
        <f t="shared" si="112"/>
        <v>27.072505234781321</v>
      </c>
      <c r="Q174" s="20">
        <f t="shared" si="112"/>
        <v>27.215985965386075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51.576017748157057</v>
      </c>
      <c r="C175" s="24">
        <f t="shared" si="113"/>
        <v>50.573858028931063</v>
      </c>
      <c r="D175" s="24">
        <f t="shared" si="113"/>
        <v>52.027688684352505</v>
      </c>
      <c r="E175" s="24">
        <f t="shared" si="113"/>
        <v>54.502555670745338</v>
      </c>
      <c r="F175" s="24">
        <f t="shared" si="113"/>
        <v>54.567202869504861</v>
      </c>
      <c r="G175" s="24">
        <f t="shared" si="113"/>
        <v>53.647111969603117</v>
      </c>
      <c r="H175" s="24">
        <f t="shared" si="113"/>
        <v>54.114239766055718</v>
      </c>
      <c r="I175" s="24">
        <f t="shared" si="113"/>
        <v>54.963033913819849</v>
      </c>
      <c r="J175" s="24">
        <f t="shared" si="113"/>
        <v>54.245701188237952</v>
      </c>
      <c r="K175" s="24">
        <f t="shared" si="113"/>
        <v>57.215081720038462</v>
      </c>
      <c r="L175" s="24">
        <f t="shared" si="113"/>
        <v>54.045701816632864</v>
      </c>
      <c r="M175" s="24">
        <f t="shared" si="113"/>
        <v>53.134429702754431</v>
      </c>
      <c r="N175" s="24">
        <f t="shared" si="113"/>
        <v>50.488045419631554</v>
      </c>
      <c r="O175" s="24">
        <f t="shared" si="113"/>
        <v>49.951703078717095</v>
      </c>
      <c r="P175" s="24">
        <f t="shared" si="113"/>
        <v>50.639801169791113</v>
      </c>
      <c r="Q175" s="24">
        <f t="shared" si="113"/>
        <v>53.537566367428859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61.097586649506411</v>
      </c>
      <c r="C176" s="22">
        <f t="shared" si="114"/>
        <v>60.561916022644589</v>
      </c>
      <c r="D176" s="22">
        <f t="shared" si="114"/>
        <v>61.782398999473848</v>
      </c>
      <c r="E176" s="22">
        <f t="shared" si="114"/>
        <v>64.195807545598527</v>
      </c>
      <c r="F176" s="22">
        <f t="shared" si="114"/>
        <v>64.990344284394723</v>
      </c>
      <c r="G176" s="22">
        <f t="shared" si="114"/>
        <v>64.286593603923492</v>
      </c>
      <c r="H176" s="22">
        <f t="shared" si="114"/>
        <v>65.326501108349532</v>
      </c>
      <c r="I176" s="22">
        <f t="shared" si="114"/>
        <v>67.043577805985237</v>
      </c>
      <c r="J176" s="22">
        <f t="shared" si="114"/>
        <v>67.2248667199095</v>
      </c>
      <c r="K176" s="22">
        <f t="shared" si="114"/>
        <v>67.417148244355388</v>
      </c>
      <c r="L176" s="22">
        <f t="shared" si="114"/>
        <v>66.497073889304573</v>
      </c>
      <c r="M176" s="22">
        <f t="shared" si="114"/>
        <v>64.942374020181944</v>
      </c>
      <c r="N176" s="22">
        <f t="shared" si="114"/>
        <v>62.156841434580983</v>
      </c>
      <c r="O176" s="22">
        <f t="shared" si="114"/>
        <v>60.921902033010369</v>
      </c>
      <c r="P176" s="22">
        <f t="shared" si="114"/>
        <v>62.166646741712583</v>
      </c>
      <c r="Q176" s="22">
        <f t="shared" si="114"/>
        <v>65.333896542135378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1019.6456832026546</v>
      </c>
      <c r="C177" s="20">
        <f t="shared" si="115"/>
        <v>1006.1381408574767</v>
      </c>
      <c r="D177" s="20">
        <f t="shared" si="115"/>
        <v>1021.9780551823468</v>
      </c>
      <c r="E177" s="20">
        <f t="shared" si="115"/>
        <v>1005.4016996301891</v>
      </c>
      <c r="F177" s="20">
        <f t="shared" si="115"/>
        <v>1000.2516496069089</v>
      </c>
      <c r="G177" s="20">
        <f t="shared" si="115"/>
        <v>986.12935592108931</v>
      </c>
      <c r="H177" s="20">
        <f t="shared" si="115"/>
        <v>976.31979649161508</v>
      </c>
      <c r="I177" s="20">
        <f t="shared" si="115"/>
        <v>970.29115575804406</v>
      </c>
      <c r="J177" s="20">
        <f t="shared" si="115"/>
        <v>957.27844021959811</v>
      </c>
      <c r="K177" s="20">
        <f t="shared" si="115"/>
        <v>937.13939078573333</v>
      </c>
      <c r="L177" s="20">
        <f t="shared" si="115"/>
        <v>923.44511132320974</v>
      </c>
      <c r="M177" s="20">
        <f t="shared" si="115"/>
        <v>910.36697750704298</v>
      </c>
      <c r="N177" s="20">
        <f t="shared" si="115"/>
        <v>896.87640821421485</v>
      </c>
      <c r="O177" s="20">
        <f t="shared" si="115"/>
        <v>875.7581395369325</v>
      </c>
      <c r="P177" s="20">
        <f t="shared" si="115"/>
        <v>871.50914083970235</v>
      </c>
      <c r="Q177" s="20">
        <f t="shared" si="115"/>
        <v>873.85319160465247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44.867044582502331</v>
      </c>
      <c r="C178" s="20">
        <f t="shared" si="116"/>
        <v>44.281745994287192</v>
      </c>
      <c r="D178" s="20">
        <f t="shared" si="116"/>
        <v>44.900136174937217</v>
      </c>
      <c r="E178" s="20">
        <f t="shared" si="116"/>
        <v>46.563603030927887</v>
      </c>
      <c r="F178" s="20">
        <f t="shared" si="116"/>
        <v>47.025615777249278</v>
      </c>
      <c r="G178" s="20">
        <f t="shared" si="116"/>
        <v>45.969882548746689</v>
      </c>
      <c r="H178" s="20">
        <f t="shared" si="116"/>
        <v>46.955993443512675</v>
      </c>
      <c r="I178" s="20">
        <f t="shared" si="116"/>
        <v>48.189205198233594</v>
      </c>
      <c r="J178" s="20">
        <f t="shared" si="116"/>
        <v>47.3298820922586</v>
      </c>
      <c r="K178" s="20">
        <f t="shared" si="116"/>
        <v>46.650426437465512</v>
      </c>
      <c r="L178" s="20">
        <f t="shared" si="116"/>
        <v>46.332228537613432</v>
      </c>
      <c r="M178" s="20">
        <f t="shared" si="116"/>
        <v>45.102752385317572</v>
      </c>
      <c r="N178" s="20">
        <f t="shared" si="116"/>
        <v>42.814674974265472</v>
      </c>
      <c r="O178" s="20">
        <f t="shared" si="116"/>
        <v>43.312171247683835</v>
      </c>
      <c r="P178" s="20">
        <f t="shared" si="116"/>
        <v>44.131515859840057</v>
      </c>
      <c r="Q178" s="20">
        <f t="shared" si="116"/>
        <v>46.126028302263407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8.2593719316217218</v>
      </c>
      <c r="C179" s="21">
        <f t="shared" si="117"/>
        <v>8.4338119986642894</v>
      </c>
      <c r="D179" s="21">
        <f t="shared" si="117"/>
        <v>6.8394517017215728</v>
      </c>
      <c r="E179" s="21">
        <f t="shared" si="117"/>
        <v>7.546794207951641</v>
      </c>
      <c r="F179" s="21">
        <f t="shared" si="117"/>
        <v>6.9838693388635846</v>
      </c>
      <c r="G179" s="21">
        <f t="shared" si="117"/>
        <v>6.582283588671916</v>
      </c>
      <c r="H179" s="21">
        <f t="shared" si="117"/>
        <v>6.478408829660852</v>
      </c>
      <c r="I179" s="21">
        <f t="shared" si="117"/>
        <v>6.231580638550537</v>
      </c>
      <c r="J179" s="21">
        <f t="shared" si="117"/>
        <v>6.1366777623431172</v>
      </c>
      <c r="K179" s="21">
        <f t="shared" si="117"/>
        <v>5.8353288237767673</v>
      </c>
      <c r="L179" s="21">
        <f t="shared" si="117"/>
        <v>5.7589706246984154</v>
      </c>
      <c r="M179" s="21">
        <f t="shared" si="117"/>
        <v>5.0585341082153725</v>
      </c>
      <c r="N179" s="21">
        <f t="shared" si="117"/>
        <v>6.2091768783772876</v>
      </c>
      <c r="O179" s="21">
        <f t="shared" si="117"/>
        <v>5.8964278227119786</v>
      </c>
      <c r="P179" s="21">
        <f t="shared" si="117"/>
        <v>5.143441464115873</v>
      </c>
      <c r="Q179" s="21">
        <f t="shared" si="117"/>
        <v>5.671440792495356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160.28920379823415</v>
      </c>
      <c r="C180" s="21">
        <f t="shared" si="118"/>
        <v>127.2673438379698</v>
      </c>
      <c r="D180" s="21">
        <f t="shared" si="118"/>
        <v>183.30665359707803</v>
      </c>
      <c r="E180" s="21">
        <f t="shared" si="118"/>
        <v>193.04733543847365</v>
      </c>
      <c r="F180" s="21">
        <f t="shared" si="118"/>
        <v>166.76557902653715</v>
      </c>
      <c r="G180" s="21">
        <f t="shared" si="118"/>
        <v>143.07771658387088</v>
      </c>
      <c r="H180" s="21">
        <f t="shared" si="118"/>
        <v>125.81075066313474</v>
      </c>
      <c r="I180" s="21">
        <f t="shared" si="118"/>
        <v>117.7294793573373</v>
      </c>
      <c r="J180" s="21">
        <f t="shared" si="118"/>
        <v>119.8159865288098</v>
      </c>
      <c r="K180" s="21">
        <f t="shared" si="118"/>
        <v>111.64972995124158</v>
      </c>
      <c r="L180" s="21">
        <f t="shared" si="118"/>
        <v>103.85248349830354</v>
      </c>
      <c r="M180" s="21">
        <f t="shared" si="118"/>
        <v>111.24059622411019</v>
      </c>
      <c r="N180" s="21">
        <f t="shared" si="118"/>
        <v>121.2146874889616</v>
      </c>
      <c r="O180" s="21">
        <f t="shared" si="118"/>
        <v>126.30580927061855</v>
      </c>
      <c r="P180" s="21">
        <f t="shared" si="118"/>
        <v>117.39667595016518</v>
      </c>
      <c r="Q180" s="21">
        <f t="shared" si="118"/>
        <v>119.5885205484979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495.46793489167965</v>
      </c>
      <c r="C181" s="20">
        <f t="shared" si="119"/>
        <v>381.67261657630291</v>
      </c>
      <c r="D181" s="20">
        <f t="shared" si="119"/>
        <v>515.37021078542534</v>
      </c>
      <c r="E181" s="20">
        <f t="shared" si="119"/>
        <v>571.65046313403809</v>
      </c>
      <c r="F181" s="20">
        <f t="shared" si="119"/>
        <v>506.97836893350302</v>
      </c>
      <c r="G181" s="20">
        <f t="shared" si="119"/>
        <v>427.86858818238585</v>
      </c>
      <c r="H181" s="20">
        <f t="shared" si="119"/>
        <v>439.76254209030077</v>
      </c>
      <c r="I181" s="20">
        <f t="shared" si="119"/>
        <v>434.13653597668582</v>
      </c>
      <c r="J181" s="20">
        <f t="shared" si="119"/>
        <v>477.40704489175869</v>
      </c>
      <c r="K181" s="20">
        <f t="shared" si="119"/>
        <v>432.85653985514699</v>
      </c>
      <c r="L181" s="20">
        <f t="shared" si="119"/>
        <v>373.04026129919112</v>
      </c>
      <c r="M181" s="20">
        <f t="shared" si="119"/>
        <v>402.40936098357855</v>
      </c>
      <c r="N181" s="20">
        <f t="shared" si="119"/>
        <v>404.48747347610464</v>
      </c>
      <c r="O181" s="20">
        <f t="shared" si="119"/>
        <v>380.75678288645827</v>
      </c>
      <c r="P181" s="20">
        <f t="shared" si="119"/>
        <v>321.73606468941864</v>
      </c>
      <c r="Q181" s="20">
        <f t="shared" si="119"/>
        <v>301.39752842779103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104.90554786033221</v>
      </c>
      <c r="C182" s="20">
        <f t="shared" si="120"/>
        <v>88.540340344267705</v>
      </c>
      <c r="D182" s="20">
        <f t="shared" si="120"/>
        <v>127.52644994821597</v>
      </c>
      <c r="E182" s="20">
        <f t="shared" si="120"/>
        <v>144.53322259600779</v>
      </c>
      <c r="F182" s="20">
        <f t="shared" si="120"/>
        <v>126.1615434267612</v>
      </c>
      <c r="G182" s="20">
        <f t="shared" si="120"/>
        <v>107.74350559216023</v>
      </c>
      <c r="H182" s="20">
        <f t="shared" si="120"/>
        <v>93.264638237395246</v>
      </c>
      <c r="I182" s="20">
        <f t="shared" si="120"/>
        <v>91.480108716007592</v>
      </c>
      <c r="J182" s="20">
        <f t="shared" si="120"/>
        <v>99.452546740433519</v>
      </c>
      <c r="K182" s="20">
        <f t="shared" si="120"/>
        <v>93.040041741755346</v>
      </c>
      <c r="L182" s="20">
        <f t="shared" si="120"/>
        <v>86.868371869524964</v>
      </c>
      <c r="M182" s="20">
        <f t="shared" si="120"/>
        <v>95.286960180086012</v>
      </c>
      <c r="N182" s="20">
        <f t="shared" si="120"/>
        <v>103.38012447491595</v>
      </c>
      <c r="O182" s="20">
        <f t="shared" si="120"/>
        <v>108.53437417074468</v>
      </c>
      <c r="P182" s="20">
        <f t="shared" si="120"/>
        <v>101.99914117028926</v>
      </c>
      <c r="Q182" s="20">
        <f t="shared" si="120"/>
        <v>106.41615356104047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29.055933252437239</v>
      </c>
      <c r="C183" s="18">
        <f t="shared" si="121"/>
        <v>24.142409163331795</v>
      </c>
      <c r="D183" s="18">
        <f t="shared" si="121"/>
        <v>25.980975226690905</v>
      </c>
      <c r="E183" s="18">
        <f t="shared" si="121"/>
        <v>25.920396097026632</v>
      </c>
      <c r="F183" s="18">
        <f t="shared" si="121"/>
        <v>23.268543658587653</v>
      </c>
      <c r="G183" s="18">
        <f t="shared" si="121"/>
        <v>25.282278081163508</v>
      </c>
      <c r="H183" s="18">
        <f t="shared" si="121"/>
        <v>23.346862697713355</v>
      </c>
      <c r="I183" s="18">
        <f t="shared" si="121"/>
        <v>21.402914616224749</v>
      </c>
      <c r="J183" s="18">
        <f t="shared" si="121"/>
        <v>13.667028054307659</v>
      </c>
      <c r="K183" s="18">
        <f t="shared" si="121"/>
        <v>23.701209568059447</v>
      </c>
      <c r="L183" s="18">
        <f t="shared" si="121"/>
        <v>17.223456435529599</v>
      </c>
      <c r="M183" s="18">
        <f t="shared" si="121"/>
        <v>17.755926800678139</v>
      </c>
      <c r="N183" s="18">
        <f t="shared" si="121"/>
        <v>14.236219981701124</v>
      </c>
      <c r="O183" s="18">
        <f t="shared" si="121"/>
        <v>14.989846405074909</v>
      </c>
      <c r="P183" s="18">
        <f t="shared" si="121"/>
        <v>15.730081041905827</v>
      </c>
      <c r="Q183" s="18">
        <f t="shared" si="121"/>
        <v>17.795036408689754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24.566682859474383</v>
      </c>
      <c r="C184" s="16">
        <f t="shared" si="122"/>
        <v>20.397107241230483</v>
      </c>
      <c r="D184" s="16">
        <f t="shared" si="122"/>
        <v>21.933152930481242</v>
      </c>
      <c r="E184" s="16">
        <f t="shared" si="122"/>
        <v>21.871275713744925</v>
      </c>
      <c r="F184" s="16">
        <f t="shared" si="122"/>
        <v>19.612505357125446</v>
      </c>
      <c r="G184" s="16">
        <f t="shared" si="122"/>
        <v>21.313230119444398</v>
      </c>
      <c r="H184" s="16">
        <f t="shared" si="122"/>
        <v>19.679415854651584</v>
      </c>
      <c r="I184" s="16">
        <f t="shared" si="122"/>
        <v>18.041435390356703</v>
      </c>
      <c r="J184" s="16">
        <f t="shared" si="122"/>
        <v>11.514325079442463</v>
      </c>
      <c r="K184" s="16">
        <f t="shared" si="122"/>
        <v>19.955934109945655</v>
      </c>
      <c r="L184" s="16">
        <f t="shared" si="122"/>
        <v>14.490694722933659</v>
      </c>
      <c r="M184" s="16">
        <f t="shared" si="122"/>
        <v>14.932019355322375</v>
      </c>
      <c r="N184" s="16">
        <f t="shared" si="122"/>
        <v>11.964093017495246</v>
      </c>
      <c r="O184" s="16">
        <f t="shared" si="122"/>
        <v>12.592230989998054</v>
      </c>
      <c r="P184" s="16">
        <f t="shared" si="122"/>
        <v>13.208754435811196</v>
      </c>
      <c r="Q184" s="16">
        <f t="shared" si="122"/>
        <v>14.936446395324838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29.115712387893787</v>
      </c>
      <c r="C185" s="14">
        <f t="shared" si="123"/>
        <v>24.184853545549018</v>
      </c>
      <c r="D185" s="14">
        <f t="shared" si="123"/>
        <v>26.017761638282813</v>
      </c>
      <c r="E185" s="14">
        <f t="shared" si="123"/>
        <v>25.95595188865703</v>
      </c>
      <c r="F185" s="14">
        <f t="shared" si="123"/>
        <v>23.285732363634306</v>
      </c>
      <c r="G185" s="14">
        <f t="shared" si="123"/>
        <v>25.316291151330869</v>
      </c>
      <c r="H185" s="14">
        <f t="shared" si="123"/>
        <v>23.386056358659211</v>
      </c>
      <c r="I185" s="14">
        <f t="shared" si="123"/>
        <v>21.449138697013922</v>
      </c>
      <c r="J185" s="14">
        <f t="shared" si="123"/>
        <v>13.695290158240025</v>
      </c>
      <c r="K185" s="14">
        <f t="shared" si="123"/>
        <v>23.746455494277718</v>
      </c>
      <c r="L185" s="14">
        <f t="shared" si="123"/>
        <v>17.250827051111504</v>
      </c>
      <c r="M185" s="14">
        <f t="shared" si="123"/>
        <v>17.784155186355562</v>
      </c>
      <c r="N185" s="14">
        <f t="shared" si="123"/>
        <v>14.255697044482625</v>
      </c>
      <c r="O185" s="14">
        <f t="shared" si="123"/>
        <v>15.010851876454991</v>
      </c>
      <c r="P185" s="14">
        <f t="shared" si="123"/>
        <v>15.752827063206754</v>
      </c>
      <c r="Q185" s="14">
        <f t="shared" si="123"/>
        <v>17.821239423673806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133.33031992759757</v>
      </c>
      <c r="C188" s="24">
        <f t="shared" si="124"/>
        <v>129.54932127724496</v>
      </c>
      <c r="D188" s="24">
        <f t="shared" si="124"/>
        <v>131.00392025864519</v>
      </c>
      <c r="E188" s="24">
        <f t="shared" si="124"/>
        <v>136.86229260944003</v>
      </c>
      <c r="F188" s="24">
        <f t="shared" si="124"/>
        <v>131.75390702535677</v>
      </c>
      <c r="G188" s="24">
        <f t="shared" si="124"/>
        <v>123.70927911820075</v>
      </c>
      <c r="H188" s="24">
        <f t="shared" si="124"/>
        <v>120.72387350818543</v>
      </c>
      <c r="I188" s="24">
        <f t="shared" si="124"/>
        <v>119.62397742639477</v>
      </c>
      <c r="J188" s="24">
        <f t="shared" si="124"/>
        <v>122.19825745206658</v>
      </c>
      <c r="K188" s="24">
        <f t="shared" si="124"/>
        <v>118.33104127254775</v>
      </c>
      <c r="L188" s="24">
        <f t="shared" si="124"/>
        <v>113.6984342572393</v>
      </c>
      <c r="M188" s="24">
        <f t="shared" si="124"/>
        <v>112.18216831685476</v>
      </c>
      <c r="N188" s="24">
        <f t="shared" si="124"/>
        <v>111.56572826777449</v>
      </c>
      <c r="O188" s="24">
        <f t="shared" si="124"/>
        <v>112.77045317481526</v>
      </c>
      <c r="P188" s="24">
        <f t="shared" si="124"/>
        <v>111.31726272383142</v>
      </c>
      <c r="Q188" s="24">
        <f t="shared" si="124"/>
        <v>118.7538484508236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134.59342186880809</v>
      </c>
      <c r="C189" s="22">
        <f t="shared" si="125"/>
        <v>137.50027084707645</v>
      </c>
      <c r="D189" s="22">
        <f t="shared" si="125"/>
        <v>131.80786601849854</v>
      </c>
      <c r="E189" s="22">
        <f t="shared" si="125"/>
        <v>135.15102037534768</v>
      </c>
      <c r="F189" s="22">
        <f t="shared" si="125"/>
        <v>135.04711308538171</v>
      </c>
      <c r="G189" s="22">
        <f t="shared" si="125"/>
        <v>128.76073477209019</v>
      </c>
      <c r="H189" s="22">
        <f t="shared" si="125"/>
        <v>130.10650762558075</v>
      </c>
      <c r="I189" s="22">
        <f t="shared" si="125"/>
        <v>129.84598132650893</v>
      </c>
      <c r="J189" s="22">
        <f t="shared" si="125"/>
        <v>131.19571163249935</v>
      </c>
      <c r="K189" s="22">
        <f t="shared" si="125"/>
        <v>130.43695277125065</v>
      </c>
      <c r="L189" s="22">
        <f t="shared" si="125"/>
        <v>123.58268317868972</v>
      </c>
      <c r="M189" s="22">
        <f t="shared" si="125"/>
        <v>121.76889310826297</v>
      </c>
      <c r="N189" s="22">
        <f t="shared" si="125"/>
        <v>118.25331543774432</v>
      </c>
      <c r="O189" s="22">
        <f t="shared" si="125"/>
        <v>119.70224461860312</v>
      </c>
      <c r="P189" s="22">
        <f t="shared" si="125"/>
        <v>118.67630528294826</v>
      </c>
      <c r="Q189" s="22">
        <f t="shared" si="125"/>
        <v>128.24272862364259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107.3732102355176</v>
      </c>
      <c r="C190" s="20">
        <f t="shared" si="126"/>
        <v>108.32629739891098</v>
      </c>
      <c r="D190" s="20">
        <f t="shared" si="126"/>
        <v>105.2683545463433</v>
      </c>
      <c r="E190" s="20">
        <f t="shared" si="126"/>
        <v>106.23271250605298</v>
      </c>
      <c r="F190" s="20">
        <f t="shared" si="126"/>
        <v>103.72571861425391</v>
      </c>
      <c r="G190" s="20">
        <f t="shared" si="126"/>
        <v>100.60898929491503</v>
      </c>
      <c r="H190" s="20">
        <f t="shared" si="126"/>
        <v>100.59161480716367</v>
      </c>
      <c r="I190" s="20">
        <f t="shared" si="126"/>
        <v>101.32360092999805</v>
      </c>
      <c r="J190" s="20">
        <f t="shared" si="126"/>
        <v>97.759895483817047</v>
      </c>
      <c r="K190" s="20">
        <f t="shared" si="126"/>
        <v>95.294460299635915</v>
      </c>
      <c r="L190" s="20">
        <f t="shared" si="126"/>
        <v>91.964202029808661</v>
      </c>
      <c r="M190" s="20">
        <f t="shared" si="126"/>
        <v>90.417312680335172</v>
      </c>
      <c r="N190" s="20">
        <f t="shared" si="126"/>
        <v>90.257067474322284</v>
      </c>
      <c r="O190" s="20">
        <f t="shared" si="126"/>
        <v>91.291188472642489</v>
      </c>
      <c r="P190" s="20">
        <f t="shared" si="126"/>
        <v>90.049305663308942</v>
      </c>
      <c r="Q190" s="20">
        <f t="shared" si="126"/>
        <v>90.16197483432066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139.80248576208578</v>
      </c>
      <c r="C191" s="20">
        <f t="shared" si="127"/>
        <v>143.80429477243158</v>
      </c>
      <c r="D191" s="20">
        <f t="shared" si="127"/>
        <v>138.77321025370958</v>
      </c>
      <c r="E191" s="20">
        <f t="shared" si="127"/>
        <v>144.48433543016154</v>
      </c>
      <c r="F191" s="20">
        <f t="shared" si="127"/>
        <v>145.22143840575245</v>
      </c>
      <c r="G191" s="20">
        <f t="shared" si="127"/>
        <v>138.58580712707797</v>
      </c>
      <c r="H191" s="20">
        <f t="shared" si="127"/>
        <v>141.24805798694925</v>
      </c>
      <c r="I191" s="20">
        <f t="shared" si="127"/>
        <v>141.75747044792837</v>
      </c>
      <c r="J191" s="20">
        <f t="shared" si="127"/>
        <v>141.50034845736951</v>
      </c>
      <c r="K191" s="20">
        <f t="shared" si="127"/>
        <v>141.13381369550567</v>
      </c>
      <c r="L191" s="20">
        <f t="shared" si="127"/>
        <v>133.17261868724319</v>
      </c>
      <c r="M191" s="20">
        <f t="shared" si="127"/>
        <v>131.81398252973341</v>
      </c>
      <c r="N191" s="20">
        <f t="shared" si="127"/>
        <v>128.39020800562699</v>
      </c>
      <c r="O191" s="20">
        <f t="shared" si="127"/>
        <v>128.96474946341806</v>
      </c>
      <c r="P191" s="20">
        <f t="shared" si="127"/>
        <v>127.11653080789841</v>
      </c>
      <c r="Q191" s="20">
        <f t="shared" si="127"/>
        <v>136.99331075746798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97.681058069803882</v>
      </c>
      <c r="C192" s="20">
        <f t="shared" si="128"/>
        <v>93.721484064562404</v>
      </c>
      <c r="D192" s="20">
        <f t="shared" si="128"/>
        <v>86.110091561486001</v>
      </c>
      <c r="E192" s="20">
        <f t="shared" si="128"/>
        <v>80.338850587123304</v>
      </c>
      <c r="F192" s="20">
        <f t="shared" si="128"/>
        <v>77.316364671671536</v>
      </c>
      <c r="G192" s="20">
        <f t="shared" si="128"/>
        <v>74.011068846835968</v>
      </c>
      <c r="H192" s="20">
        <f t="shared" si="128"/>
        <v>69.900275298056428</v>
      </c>
      <c r="I192" s="20">
        <f t="shared" si="128"/>
        <v>66.318700318933324</v>
      </c>
      <c r="J192" s="20">
        <f t="shared" si="128"/>
        <v>71.744929616697604</v>
      </c>
      <c r="K192" s="20">
        <f t="shared" si="128"/>
        <v>68.700438017982606</v>
      </c>
      <c r="L192" s="20">
        <f t="shared" si="128"/>
        <v>66.562340016541953</v>
      </c>
      <c r="M192" s="20">
        <f t="shared" si="128"/>
        <v>62.505404861232115</v>
      </c>
      <c r="N192" s="20">
        <f t="shared" si="128"/>
        <v>58.681748648997342</v>
      </c>
      <c r="O192" s="20">
        <f t="shared" si="128"/>
        <v>62.335905310383147</v>
      </c>
      <c r="P192" s="20">
        <f t="shared" si="128"/>
        <v>64.07395558544917</v>
      </c>
      <c r="Q192" s="20">
        <f t="shared" si="128"/>
        <v>70.884591584529815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9.7810622253672896</v>
      </c>
      <c r="C193" s="21">
        <f t="shared" si="129"/>
        <v>9.2264729160592367</v>
      </c>
      <c r="D193" s="21">
        <f t="shared" si="129"/>
        <v>4.7658075438263872</v>
      </c>
      <c r="E193" s="21">
        <f t="shared" si="129"/>
        <v>5.6430577148599506</v>
      </c>
      <c r="F193" s="21">
        <f t="shared" si="129"/>
        <v>5.1105313010553024</v>
      </c>
      <c r="G193" s="21">
        <f t="shared" si="129"/>
        <v>5.8153969258868514</v>
      </c>
      <c r="H193" s="21">
        <f t="shared" si="129"/>
        <v>6.3263832549189649</v>
      </c>
      <c r="I193" s="21">
        <f t="shared" si="129"/>
        <v>2.9258538436594477</v>
      </c>
      <c r="J193" s="21">
        <f t="shared" si="129"/>
        <v>5.0875555328783975</v>
      </c>
      <c r="K193" s="21">
        <f t="shared" si="129"/>
        <v>5.9047950841695993</v>
      </c>
      <c r="L193" s="21">
        <f t="shared" si="129"/>
        <v>4.9874094376678375</v>
      </c>
      <c r="M193" s="21">
        <f t="shared" si="129"/>
        <v>8.9454847088836313</v>
      </c>
      <c r="N193" s="21">
        <f t="shared" si="129"/>
        <v>8.7323048306195528</v>
      </c>
      <c r="O193" s="21">
        <f t="shared" si="129"/>
        <v>9.4538681905894428</v>
      </c>
      <c r="P193" s="21">
        <f t="shared" si="129"/>
        <v>8.0748008781894995</v>
      </c>
      <c r="Q193" s="21">
        <f t="shared" si="129"/>
        <v>8.5002067928189078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12.251602764166568</v>
      </c>
      <c r="C195" s="20">
        <f t="shared" si="131"/>
        <v>11.504375377500635</v>
      </c>
      <c r="D195" s="20">
        <f t="shared" si="131"/>
        <v>5.9321369917033655</v>
      </c>
      <c r="E195" s="20">
        <f t="shared" si="131"/>
        <v>7.0013028234319004</v>
      </c>
      <c r="F195" s="20">
        <f t="shared" si="131"/>
        <v>6.2516879585027763</v>
      </c>
      <c r="G195" s="20">
        <f t="shared" si="131"/>
        <v>7.2924212248102922</v>
      </c>
      <c r="H195" s="20">
        <f t="shared" si="131"/>
        <v>7.8754097927255931</v>
      </c>
      <c r="I195" s="20">
        <f t="shared" si="131"/>
        <v>3.6195446535813303</v>
      </c>
      <c r="J195" s="20">
        <f t="shared" si="131"/>
        <v>6.2549979117806247</v>
      </c>
      <c r="K195" s="20">
        <f t="shared" si="131"/>
        <v>7.2310573627739521</v>
      </c>
      <c r="L195" s="20">
        <f t="shared" si="131"/>
        <v>6.1058109436838492</v>
      </c>
      <c r="M195" s="20">
        <f t="shared" si="131"/>
        <v>10.812492919331433</v>
      </c>
      <c r="N195" s="20">
        <f t="shared" si="131"/>
        <v>10.595600018416974</v>
      </c>
      <c r="O195" s="20">
        <f t="shared" si="131"/>
        <v>11.485123347763221</v>
      </c>
      <c r="P195" s="20">
        <f t="shared" si="131"/>
        <v>9.790148286439436</v>
      </c>
      <c r="Q195" s="20">
        <f t="shared" si="131"/>
        <v>10.441740214740854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171.60805986928551</v>
      </c>
      <c r="C197" s="21">
        <f t="shared" si="133"/>
        <v>135.09687517873897</v>
      </c>
      <c r="D197" s="21">
        <f t="shared" si="133"/>
        <v>193.11017541707778</v>
      </c>
      <c r="E197" s="21">
        <f t="shared" si="133"/>
        <v>211.63766705001584</v>
      </c>
      <c r="F197" s="21">
        <f t="shared" si="133"/>
        <v>173.49586662362682</v>
      </c>
      <c r="G197" s="21">
        <f t="shared" si="133"/>
        <v>145.72915381713423</v>
      </c>
      <c r="H197" s="21">
        <f t="shared" si="133"/>
        <v>120.03163357541649</v>
      </c>
      <c r="I197" s="21">
        <f t="shared" si="133"/>
        <v>117.00019185168061</v>
      </c>
      <c r="J197" s="21">
        <f t="shared" si="133"/>
        <v>128.21292116719852</v>
      </c>
      <c r="K197" s="21">
        <f t="shared" si="133"/>
        <v>108.88752399954544</v>
      </c>
      <c r="L197" s="21">
        <f t="shared" si="133"/>
        <v>113.48582952746781</v>
      </c>
      <c r="M197" s="21">
        <f t="shared" si="133"/>
        <v>111.47597302432359</v>
      </c>
      <c r="N197" s="21">
        <f t="shared" si="133"/>
        <v>125.95160386398661</v>
      </c>
      <c r="O197" s="21">
        <f t="shared" si="133"/>
        <v>129.52854834443062</v>
      </c>
      <c r="P197" s="21">
        <f t="shared" si="133"/>
        <v>123.87456666216468</v>
      </c>
      <c r="Q197" s="21">
        <f t="shared" si="133"/>
        <v>122.16455052168831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248.50173412163133</v>
      </c>
      <c r="C199" s="20">
        <f t="shared" si="135"/>
        <v>208.0713083480924</v>
      </c>
      <c r="D199" s="20">
        <f t="shared" si="135"/>
        <v>290.29690594085656</v>
      </c>
      <c r="E199" s="20">
        <f t="shared" si="135"/>
        <v>313.38689231188403</v>
      </c>
      <c r="F199" s="20">
        <f t="shared" si="135"/>
        <v>260.25900497719391</v>
      </c>
      <c r="G199" s="20">
        <f t="shared" si="135"/>
        <v>226.07772582991964</v>
      </c>
      <c r="H199" s="20">
        <f t="shared" si="135"/>
        <v>181.00606043535535</v>
      </c>
      <c r="I199" s="20">
        <f t="shared" si="135"/>
        <v>181.49452951589612</v>
      </c>
      <c r="J199" s="20">
        <f t="shared" si="135"/>
        <v>202.6679383719171</v>
      </c>
      <c r="K199" s="20">
        <f t="shared" si="135"/>
        <v>186.26728960504497</v>
      </c>
      <c r="L199" s="20">
        <f t="shared" si="135"/>
        <v>180.33819433983555</v>
      </c>
      <c r="M199" s="20">
        <f t="shared" si="135"/>
        <v>187.89181995696757</v>
      </c>
      <c r="N199" s="20">
        <f t="shared" si="135"/>
        <v>195.4184959919946</v>
      </c>
      <c r="O199" s="20">
        <f t="shared" si="135"/>
        <v>190.33046707334401</v>
      </c>
      <c r="P199" s="20">
        <f t="shared" si="135"/>
        <v>179.24109041884793</v>
      </c>
      <c r="Q199" s="20">
        <f t="shared" si="135"/>
        <v>175.04510475500891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129.82164423198287</v>
      </c>
      <c r="C200" s="20">
        <f t="shared" si="136"/>
        <v>93.403577347533499</v>
      </c>
      <c r="D200" s="20">
        <f t="shared" si="136"/>
        <v>130.30796811278634</v>
      </c>
      <c r="E200" s="20">
        <f t="shared" si="136"/>
        <v>143.93131429154886</v>
      </c>
      <c r="F200" s="20">
        <f t="shared" si="136"/>
        <v>123.5567460349332</v>
      </c>
      <c r="G200" s="20">
        <f t="shared" si="136"/>
        <v>104.64414966161856</v>
      </c>
      <c r="H200" s="20">
        <f t="shared" si="136"/>
        <v>87.887100557855589</v>
      </c>
      <c r="I200" s="20">
        <f t="shared" si="136"/>
        <v>86.312207273707315</v>
      </c>
      <c r="J200" s="20">
        <f t="shared" si="136"/>
        <v>91.86967791392955</v>
      </c>
      <c r="K200" s="20">
        <f t="shared" si="136"/>
        <v>77.896770253220993</v>
      </c>
      <c r="L200" s="20">
        <f t="shared" si="136"/>
        <v>85.429244682946916</v>
      </c>
      <c r="M200" s="20">
        <f t="shared" si="136"/>
        <v>77.795670597011807</v>
      </c>
      <c r="N200" s="20">
        <f t="shared" si="136"/>
        <v>81.957324472473147</v>
      </c>
      <c r="O200" s="20">
        <f t="shared" si="136"/>
        <v>82.479560764400517</v>
      </c>
      <c r="P200" s="20">
        <f t="shared" si="136"/>
        <v>81.493213582249467</v>
      </c>
      <c r="Q200" s="20">
        <f t="shared" si="136"/>
        <v>81.925404003372876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157.99254749438751</v>
      </c>
      <c r="C201" s="24">
        <f t="shared" si="137"/>
        <v>154.97132736851475</v>
      </c>
      <c r="D201" s="24">
        <f t="shared" si="137"/>
        <v>159.30786720978304</v>
      </c>
      <c r="E201" s="24">
        <f t="shared" si="137"/>
        <v>167.15056223692744</v>
      </c>
      <c r="F201" s="24">
        <f t="shared" si="137"/>
        <v>167.3731163886668</v>
      </c>
      <c r="G201" s="24">
        <f t="shared" si="137"/>
        <v>164.57592542456865</v>
      </c>
      <c r="H201" s="24">
        <f t="shared" si="137"/>
        <v>165.79944242122269</v>
      </c>
      <c r="I201" s="24">
        <f t="shared" si="137"/>
        <v>168.46157833187991</v>
      </c>
      <c r="J201" s="24">
        <f t="shared" si="137"/>
        <v>166.14512253483798</v>
      </c>
      <c r="K201" s="24">
        <f t="shared" si="137"/>
        <v>173.20263021190408</v>
      </c>
      <c r="L201" s="24">
        <f t="shared" si="137"/>
        <v>159.50827333264468</v>
      </c>
      <c r="M201" s="24">
        <f t="shared" si="137"/>
        <v>157.58434876959234</v>
      </c>
      <c r="N201" s="24">
        <f t="shared" si="137"/>
        <v>149.07836831322868</v>
      </c>
      <c r="O201" s="24">
        <f t="shared" si="137"/>
        <v>147.47283000664214</v>
      </c>
      <c r="P201" s="24">
        <f t="shared" si="137"/>
        <v>148.07335404995942</v>
      </c>
      <c r="Q201" s="24">
        <f t="shared" si="137"/>
        <v>160.01201053308696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189.01113855184144</v>
      </c>
      <c r="C202" s="22">
        <f t="shared" si="138"/>
        <v>187.35023986232699</v>
      </c>
      <c r="D202" s="22">
        <f t="shared" si="138"/>
        <v>191.12191919145812</v>
      </c>
      <c r="E202" s="22">
        <f t="shared" si="138"/>
        <v>198.6391238138612</v>
      </c>
      <c r="F202" s="22">
        <f t="shared" si="138"/>
        <v>201.13675073398858</v>
      </c>
      <c r="G202" s="22">
        <f t="shared" si="138"/>
        <v>198.97116482701142</v>
      </c>
      <c r="H202" s="22">
        <f t="shared" si="138"/>
        <v>202.22193958729812</v>
      </c>
      <c r="I202" s="22">
        <f t="shared" si="138"/>
        <v>207.59916283459557</v>
      </c>
      <c r="J202" s="22">
        <f t="shared" si="138"/>
        <v>208.17621659392108</v>
      </c>
      <c r="K202" s="22">
        <f t="shared" si="138"/>
        <v>205.47011241406943</v>
      </c>
      <c r="L202" s="22">
        <f t="shared" si="138"/>
        <v>197.18621125796849</v>
      </c>
      <c r="M202" s="22">
        <f t="shared" si="138"/>
        <v>192.78146262338888</v>
      </c>
      <c r="N202" s="22">
        <f t="shared" si="138"/>
        <v>184.26525277986227</v>
      </c>
      <c r="O202" s="22">
        <f t="shared" si="138"/>
        <v>180.54181329644425</v>
      </c>
      <c r="P202" s="22">
        <f t="shared" si="138"/>
        <v>182.04373353895335</v>
      </c>
      <c r="Q202" s="22">
        <f t="shared" si="138"/>
        <v>196.22295157354773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3130.9867336421521</v>
      </c>
      <c r="C203" s="20">
        <f t="shared" si="139"/>
        <v>3089.6650056639714</v>
      </c>
      <c r="D203" s="20">
        <f t="shared" si="139"/>
        <v>3138.6009912985569</v>
      </c>
      <c r="E203" s="20">
        <f t="shared" si="139"/>
        <v>3090.7279247842866</v>
      </c>
      <c r="F203" s="20">
        <f t="shared" si="139"/>
        <v>3077.1723074657439</v>
      </c>
      <c r="G203" s="20">
        <f t="shared" si="139"/>
        <v>3035.119841595525</v>
      </c>
      <c r="H203" s="20">
        <f t="shared" si="139"/>
        <v>3006.2771632615868</v>
      </c>
      <c r="I203" s="20">
        <f t="shared" si="139"/>
        <v>2990.7801575249437</v>
      </c>
      <c r="J203" s="20">
        <f t="shared" si="139"/>
        <v>2952.3394665981332</v>
      </c>
      <c r="K203" s="20">
        <f t="shared" si="139"/>
        <v>2846.3884138847502</v>
      </c>
      <c r="L203" s="20">
        <f t="shared" si="139"/>
        <v>2730.4542759054643</v>
      </c>
      <c r="M203" s="20">
        <f t="shared" si="139"/>
        <v>2694.6651291614698</v>
      </c>
      <c r="N203" s="20">
        <f t="shared" si="139"/>
        <v>2651.4024249147783</v>
      </c>
      <c r="O203" s="20">
        <f t="shared" si="139"/>
        <v>2588.5974514685636</v>
      </c>
      <c r="P203" s="20">
        <f t="shared" si="139"/>
        <v>2547.5398209701407</v>
      </c>
      <c r="Q203" s="20">
        <f t="shared" si="139"/>
        <v>2618.2822142553309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139.19636261319337</v>
      </c>
      <c r="C204" s="20">
        <f t="shared" si="140"/>
        <v>137.38052126950129</v>
      </c>
      <c r="D204" s="20">
        <f t="shared" si="140"/>
        <v>139.29902659168533</v>
      </c>
      <c r="E204" s="20">
        <f t="shared" si="140"/>
        <v>144.45979743888768</v>
      </c>
      <c r="F204" s="20">
        <f t="shared" si="140"/>
        <v>145.89315446891476</v>
      </c>
      <c r="G204" s="20">
        <f t="shared" si="140"/>
        <v>142.61782785302367</v>
      </c>
      <c r="H204" s="20">
        <f t="shared" si="140"/>
        <v>145.67715683183047</v>
      </c>
      <c r="I204" s="20">
        <f t="shared" si="140"/>
        <v>149.50309616405764</v>
      </c>
      <c r="J204" s="20">
        <f t="shared" si="140"/>
        <v>146.83711600480643</v>
      </c>
      <c r="K204" s="20">
        <f t="shared" si="140"/>
        <v>142.41180138236487</v>
      </c>
      <c r="L204" s="20">
        <f t="shared" si="140"/>
        <v>137.57587722772737</v>
      </c>
      <c r="M204" s="20">
        <f t="shared" si="140"/>
        <v>134.06963295360785</v>
      </c>
      <c r="N204" s="20">
        <f t="shared" si="140"/>
        <v>127.09661823117241</v>
      </c>
      <c r="O204" s="20">
        <f t="shared" si="140"/>
        <v>128.50042196829457</v>
      </c>
      <c r="P204" s="20">
        <f t="shared" si="140"/>
        <v>129.33177062030592</v>
      </c>
      <c r="Q204" s="20">
        <f t="shared" si="140"/>
        <v>138.68246308940354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13.299188317462677</v>
      </c>
      <c r="C205" s="21">
        <f t="shared" si="141"/>
        <v>12.920542717747203</v>
      </c>
      <c r="D205" s="21">
        <f t="shared" si="141"/>
        <v>7.4250478468949641</v>
      </c>
      <c r="E205" s="21">
        <f t="shared" si="141"/>
        <v>11.083598606352473</v>
      </c>
      <c r="F205" s="21">
        <f t="shared" si="141"/>
        <v>9.6832159326808629</v>
      </c>
      <c r="G205" s="21">
        <f t="shared" si="141"/>
        <v>9.1703308130317449</v>
      </c>
      <c r="H205" s="21">
        <f t="shared" si="141"/>
        <v>8.5263213493603995</v>
      </c>
      <c r="I205" s="21">
        <f t="shared" si="141"/>
        <v>8.6517032109786758</v>
      </c>
      <c r="J205" s="21">
        <f t="shared" si="141"/>
        <v>7.7963595867471138</v>
      </c>
      <c r="K205" s="21">
        <f t="shared" si="141"/>
        <v>6.4308448546109531</v>
      </c>
      <c r="L205" s="21">
        <f t="shared" si="141"/>
        <v>6.174550833631395</v>
      </c>
      <c r="M205" s="21">
        <f t="shared" si="141"/>
        <v>9.37795691608701</v>
      </c>
      <c r="N205" s="21">
        <f t="shared" si="141"/>
        <v>8.4986732370609133</v>
      </c>
      <c r="O205" s="21">
        <f t="shared" si="141"/>
        <v>7.6673726496850509</v>
      </c>
      <c r="P205" s="21">
        <f t="shared" si="141"/>
        <v>6.4158874680784646</v>
      </c>
      <c r="Q205" s="21">
        <f t="shared" si="141"/>
        <v>6.8620889252733406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482.49368991865344</v>
      </c>
      <c r="C206" s="21">
        <f t="shared" si="142"/>
        <v>383.08599471097369</v>
      </c>
      <c r="D206" s="21">
        <f t="shared" si="142"/>
        <v>551.77240792986254</v>
      </c>
      <c r="E206" s="21">
        <f t="shared" si="142"/>
        <v>581.11130618495031</v>
      </c>
      <c r="F206" s="21">
        <f t="shared" si="142"/>
        <v>501.99642872543217</v>
      </c>
      <c r="G206" s="21">
        <f t="shared" si="142"/>
        <v>430.68951806812328</v>
      </c>
      <c r="H206" s="21">
        <f t="shared" si="142"/>
        <v>378.71143540893974</v>
      </c>
      <c r="I206" s="21">
        <f t="shared" si="142"/>
        <v>354.37944655878277</v>
      </c>
      <c r="J206" s="21">
        <f t="shared" si="142"/>
        <v>360.66901424763466</v>
      </c>
      <c r="K206" s="21">
        <f t="shared" si="142"/>
        <v>336.0782131269188</v>
      </c>
      <c r="L206" s="21">
        <f t="shared" si="142"/>
        <v>312.61547918900845</v>
      </c>
      <c r="M206" s="21">
        <f t="shared" si="142"/>
        <v>334.85597941542699</v>
      </c>
      <c r="N206" s="21">
        <f t="shared" si="142"/>
        <v>364.87871710409792</v>
      </c>
      <c r="O206" s="21">
        <f t="shared" si="142"/>
        <v>380.19472723676358</v>
      </c>
      <c r="P206" s="21">
        <f t="shared" si="142"/>
        <v>353.38555867233606</v>
      </c>
      <c r="Q206" s="21">
        <f t="shared" si="142"/>
        <v>359.98467490987952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1491.4301554781025</v>
      </c>
      <c r="C207" s="20">
        <f t="shared" si="143"/>
        <v>1148.8684336904557</v>
      </c>
      <c r="D207" s="20">
        <f t="shared" si="143"/>
        <v>1551.3188234042793</v>
      </c>
      <c r="E207" s="20">
        <f t="shared" si="143"/>
        <v>1720.7828668473189</v>
      </c>
      <c r="F207" s="20">
        <f t="shared" si="143"/>
        <v>1526.1022816055147</v>
      </c>
      <c r="G207" s="20">
        <f t="shared" si="143"/>
        <v>1287.9609798129368</v>
      </c>
      <c r="H207" s="20">
        <f t="shared" si="143"/>
        <v>1323.7589210482538</v>
      </c>
      <c r="I207" s="20">
        <f t="shared" si="143"/>
        <v>1306.801543591271</v>
      </c>
      <c r="J207" s="20">
        <f t="shared" si="143"/>
        <v>1437.0864294856403</v>
      </c>
      <c r="K207" s="20">
        <f t="shared" si="143"/>
        <v>1302.9467471022842</v>
      </c>
      <c r="L207" s="20">
        <f t="shared" si="143"/>
        <v>1122.9212447745126</v>
      </c>
      <c r="M207" s="20">
        <f t="shared" si="143"/>
        <v>1211.3309823207053</v>
      </c>
      <c r="N207" s="20">
        <f t="shared" si="143"/>
        <v>1217.5824024632252</v>
      </c>
      <c r="O207" s="20">
        <f t="shared" si="143"/>
        <v>1146.1208478772587</v>
      </c>
      <c r="P207" s="20">
        <f t="shared" si="143"/>
        <v>968.48465295195695</v>
      </c>
      <c r="Q207" s="20">
        <f t="shared" si="143"/>
        <v>907.26510196870515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315.78087407423504</v>
      </c>
      <c r="C208" s="20">
        <f t="shared" si="144"/>
        <v>266.51427876121392</v>
      </c>
      <c r="D208" s="20">
        <f t="shared" si="144"/>
        <v>383.86809743056631</v>
      </c>
      <c r="E208" s="20">
        <f t="shared" si="144"/>
        <v>435.07406916090162</v>
      </c>
      <c r="F208" s="20">
        <f t="shared" si="144"/>
        <v>379.77048148913639</v>
      </c>
      <c r="G208" s="20">
        <f t="shared" si="144"/>
        <v>324.32722303934736</v>
      </c>
      <c r="H208" s="20">
        <f t="shared" si="144"/>
        <v>280.74218485788816</v>
      </c>
      <c r="I208" s="20">
        <f t="shared" si="144"/>
        <v>275.36578327606111</v>
      </c>
      <c r="J208" s="20">
        <f t="shared" si="144"/>
        <v>299.37116937783708</v>
      </c>
      <c r="K208" s="20">
        <f t="shared" si="144"/>
        <v>280.06096379703206</v>
      </c>
      <c r="L208" s="20">
        <f t="shared" si="144"/>
        <v>261.49011351090252</v>
      </c>
      <c r="M208" s="20">
        <f t="shared" si="144"/>
        <v>286.8324106456551</v>
      </c>
      <c r="N208" s="20">
        <f t="shared" si="144"/>
        <v>311.19337081906315</v>
      </c>
      <c r="O208" s="20">
        <f t="shared" si="144"/>
        <v>326.70070380727975</v>
      </c>
      <c r="P208" s="20">
        <f t="shared" si="144"/>
        <v>307.03615068166192</v>
      </c>
      <c r="Q208" s="20">
        <f t="shared" si="144"/>
        <v>320.3332917668755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92.482676756820482</v>
      </c>
      <c r="C209" s="18">
        <f t="shared" si="145"/>
        <v>76.865460814407271</v>
      </c>
      <c r="D209" s="18">
        <f t="shared" si="145"/>
        <v>82.19127729846781</v>
      </c>
      <c r="E209" s="18">
        <f t="shared" si="145"/>
        <v>82.371294061415355</v>
      </c>
      <c r="F209" s="18">
        <f t="shared" si="145"/>
        <v>73.519165796078866</v>
      </c>
      <c r="G209" s="18">
        <f t="shared" si="145"/>
        <v>79.521011079084246</v>
      </c>
      <c r="H209" s="18">
        <f t="shared" si="145"/>
        <v>72.496136799195213</v>
      </c>
      <c r="I209" s="18">
        <f t="shared" si="145"/>
        <v>66.338254625256255</v>
      </c>
      <c r="J209" s="18">
        <f t="shared" si="145"/>
        <v>42.358212492400241</v>
      </c>
      <c r="K209" s="18">
        <f t="shared" si="145"/>
        <v>73.465524531040757</v>
      </c>
      <c r="L209" s="18">
        <f t="shared" si="145"/>
        <v>53.362089387416951</v>
      </c>
      <c r="M209" s="18">
        <f t="shared" si="145"/>
        <v>55.025572176702184</v>
      </c>
      <c r="N209" s="18">
        <f t="shared" si="145"/>
        <v>44.121708924995552</v>
      </c>
      <c r="O209" s="18">
        <f t="shared" si="145"/>
        <v>46.468590965274998</v>
      </c>
      <c r="P209" s="18">
        <f t="shared" si="145"/>
        <v>48.783357415437706</v>
      </c>
      <c r="Q209" s="18">
        <f t="shared" si="145"/>
        <v>55.189673399630443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78.193757197233197</v>
      </c>
      <c r="C210" s="16">
        <f t="shared" si="146"/>
        <v>64.941035369383741</v>
      </c>
      <c r="D210" s="16">
        <f t="shared" si="146"/>
        <v>69.385919458747352</v>
      </c>
      <c r="E210" s="16">
        <f t="shared" si="146"/>
        <v>69.50377133788615</v>
      </c>
      <c r="F210" s="16">
        <f t="shared" si="146"/>
        <v>61.967566779575172</v>
      </c>
      <c r="G210" s="16">
        <f t="shared" si="146"/>
        <v>67.037060624776259</v>
      </c>
      <c r="H210" s="16">
        <f t="shared" si="146"/>
        <v>61.108065884449857</v>
      </c>
      <c r="I210" s="16">
        <f t="shared" si="146"/>
        <v>55.919362207954379</v>
      </c>
      <c r="J210" s="16">
        <f t="shared" si="146"/>
        <v>35.686341352600977</v>
      </c>
      <c r="K210" s="16">
        <f t="shared" si="146"/>
        <v>61.856470349503823</v>
      </c>
      <c r="L210" s="16">
        <f t="shared" si="146"/>
        <v>44.895387286830641</v>
      </c>
      <c r="M210" s="16">
        <f t="shared" si="146"/>
        <v>46.274290156953398</v>
      </c>
      <c r="N210" s="16">
        <f t="shared" si="146"/>
        <v>37.079802809173763</v>
      </c>
      <c r="O210" s="16">
        <f t="shared" si="146"/>
        <v>39.035972444412465</v>
      </c>
      <c r="P210" s="16">
        <f t="shared" si="146"/>
        <v>40.9640221775269</v>
      </c>
      <c r="Q210" s="16">
        <f t="shared" si="146"/>
        <v>46.324018640755405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92.672948892056965</v>
      </c>
      <c r="C211" s="14">
        <f t="shared" si="147"/>
        <v>77.000596747861039</v>
      </c>
      <c r="D211" s="14">
        <f t="shared" si="147"/>
        <v>82.307651765922742</v>
      </c>
      <c r="E211" s="14">
        <f t="shared" si="147"/>
        <v>82.484285257885148</v>
      </c>
      <c r="F211" s="14">
        <f t="shared" si="147"/>
        <v>73.573475136391977</v>
      </c>
      <c r="G211" s="14">
        <f t="shared" si="147"/>
        <v>79.627993279063602</v>
      </c>
      <c r="H211" s="14">
        <f t="shared" si="147"/>
        <v>72.617840046538603</v>
      </c>
      <c r="I211" s="14">
        <f t="shared" si="147"/>
        <v>66.481525992553387</v>
      </c>
      <c r="J211" s="14">
        <f t="shared" si="147"/>
        <v>42.445805215492094</v>
      </c>
      <c r="K211" s="14">
        <f t="shared" si="147"/>
        <v>73.605771200434262</v>
      </c>
      <c r="L211" s="14">
        <f t="shared" si="147"/>
        <v>53.446889627179338</v>
      </c>
      <c r="M211" s="14">
        <f t="shared" si="147"/>
        <v>55.113051872409507</v>
      </c>
      <c r="N211" s="14">
        <f t="shared" si="147"/>
        <v>44.182073354307832</v>
      </c>
      <c r="O211" s="14">
        <f t="shared" si="147"/>
        <v>46.533708020594752</v>
      </c>
      <c r="P211" s="14">
        <f t="shared" si="147"/>
        <v>48.853899155429126</v>
      </c>
      <c r="Q211" s="14">
        <f t="shared" si="147"/>
        <v>55.270939647467358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117433.00886125924</v>
      </c>
      <c r="C4" s="79">
        <f t="shared" si="0"/>
        <v>118891.30258396639</v>
      </c>
      <c r="D4" s="79">
        <f t="shared" si="0"/>
        <v>121560.93037711133</v>
      </c>
      <c r="E4" s="79">
        <f t="shared" si="0"/>
        <v>120815.23445392771</v>
      </c>
      <c r="F4" s="79">
        <f t="shared" si="0"/>
        <v>122048.70723302575</v>
      </c>
      <c r="G4" s="79">
        <f t="shared" si="0"/>
        <v>122135.05452998632</v>
      </c>
      <c r="H4" s="79">
        <f t="shared" si="0"/>
        <v>122613.89313047829</v>
      </c>
      <c r="I4" s="79">
        <f t="shared" si="0"/>
        <v>125254.50743766688</v>
      </c>
      <c r="J4" s="79">
        <f t="shared" si="0"/>
        <v>127508.37232649041</v>
      </c>
      <c r="K4" s="79">
        <f t="shared" si="0"/>
        <v>127628.38228942898</v>
      </c>
      <c r="L4" s="79">
        <f t="shared" si="0"/>
        <v>128602.38350454977</v>
      </c>
      <c r="M4" s="79">
        <f t="shared" si="0"/>
        <v>129472.54895241375</v>
      </c>
      <c r="N4" s="79">
        <f t="shared" si="0"/>
        <v>129821.34242840861</v>
      </c>
      <c r="O4" s="79">
        <f t="shared" si="0"/>
        <v>123225.04561293154</v>
      </c>
      <c r="P4" s="79">
        <f t="shared" si="0"/>
        <v>125761.45489804688</v>
      </c>
      <c r="Q4" s="79">
        <f t="shared" si="0"/>
        <v>123997.01860842918</v>
      </c>
    </row>
    <row r="5" spans="1:17" ht="11.45" customHeight="1" x14ac:dyDescent="0.25">
      <c r="A5" s="23" t="s">
        <v>30</v>
      </c>
      <c r="B5" s="78">
        <v>1590.3623888303243</v>
      </c>
      <c r="C5" s="78">
        <v>1665.4020178848698</v>
      </c>
      <c r="D5" s="78">
        <v>1758.0679492512359</v>
      </c>
      <c r="E5" s="78">
        <v>1836.7829175178247</v>
      </c>
      <c r="F5" s="78">
        <v>1871.689818754794</v>
      </c>
      <c r="G5" s="78">
        <v>1815.7420138147825</v>
      </c>
      <c r="H5" s="78">
        <v>1876.2897786461263</v>
      </c>
      <c r="I5" s="78">
        <v>1954.4734054710261</v>
      </c>
      <c r="J5" s="78">
        <v>1955.5019977111738</v>
      </c>
      <c r="K5" s="78">
        <v>1924.6048560295326</v>
      </c>
      <c r="L5" s="78">
        <v>1834.6232854949794</v>
      </c>
      <c r="M5" s="78">
        <v>1833.0161514524063</v>
      </c>
      <c r="N5" s="78">
        <v>1770.284146474308</v>
      </c>
      <c r="O5" s="78">
        <v>1690.6110270210004</v>
      </c>
      <c r="P5" s="78">
        <v>1781.860787437105</v>
      </c>
      <c r="Q5" s="78">
        <v>1760.2915924326812</v>
      </c>
    </row>
    <row r="6" spans="1:17" ht="11.45" customHeight="1" x14ac:dyDescent="0.25">
      <c r="A6" s="19" t="s">
        <v>29</v>
      </c>
      <c r="B6" s="76">
        <v>102544.38530389039</v>
      </c>
      <c r="C6" s="76">
        <v>103440.56228671243</v>
      </c>
      <c r="D6" s="76">
        <v>104843.43859901592</v>
      </c>
      <c r="E6" s="76">
        <v>102494.87951863394</v>
      </c>
      <c r="F6" s="76">
        <v>103034.02541013165</v>
      </c>
      <c r="G6" s="76">
        <v>102804.26446068902</v>
      </c>
      <c r="H6" s="76">
        <v>102659.59801049535</v>
      </c>
      <c r="I6" s="76">
        <v>104570.39703409254</v>
      </c>
      <c r="J6" s="76">
        <v>107942.87032877923</v>
      </c>
      <c r="K6" s="76">
        <v>108073.77743339945</v>
      </c>
      <c r="L6" s="76">
        <v>109387.76021905479</v>
      </c>
      <c r="M6" s="76">
        <v>109969.53280096134</v>
      </c>
      <c r="N6" s="76">
        <v>110141.0582819343</v>
      </c>
      <c r="O6" s="76">
        <v>105360.03957646203</v>
      </c>
      <c r="P6" s="76">
        <v>108190.16287007478</v>
      </c>
      <c r="Q6" s="76">
        <v>107070.6596448856</v>
      </c>
    </row>
    <row r="7" spans="1:17" ht="11.45" customHeight="1" x14ac:dyDescent="0.25">
      <c r="A7" s="62" t="s">
        <v>59</v>
      </c>
      <c r="B7" s="77">
        <f t="shared" ref="B7" si="1">IF(B34=0,0,B34*B144)</f>
        <v>43864.831741316957</v>
      </c>
      <c r="C7" s="77">
        <f t="shared" ref="C7:Q7" si="2">IF(C34=0,0,C34*C144)</f>
        <v>41719.255925989841</v>
      </c>
      <c r="D7" s="77">
        <f t="shared" si="2"/>
        <v>40209.171375847327</v>
      </c>
      <c r="E7" s="77">
        <f t="shared" si="2"/>
        <v>38417.978198981233</v>
      </c>
      <c r="F7" s="77">
        <f t="shared" si="2"/>
        <v>34318.174845142268</v>
      </c>
      <c r="G7" s="77">
        <f t="shared" si="2"/>
        <v>32826.151031888068</v>
      </c>
      <c r="H7" s="77">
        <f t="shared" si="2"/>
        <v>29480.684250742157</v>
      </c>
      <c r="I7" s="77">
        <f t="shared" si="2"/>
        <v>27129.862680287675</v>
      </c>
      <c r="J7" s="77">
        <f t="shared" si="2"/>
        <v>25012.463866053775</v>
      </c>
      <c r="K7" s="77">
        <f t="shared" si="2"/>
        <v>23852.20826609639</v>
      </c>
      <c r="L7" s="77">
        <f t="shared" si="2"/>
        <v>22325.219963814838</v>
      </c>
      <c r="M7" s="77">
        <f t="shared" si="2"/>
        <v>21726.952651389489</v>
      </c>
      <c r="N7" s="77">
        <f t="shared" si="2"/>
        <v>21665.02361926033</v>
      </c>
      <c r="O7" s="77">
        <f t="shared" si="2"/>
        <v>21471.619638042248</v>
      </c>
      <c r="P7" s="77">
        <f t="shared" si="2"/>
        <v>22952.85126661777</v>
      </c>
      <c r="Q7" s="77">
        <f t="shared" si="2"/>
        <v>23856.172839922383</v>
      </c>
    </row>
    <row r="8" spans="1:17" ht="11.45" customHeight="1" x14ac:dyDescent="0.25">
      <c r="A8" s="62" t="s">
        <v>58</v>
      </c>
      <c r="B8" s="77">
        <f t="shared" ref="B8" si="3">IF(B35=0,0,B35*B145)</f>
        <v>57682.408524453473</v>
      </c>
      <c r="C8" s="77">
        <f t="shared" ref="C8:Q8" si="4">IF(C35=0,0,C35*C145)</f>
        <v>60557.173752577204</v>
      </c>
      <c r="D8" s="77">
        <f t="shared" si="4"/>
        <v>63441.947565944618</v>
      </c>
      <c r="E8" s="77">
        <f t="shared" si="4"/>
        <v>63025.798682090433</v>
      </c>
      <c r="F8" s="77">
        <f t="shared" si="4"/>
        <v>67736.800114876969</v>
      </c>
      <c r="G8" s="77">
        <f t="shared" si="4"/>
        <v>69080.797014542724</v>
      </c>
      <c r="H8" s="77">
        <f t="shared" si="4"/>
        <v>72376.771392804876</v>
      </c>
      <c r="I8" s="77">
        <f t="shared" si="4"/>
        <v>76738.859901322168</v>
      </c>
      <c r="J8" s="77">
        <f t="shared" si="4"/>
        <v>82277.158788634813</v>
      </c>
      <c r="K8" s="77">
        <f t="shared" si="4"/>
        <v>83631.085217377971</v>
      </c>
      <c r="L8" s="77">
        <f t="shared" si="4"/>
        <v>86522.436554988468</v>
      </c>
      <c r="M8" s="77">
        <f t="shared" si="4"/>
        <v>87638.727572579563</v>
      </c>
      <c r="N8" s="77">
        <f t="shared" si="4"/>
        <v>87833.619386013423</v>
      </c>
      <c r="O8" s="77">
        <f t="shared" si="4"/>
        <v>83302.568837951272</v>
      </c>
      <c r="P8" s="77">
        <f t="shared" si="4"/>
        <v>84532.022208631301</v>
      </c>
      <c r="Q8" s="77">
        <f t="shared" si="4"/>
        <v>82228.259679325653</v>
      </c>
    </row>
    <row r="9" spans="1:17" ht="11.45" customHeight="1" x14ac:dyDescent="0.25">
      <c r="A9" s="62" t="s">
        <v>57</v>
      </c>
      <c r="B9" s="77">
        <f t="shared" ref="B9" si="5">IF(B36=0,0,B36*B146)</f>
        <v>997.14503811995769</v>
      </c>
      <c r="C9" s="77">
        <f t="shared" ref="C9:Q9" si="6">IF(C36=0,0,C36*C146)</f>
        <v>1164.1326081453856</v>
      </c>
      <c r="D9" s="77">
        <f t="shared" si="6"/>
        <v>1192.3196572239892</v>
      </c>
      <c r="E9" s="77">
        <f t="shared" si="6"/>
        <v>1051.1026375622764</v>
      </c>
      <c r="F9" s="77">
        <f t="shared" si="6"/>
        <v>979.05045011242748</v>
      </c>
      <c r="G9" s="77">
        <f t="shared" si="6"/>
        <v>897.31641425822863</v>
      </c>
      <c r="H9" s="77">
        <f t="shared" si="6"/>
        <v>802.14236694832607</v>
      </c>
      <c r="I9" s="77">
        <f t="shared" si="6"/>
        <v>701.67445248269451</v>
      </c>
      <c r="J9" s="77">
        <f t="shared" si="6"/>
        <v>653.24767409064316</v>
      </c>
      <c r="K9" s="77">
        <f t="shared" si="6"/>
        <v>590.48394992507986</v>
      </c>
      <c r="L9" s="77">
        <f t="shared" si="6"/>
        <v>535.51415065958543</v>
      </c>
      <c r="M9" s="77">
        <f t="shared" si="6"/>
        <v>594.62032821845071</v>
      </c>
      <c r="N9" s="77">
        <f t="shared" si="6"/>
        <v>615.75943017965176</v>
      </c>
      <c r="O9" s="77">
        <f t="shared" si="6"/>
        <v>546.08359433844657</v>
      </c>
      <c r="P9" s="77">
        <f t="shared" si="6"/>
        <v>618.53510793190242</v>
      </c>
      <c r="Q9" s="77">
        <f t="shared" si="6"/>
        <v>837.46587778074968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3.6656032090307482</v>
      </c>
      <c r="M10" s="77">
        <f t="shared" si="8"/>
        <v>3.5644536683550534</v>
      </c>
      <c r="N10" s="77">
        <f t="shared" si="8"/>
        <v>7.7063054143410552</v>
      </c>
      <c r="O10" s="77">
        <f t="shared" si="8"/>
        <v>11.697486400820754</v>
      </c>
      <c r="P10" s="77">
        <f t="shared" si="8"/>
        <v>31.096154129661258</v>
      </c>
      <c r="Q10" s="77">
        <f t="shared" si="8"/>
        <v>47.924947664575754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3.767525651810204</v>
      </c>
      <c r="O11" s="77">
        <f t="shared" si="10"/>
        <v>5.3793868000280787</v>
      </c>
      <c r="P11" s="77">
        <f t="shared" si="10"/>
        <v>14.249667471752169</v>
      </c>
      <c r="Q11" s="77">
        <f t="shared" si="10"/>
        <v>40.46657666038346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0.92394638289258058</v>
      </c>
      <c r="M12" s="77">
        <f t="shared" si="12"/>
        <v>5.6677951054546174</v>
      </c>
      <c r="N12" s="77">
        <f t="shared" si="12"/>
        <v>15.182015414746576</v>
      </c>
      <c r="O12" s="77">
        <f t="shared" si="12"/>
        <v>22.690632929228379</v>
      </c>
      <c r="P12" s="77">
        <f t="shared" si="12"/>
        <v>41.40846529238523</v>
      </c>
      <c r="Q12" s="77">
        <f t="shared" si="12"/>
        <v>60.369723531855236</v>
      </c>
    </row>
    <row r="13" spans="1:17" ht="11.45" customHeight="1" x14ac:dyDescent="0.25">
      <c r="A13" s="19" t="s">
        <v>28</v>
      </c>
      <c r="B13" s="76">
        <v>13298.26116853852</v>
      </c>
      <c r="C13" s="76">
        <v>13785.338279369089</v>
      </c>
      <c r="D13" s="76">
        <v>14959.423828844176</v>
      </c>
      <c r="E13" s="76">
        <v>16483.57201777595</v>
      </c>
      <c r="F13" s="76">
        <v>17142.992004139298</v>
      </c>
      <c r="G13" s="76">
        <v>17515.048055482508</v>
      </c>
      <c r="H13" s="76">
        <v>18078.005341336815</v>
      </c>
      <c r="I13" s="76">
        <v>18729.636998103302</v>
      </c>
      <c r="J13" s="76">
        <v>17610</v>
      </c>
      <c r="K13" s="76">
        <v>17630</v>
      </c>
      <c r="L13" s="76">
        <v>17380</v>
      </c>
      <c r="M13" s="76">
        <v>17670</v>
      </c>
      <c r="N13" s="76">
        <v>17910</v>
      </c>
      <c r="O13" s="76">
        <v>16174.395009448497</v>
      </c>
      <c r="P13" s="76">
        <v>15789.431240534999</v>
      </c>
      <c r="Q13" s="76">
        <v>15166.067371110899</v>
      </c>
    </row>
    <row r="14" spans="1:17" ht="11.45" customHeight="1" x14ac:dyDescent="0.25">
      <c r="A14" s="62" t="s">
        <v>59</v>
      </c>
      <c r="B14" s="75">
        <f t="shared" ref="B14" si="13">IF(B41=0,0,B41*B151)</f>
        <v>68.481779258130061</v>
      </c>
      <c r="C14" s="75">
        <f t="shared" ref="C14:Q14" si="14">IF(C41=0,0,C41*C151)</f>
        <v>69.631040317219004</v>
      </c>
      <c r="D14" s="75">
        <f t="shared" si="14"/>
        <v>68.911829624266204</v>
      </c>
      <c r="E14" s="75">
        <f t="shared" si="14"/>
        <v>74.839965846412156</v>
      </c>
      <c r="F14" s="75">
        <f t="shared" si="14"/>
        <v>75.953051093589522</v>
      </c>
      <c r="G14" s="75">
        <f t="shared" si="14"/>
        <v>77.583222063962808</v>
      </c>
      <c r="H14" s="75">
        <f t="shared" si="14"/>
        <v>74.056384463104166</v>
      </c>
      <c r="I14" s="75">
        <f t="shared" si="14"/>
        <v>73.071673014151273</v>
      </c>
      <c r="J14" s="75">
        <f t="shared" si="14"/>
        <v>62.507696487240921</v>
      </c>
      <c r="K14" s="75">
        <f t="shared" si="14"/>
        <v>57.997476579567817</v>
      </c>
      <c r="L14" s="75">
        <f t="shared" si="14"/>
        <v>52.077447922357457</v>
      </c>
      <c r="M14" s="75">
        <f t="shared" si="14"/>
        <v>51.998232446804309</v>
      </c>
      <c r="N14" s="75">
        <f t="shared" si="14"/>
        <v>51.568197914180004</v>
      </c>
      <c r="O14" s="75">
        <f t="shared" si="14"/>
        <v>44.5112843090143</v>
      </c>
      <c r="P14" s="75">
        <f t="shared" si="14"/>
        <v>41.589889117590111</v>
      </c>
      <c r="Q14" s="75">
        <f t="shared" si="14"/>
        <v>37.977513683791827</v>
      </c>
    </row>
    <row r="15" spans="1:17" ht="11.45" customHeight="1" x14ac:dyDescent="0.25">
      <c r="A15" s="62" t="s">
        <v>58</v>
      </c>
      <c r="B15" s="75">
        <f t="shared" ref="B15" si="15">IF(B42=0,0,B42*B152)</f>
        <v>13228.1312683915</v>
      </c>
      <c r="C15" s="75">
        <f t="shared" ref="C15:Q15" si="16">IF(C42=0,0,C42*C152)</f>
        <v>13714.017848970212</v>
      </c>
      <c r="D15" s="75">
        <f t="shared" si="16"/>
        <v>14888.706224859689</v>
      </c>
      <c r="E15" s="75">
        <f t="shared" si="16"/>
        <v>16406.791904350372</v>
      </c>
      <c r="F15" s="75">
        <f t="shared" si="16"/>
        <v>17065.027456827833</v>
      </c>
      <c r="G15" s="75">
        <f t="shared" si="16"/>
        <v>17415.640199297301</v>
      </c>
      <c r="H15" s="75">
        <f t="shared" si="16"/>
        <v>17980.98294770221</v>
      </c>
      <c r="I15" s="75">
        <f t="shared" si="16"/>
        <v>18633.789412660644</v>
      </c>
      <c r="J15" s="75">
        <f t="shared" si="16"/>
        <v>17527.536571651744</v>
      </c>
      <c r="K15" s="75">
        <f t="shared" si="16"/>
        <v>17551.809600590743</v>
      </c>
      <c r="L15" s="75">
        <f t="shared" si="16"/>
        <v>17308.980508655397</v>
      </c>
      <c r="M15" s="75">
        <f t="shared" si="16"/>
        <v>17599.376392942584</v>
      </c>
      <c r="N15" s="75">
        <f t="shared" si="16"/>
        <v>17840.304085825945</v>
      </c>
      <c r="O15" s="75">
        <f t="shared" si="16"/>
        <v>16113.026970882989</v>
      </c>
      <c r="P15" s="75">
        <f t="shared" si="16"/>
        <v>15729.695202370272</v>
      </c>
      <c r="Q15" s="75">
        <f t="shared" si="16"/>
        <v>15112.896026961746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1.6481208888868832</v>
      </c>
      <c r="C18" s="75">
        <f t="shared" ref="C18:Q18" si="22">IF(C45=0,0,C45*C155)</f>
        <v>1.6893900816572553</v>
      </c>
      <c r="D18" s="75">
        <f t="shared" si="22"/>
        <v>1.8057743602210559</v>
      </c>
      <c r="E18" s="75">
        <f t="shared" si="22"/>
        <v>1.940147579168866</v>
      </c>
      <c r="F18" s="75">
        <f t="shared" si="22"/>
        <v>2.0114962178750408</v>
      </c>
      <c r="G18" s="75">
        <f t="shared" si="22"/>
        <v>21.824634121243502</v>
      </c>
      <c r="H18" s="75">
        <f t="shared" si="22"/>
        <v>22.966009171501373</v>
      </c>
      <c r="I18" s="75">
        <f t="shared" si="22"/>
        <v>22.775912428505787</v>
      </c>
      <c r="J18" s="75">
        <f t="shared" si="22"/>
        <v>19.9557318610129</v>
      </c>
      <c r="K18" s="75">
        <f t="shared" si="22"/>
        <v>20.192922829691234</v>
      </c>
      <c r="L18" s="75">
        <f t="shared" si="22"/>
        <v>18.942043422244847</v>
      </c>
      <c r="M18" s="75">
        <f t="shared" si="22"/>
        <v>18.625374610612916</v>
      </c>
      <c r="N18" s="75">
        <f t="shared" si="22"/>
        <v>18.127716259875452</v>
      </c>
      <c r="O18" s="75">
        <f t="shared" si="22"/>
        <v>16.856754256495002</v>
      </c>
      <c r="P18" s="75">
        <f t="shared" si="22"/>
        <v>18.146149047137783</v>
      </c>
      <c r="Q18" s="75">
        <f t="shared" si="22"/>
        <v>15.193830465361186</v>
      </c>
    </row>
    <row r="19" spans="1:17" ht="11.45" customHeight="1" x14ac:dyDescent="0.25">
      <c r="A19" s="25" t="s">
        <v>51</v>
      </c>
      <c r="B19" s="79">
        <f t="shared" ref="B19" si="23">B20+B26</f>
        <v>40672.337569622592</v>
      </c>
      <c r="C19" s="79">
        <f t="shared" ref="C19:Q19" si="24">C20+C26</f>
        <v>42824.286488257581</v>
      </c>
      <c r="D19" s="79">
        <f t="shared" si="24"/>
        <v>43893.212292808741</v>
      </c>
      <c r="E19" s="79">
        <f t="shared" si="24"/>
        <v>43479.350751317106</v>
      </c>
      <c r="F19" s="79">
        <f t="shared" si="24"/>
        <v>46917.984845703737</v>
      </c>
      <c r="G19" s="79">
        <f t="shared" si="24"/>
        <v>47692.179681445574</v>
      </c>
      <c r="H19" s="79">
        <f t="shared" si="24"/>
        <v>48931.11970861545</v>
      </c>
      <c r="I19" s="79">
        <f t="shared" si="24"/>
        <v>50075.7053168899</v>
      </c>
      <c r="J19" s="79">
        <f t="shared" si="24"/>
        <v>48110.347237782858</v>
      </c>
      <c r="K19" s="79">
        <f t="shared" si="24"/>
        <v>45486.693892528325</v>
      </c>
      <c r="L19" s="79">
        <f t="shared" si="24"/>
        <v>46704.688851266721</v>
      </c>
      <c r="M19" s="79">
        <f t="shared" si="24"/>
        <v>46637.160796133467</v>
      </c>
      <c r="N19" s="79">
        <f t="shared" si="24"/>
        <v>46917.808049023137</v>
      </c>
      <c r="O19" s="79">
        <f t="shared" si="24"/>
        <v>48607.225244788635</v>
      </c>
      <c r="P19" s="79">
        <f t="shared" si="24"/>
        <v>48995.906049390658</v>
      </c>
      <c r="Q19" s="79">
        <f t="shared" si="24"/>
        <v>48830.958922610102</v>
      </c>
    </row>
    <row r="20" spans="1:17" ht="11.45" customHeight="1" x14ac:dyDescent="0.25">
      <c r="A20" s="23" t="s">
        <v>27</v>
      </c>
      <c r="B20" s="78">
        <v>677.21435383689015</v>
      </c>
      <c r="C20" s="78">
        <v>724.83446499421211</v>
      </c>
      <c r="D20" s="78">
        <v>758.40087236150055</v>
      </c>
      <c r="E20" s="78">
        <v>799.54771022488069</v>
      </c>
      <c r="F20" s="78">
        <v>884.22769620458291</v>
      </c>
      <c r="G20" s="78">
        <v>929.16563578639284</v>
      </c>
      <c r="H20" s="78">
        <v>967.20951118175276</v>
      </c>
      <c r="I20" s="78">
        <v>1023.9063110835185</v>
      </c>
      <c r="J20" s="78">
        <v>1051.8777244907637</v>
      </c>
      <c r="K20" s="78">
        <v>1060.7762204808848</v>
      </c>
      <c r="L20" s="78">
        <v>1073.7418710504348</v>
      </c>
      <c r="M20" s="78">
        <v>1069.3422858080748</v>
      </c>
      <c r="N20" s="78">
        <v>1062.5602552109374</v>
      </c>
      <c r="O20" s="78">
        <v>1028.2470975762317</v>
      </c>
      <c r="P20" s="78">
        <v>1068.0100012351647</v>
      </c>
      <c r="Q20" s="78">
        <v>1133.1495045662084</v>
      </c>
    </row>
    <row r="21" spans="1:17" ht="11.45" customHeight="1" x14ac:dyDescent="0.25">
      <c r="A21" s="62" t="s">
        <v>59</v>
      </c>
      <c r="B21" s="77">
        <f t="shared" ref="B21" si="25">IF(B48=0,0,B48*B158)</f>
        <v>37.828681558461213</v>
      </c>
      <c r="C21" s="77">
        <f t="shared" ref="C21:Q21" si="26">IF(C48=0,0,C48*C158)</f>
        <v>38.22322655050651</v>
      </c>
      <c r="D21" s="77">
        <f t="shared" si="26"/>
        <v>40.404743082949167</v>
      </c>
      <c r="E21" s="77">
        <f t="shared" si="26"/>
        <v>39.130580903618771</v>
      </c>
      <c r="F21" s="77">
        <f t="shared" si="26"/>
        <v>39.019456047580796</v>
      </c>
      <c r="G21" s="77">
        <f t="shared" si="26"/>
        <v>39.419186928239689</v>
      </c>
      <c r="H21" s="77">
        <f t="shared" si="26"/>
        <v>38.163054939038595</v>
      </c>
      <c r="I21" s="77">
        <f t="shared" si="26"/>
        <v>34.586721853469506</v>
      </c>
      <c r="J21" s="77">
        <f t="shared" si="26"/>
        <v>33.036345497422388</v>
      </c>
      <c r="K21" s="77">
        <f t="shared" si="26"/>
        <v>31.081575100331758</v>
      </c>
      <c r="L21" s="77">
        <f t="shared" si="26"/>
        <v>29.884709346829709</v>
      </c>
      <c r="M21" s="77">
        <f t="shared" si="26"/>
        <v>27.959780928937377</v>
      </c>
      <c r="N21" s="77">
        <f t="shared" si="26"/>
        <v>26.481409735221366</v>
      </c>
      <c r="O21" s="77">
        <f t="shared" si="26"/>
        <v>24.121458877001029</v>
      </c>
      <c r="P21" s="77">
        <f t="shared" si="26"/>
        <v>22.311697069002584</v>
      </c>
      <c r="Q21" s="77">
        <f t="shared" si="26"/>
        <v>20.718254083882208</v>
      </c>
    </row>
    <row r="22" spans="1:17" ht="11.45" customHeight="1" x14ac:dyDescent="0.25">
      <c r="A22" s="62" t="s">
        <v>58</v>
      </c>
      <c r="B22" s="77">
        <f t="shared" ref="B22" si="27">IF(B49=0,0,B49*B159)</f>
        <v>623.48490114539538</v>
      </c>
      <c r="C22" s="77">
        <f t="shared" ref="C22:Q22" si="28">IF(C49=0,0,C49*C159)</f>
        <v>669.06835665217329</v>
      </c>
      <c r="D22" s="77">
        <f t="shared" si="28"/>
        <v>699.97566555679248</v>
      </c>
      <c r="E22" s="77">
        <f t="shared" si="28"/>
        <v>743.70312294244798</v>
      </c>
      <c r="F22" s="77">
        <f t="shared" si="28"/>
        <v>828.0893839309</v>
      </c>
      <c r="G22" s="77">
        <f t="shared" si="28"/>
        <v>873.22766713548651</v>
      </c>
      <c r="H22" s="77">
        <f t="shared" si="28"/>
        <v>912.87678658461039</v>
      </c>
      <c r="I22" s="77">
        <f t="shared" si="28"/>
        <v>974.47176376198138</v>
      </c>
      <c r="J22" s="77">
        <f t="shared" si="28"/>
        <v>1004.9060714272358</v>
      </c>
      <c r="K22" s="77">
        <f t="shared" si="28"/>
        <v>1016.9374782454092</v>
      </c>
      <c r="L22" s="77">
        <f t="shared" si="28"/>
        <v>1032.3032049732744</v>
      </c>
      <c r="M22" s="77">
        <f t="shared" si="28"/>
        <v>1029.7209940515445</v>
      </c>
      <c r="N22" s="77">
        <f t="shared" si="28"/>
        <v>1024.8454905798426</v>
      </c>
      <c r="O22" s="77">
        <f t="shared" si="28"/>
        <v>994.89455203031935</v>
      </c>
      <c r="P22" s="77">
        <f t="shared" si="28"/>
        <v>1037.2582938127748</v>
      </c>
      <c r="Q22" s="77">
        <f t="shared" si="28"/>
        <v>1102.5719504347287</v>
      </c>
    </row>
    <row r="23" spans="1:17" ht="11.45" customHeight="1" x14ac:dyDescent="0.25">
      <c r="A23" s="62" t="s">
        <v>57</v>
      </c>
      <c r="B23" s="77">
        <f t="shared" ref="B23" si="29">IF(B50=0,0,B50*B160)</f>
        <v>15.900771133033595</v>
      </c>
      <c r="C23" s="77">
        <f t="shared" ref="C23:Q23" si="30">IF(C50=0,0,C50*C160)</f>
        <v>17.542881791532345</v>
      </c>
      <c r="D23" s="77">
        <f t="shared" si="30"/>
        <v>18.020463721758887</v>
      </c>
      <c r="E23" s="77">
        <f t="shared" si="30"/>
        <v>16.714006378813931</v>
      </c>
      <c r="F23" s="77">
        <f t="shared" si="30"/>
        <v>17.1188562261021</v>
      </c>
      <c r="G23" s="77">
        <f t="shared" si="30"/>
        <v>16.518781722666631</v>
      </c>
      <c r="H23" s="77">
        <f t="shared" si="30"/>
        <v>16.169669658103796</v>
      </c>
      <c r="I23" s="77">
        <f t="shared" si="30"/>
        <v>14.84782546806764</v>
      </c>
      <c r="J23" s="77">
        <f t="shared" si="30"/>
        <v>13.935307566105612</v>
      </c>
      <c r="K23" s="77">
        <f t="shared" si="30"/>
        <v>12.757167135143796</v>
      </c>
      <c r="L23" s="77">
        <f t="shared" si="30"/>
        <v>11.538969698059436</v>
      </c>
      <c r="M23" s="77">
        <f t="shared" si="30"/>
        <v>11.646870056644085</v>
      </c>
      <c r="N23" s="77">
        <f t="shared" si="30"/>
        <v>10.933832091417411</v>
      </c>
      <c r="O23" s="77">
        <f t="shared" si="30"/>
        <v>8.9149079855219906</v>
      </c>
      <c r="P23" s="77">
        <f t="shared" si="30"/>
        <v>7.9492151002800213</v>
      </c>
      <c r="Q23" s="77">
        <f t="shared" si="30"/>
        <v>9.1395861810500687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1.4987032271279234E-2</v>
      </c>
      <c r="M24" s="77">
        <f t="shared" si="32"/>
        <v>1.4640770949046934E-2</v>
      </c>
      <c r="N24" s="77">
        <f t="shared" si="32"/>
        <v>4.9230369388350313E-2</v>
      </c>
      <c r="O24" s="77">
        <f t="shared" si="32"/>
        <v>8.0685693273278611E-2</v>
      </c>
      <c r="P24" s="77">
        <f t="shared" si="32"/>
        <v>0.21657098763722335</v>
      </c>
      <c r="Q24" s="77">
        <f t="shared" si="32"/>
        <v>0.42408204555528839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0.25029243506755461</v>
      </c>
      <c r="O25" s="77">
        <f t="shared" si="34"/>
        <v>0.23549299011588345</v>
      </c>
      <c r="P25" s="77">
        <f t="shared" si="34"/>
        <v>0.27422426547011364</v>
      </c>
      <c r="Q25" s="77">
        <f t="shared" si="34"/>
        <v>0.2956318209922183</v>
      </c>
    </row>
    <row r="26" spans="1:17" ht="11.45" customHeight="1" x14ac:dyDescent="0.25">
      <c r="A26" s="19" t="s">
        <v>24</v>
      </c>
      <c r="B26" s="76">
        <v>39995.123215785701</v>
      </c>
      <c r="C26" s="76">
        <v>42099.452023263366</v>
      </c>
      <c r="D26" s="76">
        <v>43134.811420447244</v>
      </c>
      <c r="E26" s="76">
        <v>42679.803041092222</v>
      </c>
      <c r="F26" s="76">
        <v>46033.757149499157</v>
      </c>
      <c r="G26" s="76">
        <v>46763.014045659183</v>
      </c>
      <c r="H26" s="76">
        <v>47963.910197433695</v>
      </c>
      <c r="I26" s="76">
        <v>49051.799005806381</v>
      </c>
      <c r="J26" s="76">
        <v>47058.469513292097</v>
      </c>
      <c r="K26" s="76">
        <v>44425.917672047442</v>
      </c>
      <c r="L26" s="76">
        <v>45630.946980216286</v>
      </c>
      <c r="M26" s="76">
        <v>45567.818510325393</v>
      </c>
      <c r="N26" s="76">
        <v>45855.247793812203</v>
      </c>
      <c r="O26" s="76">
        <v>47578.978147212401</v>
      </c>
      <c r="P26" s="76">
        <v>47927.896048155497</v>
      </c>
      <c r="Q26" s="76">
        <v>47697.809418043893</v>
      </c>
    </row>
    <row r="27" spans="1:17" ht="11.45" customHeight="1" x14ac:dyDescent="0.25">
      <c r="A27" s="17" t="s">
        <v>23</v>
      </c>
      <c r="B27" s="75">
        <v>19754</v>
      </c>
      <c r="C27" s="75">
        <v>20565</v>
      </c>
      <c r="D27" s="75">
        <v>20392</v>
      </c>
      <c r="E27" s="75">
        <v>19584</v>
      </c>
      <c r="F27" s="75">
        <v>19416</v>
      </c>
      <c r="G27" s="75">
        <v>19283</v>
      </c>
      <c r="H27" s="75">
        <v>19615</v>
      </c>
      <c r="I27" s="75">
        <v>19650</v>
      </c>
      <c r="J27" s="75">
        <v>18207</v>
      </c>
      <c r="K27" s="75">
        <v>17603</v>
      </c>
      <c r="L27" s="75">
        <v>17755</v>
      </c>
      <c r="M27" s="75">
        <v>17750</v>
      </c>
      <c r="N27" s="75">
        <v>18186</v>
      </c>
      <c r="O27" s="75">
        <v>18980</v>
      </c>
      <c r="P27" s="75">
        <v>19167</v>
      </c>
      <c r="Q27" s="75">
        <v>18935</v>
      </c>
    </row>
    <row r="28" spans="1:17" ht="11.45" customHeight="1" x14ac:dyDescent="0.25">
      <c r="A28" s="15" t="s">
        <v>22</v>
      </c>
      <c r="B28" s="74">
        <v>20241.123215785701</v>
      </c>
      <c r="C28" s="74">
        <v>21534.452023263366</v>
      </c>
      <c r="D28" s="74">
        <v>22742.811420447244</v>
      </c>
      <c r="E28" s="74">
        <v>23095.803041092222</v>
      </c>
      <c r="F28" s="74">
        <v>26617.757149499157</v>
      </c>
      <c r="G28" s="74">
        <v>27480.014045659183</v>
      </c>
      <c r="H28" s="74">
        <v>28348.910197433695</v>
      </c>
      <c r="I28" s="74">
        <v>29401.799005806381</v>
      </c>
      <c r="J28" s="74">
        <v>28851.469513292097</v>
      </c>
      <c r="K28" s="74">
        <v>26822.917672047442</v>
      </c>
      <c r="L28" s="74">
        <v>27875.946980216286</v>
      </c>
      <c r="M28" s="74">
        <v>27817.818510325393</v>
      </c>
      <c r="N28" s="74">
        <v>27669.247793812203</v>
      </c>
      <c r="O28" s="74">
        <v>28598.978147212401</v>
      </c>
      <c r="P28" s="74">
        <v>28760.896048155497</v>
      </c>
      <c r="Q28" s="74">
        <v>28762.809418043893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89325.846259291517</v>
      </c>
      <c r="C30" s="68">
        <f t="shared" si="35"/>
        <v>93041.870394505211</v>
      </c>
      <c r="D30" s="68">
        <f t="shared" si="35"/>
        <v>93856.031052421255</v>
      </c>
      <c r="E30" s="68">
        <f t="shared" si="35"/>
        <v>96944.865611709058</v>
      </c>
      <c r="F30" s="68">
        <f t="shared" si="35"/>
        <v>99130.726604021562</v>
      </c>
      <c r="G30" s="68">
        <f t="shared" si="35"/>
        <v>96666.686649973795</v>
      </c>
      <c r="H30" s="68">
        <f t="shared" si="35"/>
        <v>99618.395300764081</v>
      </c>
      <c r="I30" s="68">
        <f t="shared" si="35"/>
        <v>104059.78903733497</v>
      </c>
      <c r="J30" s="68">
        <f t="shared" si="35"/>
        <v>106173.09339799175</v>
      </c>
      <c r="K30" s="68">
        <f t="shared" si="35"/>
        <v>106515.85376746205</v>
      </c>
      <c r="L30" s="68">
        <f t="shared" si="35"/>
        <v>106395.76448058299</v>
      </c>
      <c r="M30" s="68">
        <f t="shared" si="35"/>
        <v>107002.29961668607</v>
      </c>
      <c r="N30" s="68">
        <f t="shared" si="35"/>
        <v>105771.56459624862</v>
      </c>
      <c r="O30" s="68">
        <f t="shared" si="35"/>
        <v>103601.00164643623</v>
      </c>
      <c r="P30" s="68">
        <f t="shared" si="35"/>
        <v>107399.26458068355</v>
      </c>
      <c r="Q30" s="68">
        <f t="shared" si="35"/>
        <v>111148.07109456653</v>
      </c>
    </row>
    <row r="31" spans="1:17" ht="11.45" customHeight="1" x14ac:dyDescent="0.25">
      <c r="A31" s="25" t="s">
        <v>39</v>
      </c>
      <c r="B31" s="79">
        <f t="shared" ref="B31:Q31" si="36">B32+B33+B40</f>
        <v>78298.983658590558</v>
      </c>
      <c r="C31" s="79">
        <f t="shared" si="36"/>
        <v>81189.36562669916</v>
      </c>
      <c r="D31" s="79">
        <f t="shared" si="36"/>
        <v>81317.002684970284</v>
      </c>
      <c r="E31" s="79">
        <f t="shared" si="36"/>
        <v>84069.6348965574</v>
      </c>
      <c r="F31" s="79">
        <f t="shared" si="36"/>
        <v>84844.804640826565</v>
      </c>
      <c r="G31" s="79">
        <f t="shared" si="36"/>
        <v>81966.106528250646</v>
      </c>
      <c r="H31" s="79">
        <f t="shared" si="36"/>
        <v>84414.402944955436</v>
      </c>
      <c r="I31" s="79">
        <f t="shared" si="36"/>
        <v>88119.946979202665</v>
      </c>
      <c r="J31" s="79">
        <f t="shared" si="36"/>
        <v>90292.029940520864</v>
      </c>
      <c r="K31" s="79">
        <f t="shared" si="36"/>
        <v>90768.911137289528</v>
      </c>
      <c r="L31" s="79">
        <f t="shared" si="36"/>
        <v>90581.978106937342</v>
      </c>
      <c r="M31" s="79">
        <f t="shared" si="36"/>
        <v>91278.641649470112</v>
      </c>
      <c r="N31" s="79">
        <f t="shared" si="36"/>
        <v>90239.538292906043</v>
      </c>
      <c r="O31" s="79">
        <f t="shared" si="36"/>
        <v>88537.858137632662</v>
      </c>
      <c r="P31" s="79">
        <f t="shared" si="36"/>
        <v>91804.564591914052</v>
      </c>
      <c r="Q31" s="79">
        <f t="shared" si="36"/>
        <v>94586.53194028078</v>
      </c>
    </row>
    <row r="32" spans="1:17" ht="11.45" customHeight="1" x14ac:dyDescent="0.25">
      <c r="A32" s="23" t="s">
        <v>30</v>
      </c>
      <c r="B32" s="78">
        <v>1377</v>
      </c>
      <c r="C32" s="78">
        <v>1442</v>
      </c>
      <c r="D32" s="78">
        <v>1522.5</v>
      </c>
      <c r="E32" s="78">
        <v>1590</v>
      </c>
      <c r="F32" s="78">
        <v>1620</v>
      </c>
      <c r="G32" s="78">
        <v>1573</v>
      </c>
      <c r="H32" s="78">
        <v>1625</v>
      </c>
      <c r="I32" s="78">
        <v>1690</v>
      </c>
      <c r="J32" s="78">
        <v>1690</v>
      </c>
      <c r="K32" s="78">
        <v>1662.5</v>
      </c>
      <c r="L32" s="78">
        <v>1587.5</v>
      </c>
      <c r="M32" s="78">
        <v>1587.5</v>
      </c>
      <c r="N32" s="78">
        <v>1536</v>
      </c>
      <c r="O32" s="78">
        <v>1467.6</v>
      </c>
      <c r="P32" s="78">
        <v>1546.25</v>
      </c>
      <c r="Q32" s="78">
        <v>1527.5</v>
      </c>
    </row>
    <row r="33" spans="1:17" ht="11.45" customHeight="1" x14ac:dyDescent="0.25">
      <c r="A33" s="19" t="s">
        <v>29</v>
      </c>
      <c r="B33" s="76">
        <v>76259.861535377771</v>
      </c>
      <c r="C33" s="76">
        <v>79077.36562669916</v>
      </c>
      <c r="D33" s="76">
        <v>79114.502684970284</v>
      </c>
      <c r="E33" s="76">
        <v>81782.11611859512</v>
      </c>
      <c r="F33" s="76">
        <v>82524.74763302163</v>
      </c>
      <c r="G33" s="76">
        <v>79700.418345068669</v>
      </c>
      <c r="H33" s="76">
        <v>82109.837837090963</v>
      </c>
      <c r="I33" s="76">
        <v>85753.54392553764</v>
      </c>
      <c r="J33" s="76">
        <v>87912.413840316003</v>
      </c>
      <c r="K33" s="76">
        <v>88423.908017325302</v>
      </c>
      <c r="L33" s="76">
        <v>88314.806022652294</v>
      </c>
      <c r="M33" s="76">
        <v>89026.972780890574</v>
      </c>
      <c r="N33" s="76">
        <v>88052.129002925052</v>
      </c>
      <c r="O33" s="76">
        <v>86437.258137632656</v>
      </c>
      <c r="P33" s="76">
        <v>89612.314591914052</v>
      </c>
      <c r="Q33" s="76">
        <v>92400.03194028078</v>
      </c>
    </row>
    <row r="34" spans="1:17" ht="11.45" customHeight="1" x14ac:dyDescent="0.25">
      <c r="A34" s="62" t="s">
        <v>59</v>
      </c>
      <c r="B34" s="77">
        <v>33436.301295287049</v>
      </c>
      <c r="C34" s="77">
        <v>32723.523536162986</v>
      </c>
      <c r="D34" s="77">
        <v>31159.287772195225</v>
      </c>
      <c r="E34" s="77">
        <v>31494.317737976253</v>
      </c>
      <c r="F34" s="77">
        <v>28294.571853178262</v>
      </c>
      <c r="G34" s="77">
        <v>26213.825810093134</v>
      </c>
      <c r="H34" s="77">
        <v>24324.417529173261</v>
      </c>
      <c r="I34" s="77">
        <v>22980.80171332421</v>
      </c>
      <c r="J34" s="77">
        <v>21068.965174264675</v>
      </c>
      <c r="K34" s="77">
        <v>20194.604070980517</v>
      </c>
      <c r="L34" s="77">
        <v>18666.078026320458</v>
      </c>
      <c r="M34" s="77">
        <v>18220.380427694254</v>
      </c>
      <c r="N34" s="77">
        <v>17941.852514988786</v>
      </c>
      <c r="O34" s="77">
        <v>18241.90022569977</v>
      </c>
      <c r="P34" s="77">
        <v>19679.298997049566</v>
      </c>
      <c r="Q34" s="77">
        <v>21297.617439538451</v>
      </c>
    </row>
    <row r="35" spans="1:17" ht="11.45" customHeight="1" x14ac:dyDescent="0.25">
      <c r="A35" s="62" t="s">
        <v>58</v>
      </c>
      <c r="B35" s="77">
        <v>42059.072148941035</v>
      </c>
      <c r="C35" s="77">
        <v>45436.3717358176</v>
      </c>
      <c r="D35" s="77">
        <v>47027.668145927273</v>
      </c>
      <c r="E35" s="77">
        <v>49423.169841996089</v>
      </c>
      <c r="F35" s="77">
        <v>53421.756105047447</v>
      </c>
      <c r="G35" s="77">
        <v>52769.420496357146</v>
      </c>
      <c r="H35" s="77">
        <v>57124.003303547346</v>
      </c>
      <c r="I35" s="77">
        <v>62179.53386931694</v>
      </c>
      <c r="J35" s="77">
        <v>66294.966665064538</v>
      </c>
      <c r="K35" s="77">
        <v>67731.239275489585</v>
      </c>
      <c r="L35" s="77">
        <v>69199.126251309033</v>
      </c>
      <c r="M35" s="77">
        <v>70302.250108755456</v>
      </c>
      <c r="N35" s="77">
        <v>69579.841349895025</v>
      </c>
      <c r="O35" s="77">
        <v>67698.368791373548</v>
      </c>
      <c r="P35" s="77">
        <v>69328.017227138058</v>
      </c>
      <c r="Q35" s="77">
        <v>70220.818483059105</v>
      </c>
    </row>
    <row r="36" spans="1:17" ht="11.45" customHeight="1" x14ac:dyDescent="0.25">
      <c r="A36" s="62" t="s">
        <v>57</v>
      </c>
      <c r="B36" s="77">
        <v>764.48809114969151</v>
      </c>
      <c r="C36" s="77">
        <v>917.4703547185851</v>
      </c>
      <c r="D36" s="77">
        <v>927.54676684778781</v>
      </c>
      <c r="E36" s="77">
        <v>864.62853862278746</v>
      </c>
      <c r="F36" s="77">
        <v>808.41967479592313</v>
      </c>
      <c r="G36" s="77">
        <v>717.17203861838414</v>
      </c>
      <c r="H36" s="77">
        <v>661.41700437035172</v>
      </c>
      <c r="I36" s="77">
        <v>593.20834289647928</v>
      </c>
      <c r="J36" s="77">
        <v>548.48200098678672</v>
      </c>
      <c r="K36" s="77">
        <v>498.06467085521217</v>
      </c>
      <c r="L36" s="77">
        <v>445.72193417288605</v>
      </c>
      <c r="M36" s="77">
        <v>496.26911065741564</v>
      </c>
      <c r="N36" s="77">
        <v>507.49287993833622</v>
      </c>
      <c r="O36" s="77">
        <v>461.86223451897445</v>
      </c>
      <c r="P36" s="77">
        <v>528.16855451864217</v>
      </c>
      <c r="Q36" s="77">
        <v>745.06991879021291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3.050974003632108</v>
      </c>
      <c r="M37" s="77">
        <v>2.974886945547309</v>
      </c>
      <c r="N37" s="77">
        <v>6.3513361496831751</v>
      </c>
      <c r="O37" s="77">
        <v>9.8934069130632025</v>
      </c>
      <c r="P37" s="77">
        <v>26.553077694597562</v>
      </c>
      <c r="Q37" s="77">
        <v>42.637482686570955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3.1050964866601909</v>
      </c>
      <c r="O38" s="77">
        <v>4.5497349372173259</v>
      </c>
      <c r="P38" s="77">
        <v>12.167823902657529</v>
      </c>
      <c r="Q38" s="77">
        <v>36.001979048946126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0.82883684627039778</v>
      </c>
      <c r="M39" s="77">
        <v>5.0982468378991488</v>
      </c>
      <c r="N39" s="77">
        <v>13.485825466565259</v>
      </c>
      <c r="O39" s="77">
        <v>20.683744190073249</v>
      </c>
      <c r="P39" s="77">
        <v>38.108911610524942</v>
      </c>
      <c r="Q39" s="77">
        <v>57.886637157494192</v>
      </c>
    </row>
    <row r="40" spans="1:17" ht="11.45" customHeight="1" x14ac:dyDescent="0.25">
      <c r="A40" s="19" t="s">
        <v>28</v>
      </c>
      <c r="B40" s="76">
        <v>662.12212321278344</v>
      </c>
      <c r="C40" s="76">
        <v>670</v>
      </c>
      <c r="D40" s="76">
        <v>680</v>
      </c>
      <c r="E40" s="76">
        <v>697.51877796227745</v>
      </c>
      <c r="F40" s="76">
        <v>700.05700780492793</v>
      </c>
      <c r="G40" s="76">
        <v>692.6881831819835</v>
      </c>
      <c r="H40" s="76">
        <v>679.56510786446961</v>
      </c>
      <c r="I40" s="76">
        <v>676.40305366502855</v>
      </c>
      <c r="J40" s="76">
        <v>689.61610020486353</v>
      </c>
      <c r="K40" s="76">
        <v>682.50311996421931</v>
      </c>
      <c r="L40" s="76">
        <v>679.67208428504671</v>
      </c>
      <c r="M40" s="76">
        <v>664.16886857953614</v>
      </c>
      <c r="N40" s="76">
        <v>651.4092899809898</v>
      </c>
      <c r="O40" s="76">
        <v>633</v>
      </c>
      <c r="P40" s="76">
        <v>645.99999999999989</v>
      </c>
      <c r="Q40" s="76">
        <v>659</v>
      </c>
    </row>
    <row r="41" spans="1:17" ht="11.45" customHeight="1" x14ac:dyDescent="0.25">
      <c r="A41" s="62" t="s">
        <v>59</v>
      </c>
      <c r="B41" s="75">
        <v>8.8652630087268935</v>
      </c>
      <c r="C41" s="75">
        <v>8.7990058549471364</v>
      </c>
      <c r="D41" s="75">
        <v>8.1444389950890343</v>
      </c>
      <c r="E41" s="75">
        <v>8.2340121307108269</v>
      </c>
      <c r="F41" s="75">
        <v>8.06427552089073</v>
      </c>
      <c r="G41" s="75">
        <v>7.9775145642366221</v>
      </c>
      <c r="H41" s="75">
        <v>7.2379639378512008</v>
      </c>
      <c r="I41" s="75">
        <v>6.8611766046129432</v>
      </c>
      <c r="J41" s="75">
        <v>6.3643620726424111</v>
      </c>
      <c r="K41" s="75">
        <v>5.8376059365046853</v>
      </c>
      <c r="L41" s="75">
        <v>5.2950821456530575</v>
      </c>
      <c r="M41" s="75">
        <v>5.0816399972867767</v>
      </c>
      <c r="N41" s="75">
        <v>4.876561043611134</v>
      </c>
      <c r="O41" s="75">
        <v>4.529175383251232</v>
      </c>
      <c r="P41" s="75">
        <v>4.4241224840684916</v>
      </c>
      <c r="Q41" s="75">
        <v>4.2905435109538583</v>
      </c>
    </row>
    <row r="42" spans="1:17" ht="11.45" customHeight="1" x14ac:dyDescent="0.25">
      <c r="A42" s="62" t="s">
        <v>58</v>
      </c>
      <c r="B42" s="75">
        <v>653.17547968776591</v>
      </c>
      <c r="C42" s="75">
        <v>661.11955274491049</v>
      </c>
      <c r="D42" s="75">
        <v>671.77408499213868</v>
      </c>
      <c r="E42" s="75">
        <v>689.20326567874827</v>
      </c>
      <c r="F42" s="75">
        <v>691.91117503397084</v>
      </c>
      <c r="G42" s="75">
        <v>683.85368854843921</v>
      </c>
      <c r="H42" s="75">
        <v>671.46951700317766</v>
      </c>
      <c r="I42" s="75">
        <v>668.72450114510502</v>
      </c>
      <c r="J42" s="75">
        <v>682.47471608007254</v>
      </c>
      <c r="K42" s="75">
        <v>675.88792169081034</v>
      </c>
      <c r="L42" s="75">
        <v>673.63980595103953</v>
      </c>
      <c r="M42" s="75">
        <v>658.39045566240429</v>
      </c>
      <c r="N42" s="75">
        <v>645.87644724407062</v>
      </c>
      <c r="O42" s="75">
        <v>627.81403263805464</v>
      </c>
      <c r="P42" s="75">
        <v>640.83659323952463</v>
      </c>
      <c r="Q42" s="75">
        <v>654.05190192798045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8.1380516290644397E-2</v>
      </c>
      <c r="C45" s="75">
        <v>8.1441400142322248E-2</v>
      </c>
      <c r="D45" s="75">
        <v>8.147601277230497E-2</v>
      </c>
      <c r="E45" s="75">
        <v>8.1500152818257177E-2</v>
      </c>
      <c r="F45" s="75">
        <v>8.1557250066389336E-2</v>
      </c>
      <c r="G45" s="75">
        <v>0.85698006930774173</v>
      </c>
      <c r="H45" s="75">
        <v>0.85762692344075786</v>
      </c>
      <c r="I45" s="75">
        <v>0.81737591531052833</v>
      </c>
      <c r="J45" s="75">
        <v>0.77702205214862063</v>
      </c>
      <c r="K45" s="75">
        <v>0.77759233690431373</v>
      </c>
      <c r="L45" s="75">
        <v>0.73719618835415857</v>
      </c>
      <c r="M45" s="75">
        <v>0.69677291984515044</v>
      </c>
      <c r="N45" s="75">
        <v>0.65628169330808117</v>
      </c>
      <c r="O45" s="75">
        <v>0.65679197869417327</v>
      </c>
      <c r="P45" s="75">
        <v>0.73928427640683825</v>
      </c>
      <c r="Q45" s="75">
        <v>0.65755456106572541</v>
      </c>
    </row>
    <row r="46" spans="1:17" ht="11.45" customHeight="1" x14ac:dyDescent="0.25">
      <c r="A46" s="25" t="s">
        <v>18</v>
      </c>
      <c r="B46" s="79">
        <f t="shared" ref="B46" si="37">B47+B53</f>
        <v>11026.862600700959</v>
      </c>
      <c r="C46" s="79">
        <f t="shared" ref="C46:Q46" si="38">C47+C53</f>
        <v>11852.504767806047</v>
      </c>
      <c r="D46" s="79">
        <f t="shared" si="38"/>
        <v>12539.02836745097</v>
      </c>
      <c r="E46" s="79">
        <f t="shared" si="38"/>
        <v>12875.230715151662</v>
      </c>
      <c r="F46" s="79">
        <f t="shared" si="38"/>
        <v>14285.921963194998</v>
      </c>
      <c r="G46" s="79">
        <f t="shared" si="38"/>
        <v>14700.580121723153</v>
      </c>
      <c r="H46" s="79">
        <f t="shared" si="38"/>
        <v>15203.992355808648</v>
      </c>
      <c r="I46" s="79">
        <f t="shared" si="38"/>
        <v>15939.842058132293</v>
      </c>
      <c r="J46" s="79">
        <f t="shared" si="38"/>
        <v>15881.063457470886</v>
      </c>
      <c r="K46" s="79">
        <f t="shared" si="38"/>
        <v>15746.942630172518</v>
      </c>
      <c r="L46" s="79">
        <f t="shared" si="38"/>
        <v>15813.786373645644</v>
      </c>
      <c r="M46" s="79">
        <f t="shared" si="38"/>
        <v>15723.657967215964</v>
      </c>
      <c r="N46" s="79">
        <f t="shared" si="38"/>
        <v>15532.026303342567</v>
      </c>
      <c r="O46" s="79">
        <f t="shared" si="38"/>
        <v>15063.143508803569</v>
      </c>
      <c r="P46" s="79">
        <f t="shared" si="38"/>
        <v>15594.699988769502</v>
      </c>
      <c r="Q46" s="79">
        <f t="shared" si="38"/>
        <v>16561.539154285751</v>
      </c>
    </row>
    <row r="47" spans="1:17" ht="11.45" customHeight="1" x14ac:dyDescent="0.25">
      <c r="A47" s="23" t="s">
        <v>27</v>
      </c>
      <c r="B47" s="78">
        <v>7591.0997578039342</v>
      </c>
      <c r="C47" s="78">
        <v>8149.3866585053711</v>
      </c>
      <c r="D47" s="78">
        <v>8725.3770842078338</v>
      </c>
      <c r="E47" s="78">
        <v>9200.1796410210172</v>
      </c>
      <c r="F47" s="78">
        <v>10271.193481896658</v>
      </c>
      <c r="G47" s="78">
        <v>10779.662305249811</v>
      </c>
      <c r="H47" s="78">
        <v>11221.269611014357</v>
      </c>
      <c r="I47" s="78">
        <v>11926.195081136106</v>
      </c>
      <c r="J47" s="78">
        <v>12233.43232269759</v>
      </c>
      <c r="K47" s="78">
        <v>12261.524426853686</v>
      </c>
      <c r="L47" s="78">
        <v>12322.535265545495</v>
      </c>
      <c r="M47" s="78">
        <v>12184.621275483441</v>
      </c>
      <c r="N47" s="78">
        <v>12000.13019750171</v>
      </c>
      <c r="O47" s="78">
        <v>11406.852596539937</v>
      </c>
      <c r="P47" s="78">
        <v>11869.878816727267</v>
      </c>
      <c r="Q47" s="78">
        <v>12705.486178222582</v>
      </c>
    </row>
    <row r="48" spans="1:17" ht="11.45" customHeight="1" x14ac:dyDescent="0.25">
      <c r="A48" s="62" t="s">
        <v>59</v>
      </c>
      <c r="B48" s="77">
        <v>522.129375829634</v>
      </c>
      <c r="C48" s="77">
        <v>529.05613970857723</v>
      </c>
      <c r="D48" s="77">
        <v>567.35520215102349</v>
      </c>
      <c r="E48" s="77">
        <v>545.78286580232964</v>
      </c>
      <c r="F48" s="77">
        <v>545.60332876694133</v>
      </c>
      <c r="G48" s="77">
        <v>557.06613963034886</v>
      </c>
      <c r="H48" s="77">
        <v>545.84655359871874</v>
      </c>
      <c r="I48" s="77">
        <v>493.39267943531752</v>
      </c>
      <c r="J48" s="77">
        <v>466.56771625247683</v>
      </c>
      <c r="K48" s="77">
        <v>437.1952844025455</v>
      </c>
      <c r="L48" s="77">
        <v>419.81762852553567</v>
      </c>
      <c r="M48" s="77">
        <v>394.11899807765127</v>
      </c>
      <c r="N48" s="77">
        <v>373.89001551194951</v>
      </c>
      <c r="O48" s="77">
        <v>338.1485896390796</v>
      </c>
      <c r="P48" s="77">
        <v>312.09887010928787</v>
      </c>
      <c r="Q48" s="77">
        <v>289.83550588842053</v>
      </c>
    </row>
    <row r="49" spans="1:17" ht="11.45" customHeight="1" x14ac:dyDescent="0.25">
      <c r="A49" s="62" t="s">
        <v>58</v>
      </c>
      <c r="B49" s="77">
        <v>6854.4589346244302</v>
      </c>
      <c r="C49" s="77">
        <v>7382.5057238773152</v>
      </c>
      <c r="D49" s="77">
        <v>7907.5011468424855</v>
      </c>
      <c r="E49" s="77">
        <v>8421.0980139646617</v>
      </c>
      <c r="F49" s="77">
        <v>9483.4470767710427</v>
      </c>
      <c r="G49" s="77">
        <v>9988.6269444973332</v>
      </c>
      <c r="H49" s="77">
        <v>10445.760441092734</v>
      </c>
      <c r="I49" s="77">
        <v>11220.193659479999</v>
      </c>
      <c r="J49" s="77">
        <v>11567.178682640031</v>
      </c>
      <c r="K49" s="77">
        <v>11642.269990910359</v>
      </c>
      <c r="L49" s="77">
        <v>11738.705524781552</v>
      </c>
      <c r="M49" s="77">
        <v>11625.927953068664</v>
      </c>
      <c r="N49" s="77">
        <v>11468.921309529338</v>
      </c>
      <c r="O49" s="77">
        <v>10941.472763114536</v>
      </c>
      <c r="P49" s="77">
        <v>11440.9439819441</v>
      </c>
      <c r="Q49" s="77">
        <v>12277.72518858289</v>
      </c>
    </row>
    <row r="50" spans="1:17" ht="11.45" customHeight="1" x14ac:dyDescent="0.25">
      <c r="A50" s="62" t="s">
        <v>57</v>
      </c>
      <c r="B50" s="77">
        <v>214.51144734986983</v>
      </c>
      <c r="C50" s="77">
        <v>237.82479491947879</v>
      </c>
      <c r="D50" s="77">
        <v>250.52073521432354</v>
      </c>
      <c r="E50" s="77">
        <v>233.29876125402637</v>
      </c>
      <c r="F50" s="77">
        <v>242.14307635867357</v>
      </c>
      <c r="G50" s="77">
        <v>233.96922112212863</v>
      </c>
      <c r="H50" s="77">
        <v>229.66261632290542</v>
      </c>
      <c r="I50" s="77">
        <v>212.60874222078863</v>
      </c>
      <c r="J50" s="77">
        <v>199.68592380508187</v>
      </c>
      <c r="K50" s="77">
        <v>182.05915154078193</v>
      </c>
      <c r="L50" s="77">
        <v>163.79936652052328</v>
      </c>
      <c r="M50" s="77">
        <v>164.36770488426745</v>
      </c>
      <c r="N50" s="77">
        <v>153.13304804205191</v>
      </c>
      <c r="O50" s="77">
        <v>122.82725319423139</v>
      </c>
      <c r="P50" s="77">
        <v>110.00453683160444</v>
      </c>
      <c r="Q50" s="77">
        <v>127.85713379469743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0.21274571788424268</v>
      </c>
      <c r="M51" s="77">
        <v>0.20661945285963806</v>
      </c>
      <c r="N51" s="77">
        <v>0.6894926186576289</v>
      </c>
      <c r="O51" s="77">
        <v>1.1116662216731568</v>
      </c>
      <c r="P51" s="77">
        <v>2.9969991861657714</v>
      </c>
      <c r="Q51" s="77">
        <v>5.9326444069114075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3.496331799713094</v>
      </c>
      <c r="O52" s="77">
        <v>3.2923243704158147</v>
      </c>
      <c r="P52" s="77">
        <v>3.8344286561099414</v>
      </c>
      <c r="Q52" s="77">
        <v>4.1357055496608188</v>
      </c>
    </row>
    <row r="53" spans="1:17" ht="11.45" customHeight="1" x14ac:dyDescent="0.25">
      <c r="A53" s="19" t="s">
        <v>24</v>
      </c>
      <c r="B53" s="76">
        <v>3435.7628428970256</v>
      </c>
      <c r="C53" s="76">
        <v>3703.1181093006762</v>
      </c>
      <c r="D53" s="76">
        <v>3813.6512832431372</v>
      </c>
      <c r="E53" s="76">
        <v>3675.0510741306443</v>
      </c>
      <c r="F53" s="76">
        <v>4014.7284812983403</v>
      </c>
      <c r="G53" s="76">
        <v>3920.9178164733426</v>
      </c>
      <c r="H53" s="76">
        <v>3982.7227447942923</v>
      </c>
      <c r="I53" s="76">
        <v>4013.6469769961868</v>
      </c>
      <c r="J53" s="76">
        <v>3647.6311347732949</v>
      </c>
      <c r="K53" s="76">
        <v>3485.4182033188308</v>
      </c>
      <c r="L53" s="76">
        <v>3491.2511081001485</v>
      </c>
      <c r="M53" s="76">
        <v>3539.0366917325218</v>
      </c>
      <c r="N53" s="76">
        <v>3531.8961058408563</v>
      </c>
      <c r="O53" s="76">
        <v>3656.290912263632</v>
      </c>
      <c r="P53" s="76">
        <v>3724.821172042235</v>
      </c>
      <c r="Q53" s="76">
        <v>3856.0529760631703</v>
      </c>
    </row>
    <row r="54" spans="1:17" ht="11.45" customHeight="1" x14ac:dyDescent="0.25">
      <c r="A54" s="17" t="s">
        <v>23</v>
      </c>
      <c r="B54" s="75">
        <v>1981</v>
      </c>
      <c r="C54" s="75">
        <v>2156</v>
      </c>
      <c r="D54" s="75">
        <v>2192</v>
      </c>
      <c r="E54" s="75">
        <v>2022</v>
      </c>
      <c r="F54" s="75">
        <v>2088</v>
      </c>
      <c r="G54" s="75">
        <v>1933</v>
      </c>
      <c r="H54" s="75">
        <v>1949</v>
      </c>
      <c r="I54" s="75">
        <v>1908</v>
      </c>
      <c r="J54" s="75">
        <v>1555</v>
      </c>
      <c r="K54" s="75">
        <v>1516</v>
      </c>
      <c r="L54" s="75">
        <v>1509</v>
      </c>
      <c r="M54" s="75">
        <v>1554</v>
      </c>
      <c r="N54" s="75">
        <v>1551</v>
      </c>
      <c r="O54" s="75">
        <v>1612</v>
      </c>
      <c r="P54" s="75">
        <v>1673</v>
      </c>
      <c r="Q54" s="75">
        <v>1788</v>
      </c>
    </row>
    <row r="55" spans="1:17" ht="11.45" customHeight="1" x14ac:dyDescent="0.25">
      <c r="A55" s="15" t="s">
        <v>22</v>
      </c>
      <c r="B55" s="74">
        <v>1454.7628428970256</v>
      </c>
      <c r="C55" s="74">
        <v>1547.1181093006762</v>
      </c>
      <c r="D55" s="74">
        <v>1621.651283243137</v>
      </c>
      <c r="E55" s="74">
        <v>1653.0510741306443</v>
      </c>
      <c r="F55" s="74">
        <v>1926.7284812983403</v>
      </c>
      <c r="G55" s="74">
        <v>1987.9178164733426</v>
      </c>
      <c r="H55" s="74">
        <v>2033.7227447942921</v>
      </c>
      <c r="I55" s="74">
        <v>2105.6469769961868</v>
      </c>
      <c r="J55" s="74">
        <v>2092.6311347732949</v>
      </c>
      <c r="K55" s="74">
        <v>1969.4182033188306</v>
      </c>
      <c r="L55" s="74">
        <v>1982.2511081001485</v>
      </c>
      <c r="M55" s="74">
        <v>1985.0366917325218</v>
      </c>
      <c r="N55" s="74">
        <v>1980.8961058408563</v>
      </c>
      <c r="O55" s="74">
        <v>2044.290912263632</v>
      </c>
      <c r="P55" s="74">
        <v>2051.821172042235</v>
      </c>
      <c r="Q55" s="74">
        <v>2068.0529760631703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5552625.8569752593</v>
      </c>
      <c r="C57" s="41">
        <f t="shared" ref="C57:Q57" si="40">C58+C73</f>
        <v>5656383.3895211844</v>
      </c>
      <c r="D57" s="41">
        <f t="shared" si="40"/>
        <v>5694269.2503910959</v>
      </c>
      <c r="E57" s="41">
        <f t="shared" si="40"/>
        <v>5763827.6596956551</v>
      </c>
      <c r="F57" s="41">
        <f t="shared" si="40"/>
        <v>5853649.3938976275</v>
      </c>
      <c r="G57" s="41">
        <f t="shared" si="40"/>
        <v>5949929.2684290987</v>
      </c>
      <c r="H57" s="41">
        <f t="shared" si="40"/>
        <v>6036513.1499387566</v>
      </c>
      <c r="I57" s="41">
        <f t="shared" si="40"/>
        <v>6140393.3173764255</v>
      </c>
      <c r="J57" s="41">
        <f t="shared" si="40"/>
        <v>6259324.1898208624</v>
      </c>
      <c r="K57" s="41">
        <f t="shared" si="40"/>
        <v>6348758.6259213984</v>
      </c>
      <c r="L57" s="41">
        <f t="shared" si="40"/>
        <v>6468147.6012717662</v>
      </c>
      <c r="M57" s="41">
        <f t="shared" si="40"/>
        <v>6639213.3728439119</v>
      </c>
      <c r="N57" s="41">
        <f t="shared" si="40"/>
        <v>6693688.6600687159</v>
      </c>
      <c r="O57" s="41">
        <f t="shared" si="40"/>
        <v>6773346.4813207481</v>
      </c>
      <c r="P57" s="41">
        <f t="shared" si="40"/>
        <v>6857951.0726122614</v>
      </c>
      <c r="Q57" s="41">
        <f t="shared" si="40"/>
        <v>6958798.0350125078</v>
      </c>
    </row>
    <row r="58" spans="1:17" ht="11.45" customHeight="1" x14ac:dyDescent="0.25">
      <c r="A58" s="25" t="s">
        <v>39</v>
      </c>
      <c r="B58" s="40">
        <f t="shared" ref="B58" si="41">B59+B60+B67</f>
        <v>4970560</v>
      </c>
      <c r="C58" s="40">
        <f t="shared" ref="C58:Q58" si="42">C59+C60+C67</f>
        <v>5048306</v>
      </c>
      <c r="D58" s="40">
        <f t="shared" si="42"/>
        <v>5107279</v>
      </c>
      <c r="E58" s="40">
        <f t="shared" si="42"/>
        <v>5155540</v>
      </c>
      <c r="F58" s="40">
        <f t="shared" si="42"/>
        <v>5213090</v>
      </c>
      <c r="G58" s="40">
        <f t="shared" si="42"/>
        <v>5280684</v>
      </c>
      <c r="H58" s="40">
        <f t="shared" si="42"/>
        <v>5351093</v>
      </c>
      <c r="I58" s="40">
        <f t="shared" si="42"/>
        <v>5438479</v>
      </c>
      <c r="J58" s="40">
        <f t="shared" si="42"/>
        <v>5534992</v>
      </c>
      <c r="K58" s="40">
        <f t="shared" si="42"/>
        <v>5613061</v>
      </c>
      <c r="L58" s="40">
        <f t="shared" si="42"/>
        <v>5711226</v>
      </c>
      <c r="M58" s="40">
        <f t="shared" si="42"/>
        <v>5857100</v>
      </c>
      <c r="N58" s="40">
        <f t="shared" si="42"/>
        <v>5901031</v>
      </c>
      <c r="O58" s="40">
        <f t="shared" si="42"/>
        <v>5960087</v>
      </c>
      <c r="P58" s="40">
        <f t="shared" si="42"/>
        <v>6027987</v>
      </c>
      <c r="Q58" s="40">
        <f t="shared" si="42"/>
        <v>6105459</v>
      </c>
    </row>
    <row r="59" spans="1:17" ht="11.45" customHeight="1" x14ac:dyDescent="0.25">
      <c r="A59" s="23" t="s">
        <v>30</v>
      </c>
      <c r="B59" s="39">
        <v>277838</v>
      </c>
      <c r="C59" s="39">
        <v>293630</v>
      </c>
      <c r="D59" s="39">
        <v>305510</v>
      </c>
      <c r="E59" s="39">
        <v>319480</v>
      </c>
      <c r="F59" s="39">
        <v>322762</v>
      </c>
      <c r="G59" s="39">
        <v>346293</v>
      </c>
      <c r="H59" s="39">
        <v>359764</v>
      </c>
      <c r="I59" s="39">
        <v>374000</v>
      </c>
      <c r="J59" s="39">
        <v>388000</v>
      </c>
      <c r="K59" s="39">
        <v>404000</v>
      </c>
      <c r="L59" s="39">
        <v>419000</v>
      </c>
      <c r="M59" s="39">
        <v>434000</v>
      </c>
      <c r="N59" s="39">
        <v>441000</v>
      </c>
      <c r="O59" s="39">
        <v>450793</v>
      </c>
      <c r="P59" s="39">
        <v>456512</v>
      </c>
      <c r="Q59" s="39">
        <v>465786</v>
      </c>
    </row>
    <row r="60" spans="1:17" ht="11.45" customHeight="1" x14ac:dyDescent="0.25">
      <c r="A60" s="19" t="s">
        <v>29</v>
      </c>
      <c r="B60" s="38">
        <f>SUM(B61:B66)</f>
        <v>4678000</v>
      </c>
      <c r="C60" s="38">
        <f t="shared" ref="C60:Q60" si="43">SUM(C61:C66)</f>
        <v>4740000</v>
      </c>
      <c r="D60" s="38">
        <f t="shared" si="43"/>
        <v>4787000</v>
      </c>
      <c r="E60" s="38">
        <f t="shared" si="43"/>
        <v>4821000</v>
      </c>
      <c r="F60" s="38">
        <f t="shared" si="43"/>
        <v>4875000</v>
      </c>
      <c r="G60" s="38">
        <f t="shared" si="43"/>
        <v>4919000</v>
      </c>
      <c r="H60" s="38">
        <f t="shared" si="43"/>
        <v>4976000</v>
      </c>
      <c r="I60" s="38">
        <f t="shared" si="43"/>
        <v>5049000</v>
      </c>
      <c r="J60" s="38">
        <f t="shared" si="43"/>
        <v>5131000</v>
      </c>
      <c r="K60" s="38">
        <f t="shared" si="43"/>
        <v>5193000</v>
      </c>
      <c r="L60" s="38">
        <f t="shared" si="43"/>
        <v>5276000</v>
      </c>
      <c r="M60" s="38">
        <f t="shared" si="43"/>
        <v>5407000</v>
      </c>
      <c r="N60" s="38">
        <f t="shared" si="43"/>
        <v>5444000</v>
      </c>
      <c r="O60" s="38">
        <f t="shared" si="43"/>
        <v>5493472</v>
      </c>
      <c r="P60" s="38">
        <f t="shared" si="43"/>
        <v>5555499</v>
      </c>
      <c r="Q60" s="38">
        <f t="shared" si="43"/>
        <v>5623579</v>
      </c>
    </row>
    <row r="61" spans="1:17" ht="11.45" customHeight="1" x14ac:dyDescent="0.25">
      <c r="A61" s="62" t="s">
        <v>59</v>
      </c>
      <c r="B61" s="42">
        <v>2743881</v>
      </c>
      <c r="C61" s="42">
        <v>2688945</v>
      </c>
      <c r="D61" s="42">
        <v>2630605</v>
      </c>
      <c r="E61" s="42">
        <v>2567269</v>
      </c>
      <c r="F61" s="42">
        <v>2499875</v>
      </c>
      <c r="G61" s="42">
        <v>2432751</v>
      </c>
      <c r="H61" s="42">
        <v>2339835</v>
      </c>
      <c r="I61" s="42">
        <v>2257988</v>
      </c>
      <c r="J61" s="42">
        <v>2172223</v>
      </c>
      <c r="K61" s="42">
        <v>2104026</v>
      </c>
      <c r="L61" s="42">
        <v>2049247</v>
      </c>
      <c r="M61" s="42">
        <v>2019521</v>
      </c>
      <c r="N61" s="42">
        <v>1997851</v>
      </c>
      <c r="O61" s="42">
        <v>2012539</v>
      </c>
      <c r="P61" s="42">
        <v>2052661</v>
      </c>
      <c r="Q61" s="42">
        <v>2112490</v>
      </c>
    </row>
    <row r="62" spans="1:17" ht="11.45" customHeight="1" x14ac:dyDescent="0.25">
      <c r="A62" s="62" t="s">
        <v>58</v>
      </c>
      <c r="B62" s="42">
        <v>1875119</v>
      </c>
      <c r="C62" s="42">
        <v>1979055</v>
      </c>
      <c r="D62" s="42">
        <v>2082395</v>
      </c>
      <c r="E62" s="42">
        <v>2182731</v>
      </c>
      <c r="F62" s="42">
        <v>2310125</v>
      </c>
      <c r="G62" s="42">
        <v>2426249</v>
      </c>
      <c r="H62" s="42">
        <v>2580165</v>
      </c>
      <c r="I62" s="42">
        <v>2740012</v>
      </c>
      <c r="J62" s="42">
        <v>2911777</v>
      </c>
      <c r="K62" s="42">
        <v>3046974</v>
      </c>
      <c r="L62" s="42">
        <v>3189544</v>
      </c>
      <c r="M62" s="42">
        <v>3345994</v>
      </c>
      <c r="N62" s="42">
        <v>3402118</v>
      </c>
      <c r="O62" s="42">
        <v>3439307</v>
      </c>
      <c r="P62" s="42">
        <v>3453692</v>
      </c>
      <c r="Q62" s="42">
        <v>3440522</v>
      </c>
    </row>
    <row r="63" spans="1:17" ht="11.45" customHeight="1" x14ac:dyDescent="0.25">
      <c r="A63" s="62" t="s">
        <v>57</v>
      </c>
      <c r="B63" s="42">
        <v>59000</v>
      </c>
      <c r="C63" s="42">
        <v>72000</v>
      </c>
      <c r="D63" s="42">
        <v>74000</v>
      </c>
      <c r="E63" s="42">
        <v>71000</v>
      </c>
      <c r="F63" s="42">
        <v>65000</v>
      </c>
      <c r="G63" s="42">
        <v>60000</v>
      </c>
      <c r="H63" s="42">
        <v>56000</v>
      </c>
      <c r="I63" s="42">
        <v>51000</v>
      </c>
      <c r="J63" s="42">
        <v>47000</v>
      </c>
      <c r="K63" s="42">
        <v>42000</v>
      </c>
      <c r="L63" s="42">
        <v>37000</v>
      </c>
      <c r="M63" s="42">
        <v>41000</v>
      </c>
      <c r="N63" s="42">
        <v>42499</v>
      </c>
      <c r="O63" s="42">
        <v>39274</v>
      </c>
      <c r="P63" s="42">
        <v>44040</v>
      </c>
      <c r="Q63" s="42">
        <v>61102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155</v>
      </c>
      <c r="M64" s="42">
        <v>153</v>
      </c>
      <c r="N64" s="42">
        <v>329</v>
      </c>
      <c r="O64" s="42">
        <v>531</v>
      </c>
      <c r="P64" s="42">
        <v>1426</v>
      </c>
      <c r="Q64" s="42">
        <v>2321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325</v>
      </c>
      <c r="O65" s="42">
        <v>475</v>
      </c>
      <c r="P65" s="42">
        <v>1207</v>
      </c>
      <c r="Q65" s="42">
        <v>3397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54</v>
      </c>
      <c r="M66" s="42">
        <v>332</v>
      </c>
      <c r="N66" s="42">
        <v>878</v>
      </c>
      <c r="O66" s="42">
        <v>1346</v>
      </c>
      <c r="P66" s="42">
        <v>2473</v>
      </c>
      <c r="Q66" s="42">
        <v>3747</v>
      </c>
    </row>
    <row r="67" spans="1:17" ht="11.45" customHeight="1" x14ac:dyDescent="0.25">
      <c r="A67" s="19" t="s">
        <v>28</v>
      </c>
      <c r="B67" s="38">
        <f>SUM(B68:B72)</f>
        <v>14722</v>
      </c>
      <c r="C67" s="38">
        <f t="shared" ref="C67:Q67" si="44">SUM(C68:C72)</f>
        <v>14676</v>
      </c>
      <c r="D67" s="38">
        <f t="shared" si="44"/>
        <v>14769</v>
      </c>
      <c r="E67" s="38">
        <f t="shared" si="44"/>
        <v>15060</v>
      </c>
      <c r="F67" s="38">
        <f t="shared" si="44"/>
        <v>15328</v>
      </c>
      <c r="G67" s="38">
        <f t="shared" si="44"/>
        <v>15391</v>
      </c>
      <c r="H67" s="38">
        <f t="shared" si="44"/>
        <v>15329</v>
      </c>
      <c r="I67" s="38">
        <f t="shared" si="44"/>
        <v>15479</v>
      </c>
      <c r="J67" s="38">
        <f t="shared" si="44"/>
        <v>15992</v>
      </c>
      <c r="K67" s="38">
        <f t="shared" si="44"/>
        <v>16061</v>
      </c>
      <c r="L67" s="38">
        <f t="shared" si="44"/>
        <v>16226</v>
      </c>
      <c r="M67" s="38">
        <f t="shared" si="44"/>
        <v>16100</v>
      </c>
      <c r="N67" s="38">
        <f t="shared" si="44"/>
        <v>16031</v>
      </c>
      <c r="O67" s="38">
        <f t="shared" si="44"/>
        <v>15822</v>
      </c>
      <c r="P67" s="38">
        <f t="shared" si="44"/>
        <v>15976</v>
      </c>
      <c r="Q67" s="38">
        <f t="shared" si="44"/>
        <v>16094</v>
      </c>
    </row>
    <row r="68" spans="1:17" ht="11.45" customHeight="1" x14ac:dyDescent="0.25">
      <c r="A68" s="62" t="s">
        <v>59</v>
      </c>
      <c r="B68" s="37">
        <v>214</v>
      </c>
      <c r="C68" s="37">
        <v>207</v>
      </c>
      <c r="D68" s="37">
        <v>188</v>
      </c>
      <c r="E68" s="37">
        <v>187</v>
      </c>
      <c r="F68" s="37">
        <v>184</v>
      </c>
      <c r="G68" s="37">
        <v>183</v>
      </c>
      <c r="H68" s="37">
        <v>167</v>
      </c>
      <c r="I68" s="37">
        <v>160</v>
      </c>
      <c r="J68" s="37">
        <v>152</v>
      </c>
      <c r="K68" s="37">
        <v>143</v>
      </c>
      <c r="L68" s="37">
        <v>133</v>
      </c>
      <c r="M68" s="37">
        <v>131</v>
      </c>
      <c r="N68" s="37">
        <v>129</v>
      </c>
      <c r="O68" s="37">
        <v>123</v>
      </c>
      <c r="P68" s="37">
        <v>120</v>
      </c>
      <c r="Q68" s="37">
        <v>116</v>
      </c>
    </row>
    <row r="69" spans="1:17" ht="11.45" customHeight="1" x14ac:dyDescent="0.25">
      <c r="A69" s="62" t="s">
        <v>58</v>
      </c>
      <c r="B69" s="37">
        <v>14506</v>
      </c>
      <c r="C69" s="37">
        <v>14467</v>
      </c>
      <c r="D69" s="37">
        <v>14579</v>
      </c>
      <c r="E69" s="37">
        <v>14871</v>
      </c>
      <c r="F69" s="37">
        <v>15142</v>
      </c>
      <c r="G69" s="37">
        <v>15187</v>
      </c>
      <c r="H69" s="37">
        <v>15141</v>
      </c>
      <c r="I69" s="37">
        <v>15299</v>
      </c>
      <c r="J69" s="37">
        <v>15821</v>
      </c>
      <c r="K69" s="37">
        <v>15899</v>
      </c>
      <c r="L69" s="37">
        <v>16075</v>
      </c>
      <c r="M69" s="37">
        <v>15952</v>
      </c>
      <c r="N69" s="37">
        <v>15886</v>
      </c>
      <c r="O69" s="37">
        <v>15683</v>
      </c>
      <c r="P69" s="37">
        <v>15838</v>
      </c>
      <c r="Q69" s="37">
        <v>15962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2</v>
      </c>
      <c r="C72" s="37">
        <v>2</v>
      </c>
      <c r="D72" s="37">
        <v>2</v>
      </c>
      <c r="E72" s="37">
        <v>2</v>
      </c>
      <c r="F72" s="37">
        <v>2</v>
      </c>
      <c r="G72" s="37">
        <v>21</v>
      </c>
      <c r="H72" s="37">
        <v>21</v>
      </c>
      <c r="I72" s="37">
        <v>20</v>
      </c>
      <c r="J72" s="37">
        <v>19</v>
      </c>
      <c r="K72" s="37">
        <v>19</v>
      </c>
      <c r="L72" s="37">
        <v>18</v>
      </c>
      <c r="M72" s="37">
        <v>17</v>
      </c>
      <c r="N72" s="37">
        <v>16</v>
      </c>
      <c r="O72" s="37">
        <v>16</v>
      </c>
      <c r="P72" s="37">
        <v>18</v>
      </c>
      <c r="Q72" s="37">
        <v>16</v>
      </c>
    </row>
    <row r="73" spans="1:17" ht="11.45" customHeight="1" x14ac:dyDescent="0.25">
      <c r="A73" s="25" t="s">
        <v>18</v>
      </c>
      <c r="B73" s="40">
        <f t="shared" ref="B73" si="45">B74+B80</f>
        <v>582065.85697525914</v>
      </c>
      <c r="C73" s="40">
        <f t="shared" ref="C73:Q73" si="46">C74+C80</f>
        <v>608077.38952118438</v>
      </c>
      <c r="D73" s="40">
        <f t="shared" si="46"/>
        <v>586990.25039109576</v>
      </c>
      <c r="E73" s="40">
        <f t="shared" si="46"/>
        <v>608287.65969565464</v>
      </c>
      <c r="F73" s="40">
        <f t="shared" si="46"/>
        <v>640559.39389762748</v>
      </c>
      <c r="G73" s="40">
        <f t="shared" si="46"/>
        <v>669245.26842909819</v>
      </c>
      <c r="H73" s="40">
        <f t="shared" si="46"/>
        <v>685420.14993875637</v>
      </c>
      <c r="I73" s="40">
        <f t="shared" si="46"/>
        <v>701914.31737642572</v>
      </c>
      <c r="J73" s="40">
        <f t="shared" si="46"/>
        <v>724332.18982086226</v>
      </c>
      <c r="K73" s="40">
        <f t="shared" si="46"/>
        <v>735697.62592139794</v>
      </c>
      <c r="L73" s="40">
        <f t="shared" si="46"/>
        <v>756921.60127176647</v>
      </c>
      <c r="M73" s="40">
        <f t="shared" si="46"/>
        <v>782113.37284391199</v>
      </c>
      <c r="N73" s="40">
        <f t="shared" si="46"/>
        <v>792657.66006871592</v>
      </c>
      <c r="O73" s="40">
        <f t="shared" si="46"/>
        <v>813259.48132074857</v>
      </c>
      <c r="P73" s="40">
        <f t="shared" si="46"/>
        <v>829964.07261226163</v>
      </c>
      <c r="Q73" s="40">
        <f t="shared" si="46"/>
        <v>853339.03501250781</v>
      </c>
    </row>
    <row r="74" spans="1:17" ht="11.45" customHeight="1" x14ac:dyDescent="0.25">
      <c r="A74" s="23" t="s">
        <v>27</v>
      </c>
      <c r="B74" s="39">
        <f>SUM(B75:B79)</f>
        <v>445600</v>
      </c>
      <c r="C74" s="39">
        <f t="shared" ref="C74:Q74" si="47">SUM(C75:C79)</f>
        <v>469743</v>
      </c>
      <c r="D74" s="39">
        <f t="shared" si="47"/>
        <v>448274</v>
      </c>
      <c r="E74" s="39">
        <f t="shared" si="47"/>
        <v>465435</v>
      </c>
      <c r="F74" s="39">
        <f t="shared" si="47"/>
        <v>489814</v>
      </c>
      <c r="G74" s="39">
        <f t="shared" si="47"/>
        <v>512872</v>
      </c>
      <c r="H74" s="39">
        <f t="shared" si="47"/>
        <v>529076</v>
      </c>
      <c r="I74" s="39">
        <f t="shared" si="47"/>
        <v>542914</v>
      </c>
      <c r="J74" s="39">
        <f t="shared" si="47"/>
        <v>557236</v>
      </c>
      <c r="K74" s="39">
        <f t="shared" si="47"/>
        <v>571773</v>
      </c>
      <c r="L74" s="39">
        <f t="shared" si="47"/>
        <v>591797</v>
      </c>
      <c r="M74" s="39">
        <f t="shared" si="47"/>
        <v>604649</v>
      </c>
      <c r="N74" s="39">
        <f t="shared" si="47"/>
        <v>620248</v>
      </c>
      <c r="O74" s="39">
        <f t="shared" si="47"/>
        <v>640032</v>
      </c>
      <c r="P74" s="39">
        <f t="shared" si="47"/>
        <v>655050</v>
      </c>
      <c r="Q74" s="39">
        <f t="shared" si="47"/>
        <v>669512</v>
      </c>
    </row>
    <row r="75" spans="1:17" ht="11.45" customHeight="1" x14ac:dyDescent="0.25">
      <c r="A75" s="62" t="s">
        <v>59</v>
      </c>
      <c r="B75" s="42">
        <v>38214</v>
      </c>
      <c r="C75" s="42">
        <v>38182</v>
      </c>
      <c r="D75" s="42">
        <v>38104</v>
      </c>
      <c r="E75" s="42">
        <v>37908</v>
      </c>
      <c r="F75" s="42">
        <v>37422</v>
      </c>
      <c r="G75" s="42">
        <v>36236</v>
      </c>
      <c r="H75" s="42">
        <v>33432</v>
      </c>
      <c r="I75" s="42">
        <v>30620</v>
      </c>
      <c r="J75" s="42">
        <v>30446</v>
      </c>
      <c r="K75" s="42">
        <v>29110</v>
      </c>
      <c r="L75" s="42">
        <v>28134</v>
      </c>
      <c r="M75" s="42">
        <v>25965</v>
      </c>
      <c r="N75" s="42">
        <v>24432</v>
      </c>
      <c r="O75" s="42">
        <v>22899</v>
      </c>
      <c r="P75" s="42">
        <v>21366</v>
      </c>
      <c r="Q75" s="42">
        <v>19833</v>
      </c>
    </row>
    <row r="76" spans="1:17" ht="11.45" customHeight="1" x14ac:dyDescent="0.25">
      <c r="A76" s="62" t="s">
        <v>58</v>
      </c>
      <c r="B76" s="42">
        <v>377386</v>
      </c>
      <c r="C76" s="42">
        <v>399104</v>
      </c>
      <c r="D76" s="42">
        <v>380020</v>
      </c>
      <c r="E76" s="42">
        <v>400011</v>
      </c>
      <c r="F76" s="42">
        <v>425667</v>
      </c>
      <c r="G76" s="42">
        <v>450986</v>
      </c>
      <c r="H76" s="42">
        <v>470814</v>
      </c>
      <c r="I76" s="42">
        <v>490223</v>
      </c>
      <c r="J76" s="42">
        <v>506135</v>
      </c>
      <c r="K76" s="42">
        <v>523443</v>
      </c>
      <c r="L76" s="42">
        <v>545889</v>
      </c>
      <c r="M76" s="42">
        <v>560320</v>
      </c>
      <c r="N76" s="42">
        <v>577764</v>
      </c>
      <c r="O76" s="42">
        <v>601355</v>
      </c>
      <c r="P76" s="42">
        <v>619635</v>
      </c>
      <c r="Q76" s="42">
        <v>634033</v>
      </c>
    </row>
    <row r="77" spans="1:17" ht="11.45" customHeight="1" x14ac:dyDescent="0.25">
      <c r="A77" s="62" t="s">
        <v>57</v>
      </c>
      <c r="B77" s="42">
        <v>30000</v>
      </c>
      <c r="C77" s="42">
        <v>32457</v>
      </c>
      <c r="D77" s="42">
        <v>30150</v>
      </c>
      <c r="E77" s="42">
        <v>27516</v>
      </c>
      <c r="F77" s="42">
        <v>26725</v>
      </c>
      <c r="G77" s="42">
        <v>25650</v>
      </c>
      <c r="H77" s="42">
        <v>24830</v>
      </c>
      <c r="I77" s="42">
        <v>22071</v>
      </c>
      <c r="J77" s="42">
        <v>20655</v>
      </c>
      <c r="K77" s="42">
        <v>19220</v>
      </c>
      <c r="L77" s="42">
        <v>17759</v>
      </c>
      <c r="M77" s="42">
        <v>18349</v>
      </c>
      <c r="N77" s="42">
        <v>17759</v>
      </c>
      <c r="O77" s="42">
        <v>15461</v>
      </c>
      <c r="P77" s="42">
        <v>13546</v>
      </c>
      <c r="Q77" s="42">
        <v>14913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15</v>
      </c>
      <c r="M78" s="42">
        <v>15</v>
      </c>
      <c r="N78" s="42">
        <v>52</v>
      </c>
      <c r="O78" s="42">
        <v>91</v>
      </c>
      <c r="P78" s="42">
        <v>240</v>
      </c>
      <c r="Q78" s="42">
        <v>450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241</v>
      </c>
      <c r="O79" s="42">
        <v>226</v>
      </c>
      <c r="P79" s="42">
        <v>263</v>
      </c>
      <c r="Q79" s="42">
        <v>283</v>
      </c>
    </row>
    <row r="80" spans="1:17" ht="11.45" customHeight="1" x14ac:dyDescent="0.25">
      <c r="A80" s="19" t="s">
        <v>24</v>
      </c>
      <c r="B80" s="38">
        <f>SUM(B81:B82)</f>
        <v>136465.85697525911</v>
      </c>
      <c r="C80" s="38">
        <f t="shared" ref="C80:Q80" si="48">SUM(C81:C82)</f>
        <v>138334.38952118444</v>
      </c>
      <c r="D80" s="38">
        <f t="shared" si="48"/>
        <v>138716.25039109573</v>
      </c>
      <c r="E80" s="38">
        <f t="shared" si="48"/>
        <v>142852.65969565464</v>
      </c>
      <c r="F80" s="38">
        <f t="shared" si="48"/>
        <v>150745.39389762754</v>
      </c>
      <c r="G80" s="38">
        <f t="shared" si="48"/>
        <v>156373.26842909816</v>
      </c>
      <c r="H80" s="38">
        <f t="shared" si="48"/>
        <v>156344.14993875637</v>
      </c>
      <c r="I80" s="38">
        <f t="shared" si="48"/>
        <v>159000.31737642572</v>
      </c>
      <c r="J80" s="38">
        <f t="shared" si="48"/>
        <v>167096.18982086229</v>
      </c>
      <c r="K80" s="38">
        <f t="shared" si="48"/>
        <v>163924.62592139799</v>
      </c>
      <c r="L80" s="38">
        <f t="shared" si="48"/>
        <v>165124.60127176644</v>
      </c>
      <c r="M80" s="38">
        <f t="shared" si="48"/>
        <v>177464.37284391202</v>
      </c>
      <c r="N80" s="38">
        <f t="shared" si="48"/>
        <v>172409.66006871595</v>
      </c>
      <c r="O80" s="38">
        <f t="shared" si="48"/>
        <v>173227.4813207486</v>
      </c>
      <c r="P80" s="38">
        <f t="shared" si="48"/>
        <v>174914.07261226157</v>
      </c>
      <c r="Q80" s="38">
        <f t="shared" si="48"/>
        <v>183827.03501250787</v>
      </c>
    </row>
    <row r="81" spans="1:17" ht="11.45" customHeight="1" x14ac:dyDescent="0.25">
      <c r="A81" s="17" t="s">
        <v>23</v>
      </c>
      <c r="B81" s="37">
        <v>119351</v>
      </c>
      <c r="C81" s="37">
        <v>120133</v>
      </c>
      <c r="D81" s="37">
        <v>119638</v>
      </c>
      <c r="E81" s="37">
        <v>123405</v>
      </c>
      <c r="F81" s="37">
        <v>128078</v>
      </c>
      <c r="G81" s="37">
        <v>132986</v>
      </c>
      <c r="H81" s="37">
        <v>132418</v>
      </c>
      <c r="I81" s="37">
        <v>134228</v>
      </c>
      <c r="J81" s="37">
        <v>142477</v>
      </c>
      <c r="K81" s="37">
        <v>140755</v>
      </c>
      <c r="L81" s="37">
        <v>141804</v>
      </c>
      <c r="M81" s="37">
        <v>154111</v>
      </c>
      <c r="N81" s="37">
        <v>149105</v>
      </c>
      <c r="O81" s="37">
        <v>149177</v>
      </c>
      <c r="P81" s="37">
        <v>150775</v>
      </c>
      <c r="Q81" s="37">
        <v>159497</v>
      </c>
    </row>
    <row r="82" spans="1:17" ht="11.45" customHeight="1" x14ac:dyDescent="0.25">
      <c r="A82" s="15" t="s">
        <v>22</v>
      </c>
      <c r="B82" s="36">
        <v>17114.856975259125</v>
      </c>
      <c r="C82" s="36">
        <v>18201.389521184425</v>
      </c>
      <c r="D82" s="36">
        <v>19078.250391095728</v>
      </c>
      <c r="E82" s="36">
        <v>19447.659695654638</v>
      </c>
      <c r="F82" s="36">
        <v>22667.393897627535</v>
      </c>
      <c r="G82" s="36">
        <v>23387.268429098149</v>
      </c>
      <c r="H82" s="36">
        <v>23926.149938756378</v>
      </c>
      <c r="I82" s="36">
        <v>24772.317376425726</v>
      </c>
      <c r="J82" s="36">
        <v>24619.189820862292</v>
      </c>
      <c r="K82" s="36">
        <v>23169.625921398005</v>
      </c>
      <c r="L82" s="36">
        <v>23320.601271766453</v>
      </c>
      <c r="M82" s="36">
        <v>23353.37284391202</v>
      </c>
      <c r="N82" s="36">
        <v>23304.660068715955</v>
      </c>
      <c r="O82" s="36">
        <v>24050.481320748611</v>
      </c>
      <c r="P82" s="36">
        <v>24139.072612261589</v>
      </c>
      <c r="Q82" s="36">
        <v>24330.035012507884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5552625.8569752593</v>
      </c>
      <c r="C84" s="41">
        <f t="shared" si="49"/>
        <v>5656383.3895211844</v>
      </c>
      <c r="D84" s="41">
        <f t="shared" si="49"/>
        <v>5694269.2503910959</v>
      </c>
      <c r="E84" s="41">
        <f t="shared" si="49"/>
        <v>5763827.6596956551</v>
      </c>
      <c r="F84" s="41">
        <f t="shared" si="49"/>
        <v>5853649.3938976275</v>
      </c>
      <c r="G84" s="41">
        <f t="shared" si="49"/>
        <v>5949929.2684290987</v>
      </c>
      <c r="H84" s="41">
        <f t="shared" si="49"/>
        <v>6036513.1499387566</v>
      </c>
      <c r="I84" s="41">
        <f t="shared" si="49"/>
        <v>6140393.3173764255</v>
      </c>
      <c r="J84" s="41">
        <f t="shared" si="49"/>
        <v>6259324.1898208624</v>
      </c>
      <c r="K84" s="41">
        <f t="shared" si="49"/>
        <v>6348758.6259213984</v>
      </c>
      <c r="L84" s="41">
        <f t="shared" si="49"/>
        <v>6468147.6012717662</v>
      </c>
      <c r="M84" s="41">
        <f t="shared" si="49"/>
        <v>6639213.3728439119</v>
      </c>
      <c r="N84" s="41">
        <f t="shared" si="49"/>
        <v>6693688.6600687159</v>
      </c>
      <c r="O84" s="41">
        <f t="shared" si="49"/>
        <v>6773346.4813207481</v>
      </c>
      <c r="P84" s="41">
        <f t="shared" si="49"/>
        <v>6857951.0726122614</v>
      </c>
      <c r="Q84" s="41">
        <f t="shared" si="49"/>
        <v>6958798.0350125078</v>
      </c>
    </row>
    <row r="85" spans="1:17" ht="11.45" customHeight="1" x14ac:dyDescent="0.25">
      <c r="A85" s="25" t="s">
        <v>39</v>
      </c>
      <c r="B85" s="40">
        <f t="shared" ref="B85:Q85" si="50">B86+B87+B94</f>
        <v>4970560</v>
      </c>
      <c r="C85" s="40">
        <f t="shared" si="50"/>
        <v>5048306</v>
      </c>
      <c r="D85" s="40">
        <f t="shared" si="50"/>
        <v>5107279</v>
      </c>
      <c r="E85" s="40">
        <f t="shared" si="50"/>
        <v>5155540</v>
      </c>
      <c r="F85" s="40">
        <f t="shared" si="50"/>
        <v>5213090</v>
      </c>
      <c r="G85" s="40">
        <f t="shared" si="50"/>
        <v>5280684</v>
      </c>
      <c r="H85" s="40">
        <f t="shared" si="50"/>
        <v>5351093</v>
      </c>
      <c r="I85" s="40">
        <f t="shared" si="50"/>
        <v>5438479</v>
      </c>
      <c r="J85" s="40">
        <f t="shared" si="50"/>
        <v>5534992</v>
      </c>
      <c r="K85" s="40">
        <f t="shared" si="50"/>
        <v>5613061</v>
      </c>
      <c r="L85" s="40">
        <f t="shared" si="50"/>
        <v>5711226</v>
      </c>
      <c r="M85" s="40">
        <f t="shared" si="50"/>
        <v>5857100</v>
      </c>
      <c r="N85" s="40">
        <f t="shared" si="50"/>
        <v>5901031</v>
      </c>
      <c r="O85" s="40">
        <f t="shared" si="50"/>
        <v>5960087</v>
      </c>
      <c r="P85" s="40">
        <f t="shared" si="50"/>
        <v>6027987</v>
      </c>
      <c r="Q85" s="40">
        <f t="shared" si="50"/>
        <v>6105459</v>
      </c>
    </row>
    <row r="86" spans="1:17" ht="11.45" customHeight="1" x14ac:dyDescent="0.25">
      <c r="A86" s="23" t="s">
        <v>30</v>
      </c>
      <c r="B86" s="39">
        <v>277838</v>
      </c>
      <c r="C86" s="39">
        <v>293630</v>
      </c>
      <c r="D86" s="39">
        <v>305510</v>
      </c>
      <c r="E86" s="39">
        <v>319480</v>
      </c>
      <c r="F86" s="39">
        <v>322762</v>
      </c>
      <c r="G86" s="39">
        <v>346293</v>
      </c>
      <c r="H86" s="39">
        <v>359764</v>
      </c>
      <c r="I86" s="39">
        <v>374000</v>
      </c>
      <c r="J86" s="39">
        <v>388000</v>
      </c>
      <c r="K86" s="39">
        <v>404000</v>
      </c>
      <c r="L86" s="39">
        <v>419000</v>
      </c>
      <c r="M86" s="39">
        <v>434000</v>
      </c>
      <c r="N86" s="39">
        <v>441000</v>
      </c>
      <c r="O86" s="39">
        <v>450793</v>
      </c>
      <c r="P86" s="39">
        <v>456512</v>
      </c>
      <c r="Q86" s="39">
        <v>465786</v>
      </c>
    </row>
    <row r="87" spans="1:17" ht="11.45" customHeight="1" x14ac:dyDescent="0.25">
      <c r="A87" s="19" t="s">
        <v>29</v>
      </c>
      <c r="B87" s="38">
        <f>SUM(B88:B93)</f>
        <v>4678000</v>
      </c>
      <c r="C87" s="38">
        <f t="shared" ref="C87" si="51">SUM(C88:C93)</f>
        <v>4740000</v>
      </c>
      <c r="D87" s="38">
        <f t="shared" ref="D87" si="52">SUM(D88:D93)</f>
        <v>4787000</v>
      </c>
      <c r="E87" s="38">
        <f t="shared" ref="E87" si="53">SUM(E88:E93)</f>
        <v>4821000</v>
      </c>
      <c r="F87" s="38">
        <f t="shared" ref="F87" si="54">SUM(F88:F93)</f>
        <v>4875000</v>
      </c>
      <c r="G87" s="38">
        <f t="shared" ref="G87" si="55">SUM(G88:G93)</f>
        <v>4919000</v>
      </c>
      <c r="H87" s="38">
        <f t="shared" ref="H87" si="56">SUM(H88:H93)</f>
        <v>4976000</v>
      </c>
      <c r="I87" s="38">
        <f t="shared" ref="I87" si="57">SUM(I88:I93)</f>
        <v>5049000</v>
      </c>
      <c r="J87" s="38">
        <f t="shared" ref="J87" si="58">SUM(J88:J93)</f>
        <v>5131000</v>
      </c>
      <c r="K87" s="38">
        <f t="shared" ref="K87" si="59">SUM(K88:K93)</f>
        <v>5193000</v>
      </c>
      <c r="L87" s="38">
        <f t="shared" ref="L87" si="60">SUM(L88:L93)</f>
        <v>5276000</v>
      </c>
      <c r="M87" s="38">
        <f t="shared" ref="M87" si="61">SUM(M88:M93)</f>
        <v>5407000</v>
      </c>
      <c r="N87" s="38">
        <f t="shared" ref="N87" si="62">SUM(N88:N93)</f>
        <v>5444000</v>
      </c>
      <c r="O87" s="38">
        <f t="shared" ref="O87" si="63">SUM(O88:O93)</f>
        <v>5493472</v>
      </c>
      <c r="P87" s="38">
        <f t="shared" ref="P87" si="64">SUM(P88:P93)</f>
        <v>5555499</v>
      </c>
      <c r="Q87" s="38">
        <f t="shared" ref="Q87" si="65">SUM(Q88:Q93)</f>
        <v>5623579</v>
      </c>
    </row>
    <row r="88" spans="1:17" ht="11.45" customHeight="1" x14ac:dyDescent="0.25">
      <c r="A88" s="62" t="s">
        <v>59</v>
      </c>
      <c r="B88" s="42">
        <v>2743881</v>
      </c>
      <c r="C88" s="42">
        <v>2688945</v>
      </c>
      <c r="D88" s="42">
        <v>2630605</v>
      </c>
      <c r="E88" s="42">
        <v>2567269</v>
      </c>
      <c r="F88" s="42">
        <v>2499875</v>
      </c>
      <c r="G88" s="42">
        <v>2432751</v>
      </c>
      <c r="H88" s="42">
        <v>2339835</v>
      </c>
      <c r="I88" s="42">
        <v>2257988</v>
      </c>
      <c r="J88" s="42">
        <v>2172223</v>
      </c>
      <c r="K88" s="42">
        <v>2104026</v>
      </c>
      <c r="L88" s="42">
        <v>2049247</v>
      </c>
      <c r="M88" s="42">
        <v>2019521</v>
      </c>
      <c r="N88" s="42">
        <v>1997851</v>
      </c>
      <c r="O88" s="42">
        <v>2012539</v>
      </c>
      <c r="P88" s="42">
        <v>2052661</v>
      </c>
      <c r="Q88" s="42">
        <v>2112490</v>
      </c>
    </row>
    <row r="89" spans="1:17" ht="11.45" customHeight="1" x14ac:dyDescent="0.25">
      <c r="A89" s="62" t="s">
        <v>58</v>
      </c>
      <c r="B89" s="42">
        <v>1875119</v>
      </c>
      <c r="C89" s="42">
        <v>1979055</v>
      </c>
      <c r="D89" s="42">
        <v>2082395</v>
      </c>
      <c r="E89" s="42">
        <v>2182731</v>
      </c>
      <c r="F89" s="42">
        <v>2310125</v>
      </c>
      <c r="G89" s="42">
        <v>2426249</v>
      </c>
      <c r="H89" s="42">
        <v>2580165</v>
      </c>
      <c r="I89" s="42">
        <v>2740012</v>
      </c>
      <c r="J89" s="42">
        <v>2911777</v>
      </c>
      <c r="K89" s="42">
        <v>3046974</v>
      </c>
      <c r="L89" s="42">
        <v>3189544</v>
      </c>
      <c r="M89" s="42">
        <v>3345994</v>
      </c>
      <c r="N89" s="42">
        <v>3402118</v>
      </c>
      <c r="O89" s="42">
        <v>3439307</v>
      </c>
      <c r="P89" s="42">
        <v>3453692</v>
      </c>
      <c r="Q89" s="42">
        <v>3440522</v>
      </c>
    </row>
    <row r="90" spans="1:17" ht="11.45" customHeight="1" x14ac:dyDescent="0.25">
      <c r="A90" s="62" t="s">
        <v>57</v>
      </c>
      <c r="B90" s="42">
        <v>59000</v>
      </c>
      <c r="C90" s="42">
        <v>72000</v>
      </c>
      <c r="D90" s="42">
        <v>74000</v>
      </c>
      <c r="E90" s="42">
        <v>71000</v>
      </c>
      <c r="F90" s="42">
        <v>65000</v>
      </c>
      <c r="G90" s="42">
        <v>60000</v>
      </c>
      <c r="H90" s="42">
        <v>56000</v>
      </c>
      <c r="I90" s="42">
        <v>51000</v>
      </c>
      <c r="J90" s="42">
        <v>47000</v>
      </c>
      <c r="K90" s="42">
        <v>42000</v>
      </c>
      <c r="L90" s="42">
        <v>37000</v>
      </c>
      <c r="M90" s="42">
        <v>41000</v>
      </c>
      <c r="N90" s="42">
        <v>42499</v>
      </c>
      <c r="O90" s="42">
        <v>39274</v>
      </c>
      <c r="P90" s="42">
        <v>44040</v>
      </c>
      <c r="Q90" s="42">
        <v>61102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155</v>
      </c>
      <c r="M91" s="42">
        <v>153</v>
      </c>
      <c r="N91" s="42">
        <v>329</v>
      </c>
      <c r="O91" s="42">
        <v>531</v>
      </c>
      <c r="P91" s="42">
        <v>1426</v>
      </c>
      <c r="Q91" s="42">
        <v>2321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325</v>
      </c>
      <c r="O92" s="42">
        <v>475</v>
      </c>
      <c r="P92" s="42">
        <v>1207</v>
      </c>
      <c r="Q92" s="42">
        <v>3397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54</v>
      </c>
      <c r="M93" s="42">
        <v>332</v>
      </c>
      <c r="N93" s="42">
        <v>878</v>
      </c>
      <c r="O93" s="42">
        <v>1346</v>
      </c>
      <c r="P93" s="42">
        <v>2473</v>
      </c>
      <c r="Q93" s="42">
        <v>3747</v>
      </c>
    </row>
    <row r="94" spans="1:17" ht="11.45" customHeight="1" x14ac:dyDescent="0.25">
      <c r="A94" s="19" t="s">
        <v>28</v>
      </c>
      <c r="B94" s="38">
        <f>SUM(B95:B99)</f>
        <v>14722</v>
      </c>
      <c r="C94" s="38">
        <f t="shared" ref="C94" si="66">SUM(C95:C99)</f>
        <v>14676</v>
      </c>
      <c r="D94" s="38">
        <f t="shared" ref="D94" si="67">SUM(D95:D99)</f>
        <v>14769</v>
      </c>
      <c r="E94" s="38">
        <f t="shared" ref="E94" si="68">SUM(E95:E99)</f>
        <v>15060</v>
      </c>
      <c r="F94" s="38">
        <f t="shared" ref="F94" si="69">SUM(F95:F99)</f>
        <v>15328</v>
      </c>
      <c r="G94" s="38">
        <f t="shared" ref="G94" si="70">SUM(G95:G99)</f>
        <v>15391</v>
      </c>
      <c r="H94" s="38">
        <f t="shared" ref="H94" si="71">SUM(H95:H99)</f>
        <v>15329</v>
      </c>
      <c r="I94" s="38">
        <f t="shared" ref="I94" si="72">SUM(I95:I99)</f>
        <v>15479</v>
      </c>
      <c r="J94" s="38">
        <f t="shared" ref="J94" si="73">SUM(J95:J99)</f>
        <v>15992</v>
      </c>
      <c r="K94" s="38">
        <f t="shared" ref="K94" si="74">SUM(K95:K99)</f>
        <v>16061</v>
      </c>
      <c r="L94" s="38">
        <f t="shared" ref="L94" si="75">SUM(L95:L99)</f>
        <v>16226</v>
      </c>
      <c r="M94" s="38">
        <f t="shared" ref="M94" si="76">SUM(M95:M99)</f>
        <v>16100</v>
      </c>
      <c r="N94" s="38">
        <f t="shared" ref="N94" si="77">SUM(N95:N99)</f>
        <v>16031</v>
      </c>
      <c r="O94" s="38">
        <f t="shared" ref="O94" si="78">SUM(O95:O99)</f>
        <v>15822</v>
      </c>
      <c r="P94" s="38">
        <f t="shared" ref="P94" si="79">SUM(P95:P99)</f>
        <v>15976</v>
      </c>
      <c r="Q94" s="38">
        <f t="shared" ref="Q94" si="80">SUM(Q95:Q99)</f>
        <v>16094</v>
      </c>
    </row>
    <row r="95" spans="1:17" ht="11.45" customHeight="1" x14ac:dyDescent="0.25">
      <c r="A95" s="62" t="s">
        <v>59</v>
      </c>
      <c r="B95" s="37">
        <v>214</v>
      </c>
      <c r="C95" s="37">
        <v>207</v>
      </c>
      <c r="D95" s="37">
        <v>188</v>
      </c>
      <c r="E95" s="37">
        <v>187</v>
      </c>
      <c r="F95" s="37">
        <v>184</v>
      </c>
      <c r="G95" s="37">
        <v>183</v>
      </c>
      <c r="H95" s="37">
        <v>167</v>
      </c>
      <c r="I95" s="37">
        <v>160</v>
      </c>
      <c r="J95" s="37">
        <v>152</v>
      </c>
      <c r="K95" s="37">
        <v>143</v>
      </c>
      <c r="L95" s="37">
        <v>133</v>
      </c>
      <c r="M95" s="37">
        <v>131</v>
      </c>
      <c r="N95" s="37">
        <v>129</v>
      </c>
      <c r="O95" s="37">
        <v>123</v>
      </c>
      <c r="P95" s="37">
        <v>120</v>
      </c>
      <c r="Q95" s="37">
        <v>116</v>
      </c>
    </row>
    <row r="96" spans="1:17" ht="11.45" customHeight="1" x14ac:dyDescent="0.25">
      <c r="A96" s="62" t="s">
        <v>58</v>
      </c>
      <c r="B96" s="37">
        <v>14506</v>
      </c>
      <c r="C96" s="37">
        <v>14467</v>
      </c>
      <c r="D96" s="37">
        <v>14579</v>
      </c>
      <c r="E96" s="37">
        <v>14871</v>
      </c>
      <c r="F96" s="37">
        <v>15142</v>
      </c>
      <c r="G96" s="37">
        <v>15187</v>
      </c>
      <c r="H96" s="37">
        <v>15141</v>
      </c>
      <c r="I96" s="37">
        <v>15299</v>
      </c>
      <c r="J96" s="37">
        <v>15821</v>
      </c>
      <c r="K96" s="37">
        <v>15899</v>
      </c>
      <c r="L96" s="37">
        <v>16075</v>
      </c>
      <c r="M96" s="37">
        <v>15952</v>
      </c>
      <c r="N96" s="37">
        <v>15886</v>
      </c>
      <c r="O96" s="37">
        <v>15683</v>
      </c>
      <c r="P96" s="37">
        <v>15838</v>
      </c>
      <c r="Q96" s="37">
        <v>15962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2</v>
      </c>
      <c r="C99" s="37">
        <v>2</v>
      </c>
      <c r="D99" s="37">
        <v>2</v>
      </c>
      <c r="E99" s="37">
        <v>2</v>
      </c>
      <c r="F99" s="37">
        <v>2</v>
      </c>
      <c r="G99" s="37">
        <v>21</v>
      </c>
      <c r="H99" s="37">
        <v>21</v>
      </c>
      <c r="I99" s="37">
        <v>20</v>
      </c>
      <c r="J99" s="37">
        <v>19</v>
      </c>
      <c r="K99" s="37">
        <v>19</v>
      </c>
      <c r="L99" s="37">
        <v>18</v>
      </c>
      <c r="M99" s="37">
        <v>17</v>
      </c>
      <c r="N99" s="37">
        <v>16</v>
      </c>
      <c r="O99" s="37">
        <v>16</v>
      </c>
      <c r="P99" s="37">
        <v>18</v>
      </c>
      <c r="Q99" s="37">
        <v>16</v>
      </c>
    </row>
    <row r="100" spans="1:17" ht="11.45" customHeight="1" x14ac:dyDescent="0.25">
      <c r="A100" s="25" t="s">
        <v>18</v>
      </c>
      <c r="B100" s="40">
        <f t="shared" ref="B100:Q100" si="81">B101+B107</f>
        <v>582065.85697525914</v>
      </c>
      <c r="C100" s="40">
        <f t="shared" si="81"/>
        <v>608077.38952118438</v>
      </c>
      <c r="D100" s="40">
        <f t="shared" si="81"/>
        <v>586990.25039109576</v>
      </c>
      <c r="E100" s="40">
        <f t="shared" si="81"/>
        <v>608287.65969565464</v>
      </c>
      <c r="F100" s="40">
        <f t="shared" si="81"/>
        <v>640559.39389762748</v>
      </c>
      <c r="G100" s="40">
        <f t="shared" si="81"/>
        <v>669245.26842909819</v>
      </c>
      <c r="H100" s="40">
        <f t="shared" si="81"/>
        <v>685420.14993875637</v>
      </c>
      <c r="I100" s="40">
        <f t="shared" si="81"/>
        <v>701914.31737642572</v>
      </c>
      <c r="J100" s="40">
        <f t="shared" si="81"/>
        <v>724332.18982086226</v>
      </c>
      <c r="K100" s="40">
        <f t="shared" si="81"/>
        <v>735697.62592139794</v>
      </c>
      <c r="L100" s="40">
        <f t="shared" si="81"/>
        <v>756921.60127176647</v>
      </c>
      <c r="M100" s="40">
        <f t="shared" si="81"/>
        <v>782113.37284391199</v>
      </c>
      <c r="N100" s="40">
        <f t="shared" si="81"/>
        <v>792657.66006871592</v>
      </c>
      <c r="O100" s="40">
        <f t="shared" si="81"/>
        <v>813259.48132074857</v>
      </c>
      <c r="P100" s="40">
        <f t="shared" si="81"/>
        <v>829964.07261226163</v>
      </c>
      <c r="Q100" s="40">
        <f t="shared" si="81"/>
        <v>853339.03501250781</v>
      </c>
    </row>
    <row r="101" spans="1:17" ht="11.45" customHeight="1" x14ac:dyDescent="0.25">
      <c r="A101" s="23" t="s">
        <v>27</v>
      </c>
      <c r="B101" s="39">
        <f>SUM(B102:B106)</f>
        <v>445600</v>
      </c>
      <c r="C101" s="39">
        <f t="shared" ref="C101" si="82">SUM(C102:C106)</f>
        <v>469743</v>
      </c>
      <c r="D101" s="39">
        <f t="shared" ref="D101" si="83">SUM(D102:D106)</f>
        <v>448274</v>
      </c>
      <c r="E101" s="39">
        <f t="shared" ref="E101" si="84">SUM(E102:E106)</f>
        <v>465435</v>
      </c>
      <c r="F101" s="39">
        <f t="shared" ref="F101" si="85">SUM(F102:F106)</f>
        <v>489814</v>
      </c>
      <c r="G101" s="39">
        <f t="shared" ref="G101" si="86">SUM(G102:G106)</f>
        <v>512872</v>
      </c>
      <c r="H101" s="39">
        <f t="shared" ref="H101" si="87">SUM(H102:H106)</f>
        <v>529076</v>
      </c>
      <c r="I101" s="39">
        <f t="shared" ref="I101" si="88">SUM(I102:I106)</f>
        <v>542914</v>
      </c>
      <c r="J101" s="39">
        <f t="shared" ref="J101" si="89">SUM(J102:J106)</f>
        <v>557236</v>
      </c>
      <c r="K101" s="39">
        <f t="shared" ref="K101" si="90">SUM(K102:K106)</f>
        <v>571773</v>
      </c>
      <c r="L101" s="39">
        <f t="shared" ref="L101" si="91">SUM(L102:L106)</f>
        <v>591797</v>
      </c>
      <c r="M101" s="39">
        <f t="shared" ref="M101" si="92">SUM(M102:M106)</f>
        <v>604649</v>
      </c>
      <c r="N101" s="39">
        <f t="shared" ref="N101" si="93">SUM(N102:N106)</f>
        <v>620248</v>
      </c>
      <c r="O101" s="39">
        <f t="shared" ref="O101" si="94">SUM(O102:O106)</f>
        <v>640032</v>
      </c>
      <c r="P101" s="39">
        <f t="shared" ref="P101" si="95">SUM(P102:P106)</f>
        <v>655050</v>
      </c>
      <c r="Q101" s="39">
        <f t="shared" ref="Q101" si="96">SUM(Q102:Q106)</f>
        <v>669512</v>
      </c>
    </row>
    <row r="102" spans="1:17" ht="11.45" customHeight="1" x14ac:dyDescent="0.25">
      <c r="A102" s="62" t="s">
        <v>59</v>
      </c>
      <c r="B102" s="42">
        <v>38214</v>
      </c>
      <c r="C102" s="42">
        <v>38182</v>
      </c>
      <c r="D102" s="42">
        <v>38104</v>
      </c>
      <c r="E102" s="42">
        <v>37908</v>
      </c>
      <c r="F102" s="42">
        <v>37422</v>
      </c>
      <c r="G102" s="42">
        <v>36236</v>
      </c>
      <c r="H102" s="42">
        <v>33432</v>
      </c>
      <c r="I102" s="42">
        <v>30620</v>
      </c>
      <c r="J102" s="42">
        <v>30446</v>
      </c>
      <c r="K102" s="42">
        <v>29110</v>
      </c>
      <c r="L102" s="42">
        <v>28134</v>
      </c>
      <c r="M102" s="42">
        <v>25965</v>
      </c>
      <c r="N102" s="42">
        <v>24432</v>
      </c>
      <c r="O102" s="42">
        <v>22899</v>
      </c>
      <c r="P102" s="42">
        <v>21366</v>
      </c>
      <c r="Q102" s="42">
        <v>19833</v>
      </c>
    </row>
    <row r="103" spans="1:17" ht="11.45" customHeight="1" x14ac:dyDescent="0.25">
      <c r="A103" s="62" t="s">
        <v>58</v>
      </c>
      <c r="B103" s="42">
        <v>377386</v>
      </c>
      <c r="C103" s="42">
        <v>399104</v>
      </c>
      <c r="D103" s="42">
        <v>380020</v>
      </c>
      <c r="E103" s="42">
        <v>400011</v>
      </c>
      <c r="F103" s="42">
        <v>425667</v>
      </c>
      <c r="G103" s="42">
        <v>450986</v>
      </c>
      <c r="H103" s="42">
        <v>470814</v>
      </c>
      <c r="I103" s="42">
        <v>490223</v>
      </c>
      <c r="J103" s="42">
        <v>506135</v>
      </c>
      <c r="K103" s="42">
        <v>523443</v>
      </c>
      <c r="L103" s="42">
        <v>545889</v>
      </c>
      <c r="M103" s="42">
        <v>560320</v>
      </c>
      <c r="N103" s="42">
        <v>577764</v>
      </c>
      <c r="O103" s="42">
        <v>601355</v>
      </c>
      <c r="P103" s="42">
        <v>619635</v>
      </c>
      <c r="Q103" s="42">
        <v>634033</v>
      </c>
    </row>
    <row r="104" spans="1:17" ht="11.45" customHeight="1" x14ac:dyDescent="0.25">
      <c r="A104" s="62" t="s">
        <v>57</v>
      </c>
      <c r="B104" s="42">
        <v>30000</v>
      </c>
      <c r="C104" s="42">
        <v>32457</v>
      </c>
      <c r="D104" s="42">
        <v>30150</v>
      </c>
      <c r="E104" s="42">
        <v>27516</v>
      </c>
      <c r="F104" s="42">
        <v>26725</v>
      </c>
      <c r="G104" s="42">
        <v>25650</v>
      </c>
      <c r="H104" s="42">
        <v>24830</v>
      </c>
      <c r="I104" s="42">
        <v>22071</v>
      </c>
      <c r="J104" s="42">
        <v>20655</v>
      </c>
      <c r="K104" s="42">
        <v>19220</v>
      </c>
      <c r="L104" s="42">
        <v>17759</v>
      </c>
      <c r="M104" s="42">
        <v>18349</v>
      </c>
      <c r="N104" s="42">
        <v>17759</v>
      </c>
      <c r="O104" s="42">
        <v>15461</v>
      </c>
      <c r="P104" s="42">
        <v>13546</v>
      </c>
      <c r="Q104" s="42">
        <v>14913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15</v>
      </c>
      <c r="M105" s="42">
        <v>15</v>
      </c>
      <c r="N105" s="42">
        <v>52</v>
      </c>
      <c r="O105" s="42">
        <v>91</v>
      </c>
      <c r="P105" s="42">
        <v>240</v>
      </c>
      <c r="Q105" s="42">
        <v>450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241</v>
      </c>
      <c r="O106" s="42">
        <v>226</v>
      </c>
      <c r="P106" s="42">
        <v>263</v>
      </c>
      <c r="Q106" s="42">
        <v>283</v>
      </c>
    </row>
    <row r="107" spans="1:17" ht="11.45" customHeight="1" x14ac:dyDescent="0.25">
      <c r="A107" s="19" t="s">
        <v>24</v>
      </c>
      <c r="B107" s="38">
        <f>SUM(B108:B109)</f>
        <v>136465.85697525911</v>
      </c>
      <c r="C107" s="38">
        <f t="shared" ref="C107" si="97">SUM(C108:C109)</f>
        <v>138334.38952118444</v>
      </c>
      <c r="D107" s="38">
        <f t="shared" ref="D107" si="98">SUM(D108:D109)</f>
        <v>138716.25039109573</v>
      </c>
      <c r="E107" s="38">
        <f t="shared" ref="E107" si="99">SUM(E108:E109)</f>
        <v>142852.65969565464</v>
      </c>
      <c r="F107" s="38">
        <f t="shared" ref="F107" si="100">SUM(F108:F109)</f>
        <v>150745.39389762754</v>
      </c>
      <c r="G107" s="38">
        <f t="shared" ref="G107" si="101">SUM(G108:G109)</f>
        <v>156373.26842909816</v>
      </c>
      <c r="H107" s="38">
        <f t="shared" ref="H107" si="102">SUM(H108:H109)</f>
        <v>156344.14993875637</v>
      </c>
      <c r="I107" s="38">
        <f t="shared" ref="I107" si="103">SUM(I108:I109)</f>
        <v>159000.31737642572</v>
      </c>
      <c r="J107" s="38">
        <f t="shared" ref="J107" si="104">SUM(J108:J109)</f>
        <v>167096.18982086229</v>
      </c>
      <c r="K107" s="38">
        <f t="shared" ref="K107" si="105">SUM(K108:K109)</f>
        <v>163924.62592139799</v>
      </c>
      <c r="L107" s="38">
        <f t="shared" ref="L107" si="106">SUM(L108:L109)</f>
        <v>165124.60127176644</v>
      </c>
      <c r="M107" s="38">
        <f t="shared" ref="M107" si="107">SUM(M108:M109)</f>
        <v>177464.37284391202</v>
      </c>
      <c r="N107" s="38">
        <f t="shared" ref="N107" si="108">SUM(N108:N109)</f>
        <v>172409.66006871595</v>
      </c>
      <c r="O107" s="38">
        <f t="shared" ref="O107" si="109">SUM(O108:O109)</f>
        <v>173227.4813207486</v>
      </c>
      <c r="P107" s="38">
        <f t="shared" ref="P107" si="110">SUM(P108:P109)</f>
        <v>174914.07261226157</v>
      </c>
      <c r="Q107" s="38">
        <f t="shared" ref="Q107" si="111">SUM(Q108:Q109)</f>
        <v>183827.03501250787</v>
      </c>
    </row>
    <row r="108" spans="1:17" ht="11.45" customHeight="1" x14ac:dyDescent="0.25">
      <c r="A108" s="17" t="s">
        <v>23</v>
      </c>
      <c r="B108" s="37">
        <v>119351</v>
      </c>
      <c r="C108" s="37">
        <v>120133</v>
      </c>
      <c r="D108" s="37">
        <v>119638</v>
      </c>
      <c r="E108" s="37">
        <v>123405</v>
      </c>
      <c r="F108" s="37">
        <v>128078</v>
      </c>
      <c r="G108" s="37">
        <v>132986</v>
      </c>
      <c r="H108" s="37">
        <v>132418</v>
      </c>
      <c r="I108" s="37">
        <v>134228</v>
      </c>
      <c r="J108" s="37">
        <v>142477</v>
      </c>
      <c r="K108" s="37">
        <v>140755</v>
      </c>
      <c r="L108" s="37">
        <v>141804</v>
      </c>
      <c r="M108" s="37">
        <v>154111</v>
      </c>
      <c r="N108" s="37">
        <v>149105</v>
      </c>
      <c r="O108" s="37">
        <v>149177</v>
      </c>
      <c r="P108" s="37">
        <v>150775</v>
      </c>
      <c r="Q108" s="37">
        <v>159497</v>
      </c>
    </row>
    <row r="109" spans="1:17" ht="11.45" customHeight="1" x14ac:dyDescent="0.25">
      <c r="A109" s="15" t="s">
        <v>22</v>
      </c>
      <c r="B109" s="36">
        <v>17114.856975259125</v>
      </c>
      <c r="C109" s="36">
        <v>18201.389521184425</v>
      </c>
      <c r="D109" s="36">
        <v>19078.250391095728</v>
      </c>
      <c r="E109" s="36">
        <v>19447.659695654638</v>
      </c>
      <c r="F109" s="36">
        <v>22667.393897627535</v>
      </c>
      <c r="G109" s="36">
        <v>23387.268429098149</v>
      </c>
      <c r="H109" s="36">
        <v>23926.149938756378</v>
      </c>
      <c r="I109" s="36">
        <v>24772.317376425726</v>
      </c>
      <c r="J109" s="36">
        <v>24619.189820862292</v>
      </c>
      <c r="K109" s="36">
        <v>23169.625921398005</v>
      </c>
      <c r="L109" s="36">
        <v>23320.601271766453</v>
      </c>
      <c r="M109" s="36">
        <v>23353.37284391202</v>
      </c>
      <c r="N109" s="36">
        <v>23304.660068715955</v>
      </c>
      <c r="O109" s="36">
        <v>24050.481320748611</v>
      </c>
      <c r="P109" s="36">
        <v>24139.072612261589</v>
      </c>
      <c r="Q109" s="36">
        <v>24330.035012507884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633219</v>
      </c>
      <c r="D111" s="41">
        <f t="shared" si="112"/>
        <v>546786</v>
      </c>
      <c r="E111" s="41">
        <f t="shared" si="112"/>
        <v>573482</v>
      </c>
      <c r="F111" s="41">
        <f t="shared" si="112"/>
        <v>609998</v>
      </c>
      <c r="G111" s="41">
        <f t="shared" si="112"/>
        <v>603141</v>
      </c>
      <c r="H111" s="41">
        <f t="shared" si="112"/>
        <v>638913</v>
      </c>
      <c r="I111" s="41">
        <f t="shared" si="112"/>
        <v>643635</v>
      </c>
      <c r="J111" s="41">
        <f t="shared" si="112"/>
        <v>665651</v>
      </c>
      <c r="K111" s="41">
        <f t="shared" si="112"/>
        <v>601696</v>
      </c>
      <c r="L111" s="41">
        <f t="shared" si="112"/>
        <v>692860</v>
      </c>
      <c r="M111" s="41">
        <f t="shared" si="112"/>
        <v>743850</v>
      </c>
      <c r="N111" s="41">
        <f t="shared" si="112"/>
        <v>633870</v>
      </c>
      <c r="O111" s="41">
        <f t="shared" si="112"/>
        <v>629055</v>
      </c>
      <c r="P111" s="41">
        <f t="shared" si="112"/>
        <v>628409</v>
      </c>
      <c r="Q111" s="41">
        <f t="shared" si="112"/>
        <v>665807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540721</v>
      </c>
      <c r="D112" s="40">
        <f t="shared" si="113"/>
        <v>503032</v>
      </c>
      <c r="E112" s="40">
        <f t="shared" si="113"/>
        <v>492097</v>
      </c>
      <c r="F112" s="40">
        <f t="shared" si="113"/>
        <v>521588</v>
      </c>
      <c r="G112" s="40">
        <f t="shared" si="113"/>
        <v>521987</v>
      </c>
      <c r="H112" s="40">
        <f t="shared" si="113"/>
        <v>567243</v>
      </c>
      <c r="I112" s="40">
        <f t="shared" si="113"/>
        <v>569663</v>
      </c>
      <c r="J112" s="40">
        <f t="shared" si="113"/>
        <v>577706</v>
      </c>
      <c r="K112" s="40">
        <f t="shared" si="113"/>
        <v>515305</v>
      </c>
      <c r="L112" s="40">
        <f t="shared" si="113"/>
        <v>590813</v>
      </c>
      <c r="M112" s="40">
        <f t="shared" si="113"/>
        <v>634845</v>
      </c>
      <c r="N112" s="40">
        <f t="shared" si="113"/>
        <v>537283</v>
      </c>
      <c r="O112" s="40">
        <f t="shared" si="113"/>
        <v>524106</v>
      </c>
      <c r="P112" s="40">
        <f t="shared" si="113"/>
        <v>530556</v>
      </c>
      <c r="Q112" s="40">
        <f t="shared" si="113"/>
        <v>562595</v>
      </c>
    </row>
    <row r="113" spans="1:17" ht="11.45" customHeight="1" x14ac:dyDescent="0.25">
      <c r="A113" s="23" t="s">
        <v>30</v>
      </c>
      <c r="B113" s="39"/>
      <c r="C113" s="39">
        <v>26536</v>
      </c>
      <c r="D113" s="39">
        <v>26879</v>
      </c>
      <c r="E113" s="39">
        <v>27780</v>
      </c>
      <c r="F113" s="39">
        <v>31319</v>
      </c>
      <c r="G113" s="39">
        <v>35465</v>
      </c>
      <c r="H113" s="39">
        <v>34086</v>
      </c>
      <c r="I113" s="39">
        <v>37664</v>
      </c>
      <c r="J113" s="39">
        <v>32991</v>
      </c>
      <c r="K113" s="39">
        <v>33029</v>
      </c>
      <c r="L113" s="39">
        <v>33036</v>
      </c>
      <c r="M113" s="39">
        <v>31309</v>
      </c>
      <c r="N113" s="39">
        <v>29285</v>
      </c>
      <c r="O113" s="39">
        <v>25805</v>
      </c>
      <c r="P113" s="39">
        <v>25851</v>
      </c>
      <c r="Q113" s="39">
        <v>26971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512976</v>
      </c>
      <c r="D114" s="38">
        <f t="shared" ref="D114" si="115">SUM(D115:D120)</f>
        <v>474830</v>
      </c>
      <c r="E114" s="38">
        <f t="shared" ref="E114" si="116">SUM(E115:E120)</f>
        <v>463173</v>
      </c>
      <c r="F114" s="38">
        <f t="shared" ref="F114" si="117">SUM(F115:F120)</f>
        <v>489106</v>
      </c>
      <c r="G114" s="38">
        <f t="shared" ref="G114" si="118">SUM(G115:G120)</f>
        <v>485394</v>
      </c>
      <c r="H114" s="38">
        <f t="shared" ref="H114" si="119">SUM(H115:H120)</f>
        <v>531992</v>
      </c>
      <c r="I114" s="38">
        <f t="shared" ref="I114" si="120">SUM(I115:I120)</f>
        <v>530651</v>
      </c>
      <c r="J114" s="38">
        <f t="shared" ref="J114" si="121">SUM(J115:J120)</f>
        <v>543244</v>
      </c>
      <c r="K114" s="38">
        <f t="shared" ref="K114" si="122">SUM(K115:K120)</f>
        <v>481027</v>
      </c>
      <c r="L114" s="38">
        <f t="shared" ref="L114" si="123">SUM(L115:L120)</f>
        <v>556489</v>
      </c>
      <c r="M114" s="38">
        <f t="shared" ref="M114" si="124">SUM(M115:M120)</f>
        <v>602553</v>
      </c>
      <c r="N114" s="38">
        <f t="shared" ref="N114" si="125">SUM(N115:N120)</f>
        <v>506808</v>
      </c>
      <c r="O114" s="38">
        <f t="shared" ref="O114" si="126">SUM(O115:O120)</f>
        <v>497221</v>
      </c>
      <c r="P114" s="38">
        <f t="shared" ref="P114" si="127">SUM(P115:P120)</f>
        <v>503300</v>
      </c>
      <c r="Q114" s="38">
        <f t="shared" ref="Q114" si="128">SUM(Q115:Q120)</f>
        <v>534436</v>
      </c>
    </row>
    <row r="115" spans="1:17" ht="11.45" customHeight="1" x14ac:dyDescent="0.25">
      <c r="A115" s="62" t="s">
        <v>59</v>
      </c>
      <c r="B115" s="42"/>
      <c r="C115" s="42">
        <v>186132</v>
      </c>
      <c r="D115" s="42">
        <v>168334</v>
      </c>
      <c r="E115" s="42">
        <v>146753</v>
      </c>
      <c r="F115" s="42">
        <v>146346</v>
      </c>
      <c r="G115" s="42">
        <v>132688</v>
      </c>
      <c r="H115" s="42">
        <v>135282</v>
      </c>
      <c r="I115" s="42">
        <v>122028</v>
      </c>
      <c r="J115" s="42">
        <v>115850</v>
      </c>
      <c r="K115" s="42">
        <v>119093</v>
      </c>
      <c r="L115" s="42">
        <v>134552</v>
      </c>
      <c r="M115" s="42">
        <v>147172</v>
      </c>
      <c r="N115" s="42">
        <v>157126</v>
      </c>
      <c r="O115" s="42">
        <v>175137</v>
      </c>
      <c r="P115" s="42">
        <v>188897</v>
      </c>
      <c r="Q115" s="42">
        <v>204866</v>
      </c>
    </row>
    <row r="116" spans="1:17" ht="11.45" customHeight="1" x14ac:dyDescent="0.25">
      <c r="A116" s="62" t="s">
        <v>58</v>
      </c>
      <c r="B116" s="42"/>
      <c r="C116" s="42">
        <v>313844</v>
      </c>
      <c r="D116" s="42">
        <v>304496</v>
      </c>
      <c r="E116" s="42">
        <v>316420</v>
      </c>
      <c r="F116" s="42">
        <v>342760</v>
      </c>
      <c r="G116" s="42">
        <v>352380</v>
      </c>
      <c r="H116" s="42">
        <v>396234</v>
      </c>
      <c r="I116" s="42">
        <v>408255</v>
      </c>
      <c r="J116" s="42">
        <v>426992</v>
      </c>
      <c r="K116" s="42">
        <v>361638</v>
      </c>
      <c r="L116" s="42">
        <v>421479</v>
      </c>
      <c r="M116" s="42">
        <v>439209</v>
      </c>
      <c r="N116" s="42">
        <v>342081</v>
      </c>
      <c r="O116" s="42">
        <v>320132</v>
      </c>
      <c r="P116" s="42">
        <v>304090</v>
      </c>
      <c r="Q116" s="42">
        <v>306105</v>
      </c>
    </row>
    <row r="117" spans="1:17" ht="11.45" customHeight="1" x14ac:dyDescent="0.25">
      <c r="A117" s="62" t="s">
        <v>57</v>
      </c>
      <c r="B117" s="42"/>
      <c r="C117" s="42">
        <v>13000</v>
      </c>
      <c r="D117" s="42">
        <v>2000</v>
      </c>
      <c r="E117" s="42">
        <v>0</v>
      </c>
      <c r="F117" s="42">
        <v>0</v>
      </c>
      <c r="G117" s="42">
        <v>326</v>
      </c>
      <c r="H117" s="42">
        <v>476</v>
      </c>
      <c r="I117" s="42">
        <v>368</v>
      </c>
      <c r="J117" s="42">
        <v>402</v>
      </c>
      <c r="K117" s="42">
        <v>296</v>
      </c>
      <c r="L117" s="42">
        <v>249</v>
      </c>
      <c r="M117" s="42">
        <v>15884</v>
      </c>
      <c r="N117" s="42">
        <v>6538</v>
      </c>
      <c r="O117" s="42">
        <v>1082</v>
      </c>
      <c r="P117" s="42">
        <v>7477</v>
      </c>
      <c r="Q117" s="42">
        <v>18972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155</v>
      </c>
      <c r="M118" s="42">
        <v>7</v>
      </c>
      <c r="N118" s="42">
        <v>176</v>
      </c>
      <c r="O118" s="42">
        <v>202</v>
      </c>
      <c r="P118" s="42">
        <v>925</v>
      </c>
      <c r="Q118" s="42">
        <v>895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325</v>
      </c>
      <c r="O119" s="42">
        <v>167</v>
      </c>
      <c r="P119" s="42">
        <v>744</v>
      </c>
      <c r="Q119" s="42">
        <v>2238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54</v>
      </c>
      <c r="M120" s="42">
        <v>281</v>
      </c>
      <c r="N120" s="42">
        <v>562</v>
      </c>
      <c r="O120" s="42">
        <v>501</v>
      </c>
      <c r="P120" s="42">
        <v>1167</v>
      </c>
      <c r="Q120" s="42">
        <v>1360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1209</v>
      </c>
      <c r="D121" s="38">
        <f t="shared" ref="D121" si="130">SUM(D122:D126)</f>
        <v>1323</v>
      </c>
      <c r="E121" s="38">
        <f t="shared" ref="E121" si="131">SUM(E122:E126)</f>
        <v>1144</v>
      </c>
      <c r="F121" s="38">
        <f t="shared" ref="F121" si="132">SUM(F122:F126)</f>
        <v>1163</v>
      </c>
      <c r="G121" s="38">
        <f t="shared" ref="G121" si="133">SUM(G122:G126)</f>
        <v>1128</v>
      </c>
      <c r="H121" s="38">
        <f t="shared" ref="H121" si="134">SUM(H122:H126)</f>
        <v>1165</v>
      </c>
      <c r="I121" s="38">
        <f t="shared" ref="I121" si="135">SUM(I122:I126)</f>
        <v>1348</v>
      </c>
      <c r="J121" s="38">
        <f t="shared" ref="J121" si="136">SUM(J122:J126)</f>
        <v>1471</v>
      </c>
      <c r="K121" s="38">
        <f t="shared" ref="K121" si="137">SUM(K122:K126)</f>
        <v>1249</v>
      </c>
      <c r="L121" s="38">
        <f t="shared" ref="L121" si="138">SUM(L122:L126)</f>
        <v>1288</v>
      </c>
      <c r="M121" s="38">
        <f t="shared" ref="M121" si="139">SUM(M122:M126)</f>
        <v>983</v>
      </c>
      <c r="N121" s="38">
        <f t="shared" ref="N121" si="140">SUM(N122:N126)</f>
        <v>1190</v>
      </c>
      <c r="O121" s="38">
        <f t="shared" ref="O121" si="141">SUM(O122:O126)</f>
        <v>1080</v>
      </c>
      <c r="P121" s="38">
        <f t="shared" ref="P121" si="142">SUM(P122:P126)</f>
        <v>1405</v>
      </c>
      <c r="Q121" s="38">
        <f t="shared" ref="Q121" si="143">SUM(Q122:Q126)</f>
        <v>1188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1</v>
      </c>
      <c r="L122" s="37">
        <v>2</v>
      </c>
      <c r="M122" s="37">
        <v>2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1209</v>
      </c>
      <c r="D123" s="37">
        <v>1323</v>
      </c>
      <c r="E123" s="37">
        <v>1144</v>
      </c>
      <c r="F123" s="37">
        <v>1163</v>
      </c>
      <c r="G123" s="37">
        <v>1109</v>
      </c>
      <c r="H123" s="37">
        <v>1165</v>
      </c>
      <c r="I123" s="37">
        <v>1348</v>
      </c>
      <c r="J123" s="37">
        <v>1471</v>
      </c>
      <c r="K123" s="37">
        <v>1248</v>
      </c>
      <c r="L123" s="37">
        <v>1286</v>
      </c>
      <c r="M123" s="37">
        <v>981</v>
      </c>
      <c r="N123" s="37">
        <v>1190</v>
      </c>
      <c r="O123" s="37">
        <v>1080</v>
      </c>
      <c r="P123" s="37">
        <v>1402</v>
      </c>
      <c r="Q123" s="37">
        <v>1188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19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3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92498</v>
      </c>
      <c r="D127" s="40">
        <f t="shared" si="144"/>
        <v>43754</v>
      </c>
      <c r="E127" s="40">
        <f t="shared" si="144"/>
        <v>81385</v>
      </c>
      <c r="F127" s="40">
        <f t="shared" si="144"/>
        <v>88410</v>
      </c>
      <c r="G127" s="40">
        <f t="shared" si="144"/>
        <v>81154</v>
      </c>
      <c r="H127" s="40">
        <f t="shared" si="144"/>
        <v>71670</v>
      </c>
      <c r="I127" s="40">
        <f t="shared" si="144"/>
        <v>73972</v>
      </c>
      <c r="J127" s="40">
        <f t="shared" si="144"/>
        <v>87945</v>
      </c>
      <c r="K127" s="40">
        <f t="shared" si="144"/>
        <v>86391</v>
      </c>
      <c r="L127" s="40">
        <f t="shared" si="144"/>
        <v>102047</v>
      </c>
      <c r="M127" s="40">
        <f t="shared" si="144"/>
        <v>109005</v>
      </c>
      <c r="N127" s="40">
        <f t="shared" si="144"/>
        <v>96587</v>
      </c>
      <c r="O127" s="40">
        <f t="shared" si="144"/>
        <v>104949</v>
      </c>
      <c r="P127" s="40">
        <f t="shared" si="144"/>
        <v>97853</v>
      </c>
      <c r="Q127" s="40">
        <f t="shared" si="144"/>
        <v>103212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79843</v>
      </c>
      <c r="D128" s="39">
        <f t="shared" ref="D128" si="146">SUM(D129:D133)</f>
        <v>34229</v>
      </c>
      <c r="E128" s="39">
        <f t="shared" ref="E128" si="147">SUM(E129:E133)</f>
        <v>68577</v>
      </c>
      <c r="F128" s="39">
        <f t="shared" ref="F128" si="148">SUM(F129:F133)</f>
        <v>71515</v>
      </c>
      <c r="G128" s="39">
        <f t="shared" ref="G128" si="149">SUM(G129:G133)</f>
        <v>66152</v>
      </c>
      <c r="H128" s="39">
        <f t="shared" ref="H128" si="150">SUM(H129:H133)</f>
        <v>57676</v>
      </c>
      <c r="I128" s="39">
        <f t="shared" ref="I128" si="151">SUM(I129:I133)</f>
        <v>59041</v>
      </c>
      <c r="J128" s="39">
        <f t="shared" ref="J128" si="152">SUM(J129:J133)</f>
        <v>66460</v>
      </c>
      <c r="K128" s="39">
        <f t="shared" ref="K128" si="153">SUM(K129:K133)</f>
        <v>73844</v>
      </c>
      <c r="L128" s="39">
        <f t="shared" ref="L128" si="154">SUM(L129:L133)</f>
        <v>85568</v>
      </c>
      <c r="M128" s="39">
        <f t="shared" ref="M128" si="155">SUM(M129:M133)</f>
        <v>82230</v>
      </c>
      <c r="N128" s="39">
        <f t="shared" ref="N128" si="156">SUM(N129:N133)</f>
        <v>85453</v>
      </c>
      <c r="O128" s="39">
        <f t="shared" ref="O128" si="157">SUM(O129:O133)</f>
        <v>87742</v>
      </c>
      <c r="P128" s="39">
        <f t="shared" ref="P128" si="158">SUM(P129:P133)</f>
        <v>80523</v>
      </c>
      <c r="Q128" s="39">
        <f t="shared" ref="Q128" si="159">SUM(Q129:Q133)</f>
        <v>77451</v>
      </c>
    </row>
    <row r="129" spans="1:17" ht="11.45" customHeight="1" x14ac:dyDescent="0.25">
      <c r="A129" s="62" t="s">
        <v>59</v>
      </c>
      <c r="B129" s="42"/>
      <c r="C129" s="42">
        <v>4745</v>
      </c>
      <c r="D129" s="42">
        <v>4698</v>
      </c>
      <c r="E129" s="42">
        <v>4213</v>
      </c>
      <c r="F129" s="42">
        <v>3557</v>
      </c>
      <c r="G129" s="42">
        <v>2503</v>
      </c>
      <c r="H129" s="42">
        <v>684</v>
      </c>
      <c r="I129" s="42">
        <v>871</v>
      </c>
      <c r="J129" s="42">
        <v>4034</v>
      </c>
      <c r="K129" s="42">
        <v>3368</v>
      </c>
      <c r="L129" s="42">
        <v>3906</v>
      </c>
      <c r="M129" s="42">
        <v>2456</v>
      </c>
      <c r="N129" s="42">
        <v>2442</v>
      </c>
      <c r="O129" s="42">
        <v>1682</v>
      </c>
      <c r="P129" s="42">
        <v>1354</v>
      </c>
      <c r="Q129" s="42">
        <v>1819</v>
      </c>
    </row>
    <row r="130" spans="1:17" ht="11.45" customHeight="1" x14ac:dyDescent="0.25">
      <c r="A130" s="62" t="s">
        <v>58</v>
      </c>
      <c r="B130" s="42"/>
      <c r="C130" s="42">
        <v>68891</v>
      </c>
      <c r="D130" s="42">
        <v>28089</v>
      </c>
      <c r="E130" s="42">
        <v>63536</v>
      </c>
      <c r="F130" s="42">
        <v>65575</v>
      </c>
      <c r="G130" s="42">
        <v>61821</v>
      </c>
      <c r="H130" s="42">
        <v>54993</v>
      </c>
      <c r="I130" s="42">
        <v>57829</v>
      </c>
      <c r="J130" s="42">
        <v>60414</v>
      </c>
      <c r="K130" s="42">
        <v>68462</v>
      </c>
      <c r="L130" s="42">
        <v>79855</v>
      </c>
      <c r="M130" s="42">
        <v>76184</v>
      </c>
      <c r="N130" s="42">
        <v>80622</v>
      </c>
      <c r="O130" s="42">
        <v>85881</v>
      </c>
      <c r="P130" s="42">
        <v>78867</v>
      </c>
      <c r="Q130" s="42">
        <v>73894</v>
      </c>
    </row>
    <row r="131" spans="1:17" ht="11.45" customHeight="1" x14ac:dyDescent="0.25">
      <c r="A131" s="62" t="s">
        <v>57</v>
      </c>
      <c r="B131" s="42"/>
      <c r="C131" s="42">
        <v>6207</v>
      </c>
      <c r="D131" s="42">
        <v>1442</v>
      </c>
      <c r="E131" s="42">
        <v>828</v>
      </c>
      <c r="F131" s="42">
        <v>2383</v>
      </c>
      <c r="G131" s="42">
        <v>1828</v>
      </c>
      <c r="H131" s="42">
        <v>1999</v>
      </c>
      <c r="I131" s="42">
        <v>341</v>
      </c>
      <c r="J131" s="42">
        <v>2012</v>
      </c>
      <c r="K131" s="42">
        <v>2014</v>
      </c>
      <c r="L131" s="42">
        <v>1792</v>
      </c>
      <c r="M131" s="42">
        <v>3590</v>
      </c>
      <c r="N131" s="42">
        <v>2104</v>
      </c>
      <c r="O131" s="42">
        <v>11</v>
      </c>
      <c r="P131" s="42">
        <v>30</v>
      </c>
      <c r="Q131" s="42">
        <v>1367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15</v>
      </c>
      <c r="M132" s="42">
        <v>0</v>
      </c>
      <c r="N132" s="42">
        <v>44</v>
      </c>
      <c r="O132" s="42">
        <v>62</v>
      </c>
      <c r="P132" s="42">
        <v>180</v>
      </c>
      <c r="Q132" s="42">
        <v>302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241</v>
      </c>
      <c r="O133" s="42">
        <v>106</v>
      </c>
      <c r="P133" s="42">
        <v>92</v>
      </c>
      <c r="Q133" s="42">
        <v>69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12655</v>
      </c>
      <c r="D134" s="38">
        <f t="shared" ref="D134" si="161">SUM(D135:D136)</f>
        <v>9525</v>
      </c>
      <c r="E134" s="38">
        <f t="shared" ref="E134" si="162">SUM(E135:E136)</f>
        <v>12808</v>
      </c>
      <c r="F134" s="38">
        <f t="shared" ref="F134" si="163">SUM(F135:F136)</f>
        <v>16895</v>
      </c>
      <c r="G134" s="38">
        <f t="shared" ref="G134" si="164">SUM(G135:G136)</f>
        <v>15002</v>
      </c>
      <c r="H134" s="38">
        <f t="shared" ref="H134" si="165">SUM(H135:H136)</f>
        <v>13994</v>
      </c>
      <c r="I134" s="38">
        <f t="shared" ref="I134" si="166">SUM(I135:I136)</f>
        <v>14931</v>
      </c>
      <c r="J134" s="38">
        <f t="shared" ref="J134" si="167">SUM(J135:J136)</f>
        <v>21485</v>
      </c>
      <c r="K134" s="38">
        <f t="shared" ref="K134" si="168">SUM(K135:K136)</f>
        <v>12547</v>
      </c>
      <c r="L134" s="38">
        <f t="shared" ref="L134" si="169">SUM(L135:L136)</f>
        <v>16479</v>
      </c>
      <c r="M134" s="38">
        <f t="shared" ref="M134" si="170">SUM(M135:M136)</f>
        <v>26775</v>
      </c>
      <c r="N134" s="38">
        <f t="shared" ref="N134" si="171">SUM(N135:N136)</f>
        <v>11134</v>
      </c>
      <c r="O134" s="38">
        <f t="shared" ref="O134" si="172">SUM(O135:O136)</f>
        <v>17207</v>
      </c>
      <c r="P134" s="38">
        <f t="shared" ref="P134" si="173">SUM(P135:P136)</f>
        <v>17330</v>
      </c>
      <c r="Q134" s="38">
        <f t="shared" ref="Q134" si="174">SUM(Q135:Q136)</f>
        <v>25761</v>
      </c>
    </row>
    <row r="135" spans="1:17" ht="11.45" customHeight="1" x14ac:dyDescent="0.25">
      <c r="A135" s="17" t="s">
        <v>23</v>
      </c>
      <c r="B135" s="37"/>
      <c r="C135" s="37">
        <v>6356</v>
      </c>
      <c r="D135" s="37">
        <v>3754</v>
      </c>
      <c r="E135" s="37">
        <v>8039</v>
      </c>
      <c r="F135" s="37">
        <v>9677</v>
      </c>
      <c r="G135" s="37">
        <v>10197</v>
      </c>
      <c r="H135" s="37">
        <v>9037</v>
      </c>
      <c r="I135" s="37">
        <v>9239</v>
      </c>
      <c r="J135" s="37">
        <v>16428</v>
      </c>
      <c r="K135" s="37">
        <v>8618</v>
      </c>
      <c r="L135" s="37">
        <v>11012</v>
      </c>
      <c r="M135" s="37">
        <v>21517</v>
      </c>
      <c r="N135" s="37">
        <v>6042</v>
      </c>
      <c r="O135" s="37">
        <v>11389</v>
      </c>
      <c r="P135" s="37">
        <v>12142</v>
      </c>
      <c r="Q135" s="37">
        <v>20432</v>
      </c>
    </row>
    <row r="136" spans="1:17" ht="11.45" customHeight="1" x14ac:dyDescent="0.25">
      <c r="A136" s="15" t="s">
        <v>22</v>
      </c>
      <c r="B136" s="36"/>
      <c r="C136" s="36">
        <v>6299</v>
      </c>
      <c r="D136" s="36">
        <v>5771</v>
      </c>
      <c r="E136" s="36">
        <v>4769</v>
      </c>
      <c r="F136" s="36">
        <v>7218</v>
      </c>
      <c r="G136" s="36">
        <v>4805</v>
      </c>
      <c r="H136" s="36">
        <v>4957</v>
      </c>
      <c r="I136" s="36">
        <v>5692</v>
      </c>
      <c r="J136" s="36">
        <v>5057</v>
      </c>
      <c r="K136" s="36">
        <v>3929</v>
      </c>
      <c r="L136" s="36">
        <v>5467</v>
      </c>
      <c r="M136" s="36">
        <v>5258</v>
      </c>
      <c r="N136" s="36">
        <v>5092</v>
      </c>
      <c r="O136" s="36">
        <v>5818</v>
      </c>
      <c r="P136" s="36">
        <v>5188</v>
      </c>
      <c r="Q136" s="36">
        <v>5329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1.499802467083174</v>
      </c>
      <c r="C141" s="24">
        <f t="shared" ref="C141:Q141" si="176">IF(C4=0,0,C4/C31)</f>
        <v>1.4643703847941993</v>
      </c>
      <c r="D141" s="24">
        <f t="shared" si="176"/>
        <v>1.4949017593288554</v>
      </c>
      <c r="E141" s="24">
        <f t="shared" si="176"/>
        <v>1.4370852758262069</v>
      </c>
      <c r="F141" s="24">
        <f t="shared" si="176"/>
        <v>1.4384935854315939</v>
      </c>
      <c r="G141" s="24">
        <f t="shared" si="176"/>
        <v>1.49006778171037</v>
      </c>
      <c r="H141" s="24">
        <f t="shared" si="176"/>
        <v>1.4525233710464291</v>
      </c>
      <c r="I141" s="24">
        <f t="shared" si="176"/>
        <v>1.421409246503841</v>
      </c>
      <c r="J141" s="24">
        <f t="shared" si="176"/>
        <v>1.4121774913077656</v>
      </c>
      <c r="K141" s="24">
        <f t="shared" si="176"/>
        <v>1.4060803494314136</v>
      </c>
      <c r="L141" s="24">
        <f t="shared" si="176"/>
        <v>1.4197347661443991</v>
      </c>
      <c r="M141" s="24">
        <f t="shared" si="176"/>
        <v>1.418432029801852</v>
      </c>
      <c r="N141" s="24">
        <f t="shared" si="176"/>
        <v>1.4386303928885924</v>
      </c>
      <c r="O141" s="24">
        <f t="shared" si="176"/>
        <v>1.3917780281219072</v>
      </c>
      <c r="P141" s="24">
        <f t="shared" si="176"/>
        <v>1.3698823741180695</v>
      </c>
      <c r="Q141" s="24">
        <f t="shared" si="176"/>
        <v>1.3109373614281294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1.1546558434345866</v>
      </c>
      <c r="N142" s="22">
        <f t="shared" si="178"/>
        <v>1.1525287411942109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1.3446704890267727</v>
      </c>
      <c r="C143" s="21">
        <f t="shared" ref="C143:Q143" si="180">IF(C6=0,0,C6/C33)</f>
        <v>1.3080931751700571</v>
      </c>
      <c r="D143" s="21">
        <f t="shared" si="180"/>
        <v>1.3252113713777218</v>
      </c>
      <c r="E143" s="21">
        <f t="shared" si="180"/>
        <v>1.2532676382450476</v>
      </c>
      <c r="F143" s="21">
        <f t="shared" si="180"/>
        <v>1.2485227566924832</v>
      </c>
      <c r="G143" s="21">
        <f t="shared" si="180"/>
        <v>1.2898836241434843</v>
      </c>
      <c r="H143" s="21">
        <f t="shared" si="180"/>
        <v>1.2502715961292712</v>
      </c>
      <c r="I143" s="21">
        <f t="shared" si="180"/>
        <v>1.2194294515092476</v>
      </c>
      <c r="J143" s="21">
        <f t="shared" si="180"/>
        <v>1.2278455978338454</v>
      </c>
      <c r="K143" s="21">
        <f t="shared" si="180"/>
        <v>1.2222234897401736</v>
      </c>
      <c r="L143" s="21">
        <f t="shared" si="180"/>
        <v>1.2386117928062639</v>
      </c>
      <c r="M143" s="21">
        <f t="shared" si="180"/>
        <v>1.235238370640926</v>
      </c>
      <c r="N143" s="21">
        <f t="shared" si="180"/>
        <v>1.2508619556294369</v>
      </c>
      <c r="O143" s="21">
        <f t="shared" si="180"/>
        <v>1.2189192698442486</v>
      </c>
      <c r="P143" s="21">
        <f t="shared" si="180"/>
        <v>1.2073135635739629</v>
      </c>
      <c r="Q143" s="21">
        <f t="shared" si="180"/>
        <v>1.1587729722224189</v>
      </c>
    </row>
    <row r="144" spans="1:17" ht="11.45" customHeight="1" x14ac:dyDescent="0.25">
      <c r="A144" s="62" t="s">
        <v>59</v>
      </c>
      <c r="B144" s="70">
        <v>1.3118924654354589</v>
      </c>
      <c r="C144" s="70">
        <v>1.2749010930893676</v>
      </c>
      <c r="D144" s="70">
        <v>1.2904393601617461</v>
      </c>
      <c r="E144" s="70">
        <v>1.2198384012826651</v>
      </c>
      <c r="F144" s="70">
        <v>1.2128889959254636</v>
      </c>
      <c r="G144" s="70">
        <v>1.2522457145209602</v>
      </c>
      <c r="H144" s="70">
        <v>1.2119790418572109</v>
      </c>
      <c r="I144" s="70">
        <v>1.1805446571760745</v>
      </c>
      <c r="J144" s="70">
        <v>1.1871709720516319</v>
      </c>
      <c r="K144" s="70">
        <v>1.1811178957636421</v>
      </c>
      <c r="L144" s="70">
        <v>1.1960316426586632</v>
      </c>
      <c r="M144" s="70">
        <v>1.1924532935857577</v>
      </c>
      <c r="N144" s="70">
        <v>1.2075131930307181</v>
      </c>
      <c r="O144" s="70">
        <v>1.1770495053904717</v>
      </c>
      <c r="P144" s="70">
        <v>1.1663449633068228</v>
      </c>
      <c r="Q144" s="70">
        <v>1.1201334096476934</v>
      </c>
    </row>
    <row r="145" spans="1:17" ht="11.45" customHeight="1" x14ac:dyDescent="0.25">
      <c r="A145" s="62" t="s">
        <v>58</v>
      </c>
      <c r="B145" s="70">
        <v>1.3714617459982603</v>
      </c>
      <c r="C145" s="70">
        <v>1.332790701349946</v>
      </c>
      <c r="D145" s="70">
        <v>1.3490345166399424</v>
      </c>
      <c r="E145" s="70">
        <v>1.275227770367247</v>
      </c>
      <c r="F145" s="70">
        <v>1.2679628124107474</v>
      </c>
      <c r="G145" s="70">
        <v>1.3091066069090451</v>
      </c>
      <c r="H145" s="70">
        <v>1.2670115399336928</v>
      </c>
      <c r="I145" s="70">
        <v>1.2341498098490837</v>
      </c>
      <c r="J145" s="70">
        <v>1.2410770067102608</v>
      </c>
      <c r="K145" s="70">
        <v>1.2347490775595802</v>
      </c>
      <c r="L145" s="70">
        <v>1.2503400149991306</v>
      </c>
      <c r="M145" s="70">
        <v>1.2465991833405774</v>
      </c>
      <c r="N145" s="70">
        <v>1.262342909698887</v>
      </c>
      <c r="O145" s="70">
        <v>1.2304959532284341</v>
      </c>
      <c r="P145" s="70">
        <v>1.2193053485386818</v>
      </c>
      <c r="Q145" s="70">
        <v>1.1709954605437043</v>
      </c>
    </row>
    <row r="146" spans="1:17" ht="11.45" customHeight="1" x14ac:dyDescent="0.25">
      <c r="A146" s="62" t="s">
        <v>57</v>
      </c>
      <c r="B146" s="70">
        <v>1.3043303743559695</v>
      </c>
      <c r="C146" s="70">
        <v>1.2688503799149553</v>
      </c>
      <c r="D146" s="70">
        <v>1.2854550302363903</v>
      </c>
      <c r="E146" s="70">
        <v>1.2156696090976962</v>
      </c>
      <c r="F146" s="70">
        <v>1.2110670739917089</v>
      </c>
      <c r="G146" s="70">
        <v>1.2511871154191798</v>
      </c>
      <c r="H146" s="70">
        <v>1.2127634482453933</v>
      </c>
      <c r="I146" s="70">
        <v>1.1828465679639701</v>
      </c>
      <c r="J146" s="70">
        <v>1.1910102298988301</v>
      </c>
      <c r="K146" s="70">
        <v>1.1855567850479682</v>
      </c>
      <c r="L146" s="70">
        <v>1.2014534390220761</v>
      </c>
      <c r="M146" s="70">
        <v>1.1981812195216979</v>
      </c>
      <c r="N146" s="70">
        <v>1.2133360969605538</v>
      </c>
      <c r="O146" s="70">
        <v>1.1823516917489214</v>
      </c>
      <c r="P146" s="70">
        <v>1.1710941566667439</v>
      </c>
      <c r="Q146" s="70">
        <v>1.1240097830557463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>
        <v>1.2014534390220761</v>
      </c>
      <c r="M147" s="70">
        <v>1.1981812195216979</v>
      </c>
      <c r="N147" s="70">
        <v>1.2133360969605538</v>
      </c>
      <c r="O147" s="70">
        <v>1.1823516917489216</v>
      </c>
      <c r="P147" s="70">
        <v>1.1710941566667439</v>
      </c>
      <c r="Q147" s="70">
        <v>1.1240097830557463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>
        <v>1.2133360969605538</v>
      </c>
      <c r="O148" s="70">
        <v>1.1823516917489216</v>
      </c>
      <c r="P148" s="70">
        <v>1.1710941566667439</v>
      </c>
      <c r="Q148" s="70">
        <v>1.1240097830557463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>
        <v>1.1147506135256378</v>
      </c>
      <c r="M149" s="70">
        <v>1.1117145335768333</v>
      </c>
      <c r="N149" s="70">
        <v>1.1257757600664933</v>
      </c>
      <c r="O149" s="70">
        <v>1.0970273428598241</v>
      </c>
      <c r="P149" s="70">
        <v>1.0865822072165665</v>
      </c>
      <c r="Q149" s="70">
        <v>1.042895675000177</v>
      </c>
    </row>
    <row r="150" spans="1:17" ht="11.45" customHeight="1" x14ac:dyDescent="0.25">
      <c r="A150" s="19" t="s">
        <v>28</v>
      </c>
      <c r="B150" s="21">
        <f t="shared" ref="B150" si="181">IF(B13=0,0,B13/B40)</f>
        <v>20.084302732571455</v>
      </c>
      <c r="C150" s="21">
        <f t="shared" ref="C150:Q150" si="182">IF(C13=0,0,C13/C40)</f>
        <v>20.575131760252372</v>
      </c>
      <c r="D150" s="21">
        <f t="shared" si="182"/>
        <v>21.99915268947673</v>
      </c>
      <c r="E150" s="21">
        <f t="shared" si="182"/>
        <v>23.631725107001206</v>
      </c>
      <c r="F150" s="21">
        <f t="shared" si="182"/>
        <v>24.48799428191171</v>
      </c>
      <c r="G150" s="21">
        <f t="shared" si="182"/>
        <v>25.285616935204658</v>
      </c>
      <c r="H150" s="21">
        <f t="shared" si="182"/>
        <v>26.602315410434869</v>
      </c>
      <c r="I150" s="21">
        <f t="shared" si="182"/>
        <v>27.690053876336695</v>
      </c>
      <c r="J150" s="21">
        <f t="shared" si="182"/>
        <v>25.535946731476564</v>
      </c>
      <c r="K150" s="21">
        <f t="shared" si="182"/>
        <v>25.831383746530367</v>
      </c>
      <c r="L150" s="21">
        <f t="shared" si="182"/>
        <v>25.571154681572924</v>
      </c>
      <c r="M150" s="21">
        <f t="shared" si="182"/>
        <v>26.604679677008932</v>
      </c>
      <c r="N150" s="21">
        <f t="shared" si="182"/>
        <v>27.494234846608759</v>
      </c>
      <c r="O150" s="21">
        <f t="shared" si="182"/>
        <v>25.551966839571087</v>
      </c>
      <c r="P150" s="21">
        <f t="shared" si="182"/>
        <v>24.441844025595977</v>
      </c>
      <c r="Q150" s="21">
        <f t="shared" si="182"/>
        <v>23.013759288483914</v>
      </c>
    </row>
    <row r="151" spans="1:17" ht="11.45" customHeight="1" x14ac:dyDescent="0.25">
      <c r="A151" s="62" t="s">
        <v>59</v>
      </c>
      <c r="B151" s="20">
        <v>7.7247318202197892</v>
      </c>
      <c r="C151" s="20">
        <v>7.9135122154816822</v>
      </c>
      <c r="D151" s="20">
        <v>8.4612125728756666</v>
      </c>
      <c r="E151" s="20">
        <v>9.089125041154313</v>
      </c>
      <c r="F151" s="20">
        <v>9.4184593391968114</v>
      </c>
      <c r="G151" s="20">
        <v>9.7252372827710207</v>
      </c>
      <c r="H151" s="20">
        <v>10.23165977324418</v>
      </c>
      <c r="I151" s="20">
        <v>10.650020721667962</v>
      </c>
      <c r="J151" s="20">
        <v>9.8215179736448324</v>
      </c>
      <c r="K151" s="20">
        <v>9.935147594819373</v>
      </c>
      <c r="L151" s="20">
        <v>9.8350594929126629</v>
      </c>
      <c r="M151" s="20">
        <v>10.232569106541895</v>
      </c>
      <c r="N151" s="20">
        <v>10.574705710234138</v>
      </c>
      <c r="O151" s="20">
        <v>9.8276795536811896</v>
      </c>
      <c r="P151" s="20">
        <v>9.4007092406138373</v>
      </c>
      <c r="Q151" s="20">
        <v>8.8514458801861213</v>
      </c>
    </row>
    <row r="152" spans="1:17" ht="11.45" customHeight="1" x14ac:dyDescent="0.25">
      <c r="A152" s="62" t="s">
        <v>58</v>
      </c>
      <c r="B152" s="20">
        <v>20.252032845315743</v>
      </c>
      <c r="C152" s="20">
        <v>20.743627672227831</v>
      </c>
      <c r="D152" s="20">
        <v>22.163263748160098</v>
      </c>
      <c r="E152" s="20">
        <v>23.80544713204814</v>
      </c>
      <c r="F152" s="20">
        <v>24.663610117281298</v>
      </c>
      <c r="G152" s="20">
        <v>25.466909795082145</v>
      </c>
      <c r="H152" s="20">
        <v>26.778554338479548</v>
      </c>
      <c r="I152" s="20">
        <v>27.8646727923871</v>
      </c>
      <c r="J152" s="20">
        <v>25.682323694458002</v>
      </c>
      <c r="K152" s="20">
        <v>25.968520870565197</v>
      </c>
      <c r="L152" s="20">
        <v>25.694711559122773</v>
      </c>
      <c r="M152" s="20">
        <v>26.730910573780893</v>
      </c>
      <c r="N152" s="20">
        <v>27.621852696362936</v>
      </c>
      <c r="O152" s="20">
        <v>25.665286427537406</v>
      </c>
      <c r="P152" s="20">
        <v>24.545563359380456</v>
      </c>
      <c r="Q152" s="20">
        <v>23.10656995631804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>
        <v>20.252032845315743</v>
      </c>
      <c r="C155" s="20">
        <v>20.743627672227831</v>
      </c>
      <c r="D155" s="20">
        <v>22.163263748160098</v>
      </c>
      <c r="E155" s="20">
        <v>23.805447132048148</v>
      </c>
      <c r="F155" s="20">
        <v>24.663610117281298</v>
      </c>
      <c r="G155" s="20">
        <v>25.466909795082142</v>
      </c>
      <c r="H155" s="20">
        <v>26.778554338479548</v>
      </c>
      <c r="I155" s="20">
        <v>27.864672792387108</v>
      </c>
      <c r="J155" s="20">
        <v>25.682323694458002</v>
      </c>
      <c r="K155" s="20">
        <v>25.968520870565197</v>
      </c>
      <c r="L155" s="20">
        <v>25.694711559122773</v>
      </c>
      <c r="M155" s="20">
        <v>26.730910573780889</v>
      </c>
      <c r="N155" s="20">
        <v>27.621852696362932</v>
      </c>
      <c r="O155" s="20">
        <v>25.665286427537406</v>
      </c>
      <c r="P155" s="20">
        <v>24.545563359380456</v>
      </c>
      <c r="Q155" s="20">
        <v>23.10656995631804</v>
      </c>
    </row>
    <row r="156" spans="1:17" ht="11.45" customHeight="1" x14ac:dyDescent="0.25">
      <c r="A156" s="25" t="s">
        <v>66</v>
      </c>
      <c r="B156" s="24">
        <f t="shared" ref="B156" si="183">IF(B19=0,0,B19/B46)</f>
        <v>3.6884777694642827</v>
      </c>
      <c r="C156" s="24">
        <f t="shared" ref="C156:Q156" si="184">IF(C19=0,0,C19/C46)</f>
        <v>3.6131001275424546</v>
      </c>
      <c r="D156" s="24">
        <f t="shared" si="184"/>
        <v>3.5005273938726793</v>
      </c>
      <c r="E156" s="24">
        <f t="shared" si="184"/>
        <v>3.3769764374125195</v>
      </c>
      <c r="F156" s="24">
        <f t="shared" si="184"/>
        <v>3.2842111952297608</v>
      </c>
      <c r="G156" s="24">
        <f t="shared" si="184"/>
        <v>3.2442379339146283</v>
      </c>
      <c r="H156" s="24">
        <f t="shared" si="184"/>
        <v>3.2183073079434581</v>
      </c>
      <c r="I156" s="24">
        <f t="shared" si="184"/>
        <v>3.1415433813123603</v>
      </c>
      <c r="J156" s="24">
        <f t="shared" si="184"/>
        <v>3.029415968686306</v>
      </c>
      <c r="K156" s="24">
        <f t="shared" si="184"/>
        <v>2.8886047889303823</v>
      </c>
      <c r="L156" s="24">
        <f t="shared" si="184"/>
        <v>2.9534159465504159</v>
      </c>
      <c r="M156" s="24">
        <f t="shared" si="184"/>
        <v>2.9660503232372877</v>
      </c>
      <c r="N156" s="24">
        <f t="shared" si="184"/>
        <v>3.0207139192731214</v>
      </c>
      <c r="O156" s="24">
        <f t="shared" si="184"/>
        <v>3.2268978395100874</v>
      </c>
      <c r="P156" s="24">
        <f t="shared" si="184"/>
        <v>3.1418306273717982</v>
      </c>
      <c r="Q156" s="24">
        <f t="shared" si="184"/>
        <v>2.9484553620110701</v>
      </c>
    </row>
    <row r="157" spans="1:17" ht="11.45" customHeight="1" x14ac:dyDescent="0.25">
      <c r="A157" s="23" t="s">
        <v>27</v>
      </c>
      <c r="B157" s="22">
        <f t="shared" ref="B157" si="185">IF(B20=0,0,B20/B47)</f>
        <v>8.9211626173228517E-2</v>
      </c>
      <c r="C157" s="22">
        <f t="shared" ref="C157:Q157" si="186">IF(C20=0,0,C20/C47)</f>
        <v>8.8943437754019833E-2</v>
      </c>
      <c r="D157" s="22">
        <f t="shared" si="186"/>
        <v>8.6918979551512968E-2</v>
      </c>
      <c r="E157" s="22">
        <f t="shared" si="186"/>
        <v>8.6905662869877234E-2</v>
      </c>
      <c r="F157" s="22">
        <f t="shared" si="186"/>
        <v>8.6088116026931588E-2</v>
      </c>
      <c r="G157" s="22">
        <f t="shared" si="186"/>
        <v>8.6196172892529233E-2</v>
      </c>
      <c r="H157" s="22">
        <f t="shared" si="186"/>
        <v>8.6194302847191012E-2</v>
      </c>
      <c r="I157" s="22">
        <f t="shared" si="186"/>
        <v>8.5853560512610685E-2</v>
      </c>
      <c r="J157" s="22">
        <f t="shared" si="186"/>
        <v>8.5983859373557597E-2</v>
      </c>
      <c r="K157" s="22">
        <f t="shared" si="186"/>
        <v>8.6512588773847959E-2</v>
      </c>
      <c r="L157" s="22">
        <f t="shared" si="186"/>
        <v>8.7136441317614055E-2</v>
      </c>
      <c r="M157" s="22">
        <f t="shared" si="186"/>
        <v>8.7761635066958388E-2</v>
      </c>
      <c r="N157" s="22">
        <f t="shared" si="186"/>
        <v>8.8545727231538723E-2</v>
      </c>
      <c r="O157" s="22">
        <f t="shared" si="186"/>
        <v>9.0142928461101696E-2</v>
      </c>
      <c r="P157" s="22">
        <f t="shared" si="186"/>
        <v>8.9976487353022008E-2</v>
      </c>
      <c r="Q157" s="22">
        <f t="shared" si="186"/>
        <v>8.9185843711234433E-2</v>
      </c>
    </row>
    <row r="158" spans="1:17" ht="11.45" customHeight="1" x14ac:dyDescent="0.25">
      <c r="A158" s="62" t="s">
        <v>59</v>
      </c>
      <c r="B158" s="70">
        <v>7.2450781951031926E-2</v>
      </c>
      <c r="C158" s="70">
        <v>7.2247959491711422E-2</v>
      </c>
      <c r="D158" s="70">
        <v>7.1215955947459317E-2</v>
      </c>
      <c r="E158" s="70">
        <v>7.169624287507588E-2</v>
      </c>
      <c r="F158" s="70">
        <v>7.1516161999532549E-2</v>
      </c>
      <c r="G158" s="70">
        <v>7.0762130605168339E-2</v>
      </c>
      <c r="H158" s="70">
        <v>6.9915353843370262E-2</v>
      </c>
      <c r="I158" s="70">
        <v>7.009978723854117E-2</v>
      </c>
      <c r="J158" s="70">
        <v>7.0807182637439958E-2</v>
      </c>
      <c r="K158" s="70">
        <v>7.1093116072390078E-2</v>
      </c>
      <c r="L158" s="70">
        <v>7.1184979658404104E-2</v>
      </c>
      <c r="M158" s="70">
        <v>7.0942484542266607E-2</v>
      </c>
      <c r="N158" s="70">
        <v>7.0826736838537005E-2</v>
      </c>
      <c r="O158" s="70">
        <v>7.133390354443557E-2</v>
      </c>
      <c r="P158" s="70">
        <v>7.148919527068355E-2</v>
      </c>
      <c r="Q158" s="70">
        <v>7.1482802013422816E-2</v>
      </c>
    </row>
    <row r="159" spans="1:17" ht="11.45" customHeight="1" x14ac:dyDescent="0.25">
      <c r="A159" s="62" t="s">
        <v>58</v>
      </c>
      <c r="B159" s="70">
        <v>9.0960483838620793E-2</v>
      </c>
      <c r="C159" s="70">
        <v>9.0628897785774626E-2</v>
      </c>
      <c r="D159" s="70">
        <v>8.8520463362347673E-2</v>
      </c>
      <c r="E159" s="70">
        <v>8.8314269909834694E-2</v>
      </c>
      <c r="F159" s="70">
        <v>8.7319450114214242E-2</v>
      </c>
      <c r="G159" s="70">
        <v>8.7422192458247894E-2</v>
      </c>
      <c r="H159" s="70">
        <v>8.7392085213196219E-2</v>
      </c>
      <c r="I159" s="70">
        <v>8.6849816797827301E-2</v>
      </c>
      <c r="J159" s="70">
        <v>8.6875641761754246E-2</v>
      </c>
      <c r="K159" s="70">
        <v>8.7348728301214262E-2</v>
      </c>
      <c r="L159" s="70">
        <v>8.7940122766857198E-2</v>
      </c>
      <c r="M159" s="70">
        <v>8.857107993515044E-2</v>
      </c>
      <c r="N159" s="70">
        <v>8.935849003762153E-2</v>
      </c>
      <c r="O159" s="70">
        <v>9.0928760101132711E-2</v>
      </c>
      <c r="P159" s="70">
        <v>9.0661950224540738E-2</v>
      </c>
      <c r="Q159" s="70">
        <v>8.9802624956943577E-2</v>
      </c>
    </row>
    <row r="160" spans="1:17" ht="11.45" customHeight="1" x14ac:dyDescent="0.25">
      <c r="A160" s="62" t="s">
        <v>57</v>
      </c>
      <c r="B160" s="70">
        <v>7.4125513251044897E-2</v>
      </c>
      <c r="C160" s="70">
        <v>7.3763889074189695E-2</v>
      </c>
      <c r="D160" s="70">
        <v>7.1932024733769681E-2</v>
      </c>
      <c r="E160" s="70">
        <v>7.1642070832150517E-2</v>
      </c>
      <c r="F160" s="70">
        <v>7.0697277343354042E-2</v>
      </c>
      <c r="G160" s="70">
        <v>7.060237087357768E-2</v>
      </c>
      <c r="H160" s="70">
        <v>7.0406189378985629E-2</v>
      </c>
      <c r="I160" s="70">
        <v>6.9836382610497558E-2</v>
      </c>
      <c r="J160" s="70">
        <v>6.9786128639233447E-2</v>
      </c>
      <c r="K160" s="70">
        <v>7.0071551071060237E-2</v>
      </c>
      <c r="L160" s="70">
        <v>7.0445752893761399E-2</v>
      </c>
      <c r="M160" s="70">
        <v>7.0858628006302909E-2</v>
      </c>
      <c r="N160" s="70">
        <v>7.1400865007368419E-2</v>
      </c>
      <c r="O160" s="70">
        <v>7.2580862582870831E-2</v>
      </c>
      <c r="P160" s="70">
        <v>7.2262611427097084E-2</v>
      </c>
      <c r="Q160" s="70">
        <v>7.1482802013422816E-2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>
        <v>7.0445752893761399E-2</v>
      </c>
      <c r="M161" s="70">
        <v>7.0858628006302909E-2</v>
      </c>
      <c r="N161" s="70">
        <v>7.1400865007368419E-2</v>
      </c>
      <c r="O161" s="70">
        <v>7.2580862582870831E-2</v>
      </c>
      <c r="P161" s="70">
        <v>7.2262611427097084E-2</v>
      </c>
      <c r="Q161" s="70">
        <v>7.1482802013422816E-2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 t="s">
        <v>181</v>
      </c>
      <c r="N162" s="70">
        <v>7.1587151736598159E-2</v>
      </c>
      <c r="O162" s="70">
        <v>7.15278823168147E-2</v>
      </c>
      <c r="P162" s="70">
        <v>7.1516330088226582E-2</v>
      </c>
      <c r="Q162" s="70">
        <v>7.1482802013422816E-2</v>
      </c>
    </row>
    <row r="163" spans="1:17" ht="11.45" customHeight="1" x14ac:dyDescent="0.25">
      <c r="A163" s="19" t="s">
        <v>24</v>
      </c>
      <c r="B163" s="21">
        <f t="shared" ref="B163" si="187">IF(B26=0,0,B26/B53)</f>
        <v>11.640827683572573</v>
      </c>
      <c r="C163" s="21">
        <f t="shared" ref="C163:Q163" si="188">IF(C26=0,0,C26/C53)</f>
        <v>11.368649549018498</v>
      </c>
      <c r="D163" s="21">
        <f t="shared" si="188"/>
        <v>11.310633358109582</v>
      </c>
      <c r="E163" s="21">
        <f t="shared" si="188"/>
        <v>11.613390448237073</v>
      </c>
      <c r="F163" s="21">
        <f t="shared" si="188"/>
        <v>11.466219288287238</v>
      </c>
      <c r="G163" s="21">
        <f t="shared" si="188"/>
        <v>11.926547873354824</v>
      </c>
      <c r="H163" s="21">
        <f t="shared" si="188"/>
        <v>12.042995023975999</v>
      </c>
      <c r="I163" s="21">
        <f t="shared" si="188"/>
        <v>12.221253958542398</v>
      </c>
      <c r="J163" s="21">
        <f t="shared" si="188"/>
        <v>12.901104243978564</v>
      </c>
      <c r="K163" s="21">
        <f t="shared" si="188"/>
        <v>12.746223001229776</v>
      </c>
      <c r="L163" s="21">
        <f t="shared" si="188"/>
        <v>13.070084496170058</v>
      </c>
      <c r="M163" s="21">
        <f t="shared" si="188"/>
        <v>12.875768882751492</v>
      </c>
      <c r="N163" s="21">
        <f t="shared" si="188"/>
        <v>12.983181390296082</v>
      </c>
      <c r="O163" s="21">
        <f t="shared" si="188"/>
        <v>13.012908241963702</v>
      </c>
      <c r="P163" s="21">
        <f t="shared" si="188"/>
        <v>12.867166995262142</v>
      </c>
      <c r="Q163" s="21">
        <f t="shared" si="188"/>
        <v>12.369593912255032</v>
      </c>
    </row>
    <row r="164" spans="1:17" ht="11.45" customHeight="1" x14ac:dyDescent="0.25">
      <c r="A164" s="17" t="s">
        <v>23</v>
      </c>
      <c r="B164" s="20">
        <f t="shared" ref="B164" si="189">IF(B27=0,0,B27/B54)</f>
        <v>9.9717314487632507</v>
      </c>
      <c r="C164" s="20">
        <f t="shared" ref="C164:Q164" si="190">IF(C27=0,0,C27/C54)</f>
        <v>9.5384972170686453</v>
      </c>
      <c r="D164" s="20">
        <f t="shared" si="190"/>
        <v>9.3029197080291972</v>
      </c>
      <c r="E164" s="20">
        <f t="shared" si="190"/>
        <v>9.6854599406528195</v>
      </c>
      <c r="F164" s="20">
        <f t="shared" si="190"/>
        <v>9.2988505747126435</v>
      </c>
      <c r="G164" s="20">
        <f t="shared" si="190"/>
        <v>9.9756854630108638</v>
      </c>
      <c r="H164" s="20">
        <f t="shared" si="190"/>
        <v>10.064135454079015</v>
      </c>
      <c r="I164" s="20">
        <f t="shared" si="190"/>
        <v>10.29874213836478</v>
      </c>
      <c r="J164" s="20">
        <f t="shared" si="190"/>
        <v>11.708681672025724</v>
      </c>
      <c r="K164" s="20">
        <f t="shared" si="190"/>
        <v>11.611477572559366</v>
      </c>
      <c r="L164" s="20">
        <f t="shared" si="190"/>
        <v>11.766070245195493</v>
      </c>
      <c r="M164" s="20">
        <f t="shared" si="190"/>
        <v>11.422136422136422</v>
      </c>
      <c r="N164" s="20">
        <f t="shared" si="190"/>
        <v>11.725338491295938</v>
      </c>
      <c r="O164" s="20">
        <f t="shared" si="190"/>
        <v>11.774193548387096</v>
      </c>
      <c r="P164" s="20">
        <f t="shared" si="190"/>
        <v>11.456664674237896</v>
      </c>
      <c r="Q164" s="20">
        <f t="shared" si="190"/>
        <v>10.590044742729306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13.919074370474085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14.017252789885667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16087.135809281941</v>
      </c>
      <c r="C167" s="68">
        <f t="shared" ref="C167:Q167" si="194">IF(C30=0,"",C30*1000000/C84)</f>
        <v>16449.003539412002</v>
      </c>
      <c r="D167" s="68">
        <f t="shared" si="194"/>
        <v>16482.541819738326</v>
      </c>
      <c r="E167" s="68">
        <f t="shared" si="194"/>
        <v>16819.528850525694</v>
      </c>
      <c r="F167" s="68">
        <f t="shared" si="194"/>
        <v>16934.858911667034</v>
      </c>
      <c r="G167" s="68">
        <f t="shared" si="194"/>
        <v>16246.695093149528</v>
      </c>
      <c r="H167" s="68">
        <f t="shared" si="194"/>
        <v>16502.638663476573</v>
      </c>
      <c r="I167" s="68">
        <f t="shared" si="194"/>
        <v>16946.76279821698</v>
      </c>
      <c r="J167" s="68">
        <f t="shared" si="194"/>
        <v>16962.389257717987</v>
      </c>
      <c r="K167" s="68">
        <f t="shared" si="194"/>
        <v>16777.430052635424</v>
      </c>
      <c r="L167" s="68">
        <f t="shared" si="194"/>
        <v>16449.186233731503</v>
      </c>
      <c r="M167" s="68">
        <f t="shared" si="194"/>
        <v>16116.713473067903</v>
      </c>
      <c r="N167" s="68">
        <f t="shared" si="194"/>
        <v>15801.685732297383</v>
      </c>
      <c r="O167" s="68">
        <f t="shared" si="194"/>
        <v>15295.393780923912</v>
      </c>
      <c r="P167" s="68">
        <f t="shared" si="194"/>
        <v>15660.546924808274</v>
      </c>
      <c r="Q167" s="68">
        <f t="shared" si="194"/>
        <v>15972.308800361203</v>
      </c>
    </row>
    <row r="168" spans="1:17" ht="11.45" customHeight="1" x14ac:dyDescent="0.25">
      <c r="A168" s="25" t="s">
        <v>39</v>
      </c>
      <c r="B168" s="66">
        <f t="shared" si="193"/>
        <v>15752.547732768655</v>
      </c>
      <c r="C168" s="66">
        <f t="shared" ref="C168:Q168" si="195">IF(C31=0,"",C31*1000000/C85)</f>
        <v>16082.496906229368</v>
      </c>
      <c r="D168" s="66">
        <f t="shared" si="195"/>
        <v>15921.785883436227</v>
      </c>
      <c r="E168" s="66">
        <f t="shared" si="195"/>
        <v>16306.659418132223</v>
      </c>
      <c r="F168" s="66">
        <f t="shared" si="195"/>
        <v>16275.338549847897</v>
      </c>
      <c r="G168" s="66">
        <f t="shared" si="195"/>
        <v>15521.873024072382</v>
      </c>
      <c r="H168" s="66">
        <f t="shared" si="195"/>
        <v>15775.170221290386</v>
      </c>
      <c r="I168" s="66">
        <f t="shared" si="195"/>
        <v>16203.04996658122</v>
      </c>
      <c r="J168" s="66">
        <f t="shared" si="195"/>
        <v>16312.946783034349</v>
      </c>
      <c r="K168" s="66">
        <f t="shared" si="195"/>
        <v>16171.018119576736</v>
      </c>
      <c r="L168" s="66">
        <f t="shared" si="195"/>
        <v>15860.33858701045</v>
      </c>
      <c r="M168" s="66">
        <f t="shared" si="195"/>
        <v>15584.272361658519</v>
      </c>
      <c r="N168" s="66">
        <f t="shared" si="195"/>
        <v>15292.164757803515</v>
      </c>
      <c r="O168" s="66">
        <f t="shared" si="195"/>
        <v>14855.128480109881</v>
      </c>
      <c r="P168" s="66">
        <f t="shared" si="195"/>
        <v>15229.721728317272</v>
      </c>
      <c r="Q168" s="66">
        <f t="shared" si="195"/>
        <v>15492.124660943718</v>
      </c>
    </row>
    <row r="169" spans="1:17" ht="11.45" customHeight="1" x14ac:dyDescent="0.25">
      <c r="A169" s="23" t="s">
        <v>30</v>
      </c>
      <c r="B169" s="65">
        <f t="shared" si="193"/>
        <v>4956.1255119890011</v>
      </c>
      <c r="C169" s="65">
        <f t="shared" ref="C169:Q169" si="196">IF(C32=0,"",C32*1000000/C86)</f>
        <v>4910.942342403705</v>
      </c>
      <c r="D169" s="65">
        <f t="shared" si="196"/>
        <v>4983.4702628391869</v>
      </c>
      <c r="E169" s="65">
        <f t="shared" si="196"/>
        <v>4976.8373607111553</v>
      </c>
      <c r="F169" s="65">
        <f t="shared" si="196"/>
        <v>5019.1782180058372</v>
      </c>
      <c r="G169" s="65">
        <f t="shared" si="196"/>
        <v>4542.3961789582809</v>
      </c>
      <c r="H169" s="65">
        <f t="shared" si="196"/>
        <v>4516.8499349573613</v>
      </c>
      <c r="I169" s="65">
        <f t="shared" si="196"/>
        <v>4518.7165775401072</v>
      </c>
      <c r="J169" s="65">
        <f t="shared" si="196"/>
        <v>4355.6701030927834</v>
      </c>
      <c r="K169" s="65">
        <f t="shared" si="196"/>
        <v>4115.0990099009905</v>
      </c>
      <c r="L169" s="65">
        <f t="shared" si="196"/>
        <v>3788.7828162291171</v>
      </c>
      <c r="M169" s="65">
        <f t="shared" si="196"/>
        <v>3657.8341013824884</v>
      </c>
      <c r="N169" s="65">
        <f t="shared" si="196"/>
        <v>3482.9931972789113</v>
      </c>
      <c r="O169" s="65">
        <f t="shared" si="196"/>
        <v>3255.5962492762756</v>
      </c>
      <c r="P169" s="65">
        <f t="shared" si="196"/>
        <v>3387.0960675732513</v>
      </c>
      <c r="Q169" s="65">
        <f t="shared" si="196"/>
        <v>3279.4029876381001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16301.808793368486</v>
      </c>
      <c r="C170" s="63">
        <f t="shared" ref="C170:Q170" si="198">IF(C33=0,"",C33*1000000/C87)</f>
        <v>16682.988528839483</v>
      </c>
      <c r="D170" s="63">
        <f t="shared" si="198"/>
        <v>16526.94854501155</v>
      </c>
      <c r="E170" s="63">
        <f t="shared" si="198"/>
        <v>16963.724563077187</v>
      </c>
      <c r="F170" s="63">
        <f t="shared" si="198"/>
        <v>16928.153360619825</v>
      </c>
      <c r="G170" s="63">
        <f t="shared" si="198"/>
        <v>16202.565225669579</v>
      </c>
      <c r="H170" s="63">
        <f t="shared" si="198"/>
        <v>16501.1731987723</v>
      </c>
      <c r="I170" s="63">
        <f t="shared" si="198"/>
        <v>16984.26300763273</v>
      </c>
      <c r="J170" s="63">
        <f t="shared" si="198"/>
        <v>17133.582896183201</v>
      </c>
      <c r="K170" s="63">
        <f t="shared" si="198"/>
        <v>17027.519356311437</v>
      </c>
      <c r="L170" s="63">
        <f t="shared" si="198"/>
        <v>16738.970057363967</v>
      </c>
      <c r="M170" s="63">
        <f t="shared" si="198"/>
        <v>16465.132750303419</v>
      </c>
      <c r="N170" s="63">
        <f t="shared" si="198"/>
        <v>16174.160360566688</v>
      </c>
      <c r="O170" s="63">
        <f t="shared" si="198"/>
        <v>15734.540585195056</v>
      </c>
      <c r="P170" s="63">
        <f t="shared" si="198"/>
        <v>16130.380833821417</v>
      </c>
      <c r="Q170" s="63">
        <f t="shared" si="198"/>
        <v>16430.823135992359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12185.769461316671</v>
      </c>
      <c r="C171" s="64">
        <f t="shared" ref="C171:Q171" si="200">IF(C34=0,"",C34*1000000/C88)</f>
        <v>12169.651493862086</v>
      </c>
      <c r="D171" s="64">
        <f t="shared" si="200"/>
        <v>11844.913155793145</v>
      </c>
      <c r="E171" s="64">
        <f t="shared" si="200"/>
        <v>12267.634493298619</v>
      </c>
      <c r="F171" s="64">
        <f t="shared" si="200"/>
        <v>11318.394661004355</v>
      </c>
      <c r="G171" s="64">
        <f t="shared" si="200"/>
        <v>10775.383839157043</v>
      </c>
      <c r="H171" s="64">
        <f t="shared" si="200"/>
        <v>10395.783262141673</v>
      </c>
      <c r="I171" s="64">
        <f t="shared" si="200"/>
        <v>10177.557061119993</v>
      </c>
      <c r="J171" s="64">
        <f t="shared" si="200"/>
        <v>9699.2643822778209</v>
      </c>
      <c r="K171" s="64">
        <f t="shared" si="200"/>
        <v>9598.0772438080694</v>
      </c>
      <c r="L171" s="64">
        <f t="shared" si="200"/>
        <v>9108.7497145636698</v>
      </c>
      <c r="M171" s="64">
        <f t="shared" si="200"/>
        <v>9022.1297167468183</v>
      </c>
      <c r="N171" s="64">
        <f t="shared" si="200"/>
        <v>8980.5758862842049</v>
      </c>
      <c r="O171" s="64">
        <f t="shared" si="200"/>
        <v>9064.1225962328044</v>
      </c>
      <c r="P171" s="64">
        <f t="shared" si="200"/>
        <v>9587.2133767093364</v>
      </c>
      <c r="Q171" s="64">
        <f t="shared" si="200"/>
        <v>10081.76012172292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22430.081583590712</v>
      </c>
      <c r="C172" s="64">
        <f t="shared" ref="C172:Q172" si="202">IF(C35=0,"",C35*1000000/C89)</f>
        <v>22958.620016026638</v>
      </c>
      <c r="D172" s="64">
        <f t="shared" si="202"/>
        <v>22583.452296959644</v>
      </c>
      <c r="E172" s="64">
        <f t="shared" si="202"/>
        <v>22642.812990696555</v>
      </c>
      <c r="F172" s="64">
        <f t="shared" si="202"/>
        <v>23125.049988657516</v>
      </c>
      <c r="G172" s="64">
        <f t="shared" si="202"/>
        <v>21749.383717976656</v>
      </c>
      <c r="H172" s="64">
        <f t="shared" si="202"/>
        <v>22139.670642593534</v>
      </c>
      <c r="I172" s="64">
        <f t="shared" si="202"/>
        <v>22693.161150139833</v>
      </c>
      <c r="J172" s="64">
        <f t="shared" si="202"/>
        <v>22767.87221860209</v>
      </c>
      <c r="K172" s="64">
        <f t="shared" si="202"/>
        <v>22229.017797818291</v>
      </c>
      <c r="L172" s="64">
        <f t="shared" si="202"/>
        <v>21695.617383334116</v>
      </c>
      <c r="M172" s="64">
        <f t="shared" si="202"/>
        <v>21010.871540342112</v>
      </c>
      <c r="N172" s="64">
        <f t="shared" si="202"/>
        <v>20451.918878150322</v>
      </c>
      <c r="O172" s="64">
        <f t="shared" si="202"/>
        <v>19683.723724393767</v>
      </c>
      <c r="P172" s="64">
        <f t="shared" si="202"/>
        <v>20073.595800418236</v>
      </c>
      <c r="Q172" s="64">
        <f t="shared" si="202"/>
        <v>20409.931540347399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12957.425273723584</v>
      </c>
      <c r="C173" s="64">
        <f t="shared" ref="C173:Q173" si="204">IF(C36=0,"",C36*1000000/C90)</f>
        <v>12742.643815535905</v>
      </c>
      <c r="D173" s="64">
        <f t="shared" si="204"/>
        <v>12534.41576821335</v>
      </c>
      <c r="E173" s="64">
        <f t="shared" si="204"/>
        <v>12177.866741166021</v>
      </c>
      <c r="F173" s="64">
        <f t="shared" si="204"/>
        <v>12437.225766091125</v>
      </c>
      <c r="G173" s="64">
        <f t="shared" si="204"/>
        <v>11952.867310306403</v>
      </c>
      <c r="H173" s="64">
        <f t="shared" si="204"/>
        <v>11811.017935184851</v>
      </c>
      <c r="I173" s="64">
        <f t="shared" si="204"/>
        <v>11631.536135225084</v>
      </c>
      <c r="J173" s="64">
        <f t="shared" si="204"/>
        <v>11669.829808229504</v>
      </c>
      <c r="K173" s="64">
        <f t="shared" si="204"/>
        <v>11858.682639409813</v>
      </c>
      <c r="L173" s="64">
        <f t="shared" si="204"/>
        <v>12046.538761429354</v>
      </c>
      <c r="M173" s="64">
        <f t="shared" si="204"/>
        <v>12104.124650180869</v>
      </c>
      <c r="N173" s="64">
        <f t="shared" si="204"/>
        <v>11941.289911252881</v>
      </c>
      <c r="O173" s="64">
        <f t="shared" si="204"/>
        <v>11759.999860441372</v>
      </c>
      <c r="P173" s="64">
        <f t="shared" si="204"/>
        <v>11992.928122584972</v>
      </c>
      <c r="Q173" s="64">
        <f t="shared" si="204"/>
        <v>12193.871211911441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19683.703249239406</v>
      </c>
      <c r="M174" s="64">
        <f t="shared" si="206"/>
        <v>19443.705526453003</v>
      </c>
      <c r="N174" s="64">
        <f t="shared" si="206"/>
        <v>19304.973099340958</v>
      </c>
      <c r="O174" s="64">
        <f t="shared" si="206"/>
        <v>18631.651437030512</v>
      </c>
      <c r="P174" s="64">
        <f t="shared" si="206"/>
        <v>18620.671595089454</v>
      </c>
      <c r="Q174" s="64">
        <f t="shared" si="206"/>
        <v>18370.307060133975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9554.1430358775106</v>
      </c>
      <c r="O175" s="64">
        <f t="shared" si="208"/>
        <v>9578.3893415101593</v>
      </c>
      <c r="P175" s="64">
        <f t="shared" si="208"/>
        <v>10081.047143875336</v>
      </c>
      <c r="Q175" s="64">
        <f t="shared" si="208"/>
        <v>10598.168692654144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15348.830486488847</v>
      </c>
      <c r="M176" s="64">
        <f t="shared" si="210"/>
        <v>15356.165174395026</v>
      </c>
      <c r="N176" s="64">
        <f t="shared" si="210"/>
        <v>15359.710098593689</v>
      </c>
      <c r="O176" s="64">
        <f t="shared" si="210"/>
        <v>15366.823321005384</v>
      </c>
      <c r="P176" s="64">
        <f t="shared" si="210"/>
        <v>15409.992563900099</v>
      </c>
      <c r="Q176" s="64">
        <f t="shared" si="210"/>
        <v>15448.795611821242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44975.011765574207</v>
      </c>
      <c r="C177" s="63">
        <f t="shared" ref="C177:Q177" si="212">IF(C40=0,"",C40*1000000/C94)</f>
        <v>45652.766421368222</v>
      </c>
      <c r="D177" s="63">
        <f t="shared" si="212"/>
        <v>46042.386078949152</v>
      </c>
      <c r="E177" s="63">
        <f t="shared" si="212"/>
        <v>46315.98791250182</v>
      </c>
      <c r="F177" s="63">
        <f t="shared" si="212"/>
        <v>45671.777649068892</v>
      </c>
      <c r="G177" s="63">
        <f t="shared" si="212"/>
        <v>45006.054394255312</v>
      </c>
      <c r="H177" s="63">
        <f t="shared" si="212"/>
        <v>44331.992162859264</v>
      </c>
      <c r="I177" s="63">
        <f t="shared" si="212"/>
        <v>43698.110579819666</v>
      </c>
      <c r="J177" s="63">
        <f t="shared" si="212"/>
        <v>43122.567546577258</v>
      </c>
      <c r="K177" s="63">
        <f t="shared" si="212"/>
        <v>42494.434964461696</v>
      </c>
      <c r="L177" s="63">
        <f t="shared" si="212"/>
        <v>41887.839534392129</v>
      </c>
      <c r="M177" s="63">
        <f t="shared" si="212"/>
        <v>41252.724756492928</v>
      </c>
      <c r="N177" s="63">
        <f t="shared" si="212"/>
        <v>40634.351567649544</v>
      </c>
      <c r="O177" s="63">
        <f t="shared" si="212"/>
        <v>40007.584376185056</v>
      </c>
      <c r="P177" s="63">
        <f t="shared" si="212"/>
        <v>40435.653480220324</v>
      </c>
      <c r="Q177" s="63">
        <f t="shared" si="212"/>
        <v>40946.936746613646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41426.4626576023</v>
      </c>
      <c r="C178" s="67">
        <f t="shared" ref="C178:Q178" si="214">IF(C41=0,"",C41*1000000/C95)</f>
        <v>42507.27466158037</v>
      </c>
      <c r="D178" s="67">
        <f t="shared" si="214"/>
        <v>43321.484016431037</v>
      </c>
      <c r="E178" s="67">
        <f t="shared" si="214"/>
        <v>44032.150431608701</v>
      </c>
      <c r="F178" s="67">
        <f t="shared" si="214"/>
        <v>43827.584352667007</v>
      </c>
      <c r="G178" s="67">
        <f t="shared" si="214"/>
        <v>43592.975760855858</v>
      </c>
      <c r="H178" s="67">
        <f t="shared" si="214"/>
        <v>43341.10142425869</v>
      </c>
      <c r="I178" s="67">
        <f t="shared" si="214"/>
        <v>42882.353778830889</v>
      </c>
      <c r="J178" s="67">
        <f t="shared" si="214"/>
        <v>41870.803109489549</v>
      </c>
      <c r="K178" s="67">
        <f t="shared" si="214"/>
        <v>40822.419136396398</v>
      </c>
      <c r="L178" s="67">
        <f t="shared" si="214"/>
        <v>39812.647711677128</v>
      </c>
      <c r="M178" s="67">
        <f t="shared" si="214"/>
        <v>38791.145017456314</v>
      </c>
      <c r="N178" s="67">
        <f t="shared" si="214"/>
        <v>37802.798787683212</v>
      </c>
      <c r="O178" s="67">
        <f t="shared" si="214"/>
        <v>36822.564091473432</v>
      </c>
      <c r="P178" s="67">
        <f t="shared" si="214"/>
        <v>36867.687367237428</v>
      </c>
      <c r="Q178" s="67">
        <f t="shared" si="214"/>
        <v>36987.444059947054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45027.952549825313</v>
      </c>
      <c r="C179" s="67">
        <f t="shared" ref="C179:Q179" si="216">IF(C42=0,"",C42*1000000/C96)</f>
        <v>45698.455294457075</v>
      </c>
      <c r="D179" s="67">
        <f t="shared" si="216"/>
        <v>46078.200493321805</v>
      </c>
      <c r="E179" s="67">
        <f t="shared" si="216"/>
        <v>46345.455294112588</v>
      </c>
      <c r="F179" s="67">
        <f t="shared" si="216"/>
        <v>45694.833907936256</v>
      </c>
      <c r="G179" s="67">
        <f t="shared" si="216"/>
        <v>45028.885793668218</v>
      </c>
      <c r="H179" s="67">
        <f t="shared" si="216"/>
        <v>44347.76547144691</v>
      </c>
      <c r="I179" s="67">
        <f t="shared" si="216"/>
        <v>43710.340619982024</v>
      </c>
      <c r="J179" s="67">
        <f t="shared" si="216"/>
        <v>43137.267940084224</v>
      </c>
      <c r="K179" s="67">
        <f t="shared" si="216"/>
        <v>42511.34798986165</v>
      </c>
      <c r="L179" s="67">
        <f t="shared" si="216"/>
        <v>41906.05324734305</v>
      </c>
      <c r="M179" s="67">
        <f t="shared" si="216"/>
        <v>41273.223148345307</v>
      </c>
      <c r="N179" s="67">
        <f t="shared" si="216"/>
        <v>40656.958784091061</v>
      </c>
      <c r="O179" s="67">
        <f t="shared" si="216"/>
        <v>40031.501156542407</v>
      </c>
      <c r="P179" s="67">
        <f t="shared" si="216"/>
        <v>40461.96446770581</v>
      </c>
      <c r="Q179" s="67">
        <f t="shared" si="216"/>
        <v>40975.560827464004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40690.258145322201</v>
      </c>
      <c r="C182" s="67">
        <f t="shared" ref="C182:Q182" si="222">IF(C45=0,"",C45*1000000/C99)</f>
        <v>40720.700071161125</v>
      </c>
      <c r="D182" s="67">
        <f t="shared" si="222"/>
        <v>40738.006386152483</v>
      </c>
      <c r="E182" s="67">
        <f t="shared" si="222"/>
        <v>40750.076409128589</v>
      </c>
      <c r="F182" s="67">
        <f t="shared" si="222"/>
        <v>40778.625033194665</v>
      </c>
      <c r="G182" s="67">
        <f t="shared" si="222"/>
        <v>40808.574728940082</v>
      </c>
      <c r="H182" s="67">
        <f t="shared" si="222"/>
        <v>40839.377306702758</v>
      </c>
      <c r="I182" s="67">
        <f t="shared" si="222"/>
        <v>40868.795765526418</v>
      </c>
      <c r="J182" s="67">
        <f t="shared" si="222"/>
        <v>40895.897481506348</v>
      </c>
      <c r="K182" s="67">
        <f t="shared" si="222"/>
        <v>40925.912468648094</v>
      </c>
      <c r="L182" s="67">
        <f t="shared" si="222"/>
        <v>40955.34379745325</v>
      </c>
      <c r="M182" s="67">
        <f t="shared" si="222"/>
        <v>40986.642343832376</v>
      </c>
      <c r="N182" s="67">
        <f t="shared" si="222"/>
        <v>41017.605831755071</v>
      </c>
      <c r="O182" s="67">
        <f t="shared" si="222"/>
        <v>41049.49866838583</v>
      </c>
      <c r="P182" s="67">
        <f t="shared" si="222"/>
        <v>41071.348689268787</v>
      </c>
      <c r="Q182" s="67">
        <f t="shared" si="222"/>
        <v>41097.160066607838</v>
      </c>
    </row>
    <row r="183" spans="1:17" ht="11.45" customHeight="1" x14ac:dyDescent="0.25">
      <c r="A183" s="25" t="s">
        <v>18</v>
      </c>
      <c r="B183" s="66">
        <f t="shared" si="221"/>
        <v>18944.355640447156</v>
      </c>
      <c r="C183" s="66">
        <f t="shared" ref="C183:Q183" si="223">IF(C46=0,"",C46*1000000/C100)</f>
        <v>19491.770245131152</v>
      </c>
      <c r="D183" s="66">
        <f t="shared" si="223"/>
        <v>21361.561557617955</v>
      </c>
      <c r="E183" s="66">
        <f t="shared" si="223"/>
        <v>21166.351988126047</v>
      </c>
      <c r="F183" s="66">
        <f t="shared" si="223"/>
        <v>22302.259711264396</v>
      </c>
      <c r="G183" s="66">
        <f t="shared" si="223"/>
        <v>21965.908188233348</v>
      </c>
      <c r="H183" s="66">
        <f t="shared" si="223"/>
        <v>22182.003778510385</v>
      </c>
      <c r="I183" s="66">
        <f t="shared" si="223"/>
        <v>22709.09947771304</v>
      </c>
      <c r="J183" s="66">
        <f t="shared" si="223"/>
        <v>21925.110716670621</v>
      </c>
      <c r="K183" s="66">
        <f t="shared" si="223"/>
        <v>21404.096024437797</v>
      </c>
      <c r="L183" s="66">
        <f t="shared" si="223"/>
        <v>20892.238175097125</v>
      </c>
      <c r="M183" s="66">
        <f t="shared" si="223"/>
        <v>20104.064849373146</v>
      </c>
      <c r="N183" s="66">
        <f t="shared" si="223"/>
        <v>19594.873153684137</v>
      </c>
      <c r="O183" s="66">
        <f t="shared" si="223"/>
        <v>18521.940235287195</v>
      </c>
      <c r="P183" s="66">
        <f t="shared" si="223"/>
        <v>18789.60849436064</v>
      </c>
      <c r="Q183" s="66">
        <f t="shared" si="223"/>
        <v>19407.924019370566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17035.681682683873</v>
      </c>
      <c r="C184" s="65">
        <f t="shared" ref="C184:Q184" si="225">IF(C47=0,"",C47*1000000/C101)</f>
        <v>17348.606915920773</v>
      </c>
      <c r="D184" s="65">
        <f t="shared" si="225"/>
        <v>19464.383578364646</v>
      </c>
      <c r="E184" s="65">
        <f t="shared" si="225"/>
        <v>19766.841000399661</v>
      </c>
      <c r="F184" s="65">
        <f t="shared" si="225"/>
        <v>20969.5792319057</v>
      </c>
      <c r="G184" s="65">
        <f t="shared" si="225"/>
        <v>21018.231264818143</v>
      </c>
      <c r="H184" s="65">
        <f t="shared" si="225"/>
        <v>21209.182822532788</v>
      </c>
      <c r="I184" s="65">
        <f t="shared" si="225"/>
        <v>21967.005973572439</v>
      </c>
      <c r="J184" s="65">
        <f t="shared" si="225"/>
        <v>21953.772410069683</v>
      </c>
      <c r="K184" s="65">
        <f t="shared" si="225"/>
        <v>21444.741928796368</v>
      </c>
      <c r="L184" s="65">
        <f t="shared" si="225"/>
        <v>20822.233410351007</v>
      </c>
      <c r="M184" s="65">
        <f t="shared" si="225"/>
        <v>20151.56111311429</v>
      </c>
      <c r="N184" s="65">
        <f t="shared" si="225"/>
        <v>19347.309781735228</v>
      </c>
      <c r="O184" s="65">
        <f t="shared" si="225"/>
        <v>17822.316066290336</v>
      </c>
      <c r="P184" s="65">
        <f t="shared" si="225"/>
        <v>18120.569142397169</v>
      </c>
      <c r="Q184" s="65">
        <f t="shared" si="225"/>
        <v>18977.23443078329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13663.300775360705</v>
      </c>
      <c r="C185" s="64">
        <f t="shared" ref="C185:Q185" si="227">IF(C48=0,"",C48*1000000/C102)</f>
        <v>13856.166248718695</v>
      </c>
      <c r="D185" s="64">
        <f t="shared" si="227"/>
        <v>14889.649437093836</v>
      </c>
      <c r="E185" s="64">
        <f t="shared" si="227"/>
        <v>14397.564255627563</v>
      </c>
      <c r="F185" s="64">
        <f t="shared" si="227"/>
        <v>14579.747976242352</v>
      </c>
      <c r="G185" s="64">
        <f t="shared" si="227"/>
        <v>15373.279049297627</v>
      </c>
      <c r="H185" s="64">
        <f t="shared" si="227"/>
        <v>16327.068485245238</v>
      </c>
      <c r="I185" s="64">
        <f t="shared" si="227"/>
        <v>16113.41213048065</v>
      </c>
      <c r="J185" s="64">
        <f t="shared" si="227"/>
        <v>15324.433956922972</v>
      </c>
      <c r="K185" s="64">
        <f t="shared" si="227"/>
        <v>15018.731858555326</v>
      </c>
      <c r="L185" s="64">
        <f t="shared" si="227"/>
        <v>14922.073950577083</v>
      </c>
      <c r="M185" s="64">
        <f t="shared" si="227"/>
        <v>15178.856078476845</v>
      </c>
      <c r="N185" s="64">
        <f t="shared" si="227"/>
        <v>15303.291401111228</v>
      </c>
      <c r="O185" s="64">
        <f t="shared" si="227"/>
        <v>14766.958803401005</v>
      </c>
      <c r="P185" s="64">
        <f t="shared" si="227"/>
        <v>14607.267158536359</v>
      </c>
      <c r="Q185" s="64">
        <f t="shared" si="227"/>
        <v>14613.800528836813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18162.992094631041</v>
      </c>
      <c r="C186" s="64">
        <f t="shared" ref="C186:Q186" si="229">IF(C49=0,"",C49*1000000/C103)</f>
        <v>18497.699155802286</v>
      </c>
      <c r="D186" s="64">
        <f t="shared" si="229"/>
        <v>20808.118380197058</v>
      </c>
      <c r="E186" s="64">
        <f t="shared" si="229"/>
        <v>21052.166100343893</v>
      </c>
      <c r="F186" s="64">
        <f t="shared" si="229"/>
        <v>22279.028152924802</v>
      </c>
      <c r="G186" s="64">
        <f t="shared" si="229"/>
        <v>22148.419118325921</v>
      </c>
      <c r="H186" s="64">
        <f t="shared" si="229"/>
        <v>22186.596917450912</v>
      </c>
      <c r="I186" s="64">
        <f t="shared" si="229"/>
        <v>22887.938059780958</v>
      </c>
      <c r="J186" s="64">
        <f t="shared" si="229"/>
        <v>22853.939527280334</v>
      </c>
      <c r="K186" s="64">
        <f t="shared" si="229"/>
        <v>22241.714935361368</v>
      </c>
      <c r="L186" s="64">
        <f t="shared" si="229"/>
        <v>21503.832326318265</v>
      </c>
      <c r="M186" s="64">
        <f t="shared" si="229"/>
        <v>20748.729213786162</v>
      </c>
      <c r="N186" s="64">
        <f t="shared" si="229"/>
        <v>19850.529471426635</v>
      </c>
      <c r="O186" s="64">
        <f t="shared" si="229"/>
        <v>18194.69824498763</v>
      </c>
      <c r="P186" s="64">
        <f t="shared" si="229"/>
        <v>18464.005393407569</v>
      </c>
      <c r="Q186" s="64">
        <f t="shared" si="229"/>
        <v>19364.489212048724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7150.3815783289938</v>
      </c>
      <c r="C187" s="64">
        <f t="shared" ref="C187:Q187" si="231">IF(C50=0,"",C50*1000000/C104)</f>
        <v>7327.3806858144253</v>
      </c>
      <c r="D187" s="64">
        <f t="shared" si="231"/>
        <v>8309.1454465778952</v>
      </c>
      <c r="E187" s="64">
        <f t="shared" si="231"/>
        <v>8478.6582807830491</v>
      </c>
      <c r="F187" s="64">
        <f t="shared" si="231"/>
        <v>9060.5454203432582</v>
      </c>
      <c r="G187" s="64">
        <f t="shared" si="231"/>
        <v>9121.6070612915646</v>
      </c>
      <c r="H187" s="64">
        <f t="shared" si="231"/>
        <v>9249.4005768387196</v>
      </c>
      <c r="I187" s="64">
        <f t="shared" si="231"/>
        <v>9632.945594707473</v>
      </c>
      <c r="J187" s="64">
        <f t="shared" si="231"/>
        <v>9667.6796807108149</v>
      </c>
      <c r="K187" s="64">
        <f t="shared" si="231"/>
        <v>9472.3804131520246</v>
      </c>
      <c r="L187" s="64">
        <f t="shared" si="231"/>
        <v>9223.4566428584531</v>
      </c>
      <c r="M187" s="64">
        <f t="shared" si="231"/>
        <v>8957.8562801388325</v>
      </c>
      <c r="N187" s="64">
        <f t="shared" si="231"/>
        <v>8622.841829047351</v>
      </c>
      <c r="O187" s="64">
        <f t="shared" si="231"/>
        <v>7944.3278697517235</v>
      </c>
      <c r="P187" s="64">
        <f t="shared" si="231"/>
        <v>8120.8132903886344</v>
      </c>
      <c r="Q187" s="64">
        <f t="shared" si="231"/>
        <v>8573.5354251121462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>
        <f t="shared" si="233"/>
        <v>14183.047858949512</v>
      </c>
      <c r="M188" s="64">
        <f t="shared" si="233"/>
        <v>13774.630190642538</v>
      </c>
      <c r="N188" s="64">
        <f t="shared" si="233"/>
        <v>13259.473435723632</v>
      </c>
      <c r="O188" s="64">
        <f t="shared" si="233"/>
        <v>12216.112326078646</v>
      </c>
      <c r="P188" s="64">
        <f t="shared" si="233"/>
        <v>12487.496609024047</v>
      </c>
      <c r="Q188" s="64">
        <f t="shared" si="233"/>
        <v>13183.654237580906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>
        <f t="shared" si="235"/>
        <v>14507.600828685039</v>
      </c>
      <c r="O189" s="64">
        <f t="shared" si="235"/>
        <v>14567.806948742544</v>
      </c>
      <c r="P189" s="64">
        <f t="shared" si="235"/>
        <v>14579.576639201299</v>
      </c>
      <c r="Q189" s="64">
        <f t="shared" si="235"/>
        <v>14613.800528836815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25176.721262373489</v>
      </c>
      <c r="C190" s="63">
        <f t="shared" ref="C190:Q190" si="237">IF(C53=0,"",C53*1000000/C107)</f>
        <v>26769.32411469227</v>
      </c>
      <c r="D190" s="63">
        <f t="shared" si="237"/>
        <v>27492.462292564516</v>
      </c>
      <c r="E190" s="63">
        <f t="shared" si="237"/>
        <v>25726.164860775312</v>
      </c>
      <c r="F190" s="63">
        <f t="shared" si="237"/>
        <v>26632.511796843199</v>
      </c>
      <c r="G190" s="63">
        <f t="shared" si="237"/>
        <v>25074.092623773107</v>
      </c>
      <c r="H190" s="63">
        <f t="shared" si="237"/>
        <v>25474.075917483431</v>
      </c>
      <c r="I190" s="63">
        <f t="shared" si="237"/>
        <v>25243.012361378296</v>
      </c>
      <c r="J190" s="63">
        <f t="shared" si="237"/>
        <v>21829.529079530701</v>
      </c>
      <c r="K190" s="63">
        <f t="shared" si="237"/>
        <v>21262.32214182445</v>
      </c>
      <c r="L190" s="63">
        <f t="shared" si="237"/>
        <v>21143.131194328551</v>
      </c>
      <c r="M190" s="63">
        <f t="shared" si="237"/>
        <v>19942.237616590603</v>
      </c>
      <c r="N190" s="63">
        <f t="shared" si="237"/>
        <v>20485.488483842357</v>
      </c>
      <c r="O190" s="63">
        <f t="shared" si="237"/>
        <v>21106.875678078071</v>
      </c>
      <c r="P190" s="63">
        <f t="shared" si="237"/>
        <v>21295.148620198113</v>
      </c>
      <c r="Q190" s="63">
        <f t="shared" si="237"/>
        <v>20976.528157573768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16598.101398396328</v>
      </c>
      <c r="C191" s="67">
        <f t="shared" ref="C191:Q191" si="239">IF(C54=0,"",C54*1000000/C108)</f>
        <v>17946.775656980179</v>
      </c>
      <c r="D191" s="67">
        <f t="shared" si="239"/>
        <v>18321.937845834935</v>
      </c>
      <c r="E191" s="67">
        <f t="shared" si="239"/>
        <v>16385.073538349337</v>
      </c>
      <c r="F191" s="67">
        <f t="shared" si="239"/>
        <v>16302.565624072831</v>
      </c>
      <c r="G191" s="67">
        <f t="shared" si="239"/>
        <v>14535.364624847729</v>
      </c>
      <c r="H191" s="67">
        <f t="shared" si="239"/>
        <v>14718.542796296577</v>
      </c>
      <c r="I191" s="67">
        <f t="shared" si="239"/>
        <v>14214.61990046786</v>
      </c>
      <c r="J191" s="67">
        <f t="shared" si="239"/>
        <v>10914.04226647108</v>
      </c>
      <c r="K191" s="67">
        <f t="shared" si="239"/>
        <v>10770.487726901354</v>
      </c>
      <c r="L191" s="67">
        <f t="shared" si="239"/>
        <v>10641.448760260642</v>
      </c>
      <c r="M191" s="67">
        <f t="shared" si="239"/>
        <v>10083.641011997846</v>
      </c>
      <c r="N191" s="67">
        <f t="shared" si="239"/>
        <v>10402.065658428624</v>
      </c>
      <c r="O191" s="67">
        <f t="shared" si="239"/>
        <v>10805.955341641138</v>
      </c>
      <c r="P191" s="67">
        <f t="shared" si="239"/>
        <v>11096.003979439562</v>
      </c>
      <c r="Q191" s="67">
        <f t="shared" si="239"/>
        <v>11210.242198912832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23625.709952451882</v>
      </c>
      <c r="C195" s="66">
        <f t="shared" ref="C195:Q195" si="243">IF(C4=0,"",C4*1000000/C85)</f>
        <v>23550.732183026619</v>
      </c>
      <c r="D195" s="66">
        <f t="shared" si="243"/>
        <v>23801.505728806147</v>
      </c>
      <c r="E195" s="66">
        <f t="shared" si="243"/>
        <v>23434.060147710559</v>
      </c>
      <c r="F195" s="66">
        <f t="shared" si="243"/>
        <v>23411.97010468374</v>
      </c>
      <c r="G195" s="66">
        <f t="shared" si="243"/>
        <v>23128.642904969565</v>
      </c>
      <c r="H195" s="66">
        <f t="shared" si="243"/>
        <v>22913.803428659954</v>
      </c>
      <c r="I195" s="66">
        <f t="shared" si="243"/>
        <v>23031.165044062298</v>
      </c>
      <c r="J195" s="66">
        <f t="shared" si="243"/>
        <v>23036.776263902535</v>
      </c>
      <c r="K195" s="66">
        <f t="shared" si="243"/>
        <v>22737.750808236178</v>
      </c>
      <c r="L195" s="66">
        <f t="shared" si="243"/>
        <v>22517.474094800273</v>
      </c>
      <c r="M195" s="66">
        <f t="shared" si="243"/>
        <v>22105.231078932196</v>
      </c>
      <c r="N195" s="66">
        <f t="shared" si="243"/>
        <v>21999.772993635961</v>
      </c>
      <c r="O195" s="66">
        <f t="shared" si="243"/>
        <v>20675.041423544917</v>
      </c>
      <c r="P195" s="66">
        <f t="shared" si="243"/>
        <v>20862.927358344812</v>
      </c>
      <c r="Q195" s="66">
        <f t="shared" si="243"/>
        <v>20309.205025933217</v>
      </c>
    </row>
    <row r="196" spans="1:17" ht="11.45" customHeight="1" x14ac:dyDescent="0.25">
      <c r="A196" s="23" t="s">
        <v>30</v>
      </c>
      <c r="B196" s="65">
        <f t="shared" si="242"/>
        <v>5724.0636227957457</v>
      </c>
      <c r="C196" s="65">
        <f t="shared" ref="C196:Q196" si="244">IF(C5=0,"",C5*1000000/C86)</f>
        <v>5671.7706565571289</v>
      </c>
      <c r="D196" s="65">
        <f t="shared" si="244"/>
        <v>5754.5348736579353</v>
      </c>
      <c r="E196" s="65">
        <f t="shared" si="244"/>
        <v>5749.2892122130479</v>
      </c>
      <c r="F196" s="65">
        <f t="shared" si="244"/>
        <v>5798.9782525662686</v>
      </c>
      <c r="G196" s="65">
        <f t="shared" si="244"/>
        <v>5243.3690944223026</v>
      </c>
      <c r="H196" s="65">
        <f t="shared" si="244"/>
        <v>5215.3349936239483</v>
      </c>
      <c r="I196" s="65">
        <f t="shared" si="244"/>
        <v>5225.8647205107654</v>
      </c>
      <c r="J196" s="65">
        <f t="shared" si="244"/>
        <v>5039.9536023483861</v>
      </c>
      <c r="K196" s="65">
        <f t="shared" si="244"/>
        <v>4763.8734060136949</v>
      </c>
      <c r="L196" s="65">
        <f t="shared" si="244"/>
        <v>4378.5758603698796</v>
      </c>
      <c r="M196" s="65">
        <f t="shared" si="244"/>
        <v>4223.5395194755911</v>
      </c>
      <c r="N196" s="65">
        <f t="shared" si="244"/>
        <v>4014.2497652478642</v>
      </c>
      <c r="O196" s="65">
        <f t="shared" si="244"/>
        <v>3750.3045234087494</v>
      </c>
      <c r="P196" s="65">
        <f t="shared" si="244"/>
        <v>3903.2068980379595</v>
      </c>
      <c r="Q196" s="65">
        <f t="shared" si="244"/>
        <v>3779.1852748530041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21920.561202199744</v>
      </c>
      <c r="C197" s="63">
        <f t="shared" ref="C197:Q197" si="246">IF(C6=0,"",C6*1000000/C87)</f>
        <v>21822.90343601528</v>
      </c>
      <c r="D197" s="63">
        <f t="shared" si="246"/>
        <v>21901.700146023795</v>
      </c>
      <c r="E197" s="63">
        <f t="shared" si="246"/>
        <v>21260.087019007249</v>
      </c>
      <c r="F197" s="63">
        <f t="shared" si="246"/>
        <v>21135.184699514186</v>
      </c>
      <c r="G197" s="63">
        <f t="shared" si="246"/>
        <v>20899.423553707871</v>
      </c>
      <c r="H197" s="63">
        <f t="shared" si="246"/>
        <v>20630.948153234596</v>
      </c>
      <c r="I197" s="63">
        <f t="shared" si="246"/>
        <v>20711.110523686384</v>
      </c>
      <c r="J197" s="63">
        <f t="shared" si="246"/>
        <v>21037.394334199813</v>
      </c>
      <c r="K197" s="63">
        <f t="shared" si="246"/>
        <v>20811.434129289322</v>
      </c>
      <c r="L197" s="63">
        <f t="shared" si="246"/>
        <v>20733.085712481956</v>
      </c>
      <c r="M197" s="63">
        <f t="shared" si="246"/>
        <v>20338.363750871344</v>
      </c>
      <c r="N197" s="63">
        <f t="shared" si="246"/>
        <v>20231.641859282568</v>
      </c>
      <c r="O197" s="63">
        <f t="shared" si="246"/>
        <v>19179.134721440656</v>
      </c>
      <c r="P197" s="63">
        <f t="shared" si="246"/>
        <v>19474.427566286085</v>
      </c>
      <c r="Q197" s="63">
        <f t="shared" si="246"/>
        <v>19039.593761354754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15986.419141834853</v>
      </c>
      <c r="C198" s="64">
        <f t="shared" ref="C198:Q198" si="248">IF(C7=0,"",C7*1000000/C88)</f>
        <v>15515.101992041427</v>
      </c>
      <c r="D198" s="64">
        <f t="shared" si="248"/>
        <v>15285.142153933155</v>
      </c>
      <c r="E198" s="64">
        <f t="shared" si="248"/>
        <v>14964.531647825464</v>
      </c>
      <c r="F198" s="64">
        <f t="shared" si="248"/>
        <v>13727.956335873701</v>
      </c>
      <c r="G198" s="64">
        <f t="shared" si="248"/>
        <v>13493.42823490282</v>
      </c>
      <c r="H198" s="64">
        <f t="shared" si="248"/>
        <v>12599.471437405697</v>
      </c>
      <c r="I198" s="64">
        <f t="shared" si="248"/>
        <v>12015.060611609837</v>
      </c>
      <c r="J198" s="64">
        <f t="shared" si="248"/>
        <v>11514.685124894533</v>
      </c>
      <c r="K198" s="64">
        <f t="shared" si="248"/>
        <v>11336.460797583484</v>
      </c>
      <c r="L198" s="64">
        <f t="shared" si="248"/>
        <v>10894.352883676218</v>
      </c>
      <c r="M198" s="64">
        <f t="shared" si="248"/>
        <v>10758.468295892684</v>
      </c>
      <c r="N198" s="64">
        <f t="shared" si="248"/>
        <v>10844.163863701713</v>
      </c>
      <c r="O198" s="64">
        <f t="shared" si="248"/>
        <v>10668.92101869442</v>
      </c>
      <c r="P198" s="64">
        <f t="shared" si="248"/>
        <v>11181.998034072734</v>
      </c>
      <c r="Q198" s="64">
        <f t="shared" si="248"/>
        <v>11292.916340395639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30761.998851514745</v>
      </c>
      <c r="C199" s="64">
        <f t="shared" ref="C199:Q199" si="250">IF(C8=0,"",C8*1000000/C89)</f>
        <v>30599.035273187052</v>
      </c>
      <c r="D199" s="64">
        <f t="shared" si="250"/>
        <v>30465.856653490147</v>
      </c>
      <c r="E199" s="64">
        <f t="shared" si="250"/>
        <v>28874.743924968505</v>
      </c>
      <c r="F199" s="64">
        <f t="shared" si="250"/>
        <v>29321.703420757305</v>
      </c>
      <c r="G199" s="64">
        <f t="shared" si="250"/>
        <v>28472.261921403253</v>
      </c>
      <c r="H199" s="64">
        <f t="shared" si="250"/>
        <v>28051.2181944972</v>
      </c>
      <c r="I199" s="64">
        <f t="shared" si="250"/>
        <v>28006.76051831969</v>
      </c>
      <c r="J199" s="64">
        <f t="shared" si="250"/>
        <v>28256.682702224385</v>
      </c>
      <c r="K199" s="64">
        <f t="shared" si="250"/>
        <v>27447.259220911623</v>
      </c>
      <c r="L199" s="64">
        <f t="shared" si="250"/>
        <v>27126.898564493378</v>
      </c>
      <c r="M199" s="64">
        <f t="shared" si="250"/>
        <v>26192.135303464249</v>
      </c>
      <c r="N199" s="64">
        <f t="shared" si="250"/>
        <v>25817.334785569881</v>
      </c>
      <c r="O199" s="64">
        <f t="shared" si="250"/>
        <v>24220.742387333052</v>
      </c>
      <c r="P199" s="64">
        <f t="shared" si="250"/>
        <v>24475.842723853577</v>
      </c>
      <c r="Q199" s="64">
        <f t="shared" si="250"/>
        <v>23899.937183754573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16900.763357965385</v>
      </c>
      <c r="C200" s="64">
        <f t="shared" ref="C200:Q200" si="252">IF(C9=0,"",C9*1000000/C90)</f>
        <v>16168.508446463688</v>
      </c>
      <c r="D200" s="64">
        <f t="shared" si="252"/>
        <v>16112.42780032418</v>
      </c>
      <c r="E200" s="64">
        <f t="shared" si="252"/>
        <v>14804.262500877132</v>
      </c>
      <c r="F200" s="64">
        <f t="shared" si="252"/>
        <v>15062.314617114269</v>
      </c>
      <c r="G200" s="64">
        <f t="shared" si="252"/>
        <v>14955.273570970478</v>
      </c>
      <c r="H200" s="64">
        <f t="shared" si="252"/>
        <v>14323.970838362966</v>
      </c>
      <c r="I200" s="64">
        <f t="shared" si="252"/>
        <v>13758.322597699893</v>
      </c>
      <c r="J200" s="64">
        <f t="shared" si="252"/>
        <v>13898.886682779641</v>
      </c>
      <c r="K200" s="64">
        <f t="shared" si="252"/>
        <v>14059.141664882853</v>
      </c>
      <c r="L200" s="64">
        <f t="shared" si="252"/>
        <v>14473.355423232038</v>
      </c>
      <c r="M200" s="64">
        <f t="shared" si="252"/>
        <v>14502.934834596357</v>
      </c>
      <c r="N200" s="64">
        <f t="shared" si="252"/>
        <v>14488.798093594009</v>
      </c>
      <c r="O200" s="64">
        <f t="shared" si="252"/>
        <v>13904.455729959938</v>
      </c>
      <c r="P200" s="64">
        <f t="shared" si="252"/>
        <v>14044.848045683524</v>
      </c>
      <c r="Q200" s="64">
        <f t="shared" si="252"/>
        <v>13706.030535510288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23649.052961488698</v>
      </c>
      <c r="M201" s="64">
        <f t="shared" si="254"/>
        <v>23297.08279970623</v>
      </c>
      <c r="N201" s="64">
        <f t="shared" si="254"/>
        <v>23423.420712282841</v>
      </c>
      <c r="O201" s="64">
        <f t="shared" si="254"/>
        <v>22029.164596649254</v>
      </c>
      <c r="P201" s="64">
        <f t="shared" si="254"/>
        <v>21806.559698219677</v>
      </c>
      <c r="Q201" s="64">
        <f t="shared" si="254"/>
        <v>20648.404853328633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11592.386620954474</v>
      </c>
      <c r="O202" s="64">
        <f t="shared" si="256"/>
        <v>11325.024842164376</v>
      </c>
      <c r="P202" s="64">
        <f t="shared" si="256"/>
        <v>11805.855403274374</v>
      </c>
      <c r="Q202" s="64">
        <f t="shared" si="256"/>
        <v>11912.445293018387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17110.118201714457</v>
      </c>
      <c r="M203" s="64">
        <f t="shared" si="258"/>
        <v>17071.672004381377</v>
      </c>
      <c r="N203" s="64">
        <f t="shared" si="258"/>
        <v>17291.589310645304</v>
      </c>
      <c r="O203" s="64">
        <f t="shared" si="258"/>
        <v>16857.825356038917</v>
      </c>
      <c r="P203" s="64">
        <f t="shared" si="258"/>
        <v>16744.223733273444</v>
      </c>
      <c r="Q203" s="64">
        <f t="shared" si="258"/>
        <v>16111.482127530086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903291.75170075544</v>
      </c>
      <c r="C204" s="63">
        <f t="shared" ref="C204:Q204" si="260">IF(C13=0,"",C13*1000000/C94)</f>
        <v>939311.68433967629</v>
      </c>
      <c r="D204" s="63">
        <f t="shared" si="260"/>
        <v>1012893.4815386401</v>
      </c>
      <c r="E204" s="63">
        <f t="shared" si="260"/>
        <v>1094526.6944074335</v>
      </c>
      <c r="F204" s="63">
        <f t="shared" si="260"/>
        <v>1118410.2299151421</v>
      </c>
      <c r="G204" s="63">
        <f t="shared" si="260"/>
        <v>1138005.8511781243</v>
      </c>
      <c r="H204" s="63">
        <f t="shared" si="260"/>
        <v>1179333.6382893089</v>
      </c>
      <c r="I204" s="63">
        <f t="shared" si="260"/>
        <v>1210003.0362493249</v>
      </c>
      <c r="J204" s="63">
        <f t="shared" si="260"/>
        <v>1101175.5877938969</v>
      </c>
      <c r="K204" s="63">
        <f t="shared" si="260"/>
        <v>1097690.0566589877</v>
      </c>
      <c r="L204" s="63">
        <f t="shared" si="260"/>
        <v>1071120.4240108468</v>
      </c>
      <c r="M204" s="63">
        <f t="shared" si="260"/>
        <v>1097515.5279503106</v>
      </c>
      <c r="N204" s="63">
        <f t="shared" si="260"/>
        <v>1117210.4048406214</v>
      </c>
      <c r="O204" s="63">
        <f t="shared" si="260"/>
        <v>1022272.4693116229</v>
      </c>
      <c r="P204" s="63">
        <f t="shared" si="260"/>
        <v>988321.93543659232</v>
      </c>
      <c r="Q204" s="63">
        <f t="shared" si="260"/>
        <v>942342.94588734303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320008.31429032737</v>
      </c>
      <c r="C205" s="67">
        <f t="shared" ref="C205:Q205" si="262">IF(C14=0,"",C14*1000000/C95)</f>
        <v>336381.83728125121</v>
      </c>
      <c r="D205" s="67">
        <f t="shared" si="262"/>
        <v>366552.28523545858</v>
      </c>
      <c r="E205" s="67">
        <f t="shared" si="262"/>
        <v>400213.72110380832</v>
      </c>
      <c r="F205" s="67">
        <f t="shared" si="262"/>
        <v>412788.32116081269</v>
      </c>
      <c r="G205" s="67">
        <f t="shared" si="262"/>
        <v>423952.03313640878</v>
      </c>
      <c r="H205" s="67">
        <f t="shared" si="262"/>
        <v>443451.40397068369</v>
      </c>
      <c r="I205" s="67">
        <f t="shared" si="262"/>
        <v>456697.95633844548</v>
      </c>
      <c r="J205" s="67">
        <f t="shared" si="262"/>
        <v>411234.84531079553</v>
      </c>
      <c r="K205" s="67">
        <f t="shared" si="262"/>
        <v>405576.75929767708</v>
      </c>
      <c r="L205" s="67">
        <f t="shared" si="262"/>
        <v>391559.7588147177</v>
      </c>
      <c r="M205" s="67">
        <f t="shared" si="262"/>
        <v>396933.07211300998</v>
      </c>
      <c r="N205" s="67">
        <f t="shared" si="262"/>
        <v>399753.47220294573</v>
      </c>
      <c r="O205" s="67">
        <f t="shared" si="262"/>
        <v>361880.36023588863</v>
      </c>
      <c r="P205" s="67">
        <f t="shared" si="262"/>
        <v>346582.40931325097</v>
      </c>
      <c r="Q205" s="67">
        <f t="shared" si="262"/>
        <v>327392.35934303293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911907.57399638079</v>
      </c>
      <c r="C206" s="67">
        <f t="shared" ref="C206:Q206" si="264">IF(C15=0,"",C15*1000000/C96)</f>
        <v>947951.74182416627</v>
      </c>
      <c r="D206" s="67">
        <f t="shared" si="264"/>
        <v>1021243.3105740921</v>
      </c>
      <c r="E206" s="67">
        <f t="shared" si="264"/>
        <v>1103274.2858146979</v>
      </c>
      <c r="F206" s="67">
        <f t="shared" si="264"/>
        <v>1126999.5678792652</v>
      </c>
      <c r="G206" s="67">
        <f t="shared" si="264"/>
        <v>1146746.5726804044</v>
      </c>
      <c r="H206" s="67">
        <f t="shared" si="264"/>
        <v>1187569.0474672881</v>
      </c>
      <c r="I206" s="67">
        <f t="shared" si="264"/>
        <v>1217974.3390195859</v>
      </c>
      <c r="J206" s="67">
        <f t="shared" si="264"/>
        <v>1107865.2785318086</v>
      </c>
      <c r="K206" s="67">
        <f t="shared" si="264"/>
        <v>1103956.8275105821</v>
      </c>
      <c r="L206" s="67">
        <f t="shared" si="264"/>
        <v>1076763.9507717197</v>
      </c>
      <c r="M206" s="67">
        <f t="shared" si="264"/>
        <v>1103270.8370701219</v>
      </c>
      <c r="N206" s="67">
        <f t="shared" si="264"/>
        <v>1123020.5266162623</v>
      </c>
      <c r="O206" s="67">
        <f t="shared" si="264"/>
        <v>1027419.943306956</v>
      </c>
      <c r="P206" s="67">
        <f t="shared" si="264"/>
        <v>993161.71248707362</v>
      </c>
      <c r="Q206" s="67">
        <f t="shared" si="264"/>
        <v>946804.66275916214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824060.44444344158</v>
      </c>
      <c r="C209" s="67">
        <f t="shared" ref="C209:Q209" si="270">IF(C18=0,"",C18*1000000/C99)</f>
        <v>844695.04082862765</v>
      </c>
      <c r="D209" s="67">
        <f t="shared" si="270"/>
        <v>902887.1801105279</v>
      </c>
      <c r="E209" s="67">
        <f t="shared" si="270"/>
        <v>970073.78958443308</v>
      </c>
      <c r="F209" s="67">
        <f t="shared" si="270"/>
        <v>1005748.1089375204</v>
      </c>
      <c r="G209" s="67">
        <f t="shared" si="270"/>
        <v>1039268.2914877859</v>
      </c>
      <c r="H209" s="67">
        <f t="shared" si="270"/>
        <v>1093619.4843572082</v>
      </c>
      <c r="I209" s="67">
        <f t="shared" si="270"/>
        <v>1138795.6214252892</v>
      </c>
      <c r="J209" s="67">
        <f t="shared" si="270"/>
        <v>1050301.6768954156</v>
      </c>
      <c r="K209" s="67">
        <f t="shared" si="270"/>
        <v>1062785.4120890123</v>
      </c>
      <c r="L209" s="67">
        <f t="shared" si="270"/>
        <v>1052335.7456802693</v>
      </c>
      <c r="M209" s="67">
        <f t="shared" si="270"/>
        <v>1095610.2712125243</v>
      </c>
      <c r="N209" s="67">
        <f t="shared" si="270"/>
        <v>1132982.2662422159</v>
      </c>
      <c r="O209" s="67">
        <f t="shared" si="270"/>
        <v>1053547.1410309377</v>
      </c>
      <c r="P209" s="67">
        <f t="shared" si="270"/>
        <v>1008119.3915076546</v>
      </c>
      <c r="Q209" s="67">
        <f t="shared" si="270"/>
        <v>949614.40408507409</v>
      </c>
    </row>
    <row r="210" spans="1:17" ht="11.45" customHeight="1" x14ac:dyDescent="0.25">
      <c r="A210" s="25" t="s">
        <v>62</v>
      </c>
      <c r="B210" s="66">
        <f t="shared" si="269"/>
        <v>69875.834636614629</v>
      </c>
      <c r="C210" s="66">
        <f t="shared" ref="C210:Q210" si="271">IF(C19=0,"",C19*1000000/C100)</f>
        <v>70425.717558711593</v>
      </c>
      <c r="D210" s="66">
        <f t="shared" si="271"/>
        <v>74776.731408339198</v>
      </c>
      <c r="E210" s="66">
        <f t="shared" si="271"/>
        <v>71478.271929881317</v>
      </c>
      <c r="F210" s="66">
        <f t="shared" si="271"/>
        <v>73245.331022656188</v>
      </c>
      <c r="G210" s="66">
        <f t="shared" si="271"/>
        <v>71262.632597152566</v>
      </c>
      <c r="H210" s="66">
        <f t="shared" si="271"/>
        <v>71388.504865209368</v>
      </c>
      <c r="I210" s="66">
        <f t="shared" si="271"/>
        <v>71341.621159773378</v>
      </c>
      <c r="J210" s="66">
        <f t="shared" si="271"/>
        <v>66420.280520297238</v>
      </c>
      <c r="K210" s="66">
        <f t="shared" si="271"/>
        <v>61827.974278916779</v>
      </c>
      <c r="L210" s="66">
        <f t="shared" si="271"/>
        <v>61703.469385461212</v>
      </c>
      <c r="M210" s="66">
        <f t="shared" si="271"/>
        <v>59629.668044866616</v>
      </c>
      <c r="N210" s="66">
        <f t="shared" si="271"/>
        <v>59190.506081724874</v>
      </c>
      <c r="O210" s="66">
        <f t="shared" si="271"/>
        <v>59768.408928783218</v>
      </c>
      <c r="P210" s="66">
        <f t="shared" si="271"/>
        <v>59033.767443907556</v>
      </c>
      <c r="Q210" s="66">
        <f t="shared" si="271"/>
        <v>57223.397640416581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1519.7808658817103</v>
      </c>
      <c r="C211" s="65">
        <f t="shared" ref="C211:Q211" si="273">IF(C20=0,"",C20*1000000/C101)</f>
        <v>1543.044739345157</v>
      </c>
      <c r="D211" s="65">
        <f t="shared" si="273"/>
        <v>1691.8243582306814</v>
      </c>
      <c r="E211" s="65">
        <f t="shared" si="273"/>
        <v>1717.8504199832</v>
      </c>
      <c r="F211" s="65">
        <f t="shared" si="273"/>
        <v>1805.2315699522328</v>
      </c>
      <c r="G211" s="65">
        <f t="shared" si="273"/>
        <v>1811.6910959974277</v>
      </c>
      <c r="H211" s="65">
        <f t="shared" si="273"/>
        <v>1828.1107273468326</v>
      </c>
      <c r="I211" s="65">
        <f t="shared" si="273"/>
        <v>1885.9456766329815</v>
      </c>
      <c r="J211" s="65">
        <f t="shared" si="273"/>
        <v>1887.6700796265204</v>
      </c>
      <c r="K211" s="65">
        <f t="shared" si="273"/>
        <v>1855.2401398472555</v>
      </c>
      <c r="L211" s="65">
        <f t="shared" si="273"/>
        <v>1814.3753196627135</v>
      </c>
      <c r="M211" s="65">
        <f t="shared" si="273"/>
        <v>1768.5339524386459</v>
      </c>
      <c r="N211" s="65">
        <f t="shared" si="273"/>
        <v>1713.1216145976084</v>
      </c>
      <c r="O211" s="65">
        <f t="shared" si="273"/>
        <v>1606.5557621747532</v>
      </c>
      <c r="P211" s="65">
        <f t="shared" si="273"/>
        <v>1630.4251602704599</v>
      </c>
      <c r="Q211" s="65">
        <f t="shared" si="273"/>
        <v>1692.5006640152953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989.91682520702386</v>
      </c>
      <c r="C212" s="64">
        <f t="shared" ref="C212:Q212" si="275">IF(C21=0,"",C21*1000000/C102)</f>
        <v>1001.0797378478474</v>
      </c>
      <c r="D212" s="64">
        <f t="shared" si="275"/>
        <v>1060.3806183851871</v>
      </c>
      <c r="E212" s="64">
        <f t="shared" si="275"/>
        <v>1032.2512636809847</v>
      </c>
      <c r="F212" s="64">
        <f t="shared" si="275"/>
        <v>1042.687618181305</v>
      </c>
      <c r="G212" s="64">
        <f t="shared" si="275"/>
        <v>1087.8459799160969</v>
      </c>
      <c r="H212" s="64">
        <f t="shared" si="275"/>
        <v>1141.5127703708602</v>
      </c>
      <c r="I212" s="64">
        <f t="shared" si="275"/>
        <v>1129.5467620336219</v>
      </c>
      <c r="J212" s="64">
        <f t="shared" si="275"/>
        <v>1085.0799940032316</v>
      </c>
      <c r="K212" s="64">
        <f t="shared" si="275"/>
        <v>1067.7284472803765</v>
      </c>
      <c r="L212" s="64">
        <f t="shared" si="275"/>
        <v>1062.2275306330316</v>
      </c>
      <c r="M212" s="64">
        <f t="shared" si="275"/>
        <v>1076.8257627166329</v>
      </c>
      <c r="N212" s="64">
        <f t="shared" si="275"/>
        <v>1083.8821928299512</v>
      </c>
      <c r="O212" s="64">
        <f t="shared" si="275"/>
        <v>1053.3848149264609</v>
      </c>
      <c r="P212" s="64">
        <f t="shared" si="275"/>
        <v>1044.2617742676487</v>
      </c>
      <c r="Q212" s="64">
        <f t="shared" si="275"/>
        <v>1044.6354098664956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1652.1145488846842</v>
      </c>
      <c r="C213" s="64">
        <f t="shared" ref="C213:Q213" si="277">IF(C22=0,"",C22*1000000/C103)</f>
        <v>1676.4260860632148</v>
      </c>
      <c r="D213" s="64">
        <f t="shared" si="277"/>
        <v>1841.944280713627</v>
      </c>
      <c r="E213" s="64">
        <f t="shared" si="277"/>
        <v>1859.2066791724428</v>
      </c>
      <c r="F213" s="64">
        <f t="shared" si="277"/>
        <v>1945.3924873924923</v>
      </c>
      <c r="G213" s="64">
        <f t="shared" si="277"/>
        <v>1936.2633588082258</v>
      </c>
      <c r="H213" s="64">
        <f t="shared" si="277"/>
        <v>1938.9329684007068</v>
      </c>
      <c r="I213" s="64">
        <f t="shared" si="277"/>
        <v>1987.8132273719948</v>
      </c>
      <c r="J213" s="64">
        <f t="shared" si="277"/>
        <v>1985.4506632168016</v>
      </c>
      <c r="K213" s="64">
        <f t="shared" si="277"/>
        <v>1942.7855148419394</v>
      </c>
      <c r="L213" s="64">
        <f t="shared" si="277"/>
        <v>1891.0496547343407</v>
      </c>
      <c r="M213" s="64">
        <f t="shared" si="277"/>
        <v>1837.7373537470455</v>
      </c>
      <c r="N213" s="64">
        <f t="shared" si="277"/>
        <v>1773.8133400139893</v>
      </c>
      <c r="O213" s="64">
        <f t="shared" si="277"/>
        <v>1654.4213518309805</v>
      </c>
      <c r="P213" s="64">
        <f t="shared" si="277"/>
        <v>1673.9827379227686</v>
      </c>
      <c r="Q213" s="64">
        <f t="shared" si="277"/>
        <v>1738.9819621923916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530.02570443445325</v>
      </c>
      <c r="C214" s="64">
        <f t="shared" ref="C214:Q214" si="279">IF(C23=0,"",C23*1000000/C104)</f>
        <v>540.49609611277526</v>
      </c>
      <c r="D214" s="64">
        <f t="shared" si="279"/>
        <v>597.69365577973088</v>
      </c>
      <c r="E214" s="64">
        <f t="shared" si="279"/>
        <v>607.42863711345876</v>
      </c>
      <c r="F214" s="64">
        <f t="shared" si="279"/>
        <v>640.55589246406362</v>
      </c>
      <c r="G214" s="64">
        <f t="shared" si="279"/>
        <v>644.00708470435211</v>
      </c>
      <c r="H214" s="64">
        <f t="shared" si="279"/>
        <v>651.21504865500583</v>
      </c>
      <c r="I214" s="64">
        <f t="shared" si="279"/>
        <v>672.73007421809803</v>
      </c>
      <c r="J214" s="64">
        <f t="shared" si="279"/>
        <v>674.66993784098827</v>
      </c>
      <c r="K214" s="64">
        <f t="shared" si="279"/>
        <v>663.74438788469286</v>
      </c>
      <c r="L214" s="64">
        <f t="shared" si="279"/>
        <v>649.75334748912871</v>
      </c>
      <c r="M214" s="64">
        <f t="shared" si="279"/>
        <v>634.74140588828186</v>
      </c>
      <c r="N214" s="64">
        <f t="shared" si="279"/>
        <v>615.67836541569977</v>
      </c>
      <c r="O214" s="64">
        <f t="shared" si="279"/>
        <v>576.60616942772072</v>
      </c>
      <c r="P214" s="64">
        <f t="shared" si="279"/>
        <v>586.83117527535967</v>
      </c>
      <c r="Q214" s="64">
        <f t="shared" si="279"/>
        <v>612.86033534835849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>
        <f t="shared" si="281"/>
        <v>999.13548475194898</v>
      </c>
      <c r="M215" s="64">
        <f t="shared" si="281"/>
        <v>976.05139660312886</v>
      </c>
      <c r="N215" s="64">
        <f t="shared" si="281"/>
        <v>946.73787285289063</v>
      </c>
      <c r="O215" s="64">
        <f t="shared" si="281"/>
        <v>886.65597003602863</v>
      </c>
      <c r="P215" s="64">
        <f t="shared" si="281"/>
        <v>902.37911515509734</v>
      </c>
      <c r="Q215" s="64">
        <f t="shared" si="281"/>
        <v>942.40454567841857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>
        <f t="shared" si="283"/>
        <v>1038.5578218570731</v>
      </c>
      <c r="O216" s="64">
        <f t="shared" si="283"/>
        <v>1042.0043810437321</v>
      </c>
      <c r="P216" s="64">
        <f t="shared" si="283"/>
        <v>1042.6778154757174</v>
      </c>
      <c r="Q216" s="64">
        <f t="shared" si="283"/>
        <v>1044.6354098664956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293077.87385262753</v>
      </c>
      <c r="C217" s="63">
        <f t="shared" ref="C217:Q217" si="285">IF(C26=0,"",C26*1000000/C107)</f>
        <v>304331.0645240263</v>
      </c>
      <c r="D217" s="63">
        <f t="shared" si="285"/>
        <v>310957.16110285005</v>
      </c>
      <c r="E217" s="63">
        <f t="shared" si="285"/>
        <v>298767.9972639003</v>
      </c>
      <c r="F217" s="63">
        <f t="shared" si="285"/>
        <v>305374.22046050092</v>
      </c>
      <c r="G217" s="63">
        <f t="shared" si="285"/>
        <v>299047.36605836306</v>
      </c>
      <c r="H217" s="63">
        <f t="shared" si="285"/>
        <v>306784.16951463977</v>
      </c>
      <c r="I217" s="63">
        <f t="shared" si="285"/>
        <v>308501.26474702923</v>
      </c>
      <c r="J217" s="63">
        <f t="shared" si="285"/>
        <v>281625.03025198699</v>
      </c>
      <c r="K217" s="63">
        <f t="shared" si="285"/>
        <v>271014.29954367998</v>
      </c>
      <c r="L217" s="63">
        <f t="shared" si="285"/>
        <v>276342.51122348307</v>
      </c>
      <c r="M217" s="63">
        <f t="shared" si="285"/>
        <v>256771.64255613356</v>
      </c>
      <c r="N217" s="63">
        <f t="shared" si="285"/>
        <v>265966.81285454676</v>
      </c>
      <c r="O217" s="63">
        <f t="shared" si="285"/>
        <v>274661.83647336537</v>
      </c>
      <c r="P217" s="63">
        <f t="shared" si="285"/>
        <v>274008.23348501534</v>
      </c>
      <c r="Q217" s="63">
        <f t="shared" si="285"/>
        <v>259471.13499817075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165511.80970414996</v>
      </c>
      <c r="C218" s="61">
        <f t="shared" ref="C218:Q218" si="287">IF(C27=0,"",C27*1000000/C108)</f>
        <v>171185.26965946076</v>
      </c>
      <c r="D218" s="61">
        <f t="shared" si="287"/>
        <v>170447.51667530384</v>
      </c>
      <c r="E218" s="61">
        <f t="shared" si="287"/>
        <v>158696.97338033305</v>
      </c>
      <c r="F218" s="61">
        <f t="shared" si="287"/>
        <v>151595.12172270022</v>
      </c>
      <c r="G218" s="61">
        <f t="shared" si="287"/>
        <v>145000.22558765585</v>
      </c>
      <c r="H218" s="61">
        <f t="shared" si="287"/>
        <v>148129.40838858765</v>
      </c>
      <c r="I218" s="61">
        <f t="shared" si="287"/>
        <v>146392.70494978692</v>
      </c>
      <c r="J218" s="61">
        <f t="shared" si="287"/>
        <v>127789.04665314402</v>
      </c>
      <c r="K218" s="61">
        <f t="shared" si="287"/>
        <v>125061.27668644098</v>
      </c>
      <c r="L218" s="61">
        <f t="shared" si="287"/>
        <v>125208.03362387521</v>
      </c>
      <c r="M218" s="61">
        <f t="shared" si="287"/>
        <v>115176.72327088917</v>
      </c>
      <c r="N218" s="61">
        <f t="shared" si="287"/>
        <v>121967.74085376077</v>
      </c>
      <c r="O218" s="61">
        <f t="shared" si="287"/>
        <v>127231.40966771018</v>
      </c>
      <c r="P218" s="61">
        <f t="shared" si="287"/>
        <v>127123.19681644836</v>
      </c>
      <c r="Q218" s="61">
        <f t="shared" si="287"/>
        <v>118716.96646331906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1183121.3214902973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1157675.9056466031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1.3542720264531854E-2</v>
      </c>
      <c r="C223" s="54">
        <f t="shared" si="291"/>
        <v>1.4007769968780415E-2</v>
      </c>
      <c r="D223" s="54">
        <f t="shared" si="291"/>
        <v>1.4462442363654876E-2</v>
      </c>
      <c r="E223" s="54">
        <f t="shared" si="291"/>
        <v>1.5203239275410028E-2</v>
      </c>
      <c r="F223" s="54">
        <f t="shared" si="291"/>
        <v>1.5335597247918447E-2</v>
      </c>
      <c r="G223" s="54">
        <f t="shared" si="291"/>
        <v>1.4866673788310183E-2</v>
      </c>
      <c r="H223" s="54">
        <f t="shared" si="291"/>
        <v>1.5302423981020587E-2</v>
      </c>
      <c r="I223" s="54">
        <f t="shared" si="291"/>
        <v>1.5604016537637763E-2</v>
      </c>
      <c r="J223" s="54">
        <f t="shared" si="291"/>
        <v>1.5336263509850403E-2</v>
      </c>
      <c r="K223" s="54">
        <f t="shared" si="291"/>
        <v>1.5079755940688916E-2</v>
      </c>
      <c r="L223" s="54">
        <f t="shared" si="291"/>
        <v>1.4265857564219041E-2</v>
      </c>
      <c r="M223" s="54">
        <f t="shared" si="291"/>
        <v>1.4157565957291162E-2</v>
      </c>
      <c r="N223" s="54">
        <f t="shared" si="291"/>
        <v>1.3636310589305072E-2</v>
      </c>
      <c r="O223" s="54">
        <f t="shared" si="291"/>
        <v>1.3719702992291557E-2</v>
      </c>
      <c r="P223" s="54">
        <f t="shared" si="291"/>
        <v>1.4168576444043492E-2</v>
      </c>
      <c r="Q223" s="54">
        <f t="shared" si="291"/>
        <v>1.4196241266022008E-2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0.87321602587089497</v>
      </c>
      <c r="C224" s="50">
        <f t="shared" si="292"/>
        <v>0.87004314057084242</v>
      </c>
      <c r="D224" s="50">
        <f t="shared" si="292"/>
        <v>0.86247644102234389</v>
      </c>
      <c r="E224" s="50">
        <f t="shared" si="292"/>
        <v>0.84836055636443641</v>
      </c>
      <c r="F224" s="50">
        <f t="shared" si="292"/>
        <v>0.84420415214567035</v>
      </c>
      <c r="G224" s="50">
        <f t="shared" si="292"/>
        <v>0.84172611095407301</v>
      </c>
      <c r="H224" s="50">
        <f t="shared" si="292"/>
        <v>0.8372591016358254</v>
      </c>
      <c r="I224" s="50">
        <f t="shared" si="292"/>
        <v>0.8348633448271886</v>
      </c>
      <c r="J224" s="50">
        <f t="shared" si="292"/>
        <v>0.84655515837334261</v>
      </c>
      <c r="K224" s="50">
        <f t="shared" si="292"/>
        <v>0.84678482555953249</v>
      </c>
      <c r="L224" s="50">
        <f t="shared" si="292"/>
        <v>0.85058890230587991</v>
      </c>
      <c r="M224" s="50">
        <f t="shared" si="292"/>
        <v>0.84936562762334633</v>
      </c>
      <c r="N224" s="50">
        <f t="shared" si="292"/>
        <v>0.84840486334265708</v>
      </c>
      <c r="O224" s="50">
        <f t="shared" si="292"/>
        <v>0.8550213071733308</v>
      </c>
      <c r="P224" s="50">
        <f t="shared" si="292"/>
        <v>0.86028078283431986</v>
      </c>
      <c r="Q224" s="50">
        <f t="shared" si="292"/>
        <v>0.8634938230491217</v>
      </c>
    </row>
    <row r="225" spans="1:17" ht="11.45" customHeight="1" x14ac:dyDescent="0.25">
      <c r="A225" s="53" t="s">
        <v>59</v>
      </c>
      <c r="B225" s="52">
        <f t="shared" ref="B225:Q225" si="293">IF(B7=0,0,B7/B$4)</f>
        <v>0.37353068074020729</v>
      </c>
      <c r="C225" s="52">
        <f t="shared" si="293"/>
        <v>0.35090250522342309</v>
      </c>
      <c r="D225" s="52">
        <f t="shared" si="293"/>
        <v>0.33077380414174828</v>
      </c>
      <c r="E225" s="52">
        <f t="shared" si="293"/>
        <v>0.31798951823109473</v>
      </c>
      <c r="F225" s="52">
        <f t="shared" si="293"/>
        <v>0.28118425523032453</v>
      </c>
      <c r="G225" s="52">
        <f t="shared" si="293"/>
        <v>0.26876928297296226</v>
      </c>
      <c r="H225" s="52">
        <f t="shared" si="293"/>
        <v>0.24043510484876779</v>
      </c>
      <c r="I225" s="52">
        <f t="shared" si="293"/>
        <v>0.21659789523972939</v>
      </c>
      <c r="J225" s="52">
        <f t="shared" si="293"/>
        <v>0.19616330606125484</v>
      </c>
      <c r="K225" s="52">
        <f t="shared" si="293"/>
        <v>0.18688796205224634</v>
      </c>
      <c r="L225" s="52">
        <f t="shared" si="293"/>
        <v>0.17359880396792959</v>
      </c>
      <c r="M225" s="52">
        <f t="shared" si="293"/>
        <v>0.1678112683127525</v>
      </c>
      <c r="N225" s="52">
        <f t="shared" si="293"/>
        <v>0.16688337382744092</v>
      </c>
      <c r="O225" s="52">
        <f t="shared" si="293"/>
        <v>0.17424720381510625</v>
      </c>
      <c r="P225" s="52">
        <f t="shared" si="293"/>
        <v>0.18251101885888119</v>
      </c>
      <c r="Q225" s="52">
        <f t="shared" si="293"/>
        <v>0.19239311644466159</v>
      </c>
    </row>
    <row r="226" spans="1:17" ht="11.45" customHeight="1" x14ac:dyDescent="0.25">
      <c r="A226" s="53" t="s">
        <v>58</v>
      </c>
      <c r="B226" s="52">
        <f t="shared" ref="B226:Q226" si="294">IF(B8=0,0,B8/B$4)</f>
        <v>0.49119416324078119</v>
      </c>
      <c r="C226" s="52">
        <f t="shared" si="294"/>
        <v>0.50934906453572582</v>
      </c>
      <c r="D226" s="52">
        <f t="shared" si="294"/>
        <v>0.52189422513576023</v>
      </c>
      <c r="E226" s="52">
        <f t="shared" si="294"/>
        <v>0.52167095455271417</v>
      </c>
      <c r="F226" s="52">
        <f t="shared" si="294"/>
        <v>0.55499809584666981</v>
      </c>
      <c r="G226" s="52">
        <f t="shared" si="294"/>
        <v>0.56560990847703074</v>
      </c>
      <c r="H226" s="52">
        <f t="shared" si="294"/>
        <v>0.59028197820768891</v>
      </c>
      <c r="I226" s="52">
        <f t="shared" si="294"/>
        <v>0.6126634599518217</v>
      </c>
      <c r="J226" s="52">
        <f t="shared" si="294"/>
        <v>0.64526867755758643</v>
      </c>
      <c r="K226" s="52">
        <f t="shared" si="294"/>
        <v>0.65527027544487526</v>
      </c>
      <c r="L226" s="52">
        <f t="shared" si="294"/>
        <v>0.67279030292566411</v>
      </c>
      <c r="M226" s="52">
        <f t="shared" si="294"/>
        <v>0.67689041639853897</v>
      </c>
      <c r="N226" s="52">
        <f t="shared" si="294"/>
        <v>0.67657303293139359</v>
      </c>
      <c r="O226" s="52">
        <f t="shared" si="294"/>
        <v>0.67601978496820536</v>
      </c>
      <c r="P226" s="52">
        <f t="shared" si="294"/>
        <v>0.67216161165724642</v>
      </c>
      <c r="Q226" s="52">
        <f t="shared" si="294"/>
        <v>0.66314707080978053</v>
      </c>
    </row>
    <row r="227" spans="1:17" ht="11.45" customHeight="1" x14ac:dyDescent="0.25">
      <c r="A227" s="53" t="s">
        <v>57</v>
      </c>
      <c r="B227" s="52">
        <f t="shared" ref="B227:Q227" si="295">IF(B9=0,0,B9/B$4)</f>
        <v>8.4911818899065308E-3</v>
      </c>
      <c r="C227" s="52">
        <f t="shared" si="295"/>
        <v>9.7915708116935018E-3</v>
      </c>
      <c r="D227" s="52">
        <f t="shared" si="295"/>
        <v>9.8084117448355001E-3</v>
      </c>
      <c r="E227" s="52">
        <f t="shared" si="295"/>
        <v>8.7000835806274844E-3</v>
      </c>
      <c r="F227" s="52">
        <f t="shared" si="295"/>
        <v>8.0218010686761414E-3</v>
      </c>
      <c r="G227" s="52">
        <f t="shared" si="295"/>
        <v>7.3469195040799821E-3</v>
      </c>
      <c r="H227" s="52">
        <f t="shared" si="295"/>
        <v>6.5420185793687727E-3</v>
      </c>
      <c r="I227" s="52">
        <f t="shared" si="295"/>
        <v>5.6019896356375356E-3</v>
      </c>
      <c r="J227" s="52">
        <f t="shared" si="295"/>
        <v>5.12317475450142E-3</v>
      </c>
      <c r="K227" s="52">
        <f t="shared" si="295"/>
        <v>4.6265880624108456E-3</v>
      </c>
      <c r="L227" s="52">
        <f t="shared" si="295"/>
        <v>4.1641075077013612E-3</v>
      </c>
      <c r="M227" s="52">
        <f t="shared" si="295"/>
        <v>4.5926363003558155E-3</v>
      </c>
      <c r="N227" s="52">
        <f t="shared" si="295"/>
        <v>4.7431294320440338E-3</v>
      </c>
      <c r="O227" s="52">
        <f t="shared" si="295"/>
        <v>4.4315957979336237E-3</v>
      </c>
      <c r="P227" s="52">
        <f t="shared" si="295"/>
        <v>4.918320231213455E-3</v>
      </c>
      <c r="Q227" s="52">
        <f t="shared" si="295"/>
        <v>6.7539194666073983E-3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2.8503384689608528E-5</v>
      </c>
      <c r="M228" s="52">
        <f t="shared" si="296"/>
        <v>2.7530574605935426E-5</v>
      </c>
      <c r="N228" s="52">
        <f t="shared" si="296"/>
        <v>5.9360851383822201E-5</v>
      </c>
      <c r="O228" s="52">
        <f t="shared" si="296"/>
        <v>9.4927831778324705E-5</v>
      </c>
      <c r="P228" s="52">
        <f t="shared" si="296"/>
        <v>2.4726299608151392E-4</v>
      </c>
      <c r="Q228" s="52">
        <f t="shared" si="296"/>
        <v>3.8650080624856142E-4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2.902084958709965E-5</v>
      </c>
      <c r="O229" s="52">
        <f t="shared" si="297"/>
        <v>4.3654979174652079E-5</v>
      </c>
      <c r="P229" s="52">
        <f t="shared" si="297"/>
        <v>1.1330711372021087E-4</v>
      </c>
      <c r="Q229" s="52">
        <f t="shared" si="297"/>
        <v>3.2635120678322976E-4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7.1845198954643996E-6</v>
      </c>
      <c r="M230" s="52">
        <f t="shared" si="298"/>
        <v>4.3776037092911136E-5</v>
      </c>
      <c r="N230" s="52">
        <f t="shared" si="298"/>
        <v>1.1694545080766565E-4</v>
      </c>
      <c r="O230" s="52">
        <f t="shared" si="298"/>
        <v>1.8413978113266909E-4</v>
      </c>
      <c r="P230" s="52">
        <f t="shared" si="298"/>
        <v>3.2926197717698572E-4</v>
      </c>
      <c r="Q230" s="52">
        <f t="shared" si="298"/>
        <v>4.8686431504048572E-4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0.11324125386457311</v>
      </c>
      <c r="C231" s="50">
        <f t="shared" si="299"/>
        <v>0.11594908946037716</v>
      </c>
      <c r="D231" s="50">
        <f t="shared" si="299"/>
        <v>0.12306111661400118</v>
      </c>
      <c r="E231" s="50">
        <f t="shared" si="299"/>
        <v>0.13643620436015358</v>
      </c>
      <c r="F231" s="50">
        <f t="shared" si="299"/>
        <v>0.14046025060641112</v>
      </c>
      <c r="G231" s="50">
        <f t="shared" si="299"/>
        <v>0.14340721525761677</v>
      </c>
      <c r="H231" s="50">
        <f t="shared" si="299"/>
        <v>0.14743847438315408</v>
      </c>
      <c r="I231" s="50">
        <f t="shared" si="299"/>
        <v>0.14953263863517358</v>
      </c>
      <c r="J231" s="50">
        <f t="shared" si="299"/>
        <v>0.13810857811680691</v>
      </c>
      <c r="K231" s="50">
        <f t="shared" si="299"/>
        <v>0.13813541849977859</v>
      </c>
      <c r="L231" s="50">
        <f t="shared" si="299"/>
        <v>0.13514524012990101</v>
      </c>
      <c r="M231" s="50">
        <f t="shared" si="299"/>
        <v>0.13647680641936244</v>
      </c>
      <c r="N231" s="50">
        <f t="shared" si="299"/>
        <v>0.1379588260680378</v>
      </c>
      <c r="O231" s="50">
        <f t="shared" si="299"/>
        <v>0.13125898983437759</v>
      </c>
      <c r="P231" s="50">
        <f t="shared" si="299"/>
        <v>0.12555064072163669</v>
      </c>
      <c r="Q231" s="50">
        <f t="shared" si="299"/>
        <v>0.12230993568485628</v>
      </c>
    </row>
    <row r="232" spans="1:17" ht="11.45" customHeight="1" x14ac:dyDescent="0.25">
      <c r="A232" s="53" t="s">
        <v>59</v>
      </c>
      <c r="B232" s="52">
        <f t="shared" ref="B232:Q232" si="300">IF(B14=0,0,B14/B$4)</f>
        <v>5.8315613235319203E-4</v>
      </c>
      <c r="C232" s="52">
        <f t="shared" si="300"/>
        <v>5.8566975719727204E-4</v>
      </c>
      <c r="D232" s="52">
        <f t="shared" si="300"/>
        <v>5.6689126523205347E-4</v>
      </c>
      <c r="E232" s="52">
        <f t="shared" si="300"/>
        <v>6.1945801938539469E-4</v>
      </c>
      <c r="F232" s="52">
        <f t="shared" si="300"/>
        <v>6.2231753875584695E-4</v>
      </c>
      <c r="G232" s="52">
        <f t="shared" si="300"/>
        <v>6.352248530327938E-4</v>
      </c>
      <c r="H232" s="52">
        <f t="shared" si="300"/>
        <v>6.0398036937215455E-4</v>
      </c>
      <c r="I232" s="52">
        <f t="shared" si="300"/>
        <v>5.8338557636750533E-4</v>
      </c>
      <c r="J232" s="52">
        <f t="shared" si="300"/>
        <v>4.9022425231174153E-4</v>
      </c>
      <c r="K232" s="52">
        <f t="shared" si="300"/>
        <v>4.5442460007088527E-4</v>
      </c>
      <c r="L232" s="52">
        <f t="shared" si="300"/>
        <v>4.0494932133598466E-4</v>
      </c>
      <c r="M232" s="52">
        <f t="shared" si="300"/>
        <v>4.0161588589652082E-4</v>
      </c>
      <c r="N232" s="52">
        <f t="shared" si="300"/>
        <v>3.9722434654854881E-4</v>
      </c>
      <c r="O232" s="52">
        <f t="shared" si="300"/>
        <v>3.6121945897939418E-4</v>
      </c>
      <c r="P232" s="52">
        <f t="shared" si="300"/>
        <v>3.3070457996296618E-4</v>
      </c>
      <c r="Q232" s="52">
        <f t="shared" si="300"/>
        <v>3.0627763562381458E-4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0.11264406316983518</v>
      </c>
      <c r="C233" s="52">
        <f t="shared" si="301"/>
        <v>0.11534921016854664</v>
      </c>
      <c r="D233" s="52">
        <f t="shared" si="301"/>
        <v>0.12247937045785459</v>
      </c>
      <c r="E233" s="52">
        <f t="shared" si="301"/>
        <v>0.13580068754166114</v>
      </c>
      <c r="F233" s="52">
        <f t="shared" si="301"/>
        <v>0.13982145197364387</v>
      </c>
      <c r="G233" s="52">
        <f t="shared" si="301"/>
        <v>0.14259329777448498</v>
      </c>
      <c r="H233" s="52">
        <f t="shared" si="301"/>
        <v>0.14664719053140199</v>
      </c>
      <c r="I233" s="52">
        <f t="shared" si="301"/>
        <v>0.14876741599046869</v>
      </c>
      <c r="J233" s="52">
        <f t="shared" si="301"/>
        <v>0.13746184859745342</v>
      </c>
      <c r="K233" s="52">
        <f t="shared" si="301"/>
        <v>0.13752277734577617</v>
      </c>
      <c r="L233" s="52">
        <f t="shared" si="301"/>
        <v>0.13459299926616858</v>
      </c>
      <c r="M233" s="52">
        <f t="shared" si="301"/>
        <v>0.13593133475275168</v>
      </c>
      <c r="N233" s="52">
        <f t="shared" si="301"/>
        <v>0.13742196585021585</v>
      </c>
      <c r="O233" s="52">
        <f t="shared" si="301"/>
        <v>0.13076097388104393</v>
      </c>
      <c r="P233" s="52">
        <f t="shared" si="301"/>
        <v>0.12507564591330567</v>
      </c>
      <c r="Q233" s="52">
        <f t="shared" si="301"/>
        <v>0.12188112421224286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1.4034562384704364E-5</v>
      </c>
      <c r="C236" s="52">
        <f t="shared" si="304"/>
        <v>1.4209534633234689E-5</v>
      </c>
      <c r="D236" s="52">
        <f t="shared" si="304"/>
        <v>1.4854890914532393E-5</v>
      </c>
      <c r="E236" s="52">
        <f t="shared" si="304"/>
        <v>1.6058799107067343E-5</v>
      </c>
      <c r="F236" s="52">
        <f t="shared" si="304"/>
        <v>1.6481094011381223E-5</v>
      </c>
      <c r="G236" s="52">
        <f t="shared" si="304"/>
        <v>1.7869263009896285E-4</v>
      </c>
      <c r="H236" s="52">
        <f t="shared" si="304"/>
        <v>1.8730348237994804E-4</v>
      </c>
      <c r="I236" s="52">
        <f t="shared" si="304"/>
        <v>1.818370683373631E-4</v>
      </c>
      <c r="J236" s="52">
        <f t="shared" si="304"/>
        <v>1.5650526704172359E-4</v>
      </c>
      <c r="K236" s="52">
        <f t="shared" si="304"/>
        <v>1.5821655393154463E-4</v>
      </c>
      <c r="L236" s="52">
        <f t="shared" si="304"/>
        <v>1.4729154239644947E-4</v>
      </c>
      <c r="M236" s="52">
        <f t="shared" si="304"/>
        <v>1.4385578071424602E-4</v>
      </c>
      <c r="N236" s="52">
        <f t="shared" si="304"/>
        <v>1.3963587127341701E-4</v>
      </c>
      <c r="O236" s="52">
        <f t="shared" si="304"/>
        <v>1.3679649435427771E-4</v>
      </c>
      <c r="P236" s="52">
        <f t="shared" si="304"/>
        <v>1.44290228368053E-4</v>
      </c>
      <c r="Q236" s="52">
        <f t="shared" si="304"/>
        <v>1.2253383698959618E-4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1.6650490094837551E-2</v>
      </c>
      <c r="C238" s="54">
        <f t="shared" si="306"/>
        <v>1.6925780309100111E-2</v>
      </c>
      <c r="D238" s="54">
        <f t="shared" si="306"/>
        <v>1.7278317825140208E-2</v>
      </c>
      <c r="E238" s="54">
        <f t="shared" si="306"/>
        <v>1.8389136369536527E-2</v>
      </c>
      <c r="F238" s="54">
        <f t="shared" si="306"/>
        <v>1.884624199254268E-2</v>
      </c>
      <c r="G238" s="54">
        <f t="shared" si="306"/>
        <v>1.9482557559596728E-2</v>
      </c>
      <c r="H238" s="54">
        <f t="shared" si="306"/>
        <v>1.9766756144994842E-2</v>
      </c>
      <c r="I238" s="54">
        <f t="shared" si="306"/>
        <v>2.0447167036470437E-2</v>
      </c>
      <c r="J238" s="54">
        <f t="shared" si="306"/>
        <v>2.1863856423482323E-2</v>
      </c>
      <c r="K238" s="54">
        <f t="shared" si="306"/>
        <v>2.3320583003618309E-2</v>
      </c>
      <c r="L238" s="54">
        <f t="shared" si="306"/>
        <v>2.2990023003253836E-2</v>
      </c>
      <c r="M238" s="54">
        <f t="shared" si="306"/>
        <v>2.292897482508692E-2</v>
      </c>
      <c r="N238" s="54">
        <f t="shared" si="306"/>
        <v>2.264726975524298E-2</v>
      </c>
      <c r="O238" s="54">
        <f t="shared" si="306"/>
        <v>2.1154202742450803E-2</v>
      </c>
      <c r="P238" s="54">
        <f t="shared" si="306"/>
        <v>2.1797943692653626E-2</v>
      </c>
      <c r="Q238" s="54">
        <f t="shared" si="306"/>
        <v>2.3205555032455617E-2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9.3008378221945984E-4</v>
      </c>
      <c r="C239" s="52">
        <f t="shared" si="307"/>
        <v>8.9255956572650234E-4</v>
      </c>
      <c r="D239" s="52">
        <f t="shared" si="307"/>
        <v>9.205237204652914E-4</v>
      </c>
      <c r="E239" s="52">
        <f t="shared" si="307"/>
        <v>8.9998080071224161E-4</v>
      </c>
      <c r="F239" s="52">
        <f t="shared" si="307"/>
        <v>8.3165242872006672E-4</v>
      </c>
      <c r="G239" s="52">
        <f t="shared" si="307"/>
        <v>8.2653355731559369E-4</v>
      </c>
      <c r="H239" s="52">
        <f t="shared" si="307"/>
        <v>7.7993422521902987E-4</v>
      </c>
      <c r="I239" s="52">
        <f t="shared" si="307"/>
        <v>6.9068866099033946E-4</v>
      </c>
      <c r="J239" s="52">
        <f t="shared" si="307"/>
        <v>6.8667859190751608E-4</v>
      </c>
      <c r="K239" s="52">
        <f t="shared" si="307"/>
        <v>6.8331136955718024E-4</v>
      </c>
      <c r="L239" s="52">
        <f t="shared" si="307"/>
        <v>6.3986529151278514E-4</v>
      </c>
      <c r="M239" s="52">
        <f t="shared" si="307"/>
        <v>5.9951721870803577E-4</v>
      </c>
      <c r="N239" s="52">
        <f t="shared" si="307"/>
        <v>5.6442128983416411E-4</v>
      </c>
      <c r="O239" s="52">
        <f t="shared" si="307"/>
        <v>4.9625253767364929E-4</v>
      </c>
      <c r="P239" s="52">
        <f t="shared" si="307"/>
        <v>4.5537880341494502E-4</v>
      </c>
      <c r="Q239" s="52">
        <f t="shared" si="307"/>
        <v>4.2428521866051406E-4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1.5329458260866338E-2</v>
      </c>
      <c r="C240" s="52">
        <f t="shared" si="308"/>
        <v>1.5623572778863037E-2</v>
      </c>
      <c r="D240" s="52">
        <f t="shared" si="308"/>
        <v>1.5947241703051961E-2</v>
      </c>
      <c r="E240" s="52">
        <f t="shared" si="308"/>
        <v>1.7104743058287714E-2</v>
      </c>
      <c r="F240" s="52">
        <f t="shared" si="308"/>
        <v>1.7649721884991143E-2</v>
      </c>
      <c r="G240" s="52">
        <f t="shared" si="308"/>
        <v>1.8309661520360575E-2</v>
      </c>
      <c r="H240" s="52">
        <f t="shared" si="308"/>
        <v>1.8656364130246489E-2</v>
      </c>
      <c r="I240" s="52">
        <f t="shared" si="308"/>
        <v>1.9459970810102686E-2</v>
      </c>
      <c r="J240" s="52">
        <f t="shared" si="308"/>
        <v>2.0887524807512624E-2</v>
      </c>
      <c r="K240" s="52">
        <f t="shared" si="308"/>
        <v>2.2356812316325591E-2</v>
      </c>
      <c r="L240" s="52">
        <f t="shared" si="308"/>
        <v>2.2102774482893838E-2</v>
      </c>
      <c r="M240" s="52">
        <f t="shared" si="308"/>
        <v>2.2079409991375702E-2</v>
      </c>
      <c r="N240" s="52">
        <f t="shared" si="308"/>
        <v>2.1843422214205096E-2</v>
      </c>
      <c r="O240" s="52">
        <f t="shared" si="308"/>
        <v>2.0468038383593717E-2</v>
      </c>
      <c r="P240" s="52">
        <f t="shared" si="308"/>
        <v>2.1170305387702381E-2</v>
      </c>
      <c r="Q240" s="52">
        <f t="shared" si="308"/>
        <v>2.2579363067232478E-2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3.9094805175175334E-4</v>
      </c>
      <c r="C241" s="52">
        <f t="shared" si="309"/>
        <v>4.0964796451057283E-4</v>
      </c>
      <c r="D241" s="52">
        <f t="shared" si="309"/>
        <v>4.1055240162295609E-4</v>
      </c>
      <c r="E241" s="52">
        <f t="shared" si="309"/>
        <v>3.8441251053657048E-4</v>
      </c>
      <c r="F241" s="52">
        <f t="shared" si="309"/>
        <v>3.6486767883147194E-4</v>
      </c>
      <c r="G241" s="52">
        <f t="shared" si="309"/>
        <v>3.4636248192055664E-4</v>
      </c>
      <c r="H241" s="52">
        <f t="shared" si="309"/>
        <v>3.304577895293239E-4</v>
      </c>
      <c r="I241" s="52">
        <f t="shared" si="309"/>
        <v>2.9650756537740982E-4</v>
      </c>
      <c r="J241" s="52">
        <f t="shared" si="309"/>
        <v>2.8965302406218536E-4</v>
      </c>
      <c r="K241" s="52">
        <f t="shared" si="309"/>
        <v>2.8045931773553883E-4</v>
      </c>
      <c r="L241" s="52">
        <f t="shared" si="309"/>
        <v>2.4706233960375645E-4</v>
      </c>
      <c r="M241" s="52">
        <f t="shared" si="309"/>
        <v>2.4973368570948017E-4</v>
      </c>
      <c r="N241" s="52">
        <f t="shared" si="309"/>
        <v>2.3304226147975515E-4</v>
      </c>
      <c r="O241" s="52">
        <f t="shared" si="309"/>
        <v>1.8340705400536706E-4</v>
      </c>
      <c r="P241" s="52">
        <f t="shared" si="309"/>
        <v>1.6224243495500953E-4</v>
      </c>
      <c r="Q241" s="52">
        <f t="shared" si="309"/>
        <v>1.8716786200195188E-4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3.2088924345489472E-7</v>
      </c>
      <c r="M242" s="52">
        <f t="shared" si="310"/>
        <v>3.1392929370307534E-7</v>
      </c>
      <c r="N242" s="52">
        <f t="shared" si="310"/>
        <v>1.0492896287250002E-6</v>
      </c>
      <c r="O242" s="52">
        <f t="shared" si="310"/>
        <v>1.6599526689075763E-6</v>
      </c>
      <c r="P242" s="52">
        <f t="shared" si="310"/>
        <v>4.4201853807725791E-6</v>
      </c>
      <c r="Q242" s="52">
        <f t="shared" si="310"/>
        <v>8.6846962441879579E-6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1.9279760198565277E-6</v>
      </c>
      <c r="O243" s="52">
        <f t="shared" si="311"/>
        <v>1.9110805676274809E-6</v>
      </c>
      <c r="P243" s="52">
        <f t="shared" si="311"/>
        <v>2.1805112360732749E-6</v>
      </c>
      <c r="Q243" s="52">
        <f t="shared" si="311"/>
        <v>2.3841849127501649E-6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0.98334950990516246</v>
      </c>
      <c r="C244" s="50">
        <f t="shared" si="312"/>
        <v>0.98307421969089981</v>
      </c>
      <c r="D244" s="50">
        <f t="shared" si="312"/>
        <v>0.98272168217485989</v>
      </c>
      <c r="E244" s="50">
        <f t="shared" si="312"/>
        <v>0.98161086363046335</v>
      </c>
      <c r="F244" s="50">
        <f t="shared" si="312"/>
        <v>0.98115375800745741</v>
      </c>
      <c r="G244" s="50">
        <f t="shared" si="312"/>
        <v>0.98051744244040329</v>
      </c>
      <c r="H244" s="50">
        <f t="shared" si="312"/>
        <v>0.9802332438550051</v>
      </c>
      <c r="I244" s="50">
        <f t="shared" si="312"/>
        <v>0.97955283296352957</v>
      </c>
      <c r="J244" s="50">
        <f t="shared" si="312"/>
        <v>0.97813614357651768</v>
      </c>
      <c r="K244" s="50">
        <f t="shared" si="312"/>
        <v>0.97667941699638172</v>
      </c>
      <c r="L244" s="50">
        <f t="shared" si="312"/>
        <v>0.97700997699674619</v>
      </c>
      <c r="M244" s="50">
        <f t="shared" si="312"/>
        <v>0.97707102517491307</v>
      </c>
      <c r="N244" s="50">
        <f t="shared" si="312"/>
        <v>0.97735273024475711</v>
      </c>
      <c r="O244" s="50">
        <f t="shared" si="312"/>
        <v>0.97884579725754917</v>
      </c>
      <c r="P244" s="50">
        <f t="shared" si="312"/>
        <v>0.97820205630734647</v>
      </c>
      <c r="Q244" s="50">
        <f t="shared" si="312"/>
        <v>0.97679444496754442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0.48568637015724153</v>
      </c>
      <c r="C245" s="52">
        <f t="shared" si="313"/>
        <v>0.48021815858248851</v>
      </c>
      <c r="D245" s="52">
        <f t="shared" si="313"/>
        <v>0.46458208307850207</v>
      </c>
      <c r="E245" s="52">
        <f t="shared" si="313"/>
        <v>0.45042070917783306</v>
      </c>
      <c r="F245" s="52">
        <f t="shared" si="313"/>
        <v>0.41382851509612345</v>
      </c>
      <c r="G245" s="52">
        <f t="shared" si="313"/>
        <v>0.40432205298224111</v>
      </c>
      <c r="H245" s="52">
        <f t="shared" si="313"/>
        <v>0.40086963300262118</v>
      </c>
      <c r="I245" s="52">
        <f t="shared" si="313"/>
        <v>0.39240585580673398</v>
      </c>
      <c r="J245" s="52">
        <f t="shared" si="313"/>
        <v>0.37844249824290105</v>
      </c>
      <c r="K245" s="52">
        <f t="shared" si="313"/>
        <v>0.38699229364945076</v>
      </c>
      <c r="L245" s="52">
        <f t="shared" si="313"/>
        <v>0.38015455057503184</v>
      </c>
      <c r="M245" s="52">
        <f t="shared" si="313"/>
        <v>0.38059778290516333</v>
      </c>
      <c r="N245" s="52">
        <f t="shared" si="313"/>
        <v>0.38761401600428447</v>
      </c>
      <c r="O245" s="52">
        <f t="shared" si="313"/>
        <v>0.3904769281606939</v>
      </c>
      <c r="P245" s="52">
        <f t="shared" si="313"/>
        <v>0.39119594973258737</v>
      </c>
      <c r="Q245" s="52">
        <f t="shared" si="313"/>
        <v>0.3877662945347683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0.49766313974792087</v>
      </c>
      <c r="C246" s="46">
        <f t="shared" si="314"/>
        <v>0.5028560611084113</v>
      </c>
      <c r="D246" s="46">
        <f t="shared" si="314"/>
        <v>0.51813959909635776</v>
      </c>
      <c r="E246" s="46">
        <f t="shared" si="314"/>
        <v>0.53119015445263029</v>
      </c>
      <c r="F246" s="46">
        <f t="shared" si="314"/>
        <v>0.5673252429113339</v>
      </c>
      <c r="G246" s="46">
        <f t="shared" si="314"/>
        <v>0.57619538945816218</v>
      </c>
      <c r="H246" s="46">
        <f t="shared" si="314"/>
        <v>0.57936361085238397</v>
      </c>
      <c r="I246" s="46">
        <f t="shared" si="314"/>
        <v>0.58714697715679554</v>
      </c>
      <c r="J246" s="46">
        <f t="shared" si="314"/>
        <v>0.59969364533361669</v>
      </c>
      <c r="K246" s="46">
        <f t="shared" si="314"/>
        <v>0.58968712334693096</v>
      </c>
      <c r="L246" s="46">
        <f t="shared" si="314"/>
        <v>0.5968554264217143</v>
      </c>
      <c r="M246" s="46">
        <f t="shared" si="314"/>
        <v>0.59647324226974974</v>
      </c>
      <c r="N246" s="46">
        <f t="shared" si="314"/>
        <v>0.58973871424047264</v>
      </c>
      <c r="O246" s="46">
        <f t="shared" si="314"/>
        <v>0.58836886909685526</v>
      </c>
      <c r="P246" s="46">
        <f t="shared" si="314"/>
        <v>0.58700610657475905</v>
      </c>
      <c r="Q246" s="46">
        <f t="shared" si="314"/>
        <v>0.58902815043277612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1.7586435170144417E-2</v>
      </c>
      <c r="C250" s="54">
        <f t="shared" si="316"/>
        <v>1.7760946755393758E-2</v>
      </c>
      <c r="D250" s="54">
        <f t="shared" si="316"/>
        <v>1.8723021628063545E-2</v>
      </c>
      <c r="E250" s="54">
        <f t="shared" si="316"/>
        <v>1.8912892888810554E-2</v>
      </c>
      <c r="F250" s="54">
        <f t="shared" si="316"/>
        <v>1.9093685309995639E-2</v>
      </c>
      <c r="G250" s="54">
        <f t="shared" si="316"/>
        <v>1.9190859083416948E-2</v>
      </c>
      <c r="H250" s="54">
        <f t="shared" si="316"/>
        <v>1.925026942451542E-2</v>
      </c>
      <c r="I250" s="54">
        <f t="shared" si="316"/>
        <v>1.9178404639744729E-2</v>
      </c>
      <c r="J250" s="54">
        <f t="shared" si="316"/>
        <v>1.8717045138017981E-2</v>
      </c>
      <c r="K250" s="54">
        <f t="shared" si="316"/>
        <v>1.8315742462586562E-2</v>
      </c>
      <c r="L250" s="54">
        <f t="shared" si="316"/>
        <v>1.7525561189730955E-2</v>
      </c>
      <c r="M250" s="54">
        <f t="shared" si="316"/>
        <v>1.7391801316416891E-2</v>
      </c>
      <c r="N250" s="54">
        <f t="shared" si="316"/>
        <v>1.7021363684445501E-2</v>
      </c>
      <c r="O250" s="54">
        <f t="shared" si="316"/>
        <v>1.657596005675455E-2</v>
      </c>
      <c r="P250" s="54">
        <f t="shared" si="316"/>
        <v>1.6842844436693625E-2</v>
      </c>
      <c r="Q250" s="54">
        <f t="shared" si="316"/>
        <v>1.6149233602987152E-2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0.9739572338243363</v>
      </c>
      <c r="C251" s="50">
        <f t="shared" si="317"/>
        <v>0.9739867409518782</v>
      </c>
      <c r="D251" s="50">
        <f t="shared" si="317"/>
        <v>0.97291464358895896</v>
      </c>
      <c r="E251" s="50">
        <f t="shared" si="317"/>
        <v>0.97279019017060164</v>
      </c>
      <c r="F251" s="50">
        <f t="shared" si="317"/>
        <v>0.972655284933162</v>
      </c>
      <c r="G251" s="50">
        <f t="shared" si="317"/>
        <v>0.972358230991476</v>
      </c>
      <c r="H251" s="50">
        <f t="shared" si="317"/>
        <v>0.97269938508755172</v>
      </c>
      <c r="I251" s="50">
        <f t="shared" si="317"/>
        <v>0.97314565958348198</v>
      </c>
      <c r="J251" s="50">
        <f t="shared" si="317"/>
        <v>0.97364533611911908</v>
      </c>
      <c r="K251" s="50">
        <f t="shared" si="317"/>
        <v>0.97416512889069073</v>
      </c>
      <c r="L251" s="50">
        <f t="shared" si="317"/>
        <v>0.97497104687194491</v>
      </c>
      <c r="M251" s="50">
        <f t="shared" si="317"/>
        <v>0.97533191962664789</v>
      </c>
      <c r="N251" s="50">
        <f t="shared" si="317"/>
        <v>0.97575996806542897</v>
      </c>
      <c r="O251" s="50">
        <f t="shared" si="317"/>
        <v>0.9762745559449314</v>
      </c>
      <c r="P251" s="50">
        <f t="shared" si="317"/>
        <v>0.97612046841303701</v>
      </c>
      <c r="Q251" s="50">
        <f t="shared" si="317"/>
        <v>0.97688360113065043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0.42703365654247022</v>
      </c>
      <c r="C252" s="52">
        <f t="shared" si="318"/>
        <v>0.40305184408784001</v>
      </c>
      <c r="D252" s="52">
        <f t="shared" si="318"/>
        <v>0.38318293522093078</v>
      </c>
      <c r="E252" s="52">
        <f t="shared" si="318"/>
        <v>0.37462179747453533</v>
      </c>
      <c r="F252" s="52">
        <f t="shared" si="318"/>
        <v>0.33348620428743569</v>
      </c>
      <c r="G252" s="52">
        <f t="shared" si="318"/>
        <v>0.31981299247217765</v>
      </c>
      <c r="H252" s="52">
        <f t="shared" si="318"/>
        <v>0.2881548252498406</v>
      </c>
      <c r="I252" s="52">
        <f t="shared" si="318"/>
        <v>0.26079000840465721</v>
      </c>
      <c r="J252" s="52">
        <f t="shared" si="318"/>
        <v>0.23334246874440284</v>
      </c>
      <c r="K252" s="52">
        <f t="shared" si="318"/>
        <v>0.22248370965292105</v>
      </c>
      <c r="L252" s="52">
        <f t="shared" si="318"/>
        <v>0.2060683418094939</v>
      </c>
      <c r="M252" s="52">
        <f t="shared" si="318"/>
        <v>0.19961274728062331</v>
      </c>
      <c r="N252" s="52">
        <f t="shared" si="318"/>
        <v>0.19882473751973131</v>
      </c>
      <c r="O252" s="52">
        <f t="shared" si="318"/>
        <v>0.20603502964057049</v>
      </c>
      <c r="P252" s="52">
        <f t="shared" si="318"/>
        <v>0.21436079006013689</v>
      </c>
      <c r="Q252" s="52">
        <f t="shared" si="318"/>
        <v>0.22516543320337778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0.53715987339417437</v>
      </c>
      <c r="C253" s="52">
        <f t="shared" si="319"/>
        <v>0.55963452091410149</v>
      </c>
      <c r="D253" s="52">
        <f t="shared" si="319"/>
        <v>0.5783251545573671</v>
      </c>
      <c r="E253" s="52">
        <f t="shared" si="319"/>
        <v>0.58788372166488301</v>
      </c>
      <c r="F253" s="52">
        <f t="shared" si="319"/>
        <v>0.62964086405994713</v>
      </c>
      <c r="G253" s="52">
        <f t="shared" si="319"/>
        <v>0.64379562152521552</v>
      </c>
      <c r="H253" s="52">
        <f t="shared" si="319"/>
        <v>0.67670920258473555</v>
      </c>
      <c r="I253" s="52">
        <f t="shared" si="319"/>
        <v>0.70562382299199566</v>
      </c>
      <c r="J253" s="52">
        <f t="shared" si="319"/>
        <v>0.73422833342805349</v>
      </c>
      <c r="K253" s="52">
        <f t="shared" si="319"/>
        <v>0.74619424676192192</v>
      </c>
      <c r="L253" s="52">
        <f t="shared" si="319"/>
        <v>0.76393922607447806</v>
      </c>
      <c r="M253" s="52">
        <f t="shared" si="319"/>
        <v>0.77019386833922687</v>
      </c>
      <c r="N253" s="52">
        <f t="shared" si="319"/>
        <v>0.77105715151209797</v>
      </c>
      <c r="O253" s="52">
        <f t="shared" si="319"/>
        <v>0.76462623125732276</v>
      </c>
      <c r="P253" s="52">
        <f t="shared" si="319"/>
        <v>0.75516960986975068</v>
      </c>
      <c r="Q253" s="52">
        <f t="shared" si="319"/>
        <v>0.74239764417406184</v>
      </c>
    </row>
    <row r="254" spans="1:17" ht="11.45" customHeight="1" x14ac:dyDescent="0.25">
      <c r="A254" s="53" t="s">
        <v>57</v>
      </c>
      <c r="B254" s="52">
        <f t="shared" ref="B254:Q254" si="320">IF(B36=0,0,B36/B$31)</f>
        <v>9.763703887691726E-3</v>
      </c>
      <c r="C254" s="52">
        <f t="shared" si="320"/>
        <v>1.1300375949936903E-2</v>
      </c>
      <c r="D254" s="52">
        <f t="shared" si="320"/>
        <v>1.1406553810661114E-2</v>
      </c>
      <c r="E254" s="52">
        <f t="shared" si="320"/>
        <v>1.0284671031183383E-2</v>
      </c>
      <c r="F254" s="52">
        <f t="shared" si="320"/>
        <v>9.5282165857792402E-3</v>
      </c>
      <c r="G254" s="52">
        <f t="shared" si="320"/>
        <v>8.7496169940828143E-3</v>
      </c>
      <c r="H254" s="52">
        <f t="shared" si="320"/>
        <v>7.8353572529754854E-3</v>
      </c>
      <c r="I254" s="52">
        <f t="shared" si="320"/>
        <v>6.7318281868290657E-3</v>
      </c>
      <c r="J254" s="52">
        <f t="shared" si="320"/>
        <v>6.0745339466627864E-3</v>
      </c>
      <c r="K254" s="52">
        <f t="shared" si="320"/>
        <v>5.4871724758478249E-3</v>
      </c>
      <c r="L254" s="52">
        <f t="shared" si="320"/>
        <v>4.9206469486312732E-3</v>
      </c>
      <c r="M254" s="52">
        <f t="shared" si="320"/>
        <v>5.4368590689944452E-3</v>
      </c>
      <c r="N254" s="52">
        <f t="shared" si="320"/>
        <v>5.623841716599646E-3</v>
      </c>
      <c r="O254" s="52">
        <f t="shared" si="320"/>
        <v>5.2165507979762358E-3</v>
      </c>
      <c r="P254" s="52">
        <f t="shared" si="320"/>
        <v>5.7531840259407111E-3</v>
      </c>
      <c r="Q254" s="52">
        <f t="shared" si="320"/>
        <v>7.8771248242892403E-3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3.3681909662319962E-5</v>
      </c>
      <c r="M255" s="52">
        <f t="shared" si="321"/>
        <v>3.2591270989455824E-5</v>
      </c>
      <c r="N255" s="52">
        <f t="shared" si="321"/>
        <v>7.0383074535106189E-5</v>
      </c>
      <c r="O255" s="52">
        <f t="shared" si="321"/>
        <v>1.1174210807860112E-4</v>
      </c>
      <c r="P255" s="52">
        <f t="shared" si="321"/>
        <v>2.8923483067133134E-4</v>
      </c>
      <c r="Q255" s="52">
        <f t="shared" si="321"/>
        <v>4.5077752415630416E-4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3.4409489957511122E-5</v>
      </c>
      <c r="O256" s="52">
        <f t="shared" si="322"/>
        <v>5.1387452022441451E-5</v>
      </c>
      <c r="P256" s="52">
        <f t="shared" si="322"/>
        <v>1.3254051099469236E-4</v>
      </c>
      <c r="Q256" s="52">
        <f t="shared" si="322"/>
        <v>3.8062479203357136E-4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9.1501296791278643E-6</v>
      </c>
      <c r="M257" s="52">
        <f t="shared" si="323"/>
        <v>5.585366681372767E-5</v>
      </c>
      <c r="N257" s="52">
        <f t="shared" si="323"/>
        <v>1.4944475250739856E-4</v>
      </c>
      <c r="O257" s="52">
        <f t="shared" si="323"/>
        <v>2.336146889607408E-4</v>
      </c>
      <c r="P257" s="52">
        <f t="shared" si="323"/>
        <v>4.1510911554262184E-4</v>
      </c>
      <c r="Q257" s="52">
        <f t="shared" si="323"/>
        <v>6.1199661273173814E-4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8.4563310055192371E-3</v>
      </c>
      <c r="C258" s="50">
        <f t="shared" si="324"/>
        <v>8.2523122927280288E-3</v>
      </c>
      <c r="D258" s="50">
        <f t="shared" si="324"/>
        <v>8.3623347829774788E-3</v>
      </c>
      <c r="E258" s="50">
        <f t="shared" si="324"/>
        <v>8.2969169405877896E-3</v>
      </c>
      <c r="F258" s="50">
        <f t="shared" si="324"/>
        <v>8.2510297568422555E-3</v>
      </c>
      <c r="G258" s="50">
        <f t="shared" si="324"/>
        <v>8.4509099251071518E-3</v>
      </c>
      <c r="H258" s="50">
        <f t="shared" si="324"/>
        <v>8.0503454879328751E-3</v>
      </c>
      <c r="I258" s="50">
        <f t="shared" si="324"/>
        <v>7.6759357767733063E-3</v>
      </c>
      <c r="J258" s="50">
        <f t="shared" si="324"/>
        <v>7.6376187428629358E-3</v>
      </c>
      <c r="K258" s="50">
        <f t="shared" si="324"/>
        <v>7.5191286467226831E-3</v>
      </c>
      <c r="L258" s="50">
        <f t="shared" si="324"/>
        <v>7.5033919383241327E-3</v>
      </c>
      <c r="M258" s="50">
        <f t="shared" si="324"/>
        <v>7.2762790569352405E-3</v>
      </c>
      <c r="N258" s="50">
        <f t="shared" si="324"/>
        <v>7.2186682501255515E-3</v>
      </c>
      <c r="O258" s="50">
        <f t="shared" si="324"/>
        <v>7.1494839983140034E-3</v>
      </c>
      <c r="P258" s="50">
        <f t="shared" si="324"/>
        <v>7.0366871502694122E-3</v>
      </c>
      <c r="Q258" s="50">
        <f t="shared" si="324"/>
        <v>6.9671652663623792E-3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1.1322321944027231E-4</v>
      </c>
      <c r="C259" s="52">
        <f t="shared" si="325"/>
        <v>1.0837633459785994E-4</v>
      </c>
      <c r="D259" s="52">
        <f t="shared" si="325"/>
        <v>1.0015665514186937E-4</v>
      </c>
      <c r="E259" s="52">
        <f t="shared" si="325"/>
        <v>9.7942760675031839E-5</v>
      </c>
      <c r="F259" s="52">
        <f t="shared" si="325"/>
        <v>9.5047369783326396E-5</v>
      </c>
      <c r="G259" s="52">
        <f t="shared" si="325"/>
        <v>9.7326991632658213E-5</v>
      </c>
      <c r="H259" s="52">
        <f t="shared" si="325"/>
        <v>8.5743234392961348E-5</v>
      </c>
      <c r="I259" s="52">
        <f t="shared" si="325"/>
        <v>7.7861787708885714E-5</v>
      </c>
      <c r="J259" s="52">
        <f t="shared" si="325"/>
        <v>7.0486421413217557E-5</v>
      </c>
      <c r="K259" s="52">
        <f t="shared" si="325"/>
        <v>6.4312834244262406E-5</v>
      </c>
      <c r="L259" s="52">
        <f t="shared" si="325"/>
        <v>5.8456243243020179E-5</v>
      </c>
      <c r="M259" s="52">
        <f t="shared" si="325"/>
        <v>5.5671731146059145E-5</v>
      </c>
      <c r="N259" s="52">
        <f t="shared" si="325"/>
        <v>5.4040181674937631E-5</v>
      </c>
      <c r="O259" s="52">
        <f t="shared" si="325"/>
        <v>5.1155240012815761E-5</v>
      </c>
      <c r="P259" s="52">
        <f t="shared" si="325"/>
        <v>4.8190659187094047E-5</v>
      </c>
      <c r="Q259" s="52">
        <f t="shared" si="325"/>
        <v>4.5361040551341753E-5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8.3420684301066649E-3</v>
      </c>
      <c r="C260" s="52">
        <f t="shared" si="326"/>
        <v>8.1429328538502703E-3</v>
      </c>
      <c r="D260" s="52">
        <f t="shared" si="326"/>
        <v>8.2611761724009272E-3</v>
      </c>
      <c r="E260" s="52">
        <f t="shared" si="326"/>
        <v>8.1980047436481813E-3</v>
      </c>
      <c r="F260" s="52">
        <f t="shared" si="326"/>
        <v>8.155021134918488E-3</v>
      </c>
      <c r="G260" s="52">
        <f t="shared" si="326"/>
        <v>8.3431276354787014E-3</v>
      </c>
      <c r="H260" s="52">
        <f t="shared" si="326"/>
        <v>7.9544425308679424E-3</v>
      </c>
      <c r="I260" s="52">
        <f t="shared" si="326"/>
        <v>7.5887982695102144E-3</v>
      </c>
      <c r="J260" s="52">
        <f t="shared" si="326"/>
        <v>7.5585266665246882E-3</v>
      </c>
      <c r="K260" s="52">
        <f t="shared" si="326"/>
        <v>7.4462490870747401E-3</v>
      </c>
      <c r="L260" s="52">
        <f t="shared" si="326"/>
        <v>7.4367972529344436E-3</v>
      </c>
      <c r="M260" s="52">
        <f t="shared" si="326"/>
        <v>7.2129738541768318E-3</v>
      </c>
      <c r="N260" s="52">
        <f t="shared" si="326"/>
        <v>7.1573554060930357E-3</v>
      </c>
      <c r="O260" s="52">
        <f t="shared" si="326"/>
        <v>7.0909105533376888E-3</v>
      </c>
      <c r="P260" s="52">
        <f t="shared" si="326"/>
        <v>6.9804436858684057E-3</v>
      </c>
      <c r="Q260" s="52">
        <f t="shared" si="326"/>
        <v>6.9148523422016368E-3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1.0393559723008709E-6</v>
      </c>
      <c r="C263" s="52">
        <f t="shared" si="329"/>
        <v>1.0031042798977136E-6</v>
      </c>
      <c r="D263" s="52">
        <f t="shared" si="329"/>
        <v>1.0019554346825927E-6</v>
      </c>
      <c r="E263" s="52">
        <f t="shared" si="329"/>
        <v>9.6943626457445883E-7</v>
      </c>
      <c r="F263" s="52">
        <f t="shared" si="329"/>
        <v>9.6125214044213515E-7</v>
      </c>
      <c r="G263" s="52">
        <f t="shared" si="329"/>
        <v>1.04552979957926E-5</v>
      </c>
      <c r="H263" s="52">
        <f t="shared" si="329"/>
        <v>1.0159722671970984E-5</v>
      </c>
      <c r="I263" s="52">
        <f t="shared" si="329"/>
        <v>9.2757195542053449E-6</v>
      </c>
      <c r="J263" s="52">
        <f t="shared" si="329"/>
        <v>8.6056549250302335E-6</v>
      </c>
      <c r="K263" s="52">
        <f t="shared" si="329"/>
        <v>8.5667254036813563E-6</v>
      </c>
      <c r="L263" s="52">
        <f t="shared" si="329"/>
        <v>8.1384421466691214E-6</v>
      </c>
      <c r="M263" s="52">
        <f t="shared" si="329"/>
        <v>7.6334716123505698E-6</v>
      </c>
      <c r="N263" s="52">
        <f t="shared" si="329"/>
        <v>7.2726623575784977E-6</v>
      </c>
      <c r="O263" s="52">
        <f t="shared" si="329"/>
        <v>7.4182049634991843E-6</v>
      </c>
      <c r="P263" s="52">
        <f t="shared" si="329"/>
        <v>8.0528052139136533E-6</v>
      </c>
      <c r="Q263" s="52">
        <f t="shared" si="329"/>
        <v>6.951883609401035E-6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0.68841882162577961</v>
      </c>
      <c r="C265" s="54">
        <f t="shared" si="331"/>
        <v>0.68756662141498215</v>
      </c>
      <c r="D265" s="54">
        <f t="shared" si="331"/>
        <v>0.69585751212249591</v>
      </c>
      <c r="E265" s="54">
        <f t="shared" si="331"/>
        <v>0.71456425477441587</v>
      </c>
      <c r="F265" s="54">
        <f t="shared" si="331"/>
        <v>0.71897309171633894</v>
      </c>
      <c r="G265" s="54">
        <f t="shared" si="331"/>
        <v>0.73328142263723495</v>
      </c>
      <c r="H265" s="54">
        <f t="shared" si="331"/>
        <v>0.73804756990207887</v>
      </c>
      <c r="I265" s="54">
        <f t="shared" si="331"/>
        <v>0.74820032956672378</v>
      </c>
      <c r="J265" s="54">
        <f t="shared" si="331"/>
        <v>0.77031568795493033</v>
      </c>
      <c r="K265" s="54">
        <f t="shared" si="331"/>
        <v>0.7786606400254189</v>
      </c>
      <c r="L265" s="54">
        <f t="shared" si="331"/>
        <v>0.77922737631523409</v>
      </c>
      <c r="M265" s="54">
        <f t="shared" si="331"/>
        <v>0.77492281381905781</v>
      </c>
      <c r="N265" s="54">
        <f t="shared" si="331"/>
        <v>0.77260558043989558</v>
      </c>
      <c r="O265" s="54">
        <f t="shared" si="331"/>
        <v>0.75726906471237343</v>
      </c>
      <c r="P265" s="54">
        <f t="shared" si="331"/>
        <v>0.76114826353025966</v>
      </c>
      <c r="Q265" s="54">
        <f t="shared" si="331"/>
        <v>0.76716819975845607</v>
      </c>
    </row>
    <row r="266" spans="1:17" ht="11.45" customHeight="1" x14ac:dyDescent="0.25">
      <c r="A266" s="53" t="s">
        <v>59</v>
      </c>
      <c r="B266" s="52">
        <f t="shared" ref="B266:Q266" si="332">IF(B48=0,0,B48/B$46)</f>
        <v>4.7350673962006484E-2</v>
      </c>
      <c r="C266" s="52">
        <f t="shared" si="332"/>
        <v>4.4636652764368213E-2</v>
      </c>
      <c r="D266" s="52">
        <f t="shared" si="332"/>
        <v>4.524714240409361E-2</v>
      </c>
      <c r="E266" s="52">
        <f t="shared" si="332"/>
        <v>4.2390142582846964E-2</v>
      </c>
      <c r="F266" s="52">
        <f t="shared" si="332"/>
        <v>3.8191677805085741E-2</v>
      </c>
      <c r="G266" s="52">
        <f t="shared" si="332"/>
        <v>3.7894160299644791E-2</v>
      </c>
      <c r="H266" s="52">
        <f t="shared" si="332"/>
        <v>3.5901527758278526E-2</v>
      </c>
      <c r="I266" s="52">
        <f t="shared" si="332"/>
        <v>3.0953423354881687E-2</v>
      </c>
      <c r="J266" s="52">
        <f t="shared" si="332"/>
        <v>2.9378871100284573E-2</v>
      </c>
      <c r="K266" s="52">
        <f t="shared" si="332"/>
        <v>2.7763820232941036E-2</v>
      </c>
      <c r="L266" s="52">
        <f t="shared" si="332"/>
        <v>2.6547571758347502E-2</v>
      </c>
      <c r="M266" s="52">
        <f t="shared" si="332"/>
        <v>2.5065350499190113E-2</v>
      </c>
      <c r="N266" s="52">
        <f t="shared" si="332"/>
        <v>2.4072198192935493E-2</v>
      </c>
      <c r="O266" s="52">
        <f t="shared" si="332"/>
        <v>2.2448739829203021E-2</v>
      </c>
      <c r="P266" s="52">
        <f t="shared" si="332"/>
        <v>2.0013137176992529E-2</v>
      </c>
      <c r="Q266" s="52">
        <f t="shared" si="332"/>
        <v>1.7500517505549457E-2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0.62161461358815728</v>
      </c>
      <c r="C267" s="52">
        <f t="shared" si="333"/>
        <v>0.62286460697571611</v>
      </c>
      <c r="D267" s="52">
        <f t="shared" si="333"/>
        <v>0.6306310915899126</v>
      </c>
      <c r="E267" s="52">
        <f t="shared" si="333"/>
        <v>0.65405414475832691</v>
      </c>
      <c r="F267" s="52">
        <f t="shared" si="333"/>
        <v>0.66383164497211788</v>
      </c>
      <c r="G267" s="52">
        <f t="shared" si="333"/>
        <v>0.6794716168878987</v>
      </c>
      <c r="H267" s="52">
        <f t="shared" si="333"/>
        <v>0.68704062700360125</v>
      </c>
      <c r="I267" s="52">
        <f t="shared" si="333"/>
        <v>0.70390870992072385</v>
      </c>
      <c r="J267" s="52">
        <f t="shared" si="333"/>
        <v>0.7283629785635366</v>
      </c>
      <c r="K267" s="52">
        <f t="shared" si="333"/>
        <v>0.73933526426918916</v>
      </c>
      <c r="L267" s="52">
        <f t="shared" si="333"/>
        <v>0.74230834079968411</v>
      </c>
      <c r="M267" s="52">
        <f t="shared" si="333"/>
        <v>0.73939079426103504</v>
      </c>
      <c r="N267" s="52">
        <f t="shared" si="333"/>
        <v>0.73840470557670701</v>
      </c>
      <c r="O267" s="52">
        <f t="shared" si="333"/>
        <v>0.72637379818627201</v>
      </c>
      <c r="P267" s="52">
        <f t="shared" si="333"/>
        <v>0.73364309606361633</v>
      </c>
      <c r="Q267" s="52">
        <f t="shared" si="333"/>
        <v>0.74133962273703846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1.9453534075615824E-2</v>
      </c>
      <c r="C268" s="52">
        <f t="shared" si="334"/>
        <v>2.0065361674897791E-2</v>
      </c>
      <c r="D268" s="52">
        <f t="shared" si="334"/>
        <v>1.9979278128489576E-2</v>
      </c>
      <c r="E268" s="52">
        <f t="shared" si="334"/>
        <v>1.8119967433242089E-2</v>
      </c>
      <c r="F268" s="52">
        <f t="shared" si="334"/>
        <v>1.6949768939135315E-2</v>
      </c>
      <c r="G268" s="52">
        <f t="shared" si="334"/>
        <v>1.5915645449691516E-2</v>
      </c>
      <c r="H268" s="52">
        <f t="shared" si="334"/>
        <v>1.5105415140199236E-2</v>
      </c>
      <c r="I268" s="52">
        <f t="shared" si="334"/>
        <v>1.3338196291118111E-2</v>
      </c>
      <c r="J268" s="52">
        <f t="shared" si="334"/>
        <v>1.2573838291109161E-2</v>
      </c>
      <c r="K268" s="52">
        <f t="shared" si="334"/>
        <v>1.1561555523288736E-2</v>
      </c>
      <c r="L268" s="52">
        <f t="shared" si="334"/>
        <v>1.0358010576992616E-2</v>
      </c>
      <c r="M268" s="52">
        <f t="shared" si="334"/>
        <v>1.0453528385505225E-2</v>
      </c>
      <c r="N268" s="52">
        <f t="shared" si="334"/>
        <v>9.8591803188677919E-3</v>
      </c>
      <c r="O268" s="52">
        <f t="shared" si="334"/>
        <v>8.1541580694923146E-3</v>
      </c>
      <c r="P268" s="52">
        <f t="shared" si="334"/>
        <v>7.0539694197915975E-3</v>
      </c>
      <c r="Q268" s="52">
        <f t="shared" si="334"/>
        <v>7.7201238727628105E-3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1.3453180209819489E-5</v>
      </c>
      <c r="M269" s="52">
        <f t="shared" si="335"/>
        <v>1.3140673327443421E-5</v>
      </c>
      <c r="N269" s="52">
        <f t="shared" si="335"/>
        <v>4.4391672096849768E-5</v>
      </c>
      <c r="O269" s="52">
        <f t="shared" si="335"/>
        <v>7.3800413640316828E-5</v>
      </c>
      <c r="P269" s="52">
        <f t="shared" si="335"/>
        <v>1.9218062472019695E-4</v>
      </c>
      <c r="Q269" s="52">
        <f t="shared" si="335"/>
        <v>3.5821817958122412E-4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2.2510467928841112E-4</v>
      </c>
      <c r="O270" s="52">
        <f t="shared" si="336"/>
        <v>2.1856821376571461E-4</v>
      </c>
      <c r="P270" s="52">
        <f t="shared" si="336"/>
        <v>2.4588024513913693E-4</v>
      </c>
      <c r="Q270" s="52">
        <f t="shared" si="336"/>
        <v>2.4971746352394985E-4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0.31158117837422045</v>
      </c>
      <c r="C271" s="50">
        <f t="shared" si="337"/>
        <v>0.31243337858501791</v>
      </c>
      <c r="D271" s="50">
        <f t="shared" si="337"/>
        <v>0.30414248787750414</v>
      </c>
      <c r="E271" s="50">
        <f t="shared" si="337"/>
        <v>0.28543574522558407</v>
      </c>
      <c r="F271" s="50">
        <f t="shared" si="337"/>
        <v>0.28102690828366111</v>
      </c>
      <c r="G271" s="50">
        <f t="shared" si="337"/>
        <v>0.26671857736276505</v>
      </c>
      <c r="H271" s="50">
        <f t="shared" si="337"/>
        <v>0.26195243009792113</v>
      </c>
      <c r="I271" s="50">
        <f t="shared" si="337"/>
        <v>0.25179967043327622</v>
      </c>
      <c r="J271" s="50">
        <f t="shared" si="337"/>
        <v>0.22968431204506962</v>
      </c>
      <c r="K271" s="50">
        <f t="shared" si="337"/>
        <v>0.22133935997458104</v>
      </c>
      <c r="L271" s="50">
        <f t="shared" si="337"/>
        <v>0.22077262368476588</v>
      </c>
      <c r="M271" s="50">
        <f t="shared" si="337"/>
        <v>0.22507718618094213</v>
      </c>
      <c r="N271" s="50">
        <f t="shared" si="337"/>
        <v>0.22739441956010434</v>
      </c>
      <c r="O271" s="50">
        <f t="shared" si="337"/>
        <v>0.24273093528762663</v>
      </c>
      <c r="P271" s="50">
        <f t="shared" si="337"/>
        <v>0.23885173646974028</v>
      </c>
      <c r="Q271" s="50">
        <f t="shared" si="337"/>
        <v>0.23283180024154404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0.17965218863560259</v>
      </c>
      <c r="C272" s="48">
        <f t="shared" si="338"/>
        <v>0.18190247903178741</v>
      </c>
      <c r="D272" s="48">
        <f t="shared" si="338"/>
        <v>0.17481418302633656</v>
      </c>
      <c r="E272" s="48">
        <f t="shared" si="338"/>
        <v>0.15704572948898665</v>
      </c>
      <c r="F272" s="48">
        <f t="shared" si="338"/>
        <v>0.14615787524104787</v>
      </c>
      <c r="G272" s="48">
        <f t="shared" si="338"/>
        <v>0.13149140945421547</v>
      </c>
      <c r="H272" s="48">
        <f t="shared" si="338"/>
        <v>0.12819001446389108</v>
      </c>
      <c r="I272" s="48">
        <f t="shared" si="338"/>
        <v>0.11970005681621945</v>
      </c>
      <c r="J272" s="48">
        <f t="shared" si="338"/>
        <v>9.7915357127326727E-2</v>
      </c>
      <c r="K272" s="48">
        <f t="shared" si="338"/>
        <v>9.6272656578757804E-2</v>
      </c>
      <c r="L272" s="48">
        <f t="shared" si="338"/>
        <v>9.5423067211456297E-2</v>
      </c>
      <c r="M272" s="48">
        <f t="shared" si="338"/>
        <v>9.883196411675392E-2</v>
      </c>
      <c r="N272" s="48">
        <f t="shared" si="338"/>
        <v>9.9858187831308093E-2</v>
      </c>
      <c r="O272" s="48">
        <f t="shared" si="338"/>
        <v>0.10701617488128395</v>
      </c>
      <c r="P272" s="48">
        <f t="shared" si="338"/>
        <v>0.10728003752587791</v>
      </c>
      <c r="Q272" s="48">
        <f t="shared" si="338"/>
        <v>0.10796098015668466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0.13192898973861783</v>
      </c>
      <c r="C273" s="46">
        <f t="shared" si="339"/>
        <v>0.13053089955323047</v>
      </c>
      <c r="D273" s="46">
        <f t="shared" si="339"/>
        <v>0.12932830485116756</v>
      </c>
      <c r="E273" s="46">
        <f t="shared" si="339"/>
        <v>0.12839001573659742</v>
      </c>
      <c r="F273" s="46">
        <f t="shared" si="339"/>
        <v>0.13486903304261322</v>
      </c>
      <c r="G273" s="46">
        <f t="shared" si="339"/>
        <v>0.13522716790854955</v>
      </c>
      <c r="H273" s="46">
        <f t="shared" si="339"/>
        <v>0.13376241563403005</v>
      </c>
      <c r="I273" s="46">
        <f t="shared" si="339"/>
        <v>0.13209961361705677</v>
      </c>
      <c r="J273" s="46">
        <f t="shared" si="339"/>
        <v>0.13176895491774288</v>
      </c>
      <c r="K273" s="46">
        <f t="shared" si="339"/>
        <v>0.12506670339582321</v>
      </c>
      <c r="L273" s="46">
        <f t="shared" si="339"/>
        <v>0.12534955647330961</v>
      </c>
      <c r="M273" s="46">
        <f t="shared" si="339"/>
        <v>0.12624522206418823</v>
      </c>
      <c r="N273" s="46">
        <f t="shared" si="339"/>
        <v>0.12753623172879625</v>
      </c>
      <c r="O273" s="46">
        <f t="shared" si="339"/>
        <v>0.13571476040634267</v>
      </c>
      <c r="P273" s="46">
        <f t="shared" si="339"/>
        <v>0.13157169894386239</v>
      </c>
      <c r="Q273" s="46">
        <f t="shared" si="339"/>
        <v>0.12487082008485939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7739.9233716428807</v>
      </c>
      <c r="C4" s="96">
        <f t="shared" ref="C4:Q4" si="0">C5+C9+C10+C15</f>
        <v>8020.8733682836137</v>
      </c>
      <c r="D4" s="96">
        <f t="shared" si="0"/>
        <v>8025.8509746124373</v>
      </c>
      <c r="E4" s="96">
        <f t="shared" si="0"/>
        <v>8203.8038282017133</v>
      </c>
      <c r="F4" s="96">
        <f t="shared" si="0"/>
        <v>8496.7433412090759</v>
      </c>
      <c r="G4" s="96">
        <f t="shared" si="0"/>
        <v>8259.9383964003446</v>
      </c>
      <c r="H4" s="96">
        <f t="shared" si="0"/>
        <v>8454.7253142100672</v>
      </c>
      <c r="I4" s="96">
        <f t="shared" si="0"/>
        <v>8708.5091618004662</v>
      </c>
      <c r="J4" s="96">
        <f t="shared" si="0"/>
        <v>8726.0017058447247</v>
      </c>
      <c r="K4" s="96">
        <f t="shared" si="0"/>
        <v>8612.3289531473129</v>
      </c>
      <c r="L4" s="96">
        <f t="shared" si="0"/>
        <v>8545.3697937170255</v>
      </c>
      <c r="M4" s="96">
        <f t="shared" si="0"/>
        <v>8419.7358431230368</v>
      </c>
      <c r="N4" s="96">
        <f t="shared" si="0"/>
        <v>8170.9366812878907</v>
      </c>
      <c r="O4" s="96">
        <f t="shared" si="0"/>
        <v>8015.5694309676564</v>
      </c>
      <c r="P4" s="96">
        <f t="shared" si="0"/>
        <v>8194.5662170829837</v>
      </c>
      <c r="Q4" s="96">
        <f t="shared" si="0"/>
        <v>8573.4887170261809</v>
      </c>
    </row>
    <row r="5" spans="1:17" ht="11.45" customHeight="1" x14ac:dyDescent="0.25">
      <c r="A5" s="95" t="s">
        <v>91</v>
      </c>
      <c r="B5" s="94">
        <f>SUM(B6:B8)</f>
        <v>7739.9007767927178</v>
      </c>
      <c r="C5" s="94">
        <f t="shared" ref="C5:Q5" si="1">SUM(C6:C8)</f>
        <v>8020.8507</v>
      </c>
      <c r="D5" s="94">
        <f t="shared" si="1"/>
        <v>8025.8282399999998</v>
      </c>
      <c r="E5" s="94">
        <f t="shared" si="1"/>
        <v>8203.7810300000001</v>
      </c>
      <c r="F5" s="94">
        <f t="shared" si="1"/>
        <v>8496.7204700000002</v>
      </c>
      <c r="G5" s="94">
        <f t="shared" si="1"/>
        <v>8259.7173221613193</v>
      </c>
      <c r="H5" s="94">
        <f t="shared" si="1"/>
        <v>8454.5035200000002</v>
      </c>
      <c r="I5" s="94">
        <f t="shared" si="1"/>
        <v>8708.2981999999993</v>
      </c>
      <c r="J5" s="94">
        <f t="shared" si="1"/>
        <v>8725.801660000001</v>
      </c>
      <c r="K5" s="94">
        <f t="shared" si="1"/>
        <v>8477.1297100000011</v>
      </c>
      <c r="L5" s="94">
        <f t="shared" si="1"/>
        <v>8179.0061829379511</v>
      </c>
      <c r="M5" s="94">
        <f t="shared" si="1"/>
        <v>8064.7304221362383</v>
      </c>
      <c r="N5" s="94">
        <f t="shared" si="1"/>
        <v>7817.3054588572804</v>
      </c>
      <c r="O5" s="94">
        <f t="shared" si="1"/>
        <v>7664.1684200498539</v>
      </c>
      <c r="P5" s="94">
        <f t="shared" si="1"/>
        <v>7771.8924080437946</v>
      </c>
      <c r="Q5" s="94">
        <f t="shared" si="1"/>
        <v>8306.6734225451346</v>
      </c>
    </row>
    <row r="6" spans="1:17" ht="11.45" customHeight="1" x14ac:dyDescent="0.25">
      <c r="A6" s="17" t="s">
        <v>90</v>
      </c>
      <c r="B6" s="94">
        <v>97.783722992076122</v>
      </c>
      <c r="C6" s="94">
        <v>112.06756</v>
      </c>
      <c r="D6" s="94">
        <v>102.19775</v>
      </c>
      <c r="E6" s="94">
        <v>91.162549999999996</v>
      </c>
      <c r="F6" s="94">
        <v>87.899760000000001</v>
      </c>
      <c r="G6" s="94">
        <v>83.500538135275207</v>
      </c>
      <c r="H6" s="94">
        <v>80.179659999999998</v>
      </c>
      <c r="I6" s="94">
        <v>69.201949999999997</v>
      </c>
      <c r="J6" s="94">
        <v>63.698360000000001</v>
      </c>
      <c r="K6" s="94">
        <v>58.214619999999996</v>
      </c>
      <c r="L6" s="94">
        <v>52.736947408752904</v>
      </c>
      <c r="M6" s="94">
        <v>54.93461485683833</v>
      </c>
      <c r="N6" s="94">
        <v>52.73714929045056</v>
      </c>
      <c r="O6" s="94">
        <v>46.14509759184849</v>
      </c>
      <c r="P6" s="94">
        <v>48.342661520013991</v>
      </c>
      <c r="Q6" s="94">
        <v>63.72415857179336</v>
      </c>
    </row>
    <row r="7" spans="1:17" ht="11.45" customHeight="1" x14ac:dyDescent="0.25">
      <c r="A7" s="17" t="s">
        <v>89</v>
      </c>
      <c r="B7" s="94">
        <v>2359.3209980058027</v>
      </c>
      <c r="C7" s="94">
        <v>2297.3933000000002</v>
      </c>
      <c r="D7" s="94">
        <v>2193.2604200000001</v>
      </c>
      <c r="E7" s="94">
        <v>2212.1977499999998</v>
      </c>
      <c r="F7" s="94">
        <v>1993.6003000000001</v>
      </c>
      <c r="G7" s="94">
        <v>1846.4698081625429</v>
      </c>
      <c r="H7" s="94">
        <v>1715.0763899999999</v>
      </c>
      <c r="I7" s="94">
        <v>1619.4164599999999</v>
      </c>
      <c r="J7" s="94">
        <v>1481.7066400000001</v>
      </c>
      <c r="K7" s="94">
        <v>1389.2002600000001</v>
      </c>
      <c r="L7" s="94">
        <v>1235.8846497350023</v>
      </c>
      <c r="M7" s="94">
        <v>1188.5922670288637</v>
      </c>
      <c r="N7" s="94">
        <v>1156.0147237194883</v>
      </c>
      <c r="O7" s="94">
        <v>1154.9608400457239</v>
      </c>
      <c r="P7" s="94">
        <v>1242.1925287981594</v>
      </c>
      <c r="Q7" s="94">
        <v>1321.0082057991858</v>
      </c>
    </row>
    <row r="8" spans="1:17" ht="11.45" customHeight="1" x14ac:dyDescent="0.25">
      <c r="A8" s="17" t="s">
        <v>88</v>
      </c>
      <c r="B8" s="94">
        <v>5282.796055794839</v>
      </c>
      <c r="C8" s="94">
        <v>5611.3898399999998</v>
      </c>
      <c r="D8" s="94">
        <v>5730.3700699999999</v>
      </c>
      <c r="E8" s="94">
        <v>5900.4207300000007</v>
      </c>
      <c r="F8" s="94">
        <v>6415.2204099999999</v>
      </c>
      <c r="G8" s="94">
        <v>6329.7469758635007</v>
      </c>
      <c r="H8" s="94">
        <v>6659.2474700000002</v>
      </c>
      <c r="I8" s="94">
        <v>7019.6797900000001</v>
      </c>
      <c r="J8" s="94">
        <v>7180.3966600000003</v>
      </c>
      <c r="K8" s="94">
        <v>7029.7148300000008</v>
      </c>
      <c r="L8" s="94">
        <v>6890.384585794196</v>
      </c>
      <c r="M8" s="94">
        <v>6821.2035402505362</v>
      </c>
      <c r="N8" s="94">
        <v>6608.5535858473413</v>
      </c>
      <c r="O8" s="94">
        <v>6463.0624824122815</v>
      </c>
      <c r="P8" s="94">
        <v>6481.357217725621</v>
      </c>
      <c r="Q8" s="94">
        <v>6921.9410581741549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0.2149598149056402</v>
      </c>
      <c r="M9" s="94">
        <v>0.2149622137740721</v>
      </c>
      <c r="N9" s="94">
        <v>0.50179005471218119</v>
      </c>
      <c r="O9" s="94">
        <v>0.78819143427388383</v>
      </c>
      <c r="P9" s="94">
        <v>1.9330926941959241</v>
      </c>
      <c r="Q9" s="94">
        <v>3.2005355300651033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0</v>
      </c>
      <c r="J10" s="94">
        <f t="shared" si="2"/>
        <v>0</v>
      </c>
      <c r="K10" s="94">
        <f t="shared" si="2"/>
        <v>134.99854999999999</v>
      </c>
      <c r="L10" s="94">
        <f t="shared" si="2"/>
        <v>365.93533046177083</v>
      </c>
      <c r="M10" s="94">
        <f t="shared" si="2"/>
        <v>354.47028797741325</v>
      </c>
      <c r="N10" s="94">
        <f t="shared" si="2"/>
        <v>352.41490496337542</v>
      </c>
      <c r="O10" s="94">
        <f t="shared" si="2"/>
        <v>349.68899383863175</v>
      </c>
      <c r="P10" s="94">
        <f t="shared" si="2"/>
        <v>419.19868311231068</v>
      </c>
      <c r="Q10" s="94">
        <f t="shared" si="2"/>
        <v>261.20873294726516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20.60802</v>
      </c>
      <c r="L12" s="94">
        <v>57.099774324930273</v>
      </c>
      <c r="M12" s="94">
        <v>56.415363323271031</v>
      </c>
      <c r="N12" s="94">
        <v>54.337534623077005</v>
      </c>
      <c r="O12" s="94">
        <v>54.336672331889105</v>
      </c>
      <c r="P12" s="94">
        <v>39.194788997664872</v>
      </c>
      <c r="Q12" s="94">
        <v>40.603368426771091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114.39053</v>
      </c>
      <c r="L13" s="94">
        <v>308.83555613684058</v>
      </c>
      <c r="M13" s="94">
        <v>298.05492465414221</v>
      </c>
      <c r="N13" s="94">
        <v>298.07737034029844</v>
      </c>
      <c r="O13" s="94">
        <v>295.35232150674261</v>
      </c>
      <c r="P13" s="94">
        <v>380.00389411464579</v>
      </c>
      <c r="Q13" s="94">
        <v>220.60536452049408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2.259485016331237E-2</v>
      </c>
      <c r="C15" s="92">
        <v>2.2668283613500234E-2</v>
      </c>
      <c r="D15" s="92">
        <v>2.2734612437865565E-2</v>
      </c>
      <c r="E15" s="92">
        <v>2.279820171258019E-2</v>
      </c>
      <c r="F15" s="92">
        <v>2.2871209074772025E-2</v>
      </c>
      <c r="G15" s="92">
        <v>0.22107423902525206</v>
      </c>
      <c r="H15" s="92">
        <v>0.22179421006773306</v>
      </c>
      <c r="I15" s="92">
        <v>0.21096180046781624</v>
      </c>
      <c r="J15" s="92">
        <v>0.20004584472397358</v>
      </c>
      <c r="K15" s="92">
        <v>0.2006931473121206</v>
      </c>
      <c r="L15" s="92">
        <v>0.21332050239761957</v>
      </c>
      <c r="M15" s="92">
        <v>0.32017079561061179</v>
      </c>
      <c r="N15" s="92">
        <v>0.71452741252329721</v>
      </c>
      <c r="O15" s="92">
        <v>0.92382564489651675</v>
      </c>
      <c r="P15" s="92">
        <v>1.5420332326823925</v>
      </c>
      <c r="Q15" s="92">
        <v>2.4060260037171561</v>
      </c>
    </row>
    <row r="17" spans="1:17" ht="11.45" customHeight="1" x14ac:dyDescent="0.25">
      <c r="A17" s="27" t="s">
        <v>81</v>
      </c>
      <c r="B17" s="71">
        <f t="shared" ref="B17:Q17" si="3">B18+B42</f>
        <v>7739.9233716428807</v>
      </c>
      <c r="C17" s="71">
        <f t="shared" si="3"/>
        <v>8020.8733682836137</v>
      </c>
      <c r="D17" s="71">
        <f t="shared" si="3"/>
        <v>8025.8509746124382</v>
      </c>
      <c r="E17" s="71">
        <f t="shared" si="3"/>
        <v>8203.8038282017133</v>
      </c>
      <c r="F17" s="71">
        <f t="shared" si="3"/>
        <v>8496.7433412090759</v>
      </c>
      <c r="G17" s="71">
        <f t="shared" si="3"/>
        <v>8259.9383964003446</v>
      </c>
      <c r="H17" s="71">
        <f t="shared" si="3"/>
        <v>8454.7253142100672</v>
      </c>
      <c r="I17" s="71">
        <f t="shared" si="3"/>
        <v>8708.5091618004681</v>
      </c>
      <c r="J17" s="71">
        <f t="shared" si="3"/>
        <v>8726.0017058447229</v>
      </c>
      <c r="K17" s="71">
        <f t="shared" si="3"/>
        <v>8612.3289531473129</v>
      </c>
      <c r="L17" s="71">
        <f t="shared" si="3"/>
        <v>8545.3697937170255</v>
      </c>
      <c r="M17" s="71">
        <f t="shared" si="3"/>
        <v>8419.7358431230368</v>
      </c>
      <c r="N17" s="71">
        <f t="shared" si="3"/>
        <v>8170.9366812878907</v>
      </c>
      <c r="O17" s="71">
        <f t="shared" si="3"/>
        <v>8015.5694309676564</v>
      </c>
      <c r="P17" s="71">
        <f t="shared" si="3"/>
        <v>8194.5662170829837</v>
      </c>
      <c r="Q17" s="71">
        <f t="shared" si="3"/>
        <v>8573.4887170261827</v>
      </c>
    </row>
    <row r="18" spans="1:17" ht="11.45" customHeight="1" x14ac:dyDescent="0.25">
      <c r="A18" s="25" t="s">
        <v>39</v>
      </c>
      <c r="B18" s="24">
        <f t="shared" ref="B18:Q18" si="4">B19+B21+B33</f>
        <v>5254.9417027448899</v>
      </c>
      <c r="C18" s="24">
        <f t="shared" si="4"/>
        <v>5427.3525262520843</v>
      </c>
      <c r="D18" s="24">
        <f t="shared" si="4"/>
        <v>5314.0230193695188</v>
      </c>
      <c r="E18" s="24">
        <f t="shared" si="4"/>
        <v>5412.6117951625847</v>
      </c>
      <c r="F18" s="24">
        <f t="shared" si="4"/>
        <v>5447.5273529567748</v>
      </c>
      <c r="G18" s="24">
        <f t="shared" si="4"/>
        <v>5193.9706231339551</v>
      </c>
      <c r="H18" s="24">
        <f t="shared" si="4"/>
        <v>5258.2264683324156</v>
      </c>
      <c r="I18" s="24">
        <f t="shared" si="4"/>
        <v>5351.254716197971</v>
      </c>
      <c r="J18" s="24">
        <f t="shared" si="4"/>
        <v>5491.7900249362046</v>
      </c>
      <c r="K18" s="24">
        <f t="shared" si="4"/>
        <v>5545.7457678491164</v>
      </c>
      <c r="L18" s="24">
        <f t="shared" si="4"/>
        <v>5439.6446481973626</v>
      </c>
      <c r="M18" s="24">
        <f t="shared" si="4"/>
        <v>5391.0079034611699</v>
      </c>
      <c r="N18" s="24">
        <f t="shared" si="4"/>
        <v>5254.6739259266524</v>
      </c>
      <c r="O18" s="24">
        <f t="shared" si="4"/>
        <v>5054.3248165081741</v>
      </c>
      <c r="P18" s="24">
        <f t="shared" si="4"/>
        <v>5148.6550339203759</v>
      </c>
      <c r="Q18" s="24">
        <f t="shared" si="4"/>
        <v>5383.1718987231116</v>
      </c>
    </row>
    <row r="19" spans="1:17" ht="11.45" customHeight="1" x14ac:dyDescent="0.25">
      <c r="A19" s="91" t="s">
        <v>80</v>
      </c>
      <c r="B19" s="90">
        <v>58.854081192763452</v>
      </c>
      <c r="C19" s="90">
        <v>62.178112685268545</v>
      </c>
      <c r="D19" s="90">
        <v>63.784923784495575</v>
      </c>
      <c r="E19" s="90">
        <v>67.251295114371089</v>
      </c>
      <c r="F19" s="90">
        <v>66.912133893123197</v>
      </c>
      <c r="G19" s="90">
        <v>62.961559814049991</v>
      </c>
      <c r="H19" s="90">
        <v>65.049841479456802</v>
      </c>
      <c r="I19" s="90">
        <v>68.25350068270653</v>
      </c>
      <c r="J19" s="90">
        <v>65.887577860880896</v>
      </c>
      <c r="K19" s="90">
        <v>64.148865913383517</v>
      </c>
      <c r="L19" s="90">
        <v>60.836695073385826</v>
      </c>
      <c r="M19" s="90">
        <v>59.833106180386274</v>
      </c>
      <c r="N19" s="90">
        <v>57.65768061635368</v>
      </c>
      <c r="O19" s="90">
        <v>55.695872064315438</v>
      </c>
      <c r="P19" s="90">
        <v>57.046656760987531</v>
      </c>
      <c r="Q19" s="90">
        <v>56.381976888836363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0.93770275751276322</v>
      </c>
      <c r="L20" s="88">
        <v>2.6866228971710431</v>
      </c>
      <c r="M20" s="88">
        <v>2.711233523100276</v>
      </c>
      <c r="N20" s="88">
        <v>2.5884829769043227</v>
      </c>
      <c r="O20" s="88">
        <v>2.5025507119810633</v>
      </c>
      <c r="P20" s="88">
        <v>1.744930392018591</v>
      </c>
      <c r="Q20" s="88">
        <v>1.6813151588760005</v>
      </c>
    </row>
    <row r="21" spans="1:17" ht="11.45" customHeight="1" x14ac:dyDescent="0.25">
      <c r="A21" s="19" t="s">
        <v>29</v>
      </c>
      <c r="B21" s="21">
        <f>B22+B24+B26+B27+B29+B32</f>
        <v>4777.2564274709039</v>
      </c>
      <c r="C21" s="21">
        <f t="shared" ref="C21:Q21" si="5">C22+C24+C26+C27+C29+C32</f>
        <v>4948.6018721519895</v>
      </c>
      <c r="D21" s="21">
        <f t="shared" si="5"/>
        <v>4834.9060608229993</v>
      </c>
      <c r="E21" s="21">
        <f t="shared" si="5"/>
        <v>4918.3865134285597</v>
      </c>
      <c r="F21" s="21">
        <f t="shared" si="5"/>
        <v>4953.2682382972271</v>
      </c>
      <c r="G21" s="21">
        <f t="shared" si="5"/>
        <v>4712.8529784648981</v>
      </c>
      <c r="H21" s="21">
        <f t="shared" si="5"/>
        <v>4785.5526326221607</v>
      </c>
      <c r="I21" s="21">
        <f t="shared" si="5"/>
        <v>4882.3329625629885</v>
      </c>
      <c r="J21" s="21">
        <f t="shared" si="5"/>
        <v>5018.3844210680591</v>
      </c>
      <c r="K21" s="21">
        <f t="shared" si="5"/>
        <v>5084.5716974549541</v>
      </c>
      <c r="L21" s="21">
        <f t="shared" si="5"/>
        <v>4988.9504426388366</v>
      </c>
      <c r="M21" s="21">
        <f t="shared" si="5"/>
        <v>4959.3702414166628</v>
      </c>
      <c r="N21" s="21">
        <f t="shared" si="5"/>
        <v>4842.7399028757154</v>
      </c>
      <c r="O21" s="21">
        <f t="shared" si="5"/>
        <v>4658.5630112386225</v>
      </c>
      <c r="P21" s="21">
        <f t="shared" si="5"/>
        <v>4746.1662638366915</v>
      </c>
      <c r="Q21" s="21">
        <f t="shared" si="5"/>
        <v>4969.0067040061922</v>
      </c>
    </row>
    <row r="22" spans="1:17" ht="11.45" customHeight="1" x14ac:dyDescent="0.25">
      <c r="A22" s="62" t="s">
        <v>59</v>
      </c>
      <c r="B22" s="70">
        <v>2252.2787876374236</v>
      </c>
      <c r="C22" s="70">
        <v>2186.9643847744783</v>
      </c>
      <c r="D22" s="70">
        <v>2078.5472535216886</v>
      </c>
      <c r="E22" s="70">
        <v>2096.4166193416172</v>
      </c>
      <c r="F22" s="70">
        <v>1878.7016891676208</v>
      </c>
      <c r="G22" s="70">
        <v>1734.9875230281639</v>
      </c>
      <c r="H22" s="70">
        <v>1602.8739695396894</v>
      </c>
      <c r="I22" s="70">
        <v>1508.8270566150363</v>
      </c>
      <c r="J22" s="70">
        <v>1376.5331937463882</v>
      </c>
      <c r="K22" s="70">
        <v>1309.7330725611787</v>
      </c>
      <c r="L22" s="70">
        <v>1198.2618964515063</v>
      </c>
      <c r="M22" s="70">
        <v>1153.7204874623849</v>
      </c>
      <c r="N22" s="70">
        <v>1122.999843682446</v>
      </c>
      <c r="O22" s="70">
        <v>1126.9324167851214</v>
      </c>
      <c r="P22" s="70">
        <v>1199.7172582672997</v>
      </c>
      <c r="Q22" s="70">
        <v>1281.9794180239944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19.145160187314421</v>
      </c>
      <c r="L23" s="70">
        <v>52.916711598663881</v>
      </c>
      <c r="M23" s="70">
        <v>52.278844632689207</v>
      </c>
      <c r="N23" s="70">
        <v>50.415936738421991</v>
      </c>
      <c r="O23" s="70">
        <v>50.635808677588905</v>
      </c>
      <c r="P23" s="70">
        <v>36.696683462990535</v>
      </c>
      <c r="Q23" s="70">
        <v>38.228731020560325</v>
      </c>
    </row>
    <row r="24" spans="1:17" ht="11.45" customHeight="1" x14ac:dyDescent="0.25">
      <c r="A24" s="62" t="s">
        <v>58</v>
      </c>
      <c r="B24" s="70">
        <v>2454.5011057268571</v>
      </c>
      <c r="C24" s="70">
        <v>2679.2747107750138</v>
      </c>
      <c r="D24" s="70">
        <v>2685.3026912440323</v>
      </c>
      <c r="E24" s="70">
        <v>2759.6942316290424</v>
      </c>
      <c r="F24" s="70">
        <v>3016.3593394661211</v>
      </c>
      <c r="G24" s="70">
        <v>2922.8060065031987</v>
      </c>
      <c r="H24" s="70">
        <v>3130.1417031542132</v>
      </c>
      <c r="I24" s="70">
        <v>3329.6818923031592</v>
      </c>
      <c r="J24" s="70">
        <v>3601.59594858843</v>
      </c>
      <c r="K24" s="70">
        <v>3737.5895033018851</v>
      </c>
      <c r="L24" s="70">
        <v>3756.4727929464607</v>
      </c>
      <c r="M24" s="70">
        <v>3769.1436965914263</v>
      </c>
      <c r="N24" s="70">
        <v>3683.5830503847337</v>
      </c>
      <c r="O24" s="70">
        <v>3498.1154069566528</v>
      </c>
      <c r="P24" s="70">
        <v>3507.5381899895879</v>
      </c>
      <c r="Q24" s="70">
        <v>3632.2646082455826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59.853406799523754</v>
      </c>
      <c r="L25" s="70">
        <v>161.20914028889189</v>
      </c>
      <c r="M25" s="70">
        <v>157.85712191735112</v>
      </c>
      <c r="N25" s="70">
        <v>159.03084612011858</v>
      </c>
      <c r="O25" s="70">
        <v>152.92482499961966</v>
      </c>
      <c r="P25" s="70">
        <v>194.28374781392938</v>
      </c>
      <c r="Q25" s="70">
        <v>112.2130978808203</v>
      </c>
    </row>
    <row r="26" spans="1:17" ht="11.45" customHeight="1" x14ac:dyDescent="0.25">
      <c r="A26" s="62" t="s">
        <v>57</v>
      </c>
      <c r="B26" s="70">
        <v>70.476534106623475</v>
      </c>
      <c r="C26" s="70">
        <v>82.362776602497703</v>
      </c>
      <c r="D26" s="70">
        <v>71.056116057277634</v>
      </c>
      <c r="E26" s="70">
        <v>62.275662457900211</v>
      </c>
      <c r="F26" s="70">
        <v>58.207209663485592</v>
      </c>
      <c r="G26" s="70">
        <v>55.059448933535101</v>
      </c>
      <c r="H26" s="70">
        <v>52.536959928258938</v>
      </c>
      <c r="I26" s="70">
        <v>43.824013644792828</v>
      </c>
      <c r="J26" s="70">
        <v>40.255278733240431</v>
      </c>
      <c r="K26" s="70">
        <v>37.249121591890393</v>
      </c>
      <c r="L26" s="70">
        <v>33.996797914431916</v>
      </c>
      <c r="M26" s="70">
        <v>36.169750923766927</v>
      </c>
      <c r="N26" s="70">
        <v>35.257086939028241</v>
      </c>
      <c r="O26" s="70">
        <v>32.1184395971515</v>
      </c>
      <c r="P26" s="70">
        <v>35.775207065989783</v>
      </c>
      <c r="Q26" s="70">
        <v>49.167522501881173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0.19637757155242053</v>
      </c>
      <c r="M27" s="70">
        <v>0.19686995027183993</v>
      </c>
      <c r="N27" s="70">
        <v>0.4398774712779937</v>
      </c>
      <c r="O27" s="70">
        <v>0.68682255339848008</v>
      </c>
      <c r="P27" s="70">
        <v>1.6752972373612331</v>
      </c>
      <c r="Q27" s="70">
        <v>2.6436787687047483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8.9581021730275684E-2</v>
      </c>
      <c r="O29" s="70">
        <v>0.13931375974482338</v>
      </c>
      <c r="P29" s="70">
        <v>0.40276051905117416</v>
      </c>
      <c r="Q29" s="70">
        <v>1.3357267572951872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2.7112909275194899E-3</v>
      </c>
      <c r="O30" s="70">
        <v>4.2094588710160606E-3</v>
      </c>
      <c r="P30" s="70">
        <v>8.2437870340286747E-3</v>
      </c>
      <c r="Q30" s="70">
        <v>2.6516162253920467E-2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2.918783091088159E-2</v>
      </c>
      <c r="O31" s="70">
        <v>4.5629551222026297E-2</v>
      </c>
      <c r="P31" s="70">
        <v>0.13324805512023311</v>
      </c>
      <c r="Q31" s="70">
        <v>0.44652187533799059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2.2577754885674071E-2</v>
      </c>
      <c r="M32" s="70">
        <v>0.13943648881305148</v>
      </c>
      <c r="N32" s="70">
        <v>0.37046337649959182</v>
      </c>
      <c r="O32" s="70">
        <v>0.57061158655422961</v>
      </c>
      <c r="P32" s="70">
        <v>1.0575507574013618</v>
      </c>
      <c r="Q32" s="70">
        <v>1.6157497087342338</v>
      </c>
    </row>
    <row r="33" spans="1:17" ht="11.45" customHeight="1" x14ac:dyDescent="0.25">
      <c r="A33" s="19" t="s">
        <v>28</v>
      </c>
      <c r="B33" s="21">
        <f>B34+B36+B38+B39+B41</f>
        <v>418.83119408122252</v>
      </c>
      <c r="C33" s="21">
        <f t="shared" ref="C33:Q33" si="6">C34+C36+C38+C39+C41</f>
        <v>416.57254141482684</v>
      </c>
      <c r="D33" s="21">
        <f t="shared" si="6"/>
        <v>415.33203476202334</v>
      </c>
      <c r="E33" s="21">
        <f t="shared" si="6"/>
        <v>426.9739866196544</v>
      </c>
      <c r="F33" s="21">
        <f t="shared" si="6"/>
        <v>427.34698076642422</v>
      </c>
      <c r="G33" s="21">
        <f t="shared" si="6"/>
        <v>418.15608485500678</v>
      </c>
      <c r="H33" s="21">
        <f t="shared" si="6"/>
        <v>407.62399423079859</v>
      </c>
      <c r="I33" s="21">
        <f t="shared" si="6"/>
        <v>400.66825295227608</v>
      </c>
      <c r="J33" s="21">
        <f t="shared" si="6"/>
        <v>407.51802600726518</v>
      </c>
      <c r="K33" s="21">
        <f t="shared" si="6"/>
        <v>397.02520448077888</v>
      </c>
      <c r="L33" s="21">
        <f t="shared" si="6"/>
        <v>389.85751048513981</v>
      </c>
      <c r="M33" s="21">
        <f t="shared" si="6"/>
        <v>371.80455586412023</v>
      </c>
      <c r="N33" s="21">
        <f t="shared" si="6"/>
        <v>354.27634243458294</v>
      </c>
      <c r="O33" s="21">
        <f t="shared" si="6"/>
        <v>340.06593320523626</v>
      </c>
      <c r="P33" s="21">
        <f t="shared" si="6"/>
        <v>345.44211332269714</v>
      </c>
      <c r="Q33" s="21">
        <f t="shared" si="6"/>
        <v>357.78321782808342</v>
      </c>
    </row>
    <row r="34" spans="1:17" ht="11.45" customHeight="1" x14ac:dyDescent="0.25">
      <c r="A34" s="62" t="s">
        <v>59</v>
      </c>
      <c r="B34" s="20">
        <v>1.6492827889355903</v>
      </c>
      <c r="C34" s="20">
        <v>1.641048779294795</v>
      </c>
      <c r="D34" s="20">
        <v>1.5227669404920079</v>
      </c>
      <c r="E34" s="20">
        <v>1.5433632287609558</v>
      </c>
      <c r="F34" s="20">
        <v>1.515327081528913</v>
      </c>
      <c r="G34" s="20">
        <v>1.5027717233546003</v>
      </c>
      <c r="H34" s="20">
        <v>1.3668668319576662</v>
      </c>
      <c r="I34" s="20">
        <v>1.2989510028787401</v>
      </c>
      <c r="J34" s="20">
        <v>1.2079068155180017</v>
      </c>
      <c r="K34" s="20">
        <v>1.1087144607208652</v>
      </c>
      <c r="L34" s="20">
        <v>1.0038039417266225</v>
      </c>
      <c r="M34" s="20">
        <v>0.96092970343024053</v>
      </c>
      <c r="N34" s="20">
        <v>0.92429423093479213</v>
      </c>
      <c r="O34" s="20">
        <v>0.8601192941129</v>
      </c>
      <c r="P34" s="20">
        <v>0.84201778226291746</v>
      </c>
      <c r="Q34" s="20">
        <v>0.81828995473971289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1.6206749602027309E-2</v>
      </c>
      <c r="L35" s="20">
        <v>4.4329210369829515E-2</v>
      </c>
      <c r="M35" s="20">
        <v>4.3542864337150405E-2</v>
      </c>
      <c r="N35" s="20">
        <v>4.1495250187829839E-2</v>
      </c>
      <c r="O35" s="20">
        <v>3.8647247490537044E-2</v>
      </c>
      <c r="P35" s="20">
        <v>2.5755451805818022E-2</v>
      </c>
      <c r="Q35" s="20">
        <v>2.4401473328478567E-2</v>
      </c>
    </row>
    <row r="36" spans="1:17" ht="11.45" customHeight="1" x14ac:dyDescent="0.25">
      <c r="A36" s="62" t="s">
        <v>58</v>
      </c>
      <c r="B36" s="20">
        <v>417.15931644212361</v>
      </c>
      <c r="C36" s="20">
        <v>414.90882435191855</v>
      </c>
      <c r="D36" s="20">
        <v>413.78653320909342</v>
      </c>
      <c r="E36" s="20">
        <v>425.40782518918087</v>
      </c>
      <c r="F36" s="20">
        <v>425.80878247582052</v>
      </c>
      <c r="G36" s="20">
        <v>416.43223889262691</v>
      </c>
      <c r="H36" s="20">
        <v>406.03533318877317</v>
      </c>
      <c r="I36" s="20">
        <v>399.15834014892948</v>
      </c>
      <c r="J36" s="20">
        <v>406.11007334702322</v>
      </c>
      <c r="K36" s="20">
        <v>395.7157968727459</v>
      </c>
      <c r="L36" s="20">
        <v>388.66296379590125</v>
      </c>
      <c r="M36" s="20">
        <v>370.66289185389246</v>
      </c>
      <c r="N36" s="20">
        <v>353.18139124345424</v>
      </c>
      <c r="O36" s="20">
        <v>339.03459728415373</v>
      </c>
      <c r="P36" s="20">
        <v>344.40847643909592</v>
      </c>
      <c r="Q36" s="20">
        <v>356.79424319602629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6.3361092765422526</v>
      </c>
      <c r="L37" s="20">
        <v>16.672696322836522</v>
      </c>
      <c r="M37" s="20">
        <v>15.517819353701237</v>
      </c>
      <c r="N37" s="20">
        <v>15.24225837005338</v>
      </c>
      <c r="O37" s="20">
        <v>14.815928379584856</v>
      </c>
      <c r="P37" s="20">
        <v>19.074266329291046</v>
      </c>
      <c r="Q37" s="20">
        <v>11.019822958198755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2.259485016331237E-2</v>
      </c>
      <c r="C41" s="20">
        <v>2.2668283613500234E-2</v>
      </c>
      <c r="D41" s="20">
        <v>2.2734612437865565E-2</v>
      </c>
      <c r="E41" s="20">
        <v>2.279820171258019E-2</v>
      </c>
      <c r="F41" s="20">
        <v>2.2871209074772025E-2</v>
      </c>
      <c r="G41" s="20">
        <v>0.22107423902525206</v>
      </c>
      <c r="H41" s="20">
        <v>0.22179421006773306</v>
      </c>
      <c r="I41" s="20">
        <v>0.21096180046781624</v>
      </c>
      <c r="J41" s="20">
        <v>0.20004584472397358</v>
      </c>
      <c r="K41" s="20">
        <v>0.2006931473121206</v>
      </c>
      <c r="L41" s="20">
        <v>0.1907427475119455</v>
      </c>
      <c r="M41" s="20">
        <v>0.18073430679756031</v>
      </c>
      <c r="N41" s="20">
        <v>0.17065696019393403</v>
      </c>
      <c r="O41" s="20">
        <v>0.1712166269696134</v>
      </c>
      <c r="P41" s="20">
        <v>0.19161910133830276</v>
      </c>
      <c r="Q41" s="20">
        <v>0.17068467731742143</v>
      </c>
    </row>
    <row r="42" spans="1:17" ht="11.45" customHeight="1" x14ac:dyDescent="0.25">
      <c r="A42" s="25" t="s">
        <v>18</v>
      </c>
      <c r="B42" s="24">
        <f t="shared" ref="B42" si="7">B43+B52</f>
        <v>2484.9816688979913</v>
      </c>
      <c r="C42" s="24">
        <f t="shared" ref="C42:Q42" si="8">C43+C52</f>
        <v>2593.5208420315289</v>
      </c>
      <c r="D42" s="24">
        <f t="shared" si="8"/>
        <v>2711.8279552429199</v>
      </c>
      <c r="E42" s="24">
        <f t="shared" si="8"/>
        <v>2791.1920330391281</v>
      </c>
      <c r="F42" s="24">
        <f t="shared" si="8"/>
        <v>3049.2159882523001</v>
      </c>
      <c r="G42" s="24">
        <f t="shared" si="8"/>
        <v>3065.9677732663895</v>
      </c>
      <c r="H42" s="24">
        <f t="shared" si="8"/>
        <v>3196.4988458776506</v>
      </c>
      <c r="I42" s="24">
        <f t="shared" si="8"/>
        <v>3357.2544456024966</v>
      </c>
      <c r="J42" s="24">
        <f t="shared" si="8"/>
        <v>3234.2116809085192</v>
      </c>
      <c r="K42" s="24">
        <f t="shared" si="8"/>
        <v>3066.5831852981973</v>
      </c>
      <c r="L42" s="24">
        <f t="shared" si="8"/>
        <v>3105.7251455196629</v>
      </c>
      <c r="M42" s="24">
        <f t="shared" si="8"/>
        <v>3028.7279396618665</v>
      </c>
      <c r="N42" s="24">
        <f t="shared" si="8"/>
        <v>2916.2627553612383</v>
      </c>
      <c r="O42" s="24">
        <f t="shared" si="8"/>
        <v>2961.2446144594819</v>
      </c>
      <c r="P42" s="24">
        <f t="shared" si="8"/>
        <v>3045.9111831626078</v>
      </c>
      <c r="Q42" s="24">
        <f t="shared" si="8"/>
        <v>3190.3168183030707</v>
      </c>
    </row>
    <row r="43" spans="1:17" ht="11.45" customHeight="1" x14ac:dyDescent="0.25">
      <c r="A43" s="23" t="s">
        <v>27</v>
      </c>
      <c r="B43" s="22">
        <f>B44+B46+B48+B49+B51</f>
        <v>690.51869249266008</v>
      </c>
      <c r="C43" s="22">
        <f t="shared" ref="C43:Q43" si="9">C44+C46+C48+C49+C51</f>
        <v>729.28360103870034</v>
      </c>
      <c r="D43" s="22">
        <f t="shared" si="9"/>
        <v>775.06904858460155</v>
      </c>
      <c r="E43" s="22">
        <f t="shared" si="9"/>
        <v>803.86662679552092</v>
      </c>
      <c r="F43" s="22">
        <f t="shared" si="9"/>
        <v>884.45021175675072</v>
      </c>
      <c r="G43" s="22">
        <f t="shared" si="9"/>
        <v>916.27750996204497</v>
      </c>
      <c r="H43" s="22">
        <f t="shared" si="9"/>
        <v>944.30579312172335</v>
      </c>
      <c r="I43" s="22">
        <f t="shared" si="9"/>
        <v>993.4872379691825</v>
      </c>
      <c r="J43" s="22">
        <f t="shared" si="9"/>
        <v>1006.9398674022584</v>
      </c>
      <c r="K43" s="22">
        <f t="shared" si="9"/>
        <v>994.09518102144909</v>
      </c>
      <c r="L43" s="22">
        <f t="shared" si="9"/>
        <v>991.5416816445603</v>
      </c>
      <c r="M43" s="22">
        <f t="shared" si="9"/>
        <v>973.49390465156966</v>
      </c>
      <c r="N43" s="22">
        <f t="shared" si="9"/>
        <v>952.98522520476502</v>
      </c>
      <c r="O43" s="22">
        <f t="shared" si="9"/>
        <v>900.49576515761134</v>
      </c>
      <c r="P43" s="22">
        <f t="shared" si="9"/>
        <v>930.78047858466789</v>
      </c>
      <c r="Q43" s="22">
        <f t="shared" si="9"/>
        <v>990.2063111304119</v>
      </c>
    </row>
    <row r="44" spans="1:17" ht="11.45" customHeight="1" x14ac:dyDescent="0.25">
      <c r="A44" s="62" t="s">
        <v>59</v>
      </c>
      <c r="B44" s="70">
        <v>46.538846386680305</v>
      </c>
      <c r="C44" s="70">
        <v>46.609753760958782</v>
      </c>
      <c r="D44" s="70">
        <v>49.40547575332338</v>
      </c>
      <c r="E44" s="70">
        <v>46.986472315250438</v>
      </c>
      <c r="F44" s="70">
        <v>46.471149857727241</v>
      </c>
      <c r="G44" s="70">
        <v>47.017953596974586</v>
      </c>
      <c r="H44" s="70">
        <v>45.785712148896316</v>
      </c>
      <c r="I44" s="70">
        <v>41.036951699378214</v>
      </c>
      <c r="J44" s="70">
        <v>38.077961577212974</v>
      </c>
      <c r="K44" s="70">
        <v>34.817627064717037</v>
      </c>
      <c r="L44" s="70">
        <v>32.882028593313834</v>
      </c>
      <c r="M44" s="70">
        <v>30.493107005933311</v>
      </c>
      <c r="N44" s="70">
        <v>28.710046622011632</v>
      </c>
      <c r="O44" s="70">
        <v>25.715420025540649</v>
      </c>
      <c r="P44" s="70">
        <v>23.511872521343211</v>
      </c>
      <c r="Q44" s="70">
        <v>21.542684476429372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0.50895030557079002</v>
      </c>
      <c r="L45" s="70">
        <v>1.4521106187255166</v>
      </c>
      <c r="M45" s="70">
        <v>1.3817423031443989</v>
      </c>
      <c r="N45" s="70">
        <v>1.2889083666353409</v>
      </c>
      <c r="O45" s="70">
        <v>1.15545623595758</v>
      </c>
      <c r="P45" s="70">
        <v>0.71917590381589858</v>
      </c>
      <c r="Q45" s="70">
        <v>0.64240461175235897</v>
      </c>
    </row>
    <row r="46" spans="1:17" ht="11.45" customHeight="1" x14ac:dyDescent="0.25">
      <c r="A46" s="62" t="s">
        <v>58</v>
      </c>
      <c r="B46" s="70">
        <v>616.67265722052707</v>
      </c>
      <c r="C46" s="70">
        <v>652.96906388023922</v>
      </c>
      <c r="D46" s="70">
        <v>694.52193888855584</v>
      </c>
      <c r="E46" s="70">
        <v>727.99326693817068</v>
      </c>
      <c r="F46" s="70">
        <v>808.28651156250908</v>
      </c>
      <c r="G46" s="70">
        <v>840.8184671633303</v>
      </c>
      <c r="H46" s="70">
        <v>870.87738090108598</v>
      </c>
      <c r="I46" s="70">
        <v>927.07234991459711</v>
      </c>
      <c r="J46" s="70">
        <v>945.41882455828591</v>
      </c>
      <c r="K46" s="70">
        <v>938.31205554862242</v>
      </c>
      <c r="L46" s="70">
        <v>939.90092131357221</v>
      </c>
      <c r="M46" s="70">
        <v>924.21784144906269</v>
      </c>
      <c r="N46" s="70">
        <v>906.58898440297799</v>
      </c>
      <c r="O46" s="70">
        <v>860.51595037634775</v>
      </c>
      <c r="P46" s="70">
        <v>894.28374083364326</v>
      </c>
      <c r="Q46" s="70">
        <v>953.37706408038252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15.016975875379892</v>
      </c>
      <c r="L47" s="70">
        <v>40.261590712565372</v>
      </c>
      <c r="M47" s="70">
        <v>38.638728591873196</v>
      </c>
      <c r="N47" s="70">
        <v>39.076118757590024</v>
      </c>
      <c r="O47" s="70">
        <v>37.556929657893157</v>
      </c>
      <c r="P47" s="70">
        <v>49.504504885014654</v>
      </c>
      <c r="Q47" s="70">
        <v>29.420784328871246</v>
      </c>
    </row>
    <row r="48" spans="1:17" ht="11.45" customHeight="1" x14ac:dyDescent="0.25">
      <c r="A48" s="62" t="s">
        <v>57</v>
      </c>
      <c r="B48" s="70">
        <v>27.307188885452646</v>
      </c>
      <c r="C48" s="70">
        <v>29.7047833975023</v>
      </c>
      <c r="D48" s="70">
        <v>31.141633942722365</v>
      </c>
      <c r="E48" s="70">
        <v>28.886887542099785</v>
      </c>
      <c r="F48" s="70">
        <v>29.692550336514408</v>
      </c>
      <c r="G48" s="70">
        <v>28.441089201740105</v>
      </c>
      <c r="H48" s="70">
        <v>27.642700071741057</v>
      </c>
      <c r="I48" s="70">
        <v>25.377936355207172</v>
      </c>
      <c r="J48" s="70">
        <v>23.443081266759574</v>
      </c>
      <c r="K48" s="70">
        <v>20.965498408109603</v>
      </c>
      <c r="L48" s="70">
        <v>18.740149494320988</v>
      </c>
      <c r="M48" s="70">
        <v>18.764863933071403</v>
      </c>
      <c r="N48" s="70">
        <v>17.480062351422323</v>
      </c>
      <c r="O48" s="70">
        <v>14.026657994696992</v>
      </c>
      <c r="P48" s="70">
        <v>12.56745445402421</v>
      </c>
      <c r="Q48" s="70">
        <v>14.556636069912187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1.8582243353219684E-2</v>
      </c>
      <c r="M49" s="70">
        <v>1.8092263502232163E-2</v>
      </c>
      <c r="N49" s="70">
        <v>6.1912583434187506E-2</v>
      </c>
      <c r="O49" s="70">
        <v>0.10136888087540377</v>
      </c>
      <c r="P49" s="70">
        <v>0.25779545683469091</v>
      </c>
      <c r="Q49" s="70">
        <v>0.55685676136035522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0.14421924491888971</v>
      </c>
      <c r="O51" s="70">
        <v>0.13636788015064749</v>
      </c>
      <c r="P51" s="70">
        <v>0.15961531882249488</v>
      </c>
      <c r="Q51" s="70">
        <v>0.17306974232751021</v>
      </c>
    </row>
    <row r="52" spans="1:17" ht="11.45" customHeight="1" x14ac:dyDescent="0.25">
      <c r="A52" s="19" t="s">
        <v>76</v>
      </c>
      <c r="B52" s="21">
        <f>B53+B55</f>
        <v>1794.4629764053311</v>
      </c>
      <c r="C52" s="21">
        <f t="shared" ref="C52:Q52" si="10">C53+C55</f>
        <v>1864.2372409928284</v>
      </c>
      <c r="D52" s="21">
        <f t="shared" si="10"/>
        <v>1936.7589066583182</v>
      </c>
      <c r="E52" s="21">
        <f t="shared" si="10"/>
        <v>1987.3254062436072</v>
      </c>
      <c r="F52" s="21">
        <f t="shared" si="10"/>
        <v>2164.7657764955493</v>
      </c>
      <c r="G52" s="21">
        <f t="shared" si="10"/>
        <v>2149.6902633043446</v>
      </c>
      <c r="H52" s="21">
        <f t="shared" si="10"/>
        <v>2252.1930527559271</v>
      </c>
      <c r="I52" s="21">
        <f t="shared" si="10"/>
        <v>2363.7672076333142</v>
      </c>
      <c r="J52" s="21">
        <f t="shared" si="10"/>
        <v>2227.271813506261</v>
      </c>
      <c r="K52" s="21">
        <f t="shared" si="10"/>
        <v>2072.4880042767481</v>
      </c>
      <c r="L52" s="21">
        <f t="shared" si="10"/>
        <v>2114.1834638751025</v>
      </c>
      <c r="M52" s="21">
        <f t="shared" si="10"/>
        <v>2055.2340350102968</v>
      </c>
      <c r="N52" s="21">
        <f t="shared" si="10"/>
        <v>1963.2775301564734</v>
      </c>
      <c r="O52" s="21">
        <f t="shared" si="10"/>
        <v>2060.7488493018705</v>
      </c>
      <c r="P52" s="21">
        <f t="shared" si="10"/>
        <v>2115.1307045779399</v>
      </c>
      <c r="Q52" s="21">
        <f t="shared" si="10"/>
        <v>2200.1105071726588</v>
      </c>
    </row>
    <row r="53" spans="1:17" ht="11.45" customHeight="1" x14ac:dyDescent="0.25">
      <c r="A53" s="17" t="s">
        <v>23</v>
      </c>
      <c r="B53" s="20">
        <v>936.33443445786475</v>
      </c>
      <c r="C53" s="20">
        <v>1014.6413200003226</v>
      </c>
      <c r="D53" s="20">
        <v>1036.3127068521096</v>
      </c>
      <c r="E53" s="20">
        <v>969.69988370527722</v>
      </c>
      <c r="F53" s="20">
        <v>1000.4071539602553</v>
      </c>
      <c r="G53" s="20">
        <v>928.74865229063676</v>
      </c>
      <c r="H53" s="20">
        <v>941.94663670052546</v>
      </c>
      <c r="I53" s="20">
        <v>929.9440828422787</v>
      </c>
      <c r="J53" s="20">
        <v>762.40450061860702</v>
      </c>
      <c r="K53" s="20">
        <v>737.37434494577997</v>
      </c>
      <c r="L53" s="20">
        <v>735.86357689537476</v>
      </c>
      <c r="M53" s="20">
        <v>747.97554571488331</v>
      </c>
      <c r="N53" s="20">
        <v>737.9195416915951</v>
      </c>
      <c r="O53" s="20">
        <v>767.85786112636401</v>
      </c>
      <c r="P53" s="20">
        <v>797.21455078530141</v>
      </c>
      <c r="Q53" s="20">
        <v>851.72681800603777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11.806610348631452</v>
      </c>
      <c r="L54" s="20">
        <v>31.566340123545373</v>
      </c>
      <c r="M54" s="20">
        <v>31.313589309127586</v>
      </c>
      <c r="N54" s="20">
        <v>31.84600980276052</v>
      </c>
      <c r="O54" s="20">
        <v>33.555356395436313</v>
      </c>
      <c r="P54" s="20">
        <v>44.151790958242529</v>
      </c>
      <c r="Q54" s="20">
        <v>26.306065268057651</v>
      </c>
    </row>
    <row r="55" spans="1:17" ht="11.45" customHeight="1" x14ac:dyDescent="0.25">
      <c r="A55" s="17" t="s">
        <v>22</v>
      </c>
      <c r="B55" s="20">
        <v>858.12854194746637</v>
      </c>
      <c r="C55" s="20">
        <v>849.59592099250585</v>
      </c>
      <c r="D55" s="20">
        <v>900.4461998062086</v>
      </c>
      <c r="E55" s="20">
        <v>1017.62552253833</v>
      </c>
      <c r="F55" s="20">
        <v>1164.358622535294</v>
      </c>
      <c r="G55" s="20">
        <v>1220.9416110137079</v>
      </c>
      <c r="H55" s="20">
        <v>1310.2464160554016</v>
      </c>
      <c r="I55" s="20">
        <v>1433.8231247910355</v>
      </c>
      <c r="J55" s="20">
        <v>1464.867312887654</v>
      </c>
      <c r="K55" s="20">
        <v>1335.1136593309682</v>
      </c>
      <c r="L55" s="20">
        <v>1378.3198869797277</v>
      </c>
      <c r="M55" s="20">
        <v>1307.2584892954137</v>
      </c>
      <c r="N55" s="20">
        <v>1225.3579884648784</v>
      </c>
      <c r="O55" s="20">
        <v>1292.8909881755064</v>
      </c>
      <c r="P55" s="20">
        <v>1317.9161537926384</v>
      </c>
      <c r="Q55" s="20">
        <v>1348.3836891666208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21.377427699922649</v>
      </c>
      <c r="L56" s="69">
        <v>59.125788689001453</v>
      </c>
      <c r="M56" s="69">
        <v>54.727665482089073</v>
      </c>
      <c r="N56" s="69">
        <v>52.882137289775912</v>
      </c>
      <c r="O56" s="69">
        <v>56.499282074208658</v>
      </c>
      <c r="P56" s="69">
        <v>72.989584128168147</v>
      </c>
      <c r="Q56" s="69">
        <v>41.645594084546147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8.6648195295858024</v>
      </c>
      <c r="C60" s="71">
        <f>IF(C17=0,"",C17/TrRoad_act!C30*100)</f>
        <v>8.620713807960275</v>
      </c>
      <c r="D60" s="71">
        <f>IF(D17=0,"",D17/TrRoad_act!D30*100)</f>
        <v>8.5512362760468452</v>
      </c>
      <c r="E60" s="71">
        <f>IF(E17=0,"",E17/TrRoad_act!E30*100)</f>
        <v>8.4623396777506628</v>
      </c>
      <c r="F60" s="71">
        <f>IF(F17=0,"",F17/TrRoad_act!F30*100)</f>
        <v>8.5712509453798127</v>
      </c>
      <c r="G60" s="71">
        <f>IF(G17=0,"",G17/TrRoad_act!G30*100)</f>
        <v>8.5447620919389227</v>
      </c>
      <c r="H60" s="71">
        <f>IF(H17=0,"",H17/TrRoad_act!H30*100)</f>
        <v>8.4871125344710485</v>
      </c>
      <c r="I60" s="71">
        <f>IF(I17=0,"",I17/TrRoad_act!I30*100)</f>
        <v>8.3687553495577394</v>
      </c>
      <c r="J60" s="71">
        <f>IF(J17=0,"",J17/TrRoad_act!J30*100)</f>
        <v>8.2186563719445846</v>
      </c>
      <c r="K60" s="71">
        <f>IF(K17=0,"",K17/TrRoad_act!K30*100)</f>
        <v>8.085490233171436</v>
      </c>
      <c r="L60" s="71">
        <f>IF(L17=0,"",L17/TrRoad_act!L30*100)</f>
        <v>8.0316823093804057</v>
      </c>
      <c r="M60" s="71">
        <f>IF(M17=0,"",M17/TrRoad_act!M30*100)</f>
        <v>7.8687428899051932</v>
      </c>
      <c r="N60" s="71">
        <f>IF(N17=0,"",N17/TrRoad_act!N30*100)</f>
        <v>7.7250787699680936</v>
      </c>
      <c r="O60" s="71">
        <f>IF(O17=0,"",O17/TrRoad_act!O30*100)</f>
        <v>7.7369613262261199</v>
      </c>
      <c r="P60" s="71">
        <f>IF(P17=0,"",P17/TrRoad_act!P30*100)</f>
        <v>7.630002169080802</v>
      </c>
      <c r="Q60" s="71">
        <f>IF(Q17=0,"",Q17/TrRoad_act!Q30*100)</f>
        <v>7.7135740032156956</v>
      </c>
    </row>
    <row r="61" spans="1:17" ht="11.45" customHeight="1" x14ac:dyDescent="0.25">
      <c r="A61" s="25" t="s">
        <v>39</v>
      </c>
      <c r="B61" s="24">
        <f>IF(B18=0,"",B18/TrRoad_act!B31*100)</f>
        <v>6.7113791995796177</v>
      </c>
      <c r="C61" s="24">
        <f>IF(C18=0,"",C18/TrRoad_act!C31*100)</f>
        <v>6.6848071596057617</v>
      </c>
      <c r="D61" s="24">
        <f>IF(D18=0,"",D18/TrRoad_act!D31*100)</f>
        <v>6.5349469900612842</v>
      </c>
      <c r="E61" s="24">
        <f>IF(E18=0,"",E18/TrRoad_act!E31*100)</f>
        <v>6.4382482472089659</v>
      </c>
      <c r="F61" s="24">
        <f>IF(F18=0,"",F18/TrRoad_act!F31*100)</f>
        <v>6.4205785799351975</v>
      </c>
      <c r="G61" s="24">
        <f>IF(G18=0,"",G18/TrRoad_act!G31*100)</f>
        <v>6.3367297083261942</v>
      </c>
      <c r="H61" s="24">
        <f>IF(H18=0,"",H18/TrRoad_act!H31*100)</f>
        <v>6.229063151416443</v>
      </c>
      <c r="I61" s="24">
        <f>IF(I18=0,"",I18/TrRoad_act!I31*100)</f>
        <v>6.0726939809223097</v>
      </c>
      <c r="J61" s="24">
        <f>IF(J18=0,"",J18/TrRoad_act!J31*100)</f>
        <v>6.0822533600738371</v>
      </c>
      <c r="K61" s="24">
        <f>IF(K18=0,"",K18/TrRoad_act!K31*100)</f>
        <v>6.1097414283851892</v>
      </c>
      <c r="L61" s="24">
        <f>IF(L18=0,"",L18/TrRoad_act!L31*100)</f>
        <v>6.0052173311732533</v>
      </c>
      <c r="M61" s="24">
        <f>IF(M18=0,"",M18/TrRoad_act!M31*100)</f>
        <v>5.9061000536837698</v>
      </c>
      <c r="N61" s="24">
        <f>IF(N18=0,"",N18/TrRoad_act!N31*100)</f>
        <v>5.8230283812741268</v>
      </c>
      <c r="O61" s="24">
        <f>IF(O18=0,"",O18/TrRoad_act!O31*100)</f>
        <v>5.7086594625444791</v>
      </c>
      <c r="P61" s="24">
        <f>IF(P18=0,"",P18/TrRoad_act!P31*100)</f>
        <v>5.6082778201791701</v>
      </c>
      <c r="Q61" s="24">
        <f>IF(Q18=0,"",Q18/TrRoad_act!Q31*100)</f>
        <v>5.6912668096573107</v>
      </c>
    </row>
    <row r="62" spans="1:17" ht="11.45" customHeight="1" x14ac:dyDescent="0.25">
      <c r="A62" s="23" t="s">
        <v>30</v>
      </c>
      <c r="B62" s="22">
        <f>IF(B19=0,"",B19/TrRoad_act!B32*100)</f>
        <v>4.274079970425813</v>
      </c>
      <c r="C62" s="22">
        <f>IF(C19=0,"",C19/TrRoad_act!C32*100)</f>
        <v>4.3119356924596772</v>
      </c>
      <c r="D62" s="22">
        <f>IF(D19=0,"",D19/TrRoad_act!D32*100)</f>
        <v>4.1894859628568524</v>
      </c>
      <c r="E62" s="22">
        <f>IF(E19=0,"",E19/TrRoad_act!E32*100)</f>
        <v>4.2296412021617042</v>
      </c>
      <c r="F62" s="22">
        <f>IF(F19=0,"",F19/TrRoad_act!F32*100)</f>
        <v>4.1303786353779754</v>
      </c>
      <c r="G62" s="22">
        <f>IF(G19=0,"",G19/TrRoad_act!G32*100)</f>
        <v>4.0026420733661787</v>
      </c>
      <c r="H62" s="22">
        <f>IF(H19=0,"",H19/TrRoad_act!H32*100)</f>
        <v>4.0030671679665719</v>
      </c>
      <c r="I62" s="22">
        <f>IF(I19=0,"",I19/TrRoad_act!I32*100)</f>
        <v>4.0386686794500903</v>
      </c>
      <c r="J62" s="22">
        <f>IF(J19=0,"",J19/TrRoad_act!J32*100)</f>
        <v>3.8986732462059699</v>
      </c>
      <c r="K62" s="22">
        <f>IF(K19=0,"",K19/TrRoad_act!K32*100)</f>
        <v>3.8585784008050239</v>
      </c>
      <c r="L62" s="22">
        <f>IF(L19=0,"",L19/TrRoad_act!L32*100)</f>
        <v>3.8322327605282411</v>
      </c>
      <c r="M62" s="22">
        <f>IF(M19=0,"",M19/TrRoad_act!M32*100)</f>
        <v>3.7690145625440175</v>
      </c>
      <c r="N62" s="22">
        <f>IF(N19=0,"",N19/TrRoad_act!N32*100)</f>
        <v>3.7537552484605259</v>
      </c>
      <c r="O62" s="22">
        <f>IF(O19=0,"",O19/TrRoad_act!O32*100)</f>
        <v>3.795030802965075</v>
      </c>
      <c r="P62" s="22">
        <f>IF(P19=0,"",P19/TrRoad_act!P32*100)</f>
        <v>3.6893553281156044</v>
      </c>
      <c r="Q62" s="22">
        <f>IF(Q19=0,"",Q19/TrRoad_act!Q32*100)</f>
        <v>3.6911277832298763</v>
      </c>
    </row>
    <row r="63" spans="1:17" ht="11.45" customHeight="1" x14ac:dyDescent="0.25">
      <c r="A63" s="19" t="s">
        <v>29</v>
      </c>
      <c r="B63" s="21">
        <f>IF(B21=0,"",B21/TrRoad_act!B33*100)</f>
        <v>6.2644441404534721</v>
      </c>
      <c r="C63" s="21">
        <f>IF(C21=0,"",C21/TrRoad_act!C33*100)</f>
        <v>6.2579245438105184</v>
      </c>
      <c r="D63" s="21">
        <f>IF(D21=0,"",D21/TrRoad_act!D33*100)</f>
        <v>6.111276563382237</v>
      </c>
      <c r="E63" s="21">
        <f>IF(E21=0,"",E21/TrRoad_act!E33*100)</f>
        <v>6.0140122888190302</v>
      </c>
      <c r="F63" s="21">
        <f>IF(F21=0,"",F21/TrRoad_act!F33*100)</f>
        <v>6.0021610248647592</v>
      </c>
      <c r="G63" s="21">
        <f>IF(G21=0,"",G21/TrRoad_act!G33*100)</f>
        <v>5.9132098379462246</v>
      </c>
      <c r="H63" s="21">
        <f>IF(H21=0,"",H21/TrRoad_act!H33*100)</f>
        <v>5.8282329604850505</v>
      </c>
      <c r="I63" s="21">
        <f>IF(I21=0,"",I21/TrRoad_act!I33*100)</f>
        <v>5.6934474530900596</v>
      </c>
      <c r="J63" s="21">
        <f>IF(J21=0,"",J21/TrRoad_act!J33*100)</f>
        <v>5.7083911154839244</v>
      </c>
      <c r="K63" s="21">
        <f>IF(K21=0,"",K21/TrRoad_act!K33*100)</f>
        <v>5.7502227751104495</v>
      </c>
      <c r="L63" s="21">
        <f>IF(L21=0,"",L21/TrRoad_act!L33*100)</f>
        <v>5.6490532757997531</v>
      </c>
      <c r="M63" s="21">
        <f>IF(M21=0,"",M21/TrRoad_act!M33*100)</f>
        <v>5.5706378488488602</v>
      </c>
      <c r="N63" s="21">
        <f>IF(N21=0,"",N21/TrRoad_act!N33*100)</f>
        <v>5.499855548881551</v>
      </c>
      <c r="O63" s="21">
        <f>IF(O21=0,"",O21/TrRoad_act!O33*100)</f>
        <v>5.3895312179163151</v>
      </c>
      <c r="P63" s="21">
        <f>IF(P21=0,"",P21/TrRoad_act!P33*100)</f>
        <v>5.296332636256837</v>
      </c>
      <c r="Q63" s="21">
        <f>IF(Q21=0,"",Q21/TrRoad_act!Q33*100)</f>
        <v>5.3777110241885184</v>
      </c>
    </row>
    <row r="64" spans="1:17" ht="11.45" customHeight="1" x14ac:dyDescent="0.25">
      <c r="A64" s="62" t="s">
        <v>59</v>
      </c>
      <c r="B64" s="70">
        <f>IF(B22=0,"",B22/TrRoad_act!B34*100)</f>
        <v>6.7360285090949619</v>
      </c>
      <c r="C64" s="70">
        <f>IF(C22=0,"",C22/TrRoad_act!C34*100)</f>
        <v>6.6831567889003436</v>
      </c>
      <c r="D64" s="70">
        <f>IF(D22=0,"",D22/TrRoad_act!D34*100)</f>
        <v>6.6707149043902918</v>
      </c>
      <c r="E64" s="70">
        <f>IF(E22=0,"",E22/TrRoad_act!E34*100)</f>
        <v>6.6564916147198545</v>
      </c>
      <c r="F64" s="70">
        <f>IF(F22=0,"",F22/TrRoad_act!F34*100)</f>
        <v>6.6397954311388201</v>
      </c>
      <c r="G64" s="70">
        <f>IF(G22=0,"",G22/TrRoad_act!G34*100)</f>
        <v>6.6185971311373413</v>
      </c>
      <c r="H64" s="70">
        <f>IF(H22=0,"",H22/TrRoad_act!H34*100)</f>
        <v>6.5895677362769227</v>
      </c>
      <c r="I64" s="70">
        <f>IF(I22=0,"",I22/TrRoad_act!I34*100)</f>
        <v>6.56559799539205</v>
      </c>
      <c r="J64" s="70">
        <f>IF(J22=0,"",J22/TrRoad_act!J34*100)</f>
        <v>6.5334637100629713</v>
      </c>
      <c r="K64" s="70">
        <f>IF(K22=0,"",K22/TrRoad_act!K34*100)</f>
        <v>6.4855595482718797</v>
      </c>
      <c r="L64" s="70">
        <f>IF(L22=0,"",L22/TrRoad_act!L34*100)</f>
        <v>6.4194625928482383</v>
      </c>
      <c r="M64" s="70">
        <f>IF(M22=0,"",M22/TrRoad_act!M34*100)</f>
        <v>6.3320329234661621</v>
      </c>
      <c r="N64" s="70">
        <f>IF(N22=0,"",N22/TrRoad_act!N34*100)</f>
        <v>6.2591075405635053</v>
      </c>
      <c r="O64" s="70">
        <f>IF(O22=0,"",O22/TrRoad_act!O34*100)</f>
        <v>6.1777139598508661</v>
      </c>
      <c r="P64" s="70">
        <f>IF(P22=0,"",P22/TrRoad_act!P34*100)</f>
        <v>6.0963414319136477</v>
      </c>
      <c r="Q64" s="70">
        <f>IF(Q22=0,"",Q22/TrRoad_act!Q34*100)</f>
        <v>6.0193560226320635</v>
      </c>
    </row>
    <row r="65" spans="1:17" ht="11.45" customHeight="1" x14ac:dyDescent="0.25">
      <c r="A65" s="62" t="s">
        <v>58</v>
      </c>
      <c r="B65" s="70">
        <f>IF(B24=0,"",B24/TrRoad_act!B35*100)</f>
        <v>5.8358422578484213</v>
      </c>
      <c r="C65" s="70">
        <f>IF(C24=0,"",C24/TrRoad_act!C35*100)</f>
        <v>5.8967620177799871</v>
      </c>
      <c r="D65" s="70">
        <f>IF(D24=0,"",D24/TrRoad_act!D35*100)</f>
        <v>5.7100485673912518</v>
      </c>
      <c r="E65" s="70">
        <f>IF(E24=0,"",E24/TrRoad_act!E35*100)</f>
        <v>5.5838066244064777</v>
      </c>
      <c r="F65" s="70">
        <f>IF(F24=0,"",F24/TrRoad_act!F35*100)</f>
        <v>5.6463125875810105</v>
      </c>
      <c r="G65" s="70">
        <f>IF(G24=0,"",G24/TrRoad_act!G35*100)</f>
        <v>5.5388252874692263</v>
      </c>
      <c r="H65" s="70">
        <f>IF(H24=0,"",H24/TrRoad_act!H35*100)</f>
        <v>5.4795559171880281</v>
      </c>
      <c r="I65" s="70">
        <f>IF(I24=0,"",I24/TrRoad_act!I35*100)</f>
        <v>5.3549483006758614</v>
      </c>
      <c r="J65" s="70">
        <f>IF(J24=0,"",J24/TrRoad_act!J35*100)</f>
        <v>5.4326838518290756</v>
      </c>
      <c r="K65" s="70">
        <f>IF(K24=0,"",K24/TrRoad_act!K35*100)</f>
        <v>5.518265342967724</v>
      </c>
      <c r="L65" s="70">
        <f>IF(L24=0,"",L24/TrRoad_act!L35*100)</f>
        <v>5.4284974340631935</v>
      </c>
      <c r="M65" s="70">
        <f>IF(M24=0,"",M24/TrRoad_act!M35*100)</f>
        <v>5.3613414801954065</v>
      </c>
      <c r="N65" s="70">
        <f>IF(N24=0,"",N24/TrRoad_act!N35*100)</f>
        <v>5.2940377254687299</v>
      </c>
      <c r="O65" s="70">
        <f>IF(O24=0,"",O24/TrRoad_act!O35*100)</f>
        <v>5.1672078211172492</v>
      </c>
      <c r="P65" s="70">
        <f>IF(P24=0,"",P24/TrRoad_act!P35*100)</f>
        <v>5.0593372351871935</v>
      </c>
      <c r="Q65" s="70">
        <f>IF(Q24=0,"",Q24/TrRoad_act!Q35*100)</f>
        <v>5.1726321149644141</v>
      </c>
    </row>
    <row r="66" spans="1:17" ht="11.45" customHeight="1" x14ac:dyDescent="0.25">
      <c r="A66" s="62" t="s">
        <v>57</v>
      </c>
      <c r="B66" s="70">
        <f>IF(B26=0,"",B26/TrRoad_act!B36*100)</f>
        <v>9.2187876989209681</v>
      </c>
      <c r="C66" s="70">
        <f>IF(C26=0,"",C26/TrRoad_act!C36*100)</f>
        <v>8.9771594448695584</v>
      </c>
      <c r="D66" s="70">
        <f>IF(D26=0,"",D26/TrRoad_act!D36*100)</f>
        <v>7.6606505026973029</v>
      </c>
      <c r="E66" s="70">
        <f>IF(E26=0,"",E26/TrRoad_act!E36*100)</f>
        <v>7.2025915958193103</v>
      </c>
      <c r="F66" s="70">
        <f>IF(F26=0,"",F26/TrRoad_act!F36*100)</f>
        <v>7.2001228419112104</v>
      </c>
      <c r="G66" s="70">
        <f>IF(G26=0,"",G26/TrRoad_act!G36*100)</f>
        <v>7.6773000017688773</v>
      </c>
      <c r="H66" s="70">
        <f>IF(H26=0,"",H26/TrRoad_act!H36*100)</f>
        <v>7.9430918136543047</v>
      </c>
      <c r="I66" s="70">
        <f>IF(I26=0,"",I26/TrRoad_act!I36*100)</f>
        <v>7.387625978220699</v>
      </c>
      <c r="J66" s="70">
        <f>IF(J26=0,"",J26/TrRoad_act!J36*100)</f>
        <v>7.3393983140406114</v>
      </c>
      <c r="K66" s="70">
        <f>IF(K26=0,"",K26/TrRoad_act!K36*100)</f>
        <v>7.4787720895623906</v>
      </c>
      <c r="L66" s="70">
        <f>IF(L26=0,"",L26/TrRoad_act!L36*100)</f>
        <v>7.6273558261203451</v>
      </c>
      <c r="M66" s="70">
        <f>IF(M26=0,"",M26/TrRoad_act!M36*100)</f>
        <v>7.288334120947459</v>
      </c>
      <c r="N66" s="70">
        <f>IF(N26=0,"",N26/TrRoad_act!N36*100)</f>
        <v>6.9473067175468977</v>
      </c>
      <c r="O66" s="70">
        <f>IF(O26=0,"",O26/TrRoad_act!O36*100)</f>
        <v>6.9541168765622459</v>
      </c>
      <c r="P66" s="70">
        <f>IF(P26=0,"",P26/TrRoad_act!P36*100)</f>
        <v>6.7734450981456655</v>
      </c>
      <c r="Q66" s="70">
        <f>IF(Q26=0,"",Q26/TrRoad_act!Q36*100)</f>
        <v>6.5990481244653658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6.4365534192896421</v>
      </c>
      <c r="M67" s="70">
        <f>IF(M27=0,"",M27/TrRoad_act!M37*100)</f>
        <v>6.6177288036611586</v>
      </c>
      <c r="N67" s="70">
        <f>IF(N27=0,"",N27/TrRoad_act!N37*100)</f>
        <v>6.9257469753027667</v>
      </c>
      <c r="O67" s="70">
        <f>IF(O27=0,"",O27/TrRoad_act!O37*100)</f>
        <v>6.942224851700006</v>
      </c>
      <c r="P67" s="70">
        <f>IF(P27=0,"",P27/TrRoad_act!P37*100)</f>
        <v>6.3092393907395756</v>
      </c>
      <c r="Q67" s="70">
        <f>IF(Q27=0,"",Q27/TrRoad_act!Q37*100)</f>
        <v>6.2003631596604496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2.884967411322799</v>
      </c>
      <c r="O68" s="70">
        <f>IF(O29=0,"",O29/TrRoad_act!O38*100)</f>
        <v>3.0620192531486108</v>
      </c>
      <c r="P68" s="70">
        <f>IF(P29=0,"",P29/TrRoad_act!P38*100)</f>
        <v>3.3100455946211444</v>
      </c>
      <c r="Q68" s="70">
        <f>IF(Q29=0,"",Q29/TrRoad_act!Q38*100)</f>
        <v>3.7101481434651506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2.7240288589086634</v>
      </c>
      <c r="M69" s="70">
        <f>IF(M32=0,"",M32/TrRoad_act!M39*100)</f>
        <v>2.7349889726114069</v>
      </c>
      <c r="N69" s="70">
        <f>IF(N32=0,"",N32/TrRoad_act!N39*100)</f>
        <v>2.7470574746652576</v>
      </c>
      <c r="O69" s="70">
        <f>IF(O32=0,"",O32/TrRoad_act!O39*100)</f>
        <v>2.7587441679349491</v>
      </c>
      <c r="P69" s="70">
        <f>IF(P32=0,"",P32/TrRoad_act!P39*100)</f>
        <v>2.7750746812440763</v>
      </c>
      <c r="Q69" s="70">
        <f>IF(Q32=0,"",Q32/TrRoad_act!Q39*100)</f>
        <v>2.7912309093689571</v>
      </c>
    </row>
    <row r="70" spans="1:17" ht="11.45" customHeight="1" x14ac:dyDescent="0.25">
      <c r="A70" s="19" t="s">
        <v>28</v>
      </c>
      <c r="B70" s="21">
        <f>IF(B33=0,"",B33/TrRoad_act!B40*100)</f>
        <v>63.255882774154713</v>
      </c>
      <c r="C70" s="21">
        <f>IF(C33=0,"",C33/TrRoad_act!C40*100)</f>
        <v>62.175006181317436</v>
      </c>
      <c r="D70" s="21">
        <f>IF(D33=0,"",D33/TrRoad_act!D40*100)</f>
        <v>61.078240406179908</v>
      </c>
      <c r="E70" s="21">
        <f>IF(E33=0,"",E33/TrRoad_act!E40*100)</f>
        <v>61.213260504184674</v>
      </c>
      <c r="F70" s="21">
        <f>IF(F33=0,"",F33/TrRoad_act!F40*100)</f>
        <v>61.044597225931227</v>
      </c>
      <c r="G70" s="21">
        <f>IF(G33=0,"",G33/TrRoad_act!G40*100)</f>
        <v>60.367145709651659</v>
      </c>
      <c r="H70" s="21">
        <f>IF(H33=0,"",H33/TrRoad_act!H40*100)</f>
        <v>59.983067040000805</v>
      </c>
      <c r="I70" s="21">
        <f>IF(I33=0,"",I33/TrRoad_act!I40*100)</f>
        <v>59.235133664948961</v>
      </c>
      <c r="J70" s="21">
        <f>IF(J33=0,"",J33/TrRoad_act!J40*100)</f>
        <v>59.093461693571861</v>
      </c>
      <c r="K70" s="21">
        <f>IF(K33=0,"",K33/TrRoad_act!K40*100)</f>
        <v>58.171925206963628</v>
      </c>
      <c r="L70" s="21">
        <f>IF(L33=0,"",L33/TrRoad_act!L40*100)</f>
        <v>57.359647320992224</v>
      </c>
      <c r="M70" s="21">
        <f>IF(M33=0,"",M33/TrRoad_act!M40*100)</f>
        <v>55.980425077631523</v>
      </c>
      <c r="N70" s="21">
        <f>IF(N33=0,"",N33/TrRoad_act!N40*100)</f>
        <v>54.386136010575136</v>
      </c>
      <c r="O70" s="21">
        <f>IF(O33=0,"",O33/TrRoad_act!O40*100)</f>
        <v>53.722896240953602</v>
      </c>
      <c r="P70" s="21">
        <f>IF(P33=0,"",P33/TrRoad_act!P40*100)</f>
        <v>53.474011350262728</v>
      </c>
      <c r="Q70" s="21">
        <f>IF(Q33=0,"",Q33/TrRoad_act!Q40*100)</f>
        <v>54.291838820649986</v>
      </c>
    </row>
    <row r="71" spans="1:17" ht="11.45" customHeight="1" x14ac:dyDescent="0.25">
      <c r="A71" s="62" t="s">
        <v>59</v>
      </c>
      <c r="B71" s="20">
        <f>IF(B34=0,"",B34/TrRoad_act!B41*100)</f>
        <v>18.603878839376222</v>
      </c>
      <c r="C71" s="20">
        <f>IF(C34=0,"",C34/TrRoad_act!C41*100)</f>
        <v>18.650388536474662</v>
      </c>
      <c r="D71" s="20">
        <f>IF(D34=0,"",D34/TrRoad_act!D41*100)</f>
        <v>18.697014507815844</v>
      </c>
      <c r="E71" s="20">
        <f>IF(E34=0,"",E34/TrRoad_act!E41*100)</f>
        <v>18.743757044085385</v>
      </c>
      <c r="F71" s="20">
        <f>IF(F34=0,"",F34/TrRoad_act!F41*100)</f>
        <v>18.790616436695597</v>
      </c>
      <c r="G71" s="20">
        <f>IF(G34=0,"",G34/TrRoad_act!G41*100)</f>
        <v>18.837592977787342</v>
      </c>
      <c r="H71" s="20">
        <f>IF(H34=0,"",H34/TrRoad_act!H41*100)</f>
        <v>18.884686960231807</v>
      </c>
      <c r="I71" s="20">
        <f>IF(I34=0,"",I34/TrRoad_act!I41*100)</f>
        <v>18.931898677632379</v>
      </c>
      <c r="J71" s="20">
        <f>IF(J34=0,"",J34/TrRoad_act!J41*100)</f>
        <v>18.979228424326468</v>
      </c>
      <c r="K71" s="20">
        <f>IF(K34=0,"",K34/TrRoad_act!K41*100)</f>
        <v>18.992622537051844</v>
      </c>
      <c r="L71" s="20">
        <f>IF(L34=0,"",L34/TrRoad_act!L41*100)</f>
        <v>18.957287424722672</v>
      </c>
      <c r="M71" s="20">
        <f>IF(M34=0,"",M34/TrRoad_act!M41*100)</f>
        <v>18.909834304344788</v>
      </c>
      <c r="N71" s="20">
        <f>IF(N34=0,"",N34/TrRoad_act!N41*100)</f>
        <v>18.953812382718468</v>
      </c>
      <c r="O71" s="20">
        <f>IF(O34=0,"",O34/TrRoad_act!O41*100)</f>
        <v>18.990637838702334</v>
      </c>
      <c r="P71" s="20">
        <f>IF(P34=0,"",P34/TrRoad_act!P41*100)</f>
        <v>19.032424741744151</v>
      </c>
      <c r="Q71" s="20">
        <f>IF(Q34=0,"",Q34/TrRoad_act!Q41*100)</f>
        <v>19.071941646800678</v>
      </c>
    </row>
    <row r="72" spans="1:17" ht="11.45" customHeight="1" x14ac:dyDescent="0.25">
      <c r="A72" s="62" t="s">
        <v>58</v>
      </c>
      <c r="B72" s="20">
        <f>IF(B36=0,"",B36/TrRoad_act!B42*100)</f>
        <v>63.866346703880573</v>
      </c>
      <c r="C72" s="20">
        <f>IF(C36=0,"",C36/TrRoad_act!C42*100)</f>
        <v>62.758516614620376</v>
      </c>
      <c r="D72" s="20">
        <f>IF(D36=0,"",D36/TrRoad_act!D42*100)</f>
        <v>61.596084525043217</v>
      </c>
      <c r="E72" s="20">
        <f>IF(E36=0,"",E36/TrRoad_act!E42*100)</f>
        <v>61.724580595280024</v>
      </c>
      <c r="F72" s="20">
        <f>IF(F36=0,"",F36/TrRoad_act!F42*100)</f>
        <v>61.540960435407698</v>
      </c>
      <c r="G72" s="20">
        <f>IF(G36=0,"",G36/TrRoad_act!G42*100)</f>
        <v>60.894932039710703</v>
      </c>
      <c r="H72" s="20">
        <f>IF(H36=0,"",H36/TrRoad_act!H42*100)</f>
        <v>60.469659888797558</v>
      </c>
      <c r="I72" s="20">
        <f>IF(I36=0,"",I36/TrRoad_act!I42*100)</f>
        <v>59.689504342284749</v>
      </c>
      <c r="J72" s="20">
        <f>IF(J36=0,"",J36/TrRoad_act!J42*100)</f>
        <v>59.505511893480268</v>
      </c>
      <c r="K72" s="20">
        <f>IF(K36=0,"",K36/TrRoad_act!K42*100)</f>
        <v>58.547546741598509</v>
      </c>
      <c r="L72" s="20">
        <f>IF(L36=0,"",L36/TrRoad_act!L42*100)</f>
        <v>57.695961604761436</v>
      </c>
      <c r="M72" s="20">
        <f>IF(M36=0,"",M36/TrRoad_act!M42*100)</f>
        <v>56.298339179441761</v>
      </c>
      <c r="N72" s="20">
        <f>IF(N36=0,"",N36/TrRoad_act!N42*100)</f>
        <v>54.682500461267068</v>
      </c>
      <c r="O72" s="20">
        <f>IF(O36=0,"",O36/TrRoad_act!O42*100)</f>
        <v>54.002392373987107</v>
      </c>
      <c r="P72" s="20">
        <f>IF(P36=0,"",P36/TrRoad_act!P42*100)</f>
        <v>53.743572085679389</v>
      </c>
      <c r="Q72" s="20">
        <f>IF(Q36=0,"",Q36/TrRoad_act!Q42*100)</f>
        <v>54.551365441226707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>
        <f>IF(B41=0,"",B41/TrRoad_act!B45*100)</f>
        <v>27.764446815029487</v>
      </c>
      <c r="C75" s="20">
        <f>IF(C41=0,"",C41/TrRoad_act!C45*100)</f>
        <v>27.833857932067058</v>
      </c>
      <c r="D75" s="20">
        <f>IF(D41=0,"",D41/TrRoad_act!D45*100)</f>
        <v>27.903442576897223</v>
      </c>
      <c r="E75" s="20">
        <f>IF(E41=0,"",E41/TrRoad_act!E45*100)</f>
        <v>27.973201183339469</v>
      </c>
      <c r="F75" s="20">
        <f>IF(F41=0,"",F41/TrRoad_act!F45*100)</f>
        <v>28.043134186297813</v>
      </c>
      <c r="G75" s="20">
        <f>IF(G41=0,"",G41/TrRoad_act!G45*100)</f>
        <v>25.796893876870815</v>
      </c>
      <c r="H75" s="20">
        <f>IF(H41=0,"",H41/TrRoad_act!H45*100)</f>
        <v>25.861386111562982</v>
      </c>
      <c r="I75" s="20">
        <f>IF(I41=0,"",I41/TrRoad_act!I45*100)</f>
        <v>25.809642358702234</v>
      </c>
      <c r="J75" s="20">
        <f>IF(J41=0,"",J41/TrRoad_act!J45*100)</f>
        <v>25.745195283815566</v>
      </c>
      <c r="K75" s="20">
        <f>IF(K41=0,"",K41/TrRoad_act!K45*100)</f>
        <v>25.8095582720251</v>
      </c>
      <c r="L75" s="20">
        <f>IF(L41=0,"",L41/TrRoad_act!L45*100)</f>
        <v>25.874082167705165</v>
      </c>
      <c r="M75" s="20">
        <f>IF(M41=0,"",M41/TrRoad_act!M45*100)</f>
        <v>25.938767373124428</v>
      </c>
      <c r="N75" s="20">
        <f>IF(N41=0,"",N41/TrRoad_act!N45*100)</f>
        <v>26.003614291557238</v>
      </c>
      <c r="O75" s="20">
        <f>IF(O41=0,"",O41/TrRoad_act!O45*100)</f>
        <v>26.068623327286129</v>
      </c>
      <c r="P75" s="20">
        <f>IF(P41=0,"",P41/TrRoad_act!P45*100)</f>
        <v>25.919542380859749</v>
      </c>
      <c r="Q75" s="20">
        <f>IF(Q41=0,"",Q41/TrRoad_act!Q45*100)</f>
        <v>25.957492719811086</v>
      </c>
    </row>
    <row r="76" spans="1:17" ht="11.45" customHeight="1" x14ac:dyDescent="0.25">
      <c r="A76" s="25" t="s">
        <v>18</v>
      </c>
      <c r="B76" s="24">
        <f>IF(B42=0,"",B42/TrRoad_act!B46*100)</f>
        <v>22.535709012462217</v>
      </c>
      <c r="C76" s="24">
        <f>IF(C42=0,"",C42/TrRoad_act!C46*100)</f>
        <v>21.881626650563256</v>
      </c>
      <c r="D76" s="24">
        <f>IF(D42=0,"",D42/TrRoad_act!D46*100)</f>
        <v>21.627098015683021</v>
      </c>
      <c r="E76" s="24">
        <f>IF(E42=0,"",E42/TrRoad_act!E46*100)</f>
        <v>21.67877294621551</v>
      </c>
      <c r="F76" s="24">
        <f>IF(F42=0,"",F42/TrRoad_act!F46*100)</f>
        <v>21.344201628064567</v>
      </c>
      <c r="G76" s="24">
        <f>IF(G42=0,"",G42/TrRoad_act!G46*100)</f>
        <v>20.856100561200215</v>
      </c>
      <c r="H76" s="24">
        <f>IF(H42=0,"",H42/TrRoad_act!H46*100)</f>
        <v>21.02407559193777</v>
      </c>
      <c r="I76" s="24">
        <f>IF(I42=0,"",I42/TrRoad_act!I46*100)</f>
        <v>21.06203081158932</v>
      </c>
      <c r="J76" s="24">
        <f>IF(J42=0,"",J42/TrRoad_act!J46*100)</f>
        <v>20.365208473410249</v>
      </c>
      <c r="K76" s="24">
        <f>IF(K42=0,"",K42/TrRoad_act!K46*100)</f>
        <v>19.474149727467452</v>
      </c>
      <c r="L76" s="24">
        <f>IF(L42=0,"",L42/TrRoad_act!L46*100)</f>
        <v>19.639351842361343</v>
      </c>
      <c r="M76" s="24">
        <f>IF(M42=0,"",M42/TrRoad_act!M46*100)</f>
        <v>19.26223494543575</v>
      </c>
      <c r="N76" s="24">
        <f>IF(N42=0,"",N42/TrRoad_act!N46*100)</f>
        <v>18.775803609949104</v>
      </c>
      <c r="O76" s="24">
        <f>IF(O42=0,"",O42/TrRoad_act!O46*100)</f>
        <v>19.658875404916639</v>
      </c>
      <c r="P76" s="24">
        <f>IF(P42=0,"",P42/TrRoad_act!P46*100)</f>
        <v>19.531707473411579</v>
      </c>
      <c r="Q76" s="24">
        <f>IF(Q42=0,"",Q42/TrRoad_act!Q46*100)</f>
        <v>19.263407758073555</v>
      </c>
    </row>
    <row r="77" spans="1:17" ht="11.45" customHeight="1" x14ac:dyDescent="0.25">
      <c r="A77" s="23" t="s">
        <v>27</v>
      </c>
      <c r="B77" s="22">
        <f>IF(B43=0,"",B43/TrRoad_act!B47*100)</f>
        <v>9.0964249519021401</v>
      </c>
      <c r="C77" s="22">
        <f>IF(C43=0,"",C43/TrRoad_act!C47*100)</f>
        <v>8.9489385103302208</v>
      </c>
      <c r="D77" s="22">
        <f>IF(D43=0,"",D43/TrRoad_act!D47*100)</f>
        <v>8.8829289680489385</v>
      </c>
      <c r="E77" s="22">
        <f>IF(E43=0,"",E43/TrRoad_act!E47*100)</f>
        <v>8.7375101156862787</v>
      </c>
      <c r="F77" s="22">
        <f>IF(F43=0,"",F43/TrRoad_act!F47*100)</f>
        <v>8.6109780067489297</v>
      </c>
      <c r="G77" s="22">
        <f>IF(G43=0,"",G43/TrRoad_act!G47*100)</f>
        <v>8.5000576457372699</v>
      </c>
      <c r="H77" s="22">
        <f>IF(H43=0,"",H43/TrRoad_act!H47*100)</f>
        <v>8.4153204214506179</v>
      </c>
      <c r="I77" s="22">
        <f>IF(I43=0,"",I43/TrRoad_act!I47*100)</f>
        <v>8.3302950455724183</v>
      </c>
      <c r="J77" s="22">
        <f>IF(J43=0,"",J43/TrRoad_act!J47*100)</f>
        <v>8.2310494785180488</v>
      </c>
      <c r="K77" s="22">
        <f>IF(K43=0,"",K43/TrRoad_act!K47*100)</f>
        <v>8.1074354738820542</v>
      </c>
      <c r="L77" s="22">
        <f>IF(L43=0,"",L43/TrRoad_act!L47*100)</f>
        <v>8.0465720752852459</v>
      </c>
      <c r="M77" s="22">
        <f>IF(M43=0,"",M43/TrRoad_act!M47*100)</f>
        <v>7.9895294456983024</v>
      </c>
      <c r="N77" s="22">
        <f>IF(N43=0,"",N43/TrRoad_act!N47*100)</f>
        <v>7.9414573802138051</v>
      </c>
      <c r="O77" s="22">
        <f>IF(O43=0,"",O43/TrRoad_act!O47*100)</f>
        <v>7.8943403321505219</v>
      </c>
      <c r="P77" s="22">
        <f>IF(P43=0,"",P43/TrRoad_act!P47*100)</f>
        <v>7.8415331188806556</v>
      </c>
      <c r="Q77" s="22">
        <f>IF(Q43=0,"",Q43/TrRoad_act!Q47*100)</f>
        <v>7.7935334173015933</v>
      </c>
    </row>
    <row r="78" spans="1:17" ht="11.45" customHeight="1" x14ac:dyDescent="0.25">
      <c r="A78" s="62" t="s">
        <v>59</v>
      </c>
      <c r="B78" s="70">
        <f>IF(B44=0,"",B44/TrRoad_act!B48*100)</f>
        <v>8.9132786893540921</v>
      </c>
      <c r="C78" s="70">
        <f>IF(C44=0,"",C44/TrRoad_act!C48*100)</f>
        <v>8.8099825826864198</v>
      </c>
      <c r="D78" s="70">
        <f>IF(D44=0,"",D44/TrRoad_act!D48*100)</f>
        <v>8.708032563376797</v>
      </c>
      <c r="E78" s="70">
        <f>IF(E44=0,"",E44/TrRoad_act!E48*100)</f>
        <v>8.6090046535590385</v>
      </c>
      <c r="F78" s="70">
        <f>IF(F44=0,"",F44/TrRoad_act!F48*100)</f>
        <v>8.517387524513758</v>
      </c>
      <c r="G78" s="70">
        <f>IF(G44=0,"",G44/TrRoad_act!G48*100)</f>
        <v>8.4402820871816377</v>
      </c>
      <c r="H78" s="70">
        <f>IF(H44=0,"",H44/TrRoad_act!H48*100)</f>
        <v>8.3880189124645206</v>
      </c>
      <c r="I78" s="70">
        <f>IF(I44=0,"",I44/TrRoad_act!I48*100)</f>
        <v>8.317300480895776</v>
      </c>
      <c r="J78" s="70">
        <f>IF(J44=0,"",J44/TrRoad_act!J48*100)</f>
        <v>8.1612936880972704</v>
      </c>
      <c r="K78" s="70">
        <f>IF(K44=0,"",K44/TrRoad_act!K48*100)</f>
        <v>7.9638615298189883</v>
      </c>
      <c r="L78" s="70">
        <f>IF(L44=0,"",L44/TrRoad_act!L48*100)</f>
        <v>7.8324554185112696</v>
      </c>
      <c r="M78" s="70">
        <f>IF(M44=0,"",M44/TrRoad_act!M48*100)</f>
        <v>7.7370304792882401</v>
      </c>
      <c r="N78" s="70">
        <f>IF(N44=0,"",N44/TrRoad_act!N48*100)</f>
        <v>7.6787411888226949</v>
      </c>
      <c r="O78" s="70">
        <f>IF(O44=0,"",O44/TrRoad_act!O48*100)</f>
        <v>7.6047692681456436</v>
      </c>
      <c r="P78" s="70">
        <f>IF(P44=0,"",P44/TrRoad_act!P48*100)</f>
        <v>7.5334692859061105</v>
      </c>
      <c r="Q78" s="70">
        <f>IF(Q44=0,"",Q44/TrRoad_act!Q48*100)</f>
        <v>7.4327278883225478</v>
      </c>
    </row>
    <row r="79" spans="1:17" ht="11.45" customHeight="1" x14ac:dyDescent="0.25">
      <c r="A79" s="62" t="s">
        <v>58</v>
      </c>
      <c r="B79" s="70">
        <f>IF(B46=0,"",B46/TrRoad_act!B49*100)</f>
        <v>8.9966642604784361</v>
      </c>
      <c r="C79" s="70">
        <f>IF(C46=0,"",C46/TrRoad_act!C49*100)</f>
        <v>8.8448162223340319</v>
      </c>
      <c r="D79" s="70">
        <f>IF(D46=0,"",D46/TrRoad_act!D49*100)</f>
        <v>8.7830773083843656</v>
      </c>
      <c r="E79" s="70">
        <f>IF(E46=0,"",E46/TrRoad_act!E49*100)</f>
        <v>8.6448734562992069</v>
      </c>
      <c r="F79" s="70">
        <f>IF(F46=0,"",F46/TrRoad_act!F49*100)</f>
        <v>8.5231298811414593</v>
      </c>
      <c r="G79" s="70">
        <f>IF(G46=0,"",G46/TrRoad_act!G49*100)</f>
        <v>8.4177582347945386</v>
      </c>
      <c r="H79" s="70">
        <f>IF(H46=0,"",H46/TrRoad_act!H49*100)</f>
        <v>8.3371372128651196</v>
      </c>
      <c r="I79" s="70">
        <f>IF(I46=0,"",I46/TrRoad_act!I49*100)</f>
        <v>8.2625343024387892</v>
      </c>
      <c r="J79" s="70">
        <f>IF(J46=0,"",J46/TrRoad_act!J49*100)</f>
        <v>8.1732879771034064</v>
      </c>
      <c r="K79" s="70">
        <f>IF(K46=0,"",K46/TrRoad_act!K49*100)</f>
        <v>8.0595283933563167</v>
      </c>
      <c r="L79" s="70">
        <f>IF(L46=0,"",L46/TrRoad_act!L49*100)</f>
        <v>8.0068532201387086</v>
      </c>
      <c r="M79" s="70">
        <f>IF(M46=0,"",M46/TrRoad_act!M49*100)</f>
        <v>7.9496264313689933</v>
      </c>
      <c r="N79" s="70">
        <f>IF(N46=0,"",N46/TrRoad_act!N49*100)</f>
        <v>7.9047450055281843</v>
      </c>
      <c r="O79" s="70">
        <f>IF(O46=0,"",O46/TrRoad_act!O49*100)</f>
        <v>7.8647177487594293</v>
      </c>
      <c r="P79" s="70">
        <f>IF(P46=0,"",P46/TrRoad_act!P49*100)</f>
        <v>7.8165205794643029</v>
      </c>
      <c r="Q79" s="70">
        <f>IF(Q46=0,"",Q46/TrRoad_act!Q49*100)</f>
        <v>7.7650953204827555</v>
      </c>
    </row>
    <row r="80" spans="1:17" ht="11.45" customHeight="1" x14ac:dyDescent="0.25">
      <c r="A80" s="62" t="s">
        <v>57</v>
      </c>
      <c r="B80" s="70">
        <f>IF(B48=0,"",B48/TrRoad_act!B50*100)</f>
        <v>12.729944822438503</v>
      </c>
      <c r="C80" s="70">
        <f>IF(C48=0,"",C48/TrRoad_act!C50*100)</f>
        <v>12.490196157873092</v>
      </c>
      <c r="D80" s="70">
        <f>IF(D48=0,"",D48/TrRoad_act!D50*100)</f>
        <v>12.430761037037639</v>
      </c>
      <c r="E80" s="70">
        <f>IF(E48=0,"",E48/TrRoad_act!E50*100)</f>
        <v>12.381929242498813</v>
      </c>
      <c r="F80" s="70">
        <f>IF(F48=0,"",F48/TrRoad_act!F50*100)</f>
        <v>12.262399067125267</v>
      </c>
      <c r="G80" s="70">
        <f>IF(G48=0,"",G48/TrRoad_act!G50*100)</f>
        <v>12.155910536153067</v>
      </c>
      <c r="H80" s="70">
        <f>IF(H48=0,"",H48/TrRoad_act!H50*100)</f>
        <v>12.036221007286379</v>
      </c>
      <c r="I80" s="70">
        <f>IF(I48=0,"",I48/TrRoad_act!I50*100)</f>
        <v>11.936450067915292</v>
      </c>
      <c r="J80" s="70">
        <f>IF(J48=0,"",J48/TrRoad_act!J50*100)</f>
        <v>11.739976869698095</v>
      </c>
      <c r="K80" s="70">
        <f>IF(K48=0,"",K48/TrRoad_act!K50*100)</f>
        <v>11.515761899732491</v>
      </c>
      <c r="L80" s="70">
        <f>IF(L48=0,"",L48/TrRoad_act!L50*100)</f>
        <v>11.440916953712966</v>
      </c>
      <c r="M80" s="70">
        <f>IF(M48=0,"",M48/TrRoad_act!M50*100)</f>
        <v>11.416393473574317</v>
      </c>
      <c r="N80" s="70">
        <f>IF(N48=0,"",N48/TrRoad_act!N50*100)</f>
        <v>11.414950969056736</v>
      </c>
      <c r="O80" s="70">
        <f>IF(O48=0,"",O48/TrRoad_act!O50*100)</f>
        <v>11.419825510968732</v>
      </c>
      <c r="P80" s="70">
        <f>IF(P48=0,"",P48/TrRoad_act!P50*100)</f>
        <v>11.424487403880933</v>
      </c>
      <c r="Q80" s="70">
        <f>IF(Q48=0,"",Q48/TrRoad_act!Q50*100)</f>
        <v>11.385079297402402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>
        <f>IF(L49=0,"",L49/TrRoad_act!L51*100)</f>
        <v>8.7344852521687368</v>
      </c>
      <c r="M81" s="70">
        <f>IF(M49=0,"",M49/TrRoad_act!M51*100)</f>
        <v>8.7563214652991572</v>
      </c>
      <c r="N81" s="70">
        <f>IF(N49=0,"",N49/TrRoad_act!N51*100)</f>
        <v>8.9794410786767997</v>
      </c>
      <c r="O81" s="70">
        <f>IF(O49=0,"",O49/TrRoad_act!O51*100)</f>
        <v>9.1186436089453693</v>
      </c>
      <c r="P81" s="70">
        <f>IF(P49=0,"",P49/TrRoad_act!P51*100)</f>
        <v>8.6017860139796376</v>
      </c>
      <c r="Q81" s="70">
        <f>IF(Q49=0,"",Q49/TrRoad_act!Q51*100)</f>
        <v>9.3863161714467278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>
        <f>IF(N51=0,"",N51/TrRoad_act!N52*100)</f>
        <v>4.1248729577302763</v>
      </c>
      <c r="O82" s="70">
        <f>IF(O51=0,"",O51/TrRoad_act!O52*100)</f>
        <v>4.1419940688719095</v>
      </c>
      <c r="P82" s="70">
        <f>IF(P51=0,"",P51/TrRoad_act!P52*100)</f>
        <v>4.1626884508114932</v>
      </c>
      <c r="Q82" s="70">
        <f>IF(Q51=0,"",Q51/TrRoad_act!Q52*100)</f>
        <v>4.1847694486302141</v>
      </c>
    </row>
    <row r="83" spans="1:17" ht="11.45" customHeight="1" x14ac:dyDescent="0.25">
      <c r="A83" s="19" t="s">
        <v>24</v>
      </c>
      <c r="B83" s="21">
        <f>IF(B52=0,"",B52/TrRoad_act!B53*100)</f>
        <v>52.228953465607795</v>
      </c>
      <c r="C83" s="21">
        <f>IF(C52=0,"",C52/TrRoad_act!C53*100)</f>
        <v>50.342365162770477</v>
      </c>
      <c r="D83" s="21">
        <f>IF(D52=0,"",D52/TrRoad_act!D53*100)</f>
        <v>50.784897800390773</v>
      </c>
      <c r="E83" s="21">
        <f>IF(E52=0,"",E52/TrRoad_act!E53*100)</f>
        <v>54.076130267488075</v>
      </c>
      <c r="F83" s="21">
        <f>IF(F52=0,"",F52/TrRoad_act!F53*100)</f>
        <v>53.92060226686803</v>
      </c>
      <c r="G83" s="21">
        <f>IF(G52=0,"",G52/TrRoad_act!G53*100)</f>
        <v>54.826200495012586</v>
      </c>
      <c r="H83" s="21">
        <f>IF(H52=0,"",H52/TrRoad_act!H53*100)</f>
        <v>56.549079538607273</v>
      </c>
      <c r="I83" s="21">
        <f>IF(I52=0,"",I52/TrRoad_act!I53*100)</f>
        <v>58.893251478792422</v>
      </c>
      <c r="J83" s="21">
        <f>IF(J52=0,"",J52/TrRoad_act!J53*100)</f>
        <v>61.060774272744247</v>
      </c>
      <c r="K83" s="21">
        <f>IF(K52=0,"",K52/TrRoad_act!K53*100)</f>
        <v>59.461673847440053</v>
      </c>
      <c r="L83" s="21">
        <f>IF(L52=0,"",L52/TrRoad_act!L53*100)</f>
        <v>60.556614188246925</v>
      </c>
      <c r="M83" s="21">
        <f>IF(M52=0,"",M52/TrRoad_act!M53*100)</f>
        <v>58.07326156893177</v>
      </c>
      <c r="N83" s="21">
        <f>IF(N52=0,"",N52/TrRoad_act!N53*100)</f>
        <v>55.587069135745878</v>
      </c>
      <c r="O83" s="21">
        <f>IF(O52=0,"",O52/TrRoad_act!O53*100)</f>
        <v>56.361731020632831</v>
      </c>
      <c r="P83" s="21">
        <f>IF(P52=0,"",P52/TrRoad_act!P53*100)</f>
        <v>56.784758432262173</v>
      </c>
      <c r="Q83" s="21">
        <f>IF(Q52=0,"",Q52/TrRoad_act!Q53*100)</f>
        <v>57.056023888418082</v>
      </c>
    </row>
    <row r="84" spans="1:17" ht="11.45" customHeight="1" x14ac:dyDescent="0.25">
      <c r="A84" s="17" t="s">
        <v>23</v>
      </c>
      <c r="B84" s="20">
        <f>IF(B53=0,"",B53/TrRoad_act!B54*100)</f>
        <v>47.26574631286546</v>
      </c>
      <c r="C84" s="20">
        <f>IF(C53=0,"",C53/TrRoad_act!C54*100)</f>
        <v>47.061285714300674</v>
      </c>
      <c r="D84" s="20">
        <f>IF(D53=0,"",D53/TrRoad_act!D54*100)</f>
        <v>47.277039546172887</v>
      </c>
      <c r="E84" s="20">
        <f>IF(E53=0,"",E53/TrRoad_act!E54*100)</f>
        <v>47.957462102140319</v>
      </c>
      <c r="F84" s="20">
        <f>IF(F53=0,"",F53/TrRoad_act!F54*100)</f>
        <v>47.912220017253603</v>
      </c>
      <c r="G84" s="20">
        <f>IF(G53=0,"",G53/TrRoad_act!G54*100)</f>
        <v>48.047007361129687</v>
      </c>
      <c r="H84" s="20">
        <f>IF(H53=0,"",H53/TrRoad_act!H54*100)</f>
        <v>48.32974021039125</v>
      </c>
      <c r="I84" s="20">
        <f>IF(I53=0,"",I53/TrRoad_act!I54*100)</f>
        <v>48.739207696136198</v>
      </c>
      <c r="J84" s="20">
        <f>IF(J53=0,"",J53/TrRoad_act!J54*100)</f>
        <v>49.029228335601736</v>
      </c>
      <c r="K84" s="20">
        <f>IF(K53=0,"",K53/TrRoad_act!K54*100)</f>
        <v>48.639468663969652</v>
      </c>
      <c r="L84" s="20">
        <f>IF(L53=0,"",L53/TrRoad_act!L54*100)</f>
        <v>48.764981901615286</v>
      </c>
      <c r="M84" s="20">
        <f>IF(M53=0,"",M53/TrRoad_act!M54*100)</f>
        <v>48.13227449902724</v>
      </c>
      <c r="N84" s="20">
        <f>IF(N53=0,"",N53/TrRoad_act!N54*100)</f>
        <v>47.577017517188594</v>
      </c>
      <c r="O84" s="20">
        <f>IF(O53=0,"",O53/TrRoad_act!O54*100)</f>
        <v>47.633862352752111</v>
      </c>
      <c r="P84" s="20">
        <f>IF(P53=0,"",P53/TrRoad_act!P54*100)</f>
        <v>47.651796221476474</v>
      </c>
      <c r="Q84" s="20">
        <f>IF(Q53=0,"",Q53/TrRoad_act!Q54*100)</f>
        <v>47.635728076400326</v>
      </c>
    </row>
    <row r="85" spans="1:17" ht="11.45" customHeight="1" x14ac:dyDescent="0.25">
      <c r="A85" s="15" t="s">
        <v>22</v>
      </c>
      <c r="B85" s="69">
        <f>IF(B55=0,"",B55/TrRoad_act!B55*100)</f>
        <v>58.98752130887415</v>
      </c>
      <c r="C85" s="69">
        <f>IF(C55=0,"",C55/TrRoad_act!C55*100)</f>
        <v>54.914742183228512</v>
      </c>
      <c r="D85" s="69">
        <f>IF(D55=0,"",D55/TrRoad_act!D55*100)</f>
        <v>55.526500000999476</v>
      </c>
      <c r="E85" s="69">
        <f>IF(E55=0,"",E55/TrRoad_act!E55*100)</f>
        <v>61.560440476620428</v>
      </c>
      <c r="F85" s="69">
        <f>IF(F55=0,"",F55/TrRoad_act!F55*100)</f>
        <v>60.43189965981518</v>
      </c>
      <c r="G85" s="69">
        <f>IF(G55=0,"",G55/TrRoad_act!G55*100)</f>
        <v>61.418113007292938</v>
      </c>
      <c r="H85" s="69">
        <f>IF(H55=0,"",H55/TrRoad_act!H55*100)</f>
        <v>64.42600985848398</v>
      </c>
      <c r="I85" s="69">
        <f>IF(I55=0,"",I55/TrRoad_act!I55*100)</f>
        <v>68.094183899547005</v>
      </c>
      <c r="J85" s="69">
        <f>IF(J55=0,"",J55/TrRoad_act!J55*100)</f>
        <v>70.001219447896162</v>
      </c>
      <c r="K85" s="69">
        <f>IF(K55=0,"",K55/TrRoad_act!K55*100)</f>
        <v>67.792287949865454</v>
      </c>
      <c r="L85" s="69">
        <f>IF(L55=0,"",L55/TrRoad_act!L55*100)</f>
        <v>69.533061747194708</v>
      </c>
      <c r="M85" s="69">
        <f>IF(M55=0,"",M55/TrRoad_act!M55*100)</f>
        <v>65.85563353765771</v>
      </c>
      <c r="N85" s="69">
        <f>IF(N55=0,"",N55/TrRoad_act!N55*100)</f>
        <v>61.858771131499346</v>
      </c>
      <c r="O85" s="69">
        <f>IF(O55=0,"",O55/TrRoad_act!O55*100)</f>
        <v>63.243982567231363</v>
      </c>
      <c r="P85" s="69">
        <f>IF(P55=0,"",P55/TrRoad_act!P55*100)</f>
        <v>64.231531078358046</v>
      </c>
      <c r="Q85" s="69">
        <f>IF(Q55=0,"",Q55/TrRoad_act!Q55*100)</f>
        <v>65.200635804478225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44.748420854593952</v>
      </c>
      <c r="C88" s="79">
        <f>IF(TrRoad_act!C4=0,"",C18/TrRoad_act!C4*1000)</f>
        <v>45.649701940299998</v>
      </c>
      <c r="D88" s="79">
        <f>IF(TrRoad_act!D4=0,"",D18/TrRoad_act!D4*1000)</f>
        <v>43.714892629433962</v>
      </c>
      <c r="E88" s="79">
        <f>IF(TrRoad_act!E4=0,"",E18/TrRoad_act!E4*1000)</f>
        <v>44.800739075887464</v>
      </c>
      <c r="F88" s="79">
        <f>IF(TrRoad_act!F4=0,"",F18/TrRoad_act!F4*1000)</f>
        <v>44.634043870336889</v>
      </c>
      <c r="G88" s="79">
        <f>IF(TrRoad_act!G4=0,"",G18/TrRoad_act!G4*1000)</f>
        <v>42.526452729906005</v>
      </c>
      <c r="H88" s="79">
        <f>IF(TrRoad_act!H4=0,"",H18/TrRoad_act!H4*1000)</f>
        <v>42.884426340960637</v>
      </c>
      <c r="I88" s="79">
        <f>IF(TrRoad_act!I4=0,"",I18/TrRoad_act!I4*1000)</f>
        <v>42.723051055556077</v>
      </c>
      <c r="J88" s="79">
        <f>IF(TrRoad_act!J4=0,"",J18/TrRoad_act!J4*1000)</f>
        <v>43.070034733674206</v>
      </c>
      <c r="K88" s="79">
        <f>IF(TrRoad_act!K4=0,"",K18/TrRoad_act!K4*1000)</f>
        <v>43.452292259512966</v>
      </c>
      <c r="L88" s="79">
        <f>IF(TrRoad_act!L4=0,"",L18/TrRoad_act!L4*1000)</f>
        <v>42.298163532909292</v>
      </c>
      <c r="M88" s="79">
        <f>IF(TrRoad_act!M4=0,"",M18/TrRoad_act!M4*1000)</f>
        <v>41.638231015615339</v>
      </c>
      <c r="N88" s="79">
        <f>IF(TrRoad_act!N4=0,"",N18/TrRoad_act!N4*1000)</f>
        <v>40.476194650539831</v>
      </c>
      <c r="O88" s="79">
        <f>IF(TrRoad_act!O4=0,"",O18/TrRoad_act!O4*1000)</f>
        <v>41.017025324417986</v>
      </c>
      <c r="P88" s="79">
        <f>IF(TrRoad_act!P4=0,"",P18/TrRoad_act!P4*1000)</f>
        <v>40.939849480067814</v>
      </c>
      <c r="Q88" s="79">
        <f>IF(TrRoad_act!Q4=0,"",Q18/TrRoad_act!Q4*1000)</f>
        <v>43.413720419542166</v>
      </c>
    </row>
    <row r="89" spans="1:17" ht="11.45" customHeight="1" x14ac:dyDescent="0.25">
      <c r="A89" s="23" t="s">
        <v>30</v>
      </c>
      <c r="B89" s="78">
        <f>IF(TrRoad_act!B5=0,"",B19/TrRoad_act!B5*1000)</f>
        <v>37.006710927092094</v>
      </c>
      <c r="C89" s="78">
        <f>IF(TrRoad_act!C5=0,"",C19/TrRoad_act!C5*1000)</f>
        <v>37.335197158123627</v>
      </c>
      <c r="D89" s="78">
        <f>IF(TrRoad_act!D5=0,"",D19/TrRoad_act!D5*1000)</f>
        <v>36.281261945342713</v>
      </c>
      <c r="E89" s="78">
        <f>IF(TrRoad_act!E5=0,"",E19/TrRoad_act!E5*1000)</f>
        <v>36.613632712379825</v>
      </c>
      <c r="F89" s="78">
        <f>IF(TrRoad_act!F5=0,"",F19/TrRoad_act!F5*1000)</f>
        <v>35.749584799066113</v>
      </c>
      <c r="G89" s="78">
        <f>IF(TrRoad_act!G5=0,"",G19/TrRoad_act!G5*1000)</f>
        <v>34.675388538138705</v>
      </c>
      <c r="H89" s="78">
        <f>IF(TrRoad_act!H5=0,"",H19/TrRoad_act!H5*1000)</f>
        <v>34.669400334523374</v>
      </c>
      <c r="I89" s="78">
        <f>IF(TrRoad_act!I5=0,"",I19/TrRoad_act!I5*1000)</f>
        <v>34.921682992282776</v>
      </c>
      <c r="J89" s="78">
        <f>IF(TrRoad_act!J5=0,"",J19/TrRoad_act!J5*1000)</f>
        <v>33.693434186208613</v>
      </c>
      <c r="K89" s="78">
        <f>IF(TrRoad_act!K5=0,"",K19/TrRoad_act!K5*1000)</f>
        <v>33.330928014866849</v>
      </c>
      <c r="L89" s="78">
        <f>IF(TrRoad_act!L5=0,"",L19/TrRoad_act!L5*1000)</f>
        <v>33.160319916561043</v>
      </c>
      <c r="M89" s="78">
        <f>IF(TrRoad_act!M5=0,"",M19/TrRoad_act!M5*1000)</f>
        <v>32.641887052100977</v>
      </c>
      <c r="N89" s="78">
        <f>IF(TrRoad_act!N5=0,"",N19/TrRoad_act!N5*1000)</f>
        <v>32.569732226989956</v>
      </c>
      <c r="O89" s="78">
        <f>IF(TrRoad_act!O5=0,"",O19/TrRoad_act!O5*1000)</f>
        <v>32.94422618457439</v>
      </c>
      <c r="P89" s="78">
        <f>IF(TrRoad_act!P5=0,"",P19/TrRoad_act!P5*1000)</f>
        <v>32.015215309294263</v>
      </c>
      <c r="Q89" s="78">
        <f>IF(TrRoad_act!Q5=0,"",Q19/TrRoad_act!Q5*1000)</f>
        <v>32.029907505788749</v>
      </c>
    </row>
    <row r="90" spans="1:17" ht="11.45" customHeight="1" x14ac:dyDescent="0.25">
      <c r="A90" s="19" t="s">
        <v>29</v>
      </c>
      <c r="B90" s="76">
        <f>IF(TrRoad_act!B6=0,"",B21/TrRoad_act!B6*1000)</f>
        <v>46.587206245505293</v>
      </c>
      <c r="C90" s="76">
        <f>IF(TrRoad_act!C6=0,"",C21/TrRoad_act!C6*1000)</f>
        <v>47.840051936644073</v>
      </c>
      <c r="D90" s="76">
        <f>IF(TrRoad_act!D6=0,"",D21/TrRoad_act!D6*1000)</f>
        <v>46.115485388785984</v>
      </c>
      <c r="E90" s="76">
        <f>IF(TrRoad_act!E6=0,"",E21/TrRoad_act!E6*1000)</f>
        <v>47.986655884935004</v>
      </c>
      <c r="F90" s="76">
        <f>IF(TrRoad_act!F6=0,"",F21/TrRoad_act!F6*1000)</f>
        <v>48.07410191517333</v>
      </c>
      <c r="G90" s="76">
        <f>IF(TrRoad_act!G6=0,"",G21/TrRoad_act!G6*1000)</f>
        <v>45.842971623682303</v>
      </c>
      <c r="H90" s="76">
        <f>IF(TrRoad_act!H6=0,"",H21/TrRoad_act!H6*1000)</f>
        <v>46.615735161294047</v>
      </c>
      <c r="I90" s="76">
        <f>IF(TrRoad_act!I6=0,"",I21/TrRoad_act!I6*1000)</f>
        <v>46.689436982545139</v>
      </c>
      <c r="J90" s="76">
        <f>IF(TrRoad_act!J6=0,"",J21/TrRoad_act!J6*1000)</f>
        <v>46.4911152147682</v>
      </c>
      <c r="K90" s="76">
        <f>IF(TrRoad_act!K6=0,"",K21/TrRoad_act!K6*1000)</f>
        <v>47.047228460098246</v>
      </c>
      <c r="L90" s="76">
        <f>IF(TrRoad_act!L6=0,"",L21/TrRoad_act!L6*1000)</f>
        <v>45.60794034586867</v>
      </c>
      <c r="M90" s="76">
        <f>IF(TrRoad_act!M6=0,"",M21/TrRoad_act!M6*1000)</f>
        <v>45.097674920496779</v>
      </c>
      <c r="N90" s="76">
        <f>IF(TrRoad_act!N6=0,"",N21/TrRoad_act!N6*1000)</f>
        <v>43.968525256761929</v>
      </c>
      <c r="O90" s="76">
        <f>IF(TrRoad_act!O6=0,"",O21/TrRoad_act!O6*1000)</f>
        <v>44.21565358143021</v>
      </c>
      <c r="P90" s="76">
        <f>IF(TrRoad_act!P6=0,"",P21/TrRoad_act!P6*1000)</f>
        <v>43.868741278598009</v>
      </c>
      <c r="Q90" s="76">
        <f>IF(TrRoad_act!Q6=0,"",Q21/TrRoad_act!Q6*1000)</f>
        <v>46.40866807477024</v>
      </c>
    </row>
    <row r="91" spans="1:17" ht="11.45" customHeight="1" x14ac:dyDescent="0.25">
      <c r="A91" s="62" t="s">
        <v>59</v>
      </c>
      <c r="B91" s="77">
        <f>IF(TrRoad_act!B7=0,"",B22/TrRoad_act!B7*1000)</f>
        <v>51.345889137788888</v>
      </c>
      <c r="C91" s="77">
        <f>IF(TrRoad_act!C7=0,"",C22/TrRoad_act!C7*1000)</f>
        <v>52.420982499164502</v>
      </c>
      <c r="D91" s="77">
        <f>IF(TrRoad_act!D7=0,"",D22/TrRoad_act!D7*1000)</f>
        <v>51.693362046506174</v>
      </c>
      <c r="E91" s="77">
        <f>IF(TrRoad_act!E7=0,"",E22/TrRoad_act!E7*1000)</f>
        <v>54.568634728342104</v>
      </c>
      <c r="F91" s="77">
        <f>IF(TrRoad_act!F7=0,"",F22/TrRoad_act!F7*1000)</f>
        <v>54.743636502963696</v>
      </c>
      <c r="G91" s="77">
        <f>IF(TrRoad_act!G7=0,"",G22/TrRoad_act!G7*1000)</f>
        <v>52.853821373780846</v>
      </c>
      <c r="H91" s="77">
        <f>IF(TrRoad_act!H7=0,"",H22/TrRoad_act!H7*1000)</f>
        <v>54.370310943489656</v>
      </c>
      <c r="I91" s="77">
        <f>IF(TrRoad_act!I7=0,"",I22/TrRoad_act!I7*1000)</f>
        <v>55.614990551033536</v>
      </c>
      <c r="J91" s="77">
        <f>IF(TrRoad_act!J7=0,"",J22/TrRoad_act!J7*1000)</f>
        <v>55.033890348346731</v>
      </c>
      <c r="K91" s="77">
        <f>IF(TrRoad_act!K7=0,"",K22/TrRoad_act!K7*1000)</f>
        <v>54.910348675046478</v>
      </c>
      <c r="L91" s="77">
        <f>IF(TrRoad_act!L7=0,"",L22/TrRoad_act!L7*1000)</f>
        <v>53.673016364169001</v>
      </c>
      <c r="M91" s="77">
        <f>IF(TrRoad_act!M7=0,"",M22/TrRoad_act!M7*1000)</f>
        <v>53.100888374633698</v>
      </c>
      <c r="N91" s="77">
        <f>IF(TrRoad_act!N7=0,"",N22/TrRoad_act!N7*1000)</f>
        <v>51.834692794153831</v>
      </c>
      <c r="O91" s="77">
        <f>IF(TrRoad_act!O7=0,"",O22/TrRoad_act!O7*1000)</f>
        <v>52.484741988838316</v>
      </c>
      <c r="P91" s="77">
        <f>IF(TrRoad_act!P7=0,"",P22/TrRoad_act!P7*1000)</f>
        <v>52.268768020648821</v>
      </c>
      <c r="Q91" s="77">
        <f>IF(TrRoad_act!Q7=0,"",Q22/TrRoad_act!Q7*1000)</f>
        <v>53.737849177494695</v>
      </c>
    </row>
    <row r="92" spans="1:17" ht="11.45" customHeight="1" x14ac:dyDescent="0.25">
      <c r="A92" s="62" t="s">
        <v>58</v>
      </c>
      <c r="B92" s="77">
        <f>IF(TrRoad_act!B8=0,"",B24/TrRoad_act!B8*1000)</f>
        <v>42.551987139828135</v>
      </c>
      <c r="C92" s="77">
        <f>IF(TrRoad_act!C8=0,"",C24/TrRoad_act!C8*1000)</f>
        <v>44.243721176980927</v>
      </c>
      <c r="D92" s="77">
        <f>IF(TrRoad_act!D8=0,"",D24/TrRoad_act!D8*1000)</f>
        <v>42.326927124246929</v>
      </c>
      <c r="E92" s="77">
        <f>IF(TrRoad_act!E8=0,"",E24/TrRoad_act!E8*1000)</f>
        <v>43.786739546915797</v>
      </c>
      <c r="F92" s="77">
        <f>IF(TrRoad_act!F8=0,"",F24/TrRoad_act!F8*1000)</f>
        <v>44.530585063814392</v>
      </c>
      <c r="G92" s="77">
        <f>IF(TrRoad_act!G8=0,"",G24/TrRoad_act!G8*1000)</f>
        <v>42.309963590719669</v>
      </c>
      <c r="H92" s="77">
        <f>IF(TrRoad_act!H8=0,"",H24/TrRoad_act!H8*1000)</f>
        <v>43.247876948893399</v>
      </c>
      <c r="I92" s="77">
        <f>IF(TrRoad_act!I8=0,"",I24/TrRoad_act!I8*1000)</f>
        <v>43.389775357423453</v>
      </c>
      <c r="J92" s="77">
        <f>IF(TrRoad_act!J8=0,"",J24/TrRoad_act!J8*1000)</f>
        <v>43.773946519479587</v>
      </c>
      <c r="K92" s="77">
        <f>IF(TrRoad_act!K8=0,"",K24/TrRoad_act!K8*1000)</f>
        <v>44.691390690279349</v>
      </c>
      <c r="L92" s="77">
        <f>IF(TrRoad_act!L8=0,"",L24/TrRoad_act!L8*1000)</f>
        <v>43.416169753368798</v>
      </c>
      <c r="M92" s="77">
        <f>IF(TrRoad_act!M8=0,"",M24/TrRoad_act!M8*1000)</f>
        <v>43.007740995211769</v>
      </c>
      <c r="N92" s="77">
        <f>IF(TrRoad_act!N8=0,"",N24/TrRoad_act!N8*1000)</f>
        <v>41.9381903664476</v>
      </c>
      <c r="O92" s="77">
        <f>IF(TrRoad_act!O8=0,"",O24/TrRoad_act!O8*1000)</f>
        <v>41.992887563426123</v>
      </c>
      <c r="P92" s="77">
        <f>IF(TrRoad_act!P8=0,"",P24/TrRoad_act!P8*1000)</f>
        <v>41.493603232781105</v>
      </c>
      <c r="Q92" s="77">
        <f>IF(TrRoad_act!Q8=0,"",Q24/TrRoad_act!Q8*1000)</f>
        <v>44.172947626651883</v>
      </c>
    </row>
    <row r="93" spans="1:17" ht="11.45" customHeight="1" x14ac:dyDescent="0.25">
      <c r="A93" s="62" t="s">
        <v>57</v>
      </c>
      <c r="B93" s="77">
        <f>IF(TrRoad_act!B9=0,"",B26/TrRoad_act!B9*1000)</f>
        <v>70.678318010288351</v>
      </c>
      <c r="C93" s="77">
        <f>IF(TrRoad_act!C9=0,"",C26/TrRoad_act!C9*1000)</f>
        <v>70.750338944385646</v>
      </c>
      <c r="D93" s="77">
        <f>IF(TrRoad_act!D9=0,"",D26/TrRoad_act!D9*1000)</f>
        <v>59.594854137281942</v>
      </c>
      <c r="E93" s="77">
        <f>IF(TrRoad_act!E9=0,"",E26/TrRoad_act!E9*1000)</f>
        <v>59.247936626179822</v>
      </c>
      <c r="F93" s="77">
        <f>IF(TrRoad_act!F9=0,"",F26/TrRoad_act!F9*1000)</f>
        <v>59.452717331166617</v>
      </c>
      <c r="G93" s="77">
        <f>IF(TrRoad_act!G9=0,"",G26/TrRoad_act!G9*1000)</f>
        <v>61.360126772059878</v>
      </c>
      <c r="H93" s="77">
        <f>IF(TrRoad_act!H9=0,"",H26/TrRoad_act!H9*1000)</f>
        <v>65.495804850865539</v>
      </c>
      <c r="I93" s="77">
        <f>IF(TrRoad_act!I9=0,"",I26/TrRoad_act!I9*1000)</f>
        <v>62.456333545753061</v>
      </c>
      <c r="J93" s="77">
        <f>IF(TrRoad_act!J9=0,"",J26/TrRoad_act!J9*1000)</f>
        <v>61.62330204891736</v>
      </c>
      <c r="K93" s="77">
        <f>IF(TrRoad_act!K9=0,"",K26/TrRoad_act!K9*1000)</f>
        <v>63.082360827278265</v>
      </c>
      <c r="L93" s="77">
        <f>IF(TrRoad_act!L9=0,"",L26/TrRoad_act!L9*1000)</f>
        <v>63.484406289840379</v>
      </c>
      <c r="M93" s="77">
        <f>IF(TrRoad_act!M9=0,"",M26/TrRoad_act!M9*1000)</f>
        <v>60.828312130087383</v>
      </c>
      <c r="N93" s="77">
        <f>IF(TrRoad_act!N9=0,"",N26/TrRoad_act!N9*1000)</f>
        <v>57.257891980219874</v>
      </c>
      <c r="O93" s="77">
        <f>IF(TrRoad_act!O9=0,"",O26/TrRoad_act!O9*1000)</f>
        <v>58.81597603396493</v>
      </c>
      <c r="P93" s="77">
        <f>IF(TrRoad_act!P9=0,"",P26/TrRoad_act!P9*1000)</f>
        <v>57.838603835448666</v>
      </c>
      <c r="Q93" s="77">
        <f>IF(TrRoad_act!Q9=0,"",Q26/TrRoad_act!Q9*1000)</f>
        <v>58.709881568157854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53.573057517140903</v>
      </c>
      <c r="M94" s="77">
        <f>IF(TrRoad_act!M10=0,"",M27/TrRoad_act!M10*1000)</f>
        <v>55.231451602144887</v>
      </c>
      <c r="N94" s="77">
        <f>IF(TrRoad_act!N10=0,"",N27/TrRoad_act!N10*1000)</f>
        <v>57.080202201615755</v>
      </c>
      <c r="O94" s="77">
        <f>IF(TrRoad_act!O10=0,"",O27/TrRoad_act!O10*1000)</f>
        <v>58.715396612924394</v>
      </c>
      <c r="P94" s="77">
        <f>IF(TrRoad_act!P10=0,"",P27/TrRoad_act!P10*1000)</f>
        <v>53.874740598974604</v>
      </c>
      <c r="Q94" s="77">
        <f>IF(TrRoad_act!Q10=0,"",Q27/TrRoad_act!Q10*1000)</f>
        <v>55.162893180556402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23.777149781909035</v>
      </c>
      <c r="O95" s="77">
        <f>IF(TrRoad_act!O11=0,"",O29/TrRoad_act!O11*1000)</f>
        <v>25.89770264225956</v>
      </c>
      <c r="P95" s="77">
        <f>IF(TrRoad_act!P11=0,"",P29/TrRoad_act!P11*1000)</f>
        <v>28.264555636093721</v>
      </c>
      <c r="Q95" s="77">
        <f>IF(TrRoad_act!Q11=0,"",Q29/TrRoad_act!Q11*1000)</f>
        <v>33.008148144215419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24.436217624436541</v>
      </c>
      <c r="M96" s="77">
        <f>IF(TrRoad_act!M12=0,"",M32/TrRoad_act!M12*1000)</f>
        <v>24.601540143690002</v>
      </c>
      <c r="N96" s="77">
        <f>IF(TrRoad_act!N12=0,"",N32/TrRoad_act!N12*1000)</f>
        <v>24.401462281467175</v>
      </c>
      <c r="O96" s="77">
        <f>IF(TrRoad_act!O12=0,"",O32/TrRoad_act!O12*1000)</f>
        <v>25.147451300012452</v>
      </c>
      <c r="P96" s="77">
        <f>IF(TrRoad_act!P12=0,"",P32/TrRoad_act!P12*1000)</f>
        <v>25.539482082564383</v>
      </c>
      <c r="Q96" s="77">
        <f>IF(TrRoad_act!Q12=0,"",Q32/TrRoad_act!Q12*1000)</f>
        <v>26.764238996086387</v>
      </c>
    </row>
    <row r="97" spans="1:17" ht="11.45" customHeight="1" x14ac:dyDescent="0.25">
      <c r="A97" s="19" t="s">
        <v>28</v>
      </c>
      <c r="B97" s="76">
        <f>IF(TrRoad_act!B13=0,"",B33/TrRoad_act!B13*1000)</f>
        <v>31.495184879667399</v>
      </c>
      <c r="C97" s="76">
        <f>IF(TrRoad_act!C13=0,"",C33/TrRoad_act!C13*1000)</f>
        <v>30.218521517042674</v>
      </c>
      <c r="D97" s="76">
        <f>IF(TrRoad_act!D13=0,"",D33/TrRoad_act!D13*1000)</f>
        <v>27.763905850517876</v>
      </c>
      <c r="E97" s="76">
        <f>IF(TrRoad_act!E13=0,"",E33/TrRoad_act!E13*1000)</f>
        <v>25.903001252350155</v>
      </c>
      <c r="F97" s="76">
        <f>IF(TrRoad_act!F13=0,"",F33/TrRoad_act!F13*1000)</f>
        <v>24.928377768783783</v>
      </c>
      <c r="G97" s="76">
        <f>IF(TrRoad_act!G13=0,"",G33/TrRoad_act!G13*1000)</f>
        <v>23.874104343328753</v>
      </c>
      <c r="H97" s="76">
        <f>IF(TrRoad_act!H13=0,"",H33/TrRoad_act!H13*1000)</f>
        <v>22.548062495519542</v>
      </c>
      <c r="I97" s="76">
        <f>IF(TrRoad_act!I13=0,"",I33/TrRoad_act!I13*1000)</f>
        <v>21.39220599912591</v>
      </c>
      <c r="J97" s="76">
        <f>IF(TrRoad_act!J13=0,"",J33/TrRoad_act!J13*1000)</f>
        <v>23.141284838572695</v>
      </c>
      <c r="K97" s="76">
        <f>IF(TrRoad_act!K13=0,"",K33/TrRoad_act!K13*1000)</f>
        <v>22.519864122562613</v>
      </c>
      <c r="L97" s="76">
        <f>IF(TrRoad_act!L13=0,"",L33/TrRoad_act!L13*1000)</f>
        <v>22.431387254611039</v>
      </c>
      <c r="M97" s="76">
        <f>IF(TrRoad_act!M13=0,"",M33/TrRoad_act!M13*1000)</f>
        <v>21.04157079027279</v>
      </c>
      <c r="N97" s="76">
        <f>IF(TrRoad_act!N13=0,"",N33/TrRoad_act!N13*1000)</f>
        <v>19.780923642355273</v>
      </c>
      <c r="O97" s="76">
        <f>IF(TrRoad_act!O13=0,"",O33/TrRoad_act!O13*1000)</f>
        <v>21.024955369680413</v>
      </c>
      <c r="P97" s="76">
        <f>IF(TrRoad_act!P13=0,"",P33/TrRoad_act!P13*1000)</f>
        <v>21.878059320836712</v>
      </c>
      <c r="Q97" s="76">
        <f>IF(TrRoad_act!Q13=0,"",Q33/TrRoad_act!Q13*1000)</f>
        <v>23.591034450341901</v>
      </c>
    </row>
    <row r="98" spans="1:17" ht="11.45" customHeight="1" x14ac:dyDescent="0.25">
      <c r="A98" s="62" t="s">
        <v>59</v>
      </c>
      <c r="B98" s="75">
        <f>IF(TrRoad_act!B14=0,"",B34/TrRoad_act!B14*1000)</f>
        <v>24.083527133822091</v>
      </c>
      <c r="C98" s="75">
        <f>IF(TrRoad_act!C14=0,"",C34/TrRoad_act!C14*1000)</f>
        <v>23.567776264991139</v>
      </c>
      <c r="D98" s="75">
        <f>IF(TrRoad_act!D14=0,"",D34/TrRoad_act!D14*1000)</f>
        <v>22.097322749877904</v>
      </c>
      <c r="E98" s="75">
        <f>IF(TrRoad_act!E14=0,"",E34/TrRoad_act!E14*1000)</f>
        <v>20.622179757915337</v>
      </c>
      <c r="F98" s="75">
        <f>IF(TrRoad_act!F14=0,"",F34/TrRoad_act!F14*1000)</f>
        <v>19.950838836766724</v>
      </c>
      <c r="G98" s="75">
        <f>IF(TrRoad_act!G14=0,"",G34/TrRoad_act!G14*1000)</f>
        <v>19.369802946771834</v>
      </c>
      <c r="H98" s="75">
        <f>IF(TrRoad_act!H14=0,"",H34/TrRoad_act!H14*1000)</f>
        <v>18.45710996921078</v>
      </c>
      <c r="I98" s="75">
        <f>IF(TrRoad_act!I14=0,"",I34/TrRoad_act!I14*1000)</f>
        <v>17.77639609575083</v>
      </c>
      <c r="J98" s="75">
        <f>IF(TrRoad_act!J14=0,"",J34/TrRoad_act!J14*1000)</f>
        <v>19.324129401641919</v>
      </c>
      <c r="K98" s="75">
        <f>IF(TrRoad_act!K14=0,"",K34/TrRoad_act!K14*1000)</f>
        <v>19.116598274750785</v>
      </c>
      <c r="L98" s="75">
        <f>IF(TrRoad_act!L14=0,"",L34/TrRoad_act!L14*1000)</f>
        <v>19.275213778202016</v>
      </c>
      <c r="M98" s="75">
        <f>IF(TrRoad_act!M14=0,"",M34/TrRoad_act!M14*1000)</f>
        <v>18.480045536418942</v>
      </c>
      <c r="N98" s="75">
        <f>IF(TrRoad_act!N14=0,"",N34/TrRoad_act!N14*1000)</f>
        <v>17.923725635574975</v>
      </c>
      <c r="O98" s="75">
        <f>IF(TrRoad_act!O14=0,"",O34/TrRoad_act!O14*1000)</f>
        <v>19.323623379222763</v>
      </c>
      <c r="P98" s="75">
        <f>IF(TrRoad_act!P14=0,"",P34/TrRoad_act!P14*1000)</f>
        <v>20.245732800157736</v>
      </c>
      <c r="Q98" s="75">
        <f>IF(TrRoad_act!Q14=0,"",Q34/TrRoad_act!Q14*1000)</f>
        <v>21.546696330701224</v>
      </c>
    </row>
    <row r="99" spans="1:17" ht="11.45" customHeight="1" x14ac:dyDescent="0.25">
      <c r="A99" s="62" t="s">
        <v>58</v>
      </c>
      <c r="B99" s="75">
        <f>IF(TrRoad_act!B15=0,"",B36/TrRoad_act!B15*1000)</f>
        <v>31.535770849123789</v>
      </c>
      <c r="C99" s="75">
        <f>IF(TrRoad_act!C15=0,"",C36/TrRoad_act!C15*1000)</f>
        <v>30.254359365812995</v>
      </c>
      <c r="D99" s="75">
        <f>IF(TrRoad_act!D15=0,"",D36/TrRoad_act!D15*1000)</f>
        <v>27.791973792739199</v>
      </c>
      <c r="E99" s="75">
        <f>IF(TrRoad_act!E15=0,"",E36/TrRoad_act!E15*1000)</f>
        <v>25.928763384655419</v>
      </c>
      <c r="F99" s="75">
        <f>IF(TrRoad_act!F15=0,"",F36/TrRoad_act!F15*1000)</f>
        <v>24.952129936682379</v>
      </c>
      <c r="G99" s="75">
        <f>IF(TrRoad_act!G15=0,"",G36/TrRoad_act!G15*1000)</f>
        <v>23.911394248339455</v>
      </c>
      <c r="H99" s="75">
        <f>IF(TrRoad_act!H15=0,"",H36/TrRoad_act!H15*1000)</f>
        <v>22.581375799628375</v>
      </c>
      <c r="I99" s="75">
        <f>IF(TrRoad_act!I15=0,"",I36/TrRoad_act!I15*1000)</f>
        <v>21.421211290373556</v>
      </c>
      <c r="J99" s="75">
        <f>IF(TrRoad_act!J15=0,"",J36/TrRoad_act!J15*1000)</f>
        <v>23.169831749422652</v>
      </c>
      <c r="K99" s="75">
        <f>IF(TrRoad_act!K15=0,"",K36/TrRoad_act!K15*1000)</f>
        <v>22.545583952746803</v>
      </c>
      <c r="L99" s="75">
        <f>IF(TrRoad_act!L15=0,"",L36/TrRoad_act!L15*1000)</f>
        <v>22.454411084555176</v>
      </c>
      <c r="M99" s="75">
        <f>IF(TrRoad_act!M15=0,"",M36/TrRoad_act!M15*1000)</f>
        <v>21.061137825458957</v>
      </c>
      <c r="N99" s="75">
        <f>IF(TrRoad_act!N15=0,"",N36/TrRoad_act!N15*1000)</f>
        <v>19.796825746039584</v>
      </c>
      <c r="O99" s="75">
        <f>IF(TrRoad_act!O15=0,"",O36/TrRoad_act!O15*1000)</f>
        <v>21.041024625404368</v>
      </c>
      <c r="P99" s="75">
        <f>IF(TrRoad_act!P15=0,"",P36/TrRoad_act!P15*1000)</f>
        <v>21.895432302286299</v>
      </c>
      <c r="Q99" s="75">
        <f>IF(TrRoad_act!Q15=0,"",Q36/TrRoad_act!Q15*1000)</f>
        <v>23.608595107085854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>
        <f>IF(TrRoad_act!B18=0,"",B41/TrRoad_act!B18*1000)</f>
        <v>13.709461675819545</v>
      </c>
      <c r="C102" s="75">
        <f>IF(TrRoad_act!C18=0,"",C41/TrRoad_act!C18*1000)</f>
        <v>13.41802811536761</v>
      </c>
      <c r="D102" s="75">
        <f>IF(TrRoad_act!D18=0,"",D41/TrRoad_act!D18*1000)</f>
        <v>12.589951955615586</v>
      </c>
      <c r="E102" s="75">
        <f>IF(TrRoad_act!E18=0,"",E41/TrRoad_act!E18*1000)</f>
        <v>11.750756466859414</v>
      </c>
      <c r="F102" s="75">
        <f>IF(TrRoad_act!F18=0,"",F41/TrRoad_act!F18*1000)</f>
        <v>11.370247118303476</v>
      </c>
      <c r="G102" s="75">
        <f>IF(TrRoad_act!G18=0,"",G41/TrRoad_act!G18*1000)</f>
        <v>10.129573664195563</v>
      </c>
      <c r="H102" s="75">
        <f>IF(TrRoad_act!H18=0,"",H41/TrRoad_act!H18*1000)</f>
        <v>9.6574989764855861</v>
      </c>
      <c r="I102" s="75">
        <f>IF(TrRoad_act!I18=0,"",I41/TrRoad_act!I18*1000)</f>
        <v>9.2624961186530346</v>
      </c>
      <c r="J102" s="75">
        <f>IF(TrRoad_act!J18=0,"",J41/TrRoad_act!J18*1000)</f>
        <v>10.024480490981089</v>
      </c>
      <c r="K102" s="75">
        <f>IF(TrRoad_act!K18=0,"",K41/TrRoad_act!K18*1000)</f>
        <v>9.9387864255602345</v>
      </c>
      <c r="L102" s="75">
        <f>IF(TrRoad_act!L18=0,"",L41/TrRoad_act!L18*1000)</f>
        <v>10.069808376003623</v>
      </c>
      <c r="M102" s="75">
        <f>IF(TrRoad_act!M18=0,"",M41/TrRoad_act!M18*1000)</f>
        <v>9.7036602256888944</v>
      </c>
      <c r="N102" s="75">
        <f>IF(TrRoad_act!N18=0,"",N41/TrRoad_act!N18*1000)</f>
        <v>9.4141455960270282</v>
      </c>
      <c r="O102" s="75">
        <f>IF(TrRoad_act!O18=0,"",O41/TrRoad_act!O18*1000)</f>
        <v>10.157152697628174</v>
      </c>
      <c r="P102" s="75">
        <f>IF(TrRoad_act!P18=0,"",P41/TrRoad_act!P18*1000)</f>
        <v>10.559766749437513</v>
      </c>
      <c r="Q102" s="75">
        <f>IF(TrRoad_act!Q18=0,"",Q41/TrRoad_act!Q18*1000)</f>
        <v>11.233814784661936</v>
      </c>
    </row>
    <row r="103" spans="1:17" ht="11.45" customHeight="1" x14ac:dyDescent="0.25">
      <c r="A103" s="25" t="s">
        <v>36</v>
      </c>
      <c r="B103" s="79">
        <f>IF(TrRoad_act!B19=0,"",B42/TrRoad_act!B19*1000)</f>
        <v>61.097586649506411</v>
      </c>
      <c r="C103" s="79">
        <f>IF(TrRoad_act!C19=0,"",C42/TrRoad_act!C19*1000)</f>
        <v>60.561916022644589</v>
      </c>
      <c r="D103" s="79">
        <f>IF(TrRoad_act!D19=0,"",D42/TrRoad_act!D19*1000)</f>
        <v>61.782398999473848</v>
      </c>
      <c r="E103" s="79">
        <f>IF(TrRoad_act!E19=0,"",E42/TrRoad_act!E19*1000)</f>
        <v>64.195807545598527</v>
      </c>
      <c r="F103" s="79">
        <f>IF(TrRoad_act!F19=0,"",F42/TrRoad_act!F19*1000)</f>
        <v>64.990344284394723</v>
      </c>
      <c r="G103" s="79">
        <f>IF(TrRoad_act!G19=0,"",G42/TrRoad_act!G19*1000)</f>
        <v>64.286593603923492</v>
      </c>
      <c r="H103" s="79">
        <f>IF(TrRoad_act!H19=0,"",H42/TrRoad_act!H19*1000)</f>
        <v>65.326501108349532</v>
      </c>
      <c r="I103" s="79">
        <f>IF(TrRoad_act!I19=0,"",I42/TrRoad_act!I19*1000)</f>
        <v>67.043577805985237</v>
      </c>
      <c r="J103" s="79">
        <f>IF(TrRoad_act!J19=0,"",J42/TrRoad_act!J19*1000)</f>
        <v>67.2248667199095</v>
      </c>
      <c r="K103" s="79">
        <f>IF(TrRoad_act!K19=0,"",K42/TrRoad_act!K19*1000)</f>
        <v>67.417148244355388</v>
      </c>
      <c r="L103" s="79">
        <f>IF(TrRoad_act!L19=0,"",L42/TrRoad_act!L19*1000)</f>
        <v>66.497073889304573</v>
      </c>
      <c r="M103" s="79">
        <f>IF(TrRoad_act!M19=0,"",M42/TrRoad_act!M19*1000)</f>
        <v>64.942374020181944</v>
      </c>
      <c r="N103" s="79">
        <f>IF(TrRoad_act!N19=0,"",N42/TrRoad_act!N19*1000)</f>
        <v>62.156841434580983</v>
      </c>
      <c r="O103" s="79">
        <f>IF(TrRoad_act!O19=0,"",O42/TrRoad_act!O19*1000)</f>
        <v>60.921902033010369</v>
      </c>
      <c r="P103" s="79">
        <f>IF(TrRoad_act!P19=0,"",P42/TrRoad_act!P19*1000)</f>
        <v>62.166646741712583</v>
      </c>
      <c r="Q103" s="79">
        <f>IF(TrRoad_act!Q19=0,"",Q42/TrRoad_act!Q19*1000)</f>
        <v>65.333896542135378</v>
      </c>
    </row>
    <row r="104" spans="1:17" ht="11.45" customHeight="1" x14ac:dyDescent="0.25">
      <c r="A104" s="23" t="s">
        <v>27</v>
      </c>
      <c r="B104" s="78">
        <f>IF(TrRoad_act!B20=0,"",B43/TrRoad_act!B20*1000)</f>
        <v>1019.6456832026546</v>
      </c>
      <c r="C104" s="78">
        <f>IF(TrRoad_act!C20=0,"",C43/TrRoad_act!C20*1000)</f>
        <v>1006.1381408574767</v>
      </c>
      <c r="D104" s="78">
        <f>IF(TrRoad_act!D20=0,"",D43/TrRoad_act!D20*1000)</f>
        <v>1021.9780551823468</v>
      </c>
      <c r="E104" s="78">
        <f>IF(TrRoad_act!E20=0,"",E43/TrRoad_act!E20*1000)</f>
        <v>1005.4016996301891</v>
      </c>
      <c r="F104" s="78">
        <f>IF(TrRoad_act!F20=0,"",F43/TrRoad_act!F20*1000)</f>
        <v>1000.2516496069089</v>
      </c>
      <c r="G104" s="78">
        <f>IF(TrRoad_act!G20=0,"",G43/TrRoad_act!G20*1000)</f>
        <v>986.12935592108931</v>
      </c>
      <c r="H104" s="78">
        <f>IF(TrRoad_act!H20=0,"",H43/TrRoad_act!H20*1000)</f>
        <v>976.31979649161508</v>
      </c>
      <c r="I104" s="78">
        <f>IF(TrRoad_act!I20=0,"",I43/TrRoad_act!I20*1000)</f>
        <v>970.29115575804406</v>
      </c>
      <c r="J104" s="78">
        <f>IF(TrRoad_act!J20=0,"",J43/TrRoad_act!J20*1000)</f>
        <v>957.27844021959811</v>
      </c>
      <c r="K104" s="78">
        <f>IF(TrRoad_act!K20=0,"",K43/TrRoad_act!K20*1000)</f>
        <v>937.13939078573333</v>
      </c>
      <c r="L104" s="78">
        <f>IF(TrRoad_act!L20=0,"",L43/TrRoad_act!L20*1000)</f>
        <v>923.44511132320974</v>
      </c>
      <c r="M104" s="78">
        <f>IF(TrRoad_act!M20=0,"",M43/TrRoad_act!M20*1000)</f>
        <v>910.36697750704298</v>
      </c>
      <c r="N104" s="78">
        <f>IF(TrRoad_act!N20=0,"",N43/TrRoad_act!N20*1000)</f>
        <v>896.87640821421485</v>
      </c>
      <c r="O104" s="78">
        <f>IF(TrRoad_act!O20=0,"",O43/TrRoad_act!O20*1000)</f>
        <v>875.7581395369325</v>
      </c>
      <c r="P104" s="78">
        <f>IF(TrRoad_act!P20=0,"",P43/TrRoad_act!P20*1000)</f>
        <v>871.50914083970235</v>
      </c>
      <c r="Q104" s="78">
        <f>IF(TrRoad_act!Q20=0,"",Q43/TrRoad_act!Q20*1000)</f>
        <v>873.85319160465247</v>
      </c>
    </row>
    <row r="105" spans="1:17" ht="11.45" customHeight="1" x14ac:dyDescent="0.25">
      <c r="A105" s="62" t="s">
        <v>59</v>
      </c>
      <c r="B105" s="77">
        <f>IF(TrRoad_act!B21=0,"",B44/TrRoad_act!B21*1000)</f>
        <v>1230.252931621691</v>
      </c>
      <c r="C105" s="77">
        <f>IF(TrRoad_act!C21=0,"",C44/TrRoad_act!C21*1000)</f>
        <v>1219.4091908847799</v>
      </c>
      <c r="D105" s="77">
        <f>IF(TrRoad_act!D21=0,"",D44/TrRoad_act!D21*1000)</f>
        <v>1222.7642594310303</v>
      </c>
      <c r="E105" s="77">
        <f>IF(TrRoad_act!E21=0,"",E44/TrRoad_act!E21*1000)</f>
        <v>1200.7609197262175</v>
      </c>
      <c r="F105" s="77">
        <f>IF(TrRoad_act!F21=0,"",F44/TrRoad_act!F21*1000)</f>
        <v>1190.9738003794764</v>
      </c>
      <c r="G105" s="77">
        <f>IF(TrRoad_act!G21=0,"",G44/TrRoad_act!G21*1000)</f>
        <v>1192.7682243311615</v>
      </c>
      <c r="H105" s="77">
        <f>IF(TrRoad_act!H21=0,"",H44/TrRoad_act!H21*1000)</f>
        <v>1199.7391776427255</v>
      </c>
      <c r="I105" s="77">
        <f>IF(TrRoad_act!I21=0,"",I44/TrRoad_act!I21*1000)</f>
        <v>1186.4943972786964</v>
      </c>
      <c r="J105" s="77">
        <f>IF(TrRoad_act!J21=0,"",J44/TrRoad_act!J21*1000)</f>
        <v>1152.608165457767</v>
      </c>
      <c r="K105" s="77">
        <f>IF(TrRoad_act!K21=0,"",K44/TrRoad_act!K21*1000)</f>
        <v>1120.2015004814025</v>
      </c>
      <c r="L105" s="77">
        <f>IF(TrRoad_act!L21=0,"",L44/TrRoad_act!L21*1000)</f>
        <v>1100.2960815746428</v>
      </c>
      <c r="M105" s="77">
        <f>IF(TrRoad_act!M21=0,"",M44/TrRoad_act!M21*1000)</f>
        <v>1090.6060774737341</v>
      </c>
      <c r="N105" s="77">
        <f>IF(TrRoad_act!N21=0,"",N44/TrRoad_act!N21*1000)</f>
        <v>1084.1585440153544</v>
      </c>
      <c r="O105" s="77">
        <f>IF(TrRoad_act!O21=0,"",O44/TrRoad_act!O21*1000)</f>
        <v>1066.0806279034559</v>
      </c>
      <c r="P105" s="77">
        <f>IF(TrRoad_act!P21=0,"",P44/TrRoad_act!P21*1000)</f>
        <v>1053.7913117334324</v>
      </c>
      <c r="Q105" s="77">
        <f>IF(TrRoad_act!Q21=0,"",Q44/TrRoad_act!Q21*1000)</f>
        <v>1039.7924646164336</v>
      </c>
    </row>
    <row r="106" spans="1:17" ht="11.45" customHeight="1" x14ac:dyDescent="0.25">
      <c r="A106" s="62" t="s">
        <v>58</v>
      </c>
      <c r="B106" s="77">
        <f>IF(TrRoad_act!B22=0,"",B46/TrRoad_act!B22*1000)</f>
        <v>989.07392318185475</v>
      </c>
      <c r="C106" s="77">
        <f>IF(TrRoad_act!C22=0,"",C46/TrRoad_act!C22*1000)</f>
        <v>975.93774595395553</v>
      </c>
      <c r="D106" s="77">
        <f>IF(TrRoad_act!D22=0,"",D46/TrRoad_act!D22*1000)</f>
        <v>992.20869104942597</v>
      </c>
      <c r="E106" s="77">
        <f>IF(TrRoad_act!E22=0,"",E46/TrRoad_act!E22*1000)</f>
        <v>978.87617314000033</v>
      </c>
      <c r="F106" s="77">
        <f>IF(TrRoad_act!F22=0,"",F46/TrRoad_act!F22*1000)</f>
        <v>976.08606902507597</v>
      </c>
      <c r="G106" s="77">
        <f>IF(TrRoad_act!G22=0,"",G46/TrRoad_act!G22*1000)</f>
        <v>962.88573851711487</v>
      </c>
      <c r="H106" s="77">
        <f>IF(TrRoad_act!H22=0,"",H46/TrRoad_act!H22*1000)</f>
        <v>953.9922514180048</v>
      </c>
      <c r="I106" s="77">
        <f>IF(TrRoad_act!I22=0,"",I46/TrRoad_act!I22*1000)</f>
        <v>951.35886373516132</v>
      </c>
      <c r="J106" s="77">
        <f>IF(TrRoad_act!J22=0,"",J46/TrRoad_act!J22*1000)</f>
        <v>940.80317697308556</v>
      </c>
      <c r="K106" s="77">
        <f>IF(TrRoad_act!K22=0,"",K46/TrRoad_act!K22*1000)</f>
        <v>922.68411344968376</v>
      </c>
      <c r="L106" s="77">
        <f>IF(TrRoad_act!L22=0,"",L46/TrRoad_act!L22*1000)</f>
        <v>910.48920199555675</v>
      </c>
      <c r="M106" s="77">
        <f>IF(TrRoad_act!M22=0,"",M46/TrRoad_act!M22*1000)</f>
        <v>897.54200097701357</v>
      </c>
      <c r="N106" s="77">
        <f>IF(TrRoad_act!N22=0,"",N46/TrRoad_act!N22*1000)</f>
        <v>884.61040492069026</v>
      </c>
      <c r="O106" s="77">
        <f>IF(TrRoad_act!O22=0,"",O46/TrRoad_act!O22*1000)</f>
        <v>864.9318147538952</v>
      </c>
      <c r="P106" s="77">
        <f>IF(TrRoad_act!P22=0,"",P46/TrRoad_act!P22*1000)</f>
        <v>862.16108964182604</v>
      </c>
      <c r="Q106" s="77">
        <f>IF(TrRoad_act!Q22=0,"",Q46/TrRoad_act!Q22*1000)</f>
        <v>864.68467087746899</v>
      </c>
    </row>
    <row r="107" spans="1:17" ht="11.45" customHeight="1" x14ac:dyDescent="0.25">
      <c r="A107" s="62" t="s">
        <v>57</v>
      </c>
      <c r="B107" s="77">
        <f>IF(TrRoad_act!B23=0,"",B48/TrRoad_act!B23*1000)</f>
        <v>1717.3499735948278</v>
      </c>
      <c r="C107" s="77">
        <f>IF(TrRoad_act!C23=0,"",C48/TrRoad_act!C23*1000)</f>
        <v>1693.2670327768099</v>
      </c>
      <c r="D107" s="77">
        <f>IF(TrRoad_act!D23=0,"",D48/TrRoad_act!D23*1000)</f>
        <v>1728.126113931256</v>
      </c>
      <c r="E107" s="77">
        <f>IF(TrRoad_act!E23=0,"",E48/TrRoad_act!E23*1000)</f>
        <v>1728.3042071059492</v>
      </c>
      <c r="F107" s="77">
        <f>IF(TrRoad_act!F23=0,"",F48/TrRoad_act!F23*1000)</f>
        <v>1734.4938204014165</v>
      </c>
      <c r="G107" s="77">
        <f>IF(TrRoad_act!G23=0,"",G48/TrRoad_act!G23*1000)</f>
        <v>1721.7425400514858</v>
      </c>
      <c r="H107" s="77">
        <f>IF(TrRoad_act!H23=0,"",H48/TrRoad_act!H23*1000)</f>
        <v>1709.5401858062878</v>
      </c>
      <c r="I107" s="77">
        <f>IF(TrRoad_act!I23=0,"",I48/TrRoad_act!I23*1000)</f>
        <v>1709.2022269379468</v>
      </c>
      <c r="J107" s="77">
        <f>IF(TrRoad_act!J23=0,"",J48/TrRoad_act!J23*1000)</f>
        <v>1682.2794298261063</v>
      </c>
      <c r="K107" s="77">
        <f>IF(TrRoad_act!K23=0,"",K48/TrRoad_act!K23*1000)</f>
        <v>1643.4289984610512</v>
      </c>
      <c r="L107" s="77">
        <f>IF(TrRoad_act!L23=0,"",L48/TrRoad_act!L23*1000)</f>
        <v>1624.0747644456169</v>
      </c>
      <c r="M107" s="77">
        <f>IF(TrRoad_act!M23=0,"",M48/TrRoad_act!M23*1000)</f>
        <v>1611.1507934586066</v>
      </c>
      <c r="N107" s="77">
        <f>IF(TrRoad_act!N23=0,"",N48/TrRoad_act!N23*1000)</f>
        <v>1598.7132603895957</v>
      </c>
      <c r="O107" s="77">
        <f>IF(TrRoad_act!O23=0,"",O48/TrRoad_act!O23*1000)</f>
        <v>1573.3934682754548</v>
      </c>
      <c r="P107" s="77">
        <f>IF(TrRoad_act!P23=0,"",P48/TrRoad_act!P23*1000)</f>
        <v>1580.9679692252266</v>
      </c>
      <c r="Q107" s="77">
        <f>IF(TrRoad_act!Q23=0,"",Q48/TrRoad_act!Q23*1000)</f>
        <v>1592.7018774760043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>
        <f>IF(TrRoad_act!L24=0,"",L49/TrRoad_act!L24*1000)</f>
        <v>1239.8881257385574</v>
      </c>
      <c r="M108" s="77">
        <f>IF(TrRoad_act!M24=0,"",M49/TrRoad_act!M24*1000)</f>
        <v>1235.7452736059579</v>
      </c>
      <c r="N108" s="77">
        <f>IF(TrRoad_act!N24=0,"",N49/TrRoad_act!N24*1000)</f>
        <v>1257.6095650592106</v>
      </c>
      <c r="O108" s="77">
        <f>IF(TrRoad_act!O24=0,"",O49/TrRoad_act!O24*1000)</f>
        <v>1256.3426893051806</v>
      </c>
      <c r="P108" s="77">
        <f>IF(TrRoad_act!P24=0,"",P49/TrRoad_act!P24*1000)</f>
        <v>1190.3508389892113</v>
      </c>
      <c r="Q108" s="77">
        <f>IF(TrRoad_act!Q24=0,"",Q49/TrRoad_act!Q24*1000)</f>
        <v>1313.0873310875802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>
        <f>IF(TrRoad_act!N25=0,"",N51/TrRoad_act!N25*1000)</f>
        <v>576.20297185555989</v>
      </c>
      <c r="O109" s="77">
        <f>IF(TrRoad_act!O25=0,"",O51/TrRoad_act!O25*1000)</f>
        <v>579.074052622723</v>
      </c>
      <c r="P109" s="77">
        <f>IF(TrRoad_act!P25=0,"",P51/TrRoad_act!P25*1000)</f>
        <v>582.06125030131795</v>
      </c>
      <c r="Q109" s="77">
        <f>IF(TrRoad_act!Q25=0,"",Q51/TrRoad_act!Q25*1000)</f>
        <v>585.42325297270963</v>
      </c>
    </row>
    <row r="110" spans="1:17" ht="11.45" customHeight="1" x14ac:dyDescent="0.25">
      <c r="A110" s="19" t="s">
        <v>24</v>
      </c>
      <c r="B110" s="76">
        <f>IF(TrRoad_act!B26=0,"",B52/TrRoad_act!B26*1000)</f>
        <v>44.867044582502331</v>
      </c>
      <c r="C110" s="76">
        <f>IF(TrRoad_act!C26=0,"",C52/TrRoad_act!C26*1000)</f>
        <v>44.281745994287192</v>
      </c>
      <c r="D110" s="76">
        <f>IF(TrRoad_act!D26=0,"",D52/TrRoad_act!D26*1000)</f>
        <v>44.900136174937217</v>
      </c>
      <c r="E110" s="76">
        <f>IF(TrRoad_act!E26=0,"",E52/TrRoad_act!E26*1000)</f>
        <v>46.563603030927887</v>
      </c>
      <c r="F110" s="76">
        <f>IF(TrRoad_act!F26=0,"",F52/TrRoad_act!F26*1000)</f>
        <v>47.025615777249278</v>
      </c>
      <c r="G110" s="76">
        <f>IF(TrRoad_act!G26=0,"",G52/TrRoad_act!G26*1000)</f>
        <v>45.969882548746689</v>
      </c>
      <c r="H110" s="76">
        <f>IF(TrRoad_act!H26=0,"",H52/TrRoad_act!H26*1000)</f>
        <v>46.955993443512675</v>
      </c>
      <c r="I110" s="76">
        <f>IF(TrRoad_act!I26=0,"",I52/TrRoad_act!I26*1000)</f>
        <v>48.189205198233594</v>
      </c>
      <c r="J110" s="76">
        <f>IF(TrRoad_act!J26=0,"",J52/TrRoad_act!J26*1000)</f>
        <v>47.3298820922586</v>
      </c>
      <c r="K110" s="76">
        <f>IF(TrRoad_act!K26=0,"",K52/TrRoad_act!K26*1000)</f>
        <v>46.650426437465512</v>
      </c>
      <c r="L110" s="76">
        <f>IF(TrRoad_act!L26=0,"",L52/TrRoad_act!L26*1000)</f>
        <v>46.332228537613432</v>
      </c>
      <c r="M110" s="76">
        <f>IF(TrRoad_act!M26=0,"",M52/TrRoad_act!M26*1000)</f>
        <v>45.102752385317572</v>
      </c>
      <c r="N110" s="76">
        <f>IF(TrRoad_act!N26=0,"",N52/TrRoad_act!N26*1000)</f>
        <v>42.814674974265472</v>
      </c>
      <c r="O110" s="76">
        <f>IF(TrRoad_act!O26=0,"",O52/TrRoad_act!O26*1000)</f>
        <v>43.312171247683835</v>
      </c>
      <c r="P110" s="76">
        <f>IF(TrRoad_act!P26=0,"",P52/TrRoad_act!P26*1000)</f>
        <v>44.131515859840057</v>
      </c>
      <c r="Q110" s="76">
        <f>IF(TrRoad_act!Q26=0,"",Q52/TrRoad_act!Q26*1000)</f>
        <v>46.126028302263407</v>
      </c>
    </row>
    <row r="111" spans="1:17" ht="11.45" customHeight="1" x14ac:dyDescent="0.25">
      <c r="A111" s="17" t="s">
        <v>23</v>
      </c>
      <c r="B111" s="75">
        <f>IF(TrRoad_act!B27=0,"",B53/TrRoad_act!B27*1000)</f>
        <v>47.39973850652347</v>
      </c>
      <c r="C111" s="75">
        <f>IF(TrRoad_act!C27=0,"",C53/TrRoad_act!C27*1000)</f>
        <v>49.338260150757236</v>
      </c>
      <c r="D111" s="75">
        <f>IF(TrRoad_act!D27=0,"",D53/TrRoad_act!D27*1000)</f>
        <v>50.819571736568733</v>
      </c>
      <c r="E111" s="75">
        <f>IF(TrRoad_act!E27=0,"",E53/TrRoad_act!E27*1000)</f>
        <v>49.514904192467178</v>
      </c>
      <c r="F111" s="75">
        <f>IF(TrRoad_act!F27=0,"",F53/TrRoad_act!F27*1000)</f>
        <v>51.524884320161483</v>
      </c>
      <c r="G111" s="75">
        <f>IF(TrRoad_act!G27=0,"",G53/TrRoad_act!G27*1000)</f>
        <v>48.164116179569398</v>
      </c>
      <c r="H111" s="75">
        <f>IF(TrRoad_act!H27=0,"",H53/TrRoad_act!H27*1000)</f>
        <v>48.021750532782335</v>
      </c>
      <c r="I111" s="75">
        <f>IF(TrRoad_act!I27=0,"",I53/TrRoad_act!I27*1000)</f>
        <v>47.325398617927675</v>
      </c>
      <c r="J111" s="75">
        <f>IF(TrRoad_act!J27=0,"",J53/TrRoad_act!J27*1000)</f>
        <v>41.874251695425215</v>
      </c>
      <c r="K111" s="75">
        <f>IF(TrRoad_act!K27=0,"",K53/TrRoad_act!K27*1000)</f>
        <v>41.889129406679544</v>
      </c>
      <c r="L111" s="75">
        <f>IF(TrRoad_act!L27=0,"",L53/TrRoad_act!L27*1000)</f>
        <v>41.445428155188665</v>
      </c>
      <c r="M111" s="75">
        <f>IF(TrRoad_act!M27=0,"",M53/TrRoad_act!M27*1000)</f>
        <v>42.139467364218781</v>
      </c>
      <c r="N111" s="75">
        <f>IF(TrRoad_act!N27=0,"",N53/TrRoad_act!N27*1000)</f>
        <v>40.576242257318548</v>
      </c>
      <c r="O111" s="75">
        <f>IF(TrRoad_act!O27=0,"",O53/TrRoad_act!O27*1000)</f>
        <v>40.456157066720969</v>
      </c>
      <c r="P111" s="75">
        <f>IF(TrRoad_act!P27=0,"",P53/TrRoad_act!P27*1000)</f>
        <v>41.593079291767168</v>
      </c>
      <c r="Q111" s="75">
        <f>IF(TrRoad_act!Q27=0,"",Q53/TrRoad_act!Q27*1000)</f>
        <v>44.98161172463891</v>
      </c>
    </row>
    <row r="112" spans="1:17" ht="11.45" customHeight="1" x14ac:dyDescent="0.25">
      <c r="A112" s="15" t="s">
        <v>22</v>
      </c>
      <c r="B112" s="74">
        <f>IF(TrRoad_act!B28=0,"",B55/TrRoad_act!B28*1000)</f>
        <v>42.395302513559464</v>
      </c>
      <c r="C112" s="74">
        <f>IF(TrRoad_act!C28=0,"",C55/TrRoad_act!C28*1000)</f>
        <v>39.452869294036333</v>
      </c>
      <c r="D112" s="74">
        <f>IF(TrRoad_act!D28=0,"",D55/TrRoad_act!D28*1000)</f>
        <v>39.592563257005679</v>
      </c>
      <c r="E112" s="74">
        <f>IF(TrRoad_act!E28=0,"",E55/TrRoad_act!E28*1000)</f>
        <v>44.061058224637748</v>
      </c>
      <c r="F112" s="74">
        <f>IF(TrRoad_act!F28=0,"",F55/TrRoad_act!F28*1000)</f>
        <v>43.743678928155028</v>
      </c>
      <c r="G112" s="74">
        <f>IF(TrRoad_act!G28=0,"",G55/TrRoad_act!G28*1000)</f>
        <v>44.430166920040968</v>
      </c>
      <c r="H112" s="74">
        <f>IF(TrRoad_act!H28=0,"",H55/TrRoad_act!H28*1000)</f>
        <v>46.218581487975946</v>
      </c>
      <c r="I112" s="74">
        <f>IF(TrRoad_act!I28=0,"",I55/TrRoad_act!I28*1000)</f>
        <v>48.766509984912105</v>
      </c>
      <c r="J112" s="74">
        <f>IF(TrRoad_act!J28=0,"",J55/TrRoad_act!J28*1000)</f>
        <v>50.772710631352005</v>
      </c>
      <c r="K112" s="74">
        <f>IF(TrRoad_act!K28=0,"",K55/TrRoad_act!K28*1000)</f>
        <v>49.775109317145983</v>
      </c>
      <c r="L112" s="74">
        <f>IF(TrRoad_act!L28=0,"",L55/TrRoad_act!L28*1000)</f>
        <v>49.444773587707317</v>
      </c>
      <c r="M112" s="74">
        <f>IF(TrRoad_act!M28=0,"",M55/TrRoad_act!M28*1000)</f>
        <v>46.993565969602784</v>
      </c>
      <c r="N112" s="74">
        <f>IF(TrRoad_act!N28=0,"",N55/TrRoad_act!N28*1000)</f>
        <v>44.285916176547119</v>
      </c>
      <c r="O112" s="74">
        <f>IF(TrRoad_act!O28=0,"",O55/TrRoad_act!O28*1000)</f>
        <v>45.207593835010044</v>
      </c>
      <c r="P112" s="74">
        <f>IF(TrRoad_act!P28=0,"",P55/TrRoad_act!P28*1000)</f>
        <v>45.823195201776734</v>
      </c>
      <c r="Q112" s="74">
        <f>IF(TrRoad_act!Q28=0,"",Q55/TrRoad_act!Q28*1000)</f>
        <v>46.879415343924421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211.82876781708569</v>
      </c>
      <c r="C116" s="78">
        <f>IF(C19=0,"",1000000*C19/TrRoad_act!C86)</f>
        <v>211.7566756982207</v>
      </c>
      <c r="D116" s="78">
        <f>IF(D19=0,"",1000000*D19/TrRoad_act!D86)</f>
        <v>208.78178712479323</v>
      </c>
      <c r="E116" s="78">
        <f>IF(E19=0,"",1000000*E19/TrRoad_act!E86)</f>
        <v>210.50236357321614</v>
      </c>
      <c r="F116" s="78">
        <f>IF(F19=0,"",1000000*F19/TrRoad_act!F86)</f>
        <v>207.31106478805805</v>
      </c>
      <c r="G116" s="78">
        <f>IF(G19=0,"",1000000*G19/TrRoad_act!G86)</f>
        <v>181.8158605979618</v>
      </c>
      <c r="H116" s="78">
        <f>IF(H19=0,"",1000000*H19/TrRoad_act!H86)</f>
        <v>180.81253677259761</v>
      </c>
      <c r="I116" s="78">
        <f>IF(I19=0,"",1000000*I19/TrRoad_act!I86)</f>
        <v>182.49599113023137</v>
      </c>
      <c r="J116" s="78">
        <f>IF(J19=0,"",1000000*J19/TrRoad_act!J86)</f>
        <v>169.81334500227035</v>
      </c>
      <c r="K116" s="78">
        <f>IF(K19=0,"",1000000*K19/TrRoad_act!K86)</f>
        <v>158.78432156778098</v>
      </c>
      <c r="L116" s="78">
        <f>IF(L19=0,"",1000000*L19/TrRoad_act!L86)</f>
        <v>145.19497630879673</v>
      </c>
      <c r="M116" s="78">
        <f>IF(M19=0,"",1000000*M19/TrRoad_act!M86)</f>
        <v>137.86429995480708</v>
      </c>
      <c r="N116" s="78">
        <f>IF(N19=0,"",1000000*N19/TrRoad_act!N86)</f>
        <v>130.74303994638024</v>
      </c>
      <c r="O116" s="78">
        <f>IF(O19=0,"",1000000*O19/TrRoad_act!O86)</f>
        <v>123.5508804802103</v>
      </c>
      <c r="P116" s="78">
        <f>IF(P19=0,"",1000000*P19/TrRoad_act!P86)</f>
        <v>124.96200923740784</v>
      </c>
      <c r="Q116" s="78">
        <f>IF(Q19=0,"",1000000*Q19/TrRoad_act!Q86)</f>
        <v>121.04695480078054</v>
      </c>
    </row>
    <row r="117" spans="1:17" ht="11.45" customHeight="1" x14ac:dyDescent="0.25">
      <c r="A117" s="19" t="s">
        <v>29</v>
      </c>
      <c r="B117" s="76">
        <f>IF(B21=0,"",1000000*B21/TrRoad_act!B87)</f>
        <v>1021.2177057441007</v>
      </c>
      <c r="C117" s="76">
        <f>IF(C21=0,"",1000000*C21/TrRoad_act!C87)</f>
        <v>1044.0088337873397</v>
      </c>
      <c r="D117" s="76">
        <f>IF(D21=0,"",1000000*D21/TrRoad_act!D87)</f>
        <v>1010.0075330735323</v>
      </c>
      <c r="E117" s="76">
        <f>IF(E21=0,"",1000000*E21/TrRoad_act!E87)</f>
        <v>1020.2004798648744</v>
      </c>
      <c r="F117" s="76">
        <f>IF(F21=0,"",1000000*F21/TrRoad_act!F87)</f>
        <v>1016.0550232404568</v>
      </c>
      <c r="G117" s="76">
        <f>IF(G21=0,"",1000000*G21/TrRoad_act!G87)</f>
        <v>958.09168092394759</v>
      </c>
      <c r="H117" s="76">
        <f>IF(H21=0,"",1000000*H21/TrRoad_act!H87)</f>
        <v>961.72681523757251</v>
      </c>
      <c r="I117" s="76">
        <f>IF(I21=0,"",1000000*I21/TrRoad_act!I87)</f>
        <v>966.99008963418271</v>
      </c>
      <c r="J117" s="76">
        <f>IF(J21=0,"",1000000*J21/TrRoad_act!J87)</f>
        <v>978.0519238097952</v>
      </c>
      <c r="K117" s="76">
        <f>IF(K21=0,"",1000000*K21/TrRoad_act!K87)</f>
        <v>979.12029606296051</v>
      </c>
      <c r="L117" s="76">
        <f>IF(L21=0,"",1000000*L21/TrRoad_act!L87)</f>
        <v>945.59333636065901</v>
      </c>
      <c r="M117" s="76">
        <f>IF(M21=0,"",1000000*M21/TrRoad_act!M87)</f>
        <v>917.21291685161145</v>
      </c>
      <c r="N117" s="76">
        <f>IF(N21=0,"",1000000*N21/TrRoad_act!N87)</f>
        <v>889.55545607562738</v>
      </c>
      <c r="O117" s="76">
        <f>IF(O21=0,"",1000000*O21/TrRoad_act!O87)</f>
        <v>848.01797683480004</v>
      </c>
      <c r="P117" s="76">
        <f>IF(P21=0,"",1000000*P21/TrRoad_act!P87)</f>
        <v>854.31862445420143</v>
      </c>
      <c r="Q117" s="76">
        <f>IF(Q21=0,"",1000000*Q21/TrRoad_act!Q87)</f>
        <v>883.60218714917892</v>
      </c>
    </row>
    <row r="118" spans="1:17" ht="11.45" customHeight="1" x14ac:dyDescent="0.25">
      <c r="A118" s="62" t="s">
        <v>59</v>
      </c>
      <c r="B118" s="77">
        <f>IF(B22=0,"",1000000*B22/TrRoad_act!B88)</f>
        <v>820.83690496687848</v>
      </c>
      <c r="C118" s="77">
        <f>IF(C22=0,"",1000000*C22/TrRoad_act!C88)</f>
        <v>813.31688999755613</v>
      </c>
      <c r="D118" s="77">
        <f>IF(D22=0,"",1000000*D22/TrRoad_act!D88)</f>
        <v>790.14038729557979</v>
      </c>
      <c r="E118" s="77">
        <f>IF(E22=0,"",1000000*E22/TrRoad_act!E88)</f>
        <v>816.59406137090309</v>
      </c>
      <c r="F118" s="77">
        <f>IF(F22=0,"",1000000*F22/TrRoad_act!F88)</f>
        <v>751.51825157962719</v>
      </c>
      <c r="G118" s="77">
        <f>IF(G22=0,"",1000000*G22/TrRoad_act!G88)</f>
        <v>713.17924564748466</v>
      </c>
      <c r="H118" s="77">
        <f>IF(H22=0,"",1000000*H22/TrRoad_act!H88)</f>
        <v>685.03717977536417</v>
      </c>
      <c r="I118" s="77">
        <f>IF(I22=0,"",1000000*I22/TrRoad_act!I88)</f>
        <v>668.2174823847763</v>
      </c>
      <c r="J118" s="77">
        <f>IF(J22=0,"",1000000*J22/TrRoad_act!J88)</f>
        <v>633.69791855918481</v>
      </c>
      <c r="K118" s="77">
        <f>IF(K22=0,"",1000000*K22/TrRoad_act!K88)</f>
        <v>622.48901513630472</v>
      </c>
      <c r="L118" s="77">
        <f>IF(L22=0,"",1000000*L22/TrRoad_act!L88)</f>
        <v>584.73278060258542</v>
      </c>
      <c r="M118" s="77">
        <f>IF(M22=0,"",1000000*M22/TrRoad_act!M88)</f>
        <v>571.28422406223308</v>
      </c>
      <c r="N118" s="77">
        <f>IF(N22=0,"",1000000*N22/TrRoad_act!N88)</f>
        <v>562.10390248444253</v>
      </c>
      <c r="O118" s="77">
        <f>IF(O22=0,"",1000000*O22/TrRoad_act!O88)</f>
        <v>559.95556696547067</v>
      </c>
      <c r="P118" s="77">
        <f>IF(P22=0,"",1000000*P22/TrRoad_act!P88)</f>
        <v>584.46926125029881</v>
      </c>
      <c r="Q118" s="77">
        <f>IF(Q22=0,"",1000000*Q22/TrRoad_act!Q88)</f>
        <v>606.85703507424626</v>
      </c>
    </row>
    <row r="119" spans="1:17" ht="11.45" customHeight="1" x14ac:dyDescent="0.25">
      <c r="A119" s="62" t="s">
        <v>58</v>
      </c>
      <c r="B119" s="77">
        <f>IF(B24=0,"",1000000*B24/TrRoad_act!B89)</f>
        <v>1308.9841795250634</v>
      </c>
      <c r="C119" s="77">
        <f>IF(C24=0,"",1000000*C24/TrRoad_act!C89)</f>
        <v>1353.8151849114927</v>
      </c>
      <c r="D119" s="77">
        <f>IF(D24=0,"",1000000*D24/TrRoad_act!D89)</f>
        <v>1289.5260943500307</v>
      </c>
      <c r="E119" s="77">
        <f>IF(E24=0,"",1000000*E24/TrRoad_act!E89)</f>
        <v>1264.3308917264851</v>
      </c>
      <c r="F119" s="77">
        <f>IF(F24=0,"",1000000*F24/TrRoad_act!F89)</f>
        <v>1305.7126083939706</v>
      </c>
      <c r="G119" s="77">
        <f>IF(G24=0,"",1000000*G24/TrRoad_act!G89)</f>
        <v>1204.6603652400056</v>
      </c>
      <c r="H119" s="77">
        <f>IF(H24=0,"",1000000*H24/TrRoad_act!H89)</f>
        <v>1213.1556327421747</v>
      </c>
      <c r="I119" s="77">
        <f>IF(I24=0,"",1000000*I24/TrRoad_act!I89)</f>
        <v>1215.2070473790477</v>
      </c>
      <c r="J119" s="77">
        <f>IF(J24=0,"",1000000*J24/TrRoad_act!J89)</f>
        <v>1236.9065174250741</v>
      </c>
      <c r="K119" s="77">
        <f>IF(K24=0,"",1000000*K24/TrRoad_act!K89)</f>
        <v>1226.6561852191339</v>
      </c>
      <c r="L119" s="77">
        <f>IF(L24=0,"",1000000*L24/TrRoad_act!L89)</f>
        <v>1177.7460329584608</v>
      </c>
      <c r="M119" s="77">
        <f>IF(M24=0,"",1000000*M24/TrRoad_act!M89)</f>
        <v>1126.4645712429331</v>
      </c>
      <c r="N119" s="77">
        <f>IF(N24=0,"",1000000*N24/TrRoad_act!N89)</f>
        <v>1082.7323009915392</v>
      </c>
      <c r="O119" s="77">
        <f>IF(O24=0,"",1000000*O24/TrRoad_act!O89)</f>
        <v>1017.0989117739861</v>
      </c>
      <c r="P119" s="77">
        <f>IF(P24=0,"",1000000*P24/TrRoad_act!P89)</f>
        <v>1015.5909067715326</v>
      </c>
      <c r="Q119" s="77">
        <f>IF(Q24=0,"",1000000*Q24/TrRoad_act!Q89)</f>
        <v>1055.7306734982606</v>
      </c>
    </row>
    <row r="120" spans="1:17" ht="11.45" customHeight="1" x14ac:dyDescent="0.25">
      <c r="A120" s="62" t="s">
        <v>57</v>
      </c>
      <c r="B120" s="77">
        <f>IF(B26=0,"",1000000*B26/TrRoad_act!B90)</f>
        <v>1194.5175272309064</v>
      </c>
      <c r="C120" s="77">
        <f>IF(C26=0,"",1000000*C26/TrRoad_act!C90)</f>
        <v>1143.9274528124681</v>
      </c>
      <c r="D120" s="77">
        <f>IF(D26=0,"",1000000*D26/TrRoad_act!D90)</f>
        <v>960.21778455780589</v>
      </c>
      <c r="E120" s="77">
        <f>IF(E26=0,"",1000000*E26/TrRoad_act!E90)</f>
        <v>877.12200644929874</v>
      </c>
      <c r="F120" s="77">
        <f>IF(F26=0,"",1000000*F26/TrRoad_act!F90)</f>
        <v>895.49553328439379</v>
      </c>
      <c r="G120" s="77">
        <f>IF(G26=0,"",1000000*G26/TrRoad_act!G90)</f>
        <v>917.657482225585</v>
      </c>
      <c r="H120" s="77">
        <f>IF(H26=0,"",1000000*H26/TrRoad_act!H90)</f>
        <v>938.15999871890961</v>
      </c>
      <c r="I120" s="77">
        <f>IF(I26=0,"",1000000*I26/TrRoad_act!I90)</f>
        <v>859.29438519201619</v>
      </c>
      <c r="J120" s="77">
        <f>IF(J26=0,"",1000000*J26/TrRoad_act!J90)</f>
        <v>856.49529219660496</v>
      </c>
      <c r="K120" s="77">
        <f>IF(K26=0,"",1000000*K26/TrRoad_act!K90)</f>
        <v>886.88384742596179</v>
      </c>
      <c r="L120" s="77">
        <f>IF(L26=0,"",1000000*L26/TrRoad_act!L90)</f>
        <v>918.83237606572743</v>
      </c>
      <c r="M120" s="77">
        <f>IF(M26=0,"",1000000*M26/TrRoad_act!M90)</f>
        <v>882.1890469211445</v>
      </c>
      <c r="N120" s="77">
        <f>IF(N26=0,"",1000000*N26/TrRoad_act!N90)</f>
        <v>829.59803616622139</v>
      </c>
      <c r="O120" s="77">
        <f>IF(O26=0,"",1000000*O26/TrRoad_act!O90)</f>
        <v>817.80413497864993</v>
      </c>
      <c r="P120" s="77">
        <f>IF(P26=0,"",1000000*P26/TrRoad_act!P90)</f>
        <v>812.33440204336478</v>
      </c>
      <c r="Q120" s="77">
        <f>IF(Q26=0,"",1000000*Q26/TrRoad_act!Q90)</f>
        <v>804.67942950936424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1266.9520745317454</v>
      </c>
      <c r="M121" s="77">
        <f>IF(M27=0,"",1000000*M27/TrRoad_act!M91)</f>
        <v>1286.7317011231366</v>
      </c>
      <c r="N121" s="77">
        <f>IF(N27=0,"",1000000*N27/TrRoad_act!N91)</f>
        <v>1337.0135905106192</v>
      </c>
      <c r="O121" s="77">
        <f>IF(O27=0,"",1000000*O27/TrRoad_act!O91)</f>
        <v>1293.4511363436536</v>
      </c>
      <c r="P121" s="77">
        <f>IF(P27=0,"",1000000*P27/TrRoad_act!P91)</f>
        <v>1174.822747097639</v>
      </c>
      <c r="Q121" s="77">
        <f>IF(Q27=0,"",1000000*Q27/TrRoad_act!Q91)</f>
        <v>1139.0257512730498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275.63391301623284</v>
      </c>
      <c r="O122" s="77">
        <f>IF(O29=0,"",1000000*O29/TrRoad_act!O92)</f>
        <v>293.29212577857555</v>
      </c>
      <c r="P122" s="77">
        <f>IF(P29=0,"",1000000*P29/TrRoad_act!P92)</f>
        <v>333.68725687752624</v>
      </c>
      <c r="Q122" s="77">
        <f>IF(Q29=0,"",1000000*Q29/TrRoad_act!Q92)</f>
        <v>393.20775899181251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418.10657195692727</v>
      </c>
      <c r="M123" s="77">
        <f>IF(M32=0,"",1000000*M32/TrRoad_act!M93)</f>
        <v>419.98942413569728</v>
      </c>
      <c r="N123" s="77">
        <f>IF(N32=0,"",1000000*N32/TrRoad_act!N93)</f>
        <v>421.94006435033236</v>
      </c>
      <c r="O123" s="77">
        <f>IF(O32=0,"",1000000*O32/TrRoad_act!O93)</f>
        <v>423.93134216510373</v>
      </c>
      <c r="P123" s="77">
        <f>IF(P32=0,"",1000000*P32/TrRoad_act!P93)</f>
        <v>427.63880202238653</v>
      </c>
      <c r="Q123" s="77">
        <f>IF(Q32=0,"",1000000*Q32/TrRoad_act!Q93)</f>
        <v>431.21155824238963</v>
      </c>
    </row>
    <row r="124" spans="1:17" ht="11.45" customHeight="1" x14ac:dyDescent="0.25">
      <c r="A124" s="19" t="s">
        <v>28</v>
      </c>
      <c r="B124" s="76">
        <f>IF(B33=0,"",1000000*B33/TrRoad_act!B94)</f>
        <v>28449.340720093911</v>
      </c>
      <c r="C124" s="76">
        <f>IF(C33=0,"",1000000*C33/TrRoad_act!C94)</f>
        <v>28384.610344428103</v>
      </c>
      <c r="D124" s="76">
        <f>IF(D33=0,"",1000000*D33/TrRoad_act!D94)</f>
        <v>28121.87925804207</v>
      </c>
      <c r="E124" s="76">
        <f>IF(E33=0,"",1000000*E33/TrRoad_act!E94)</f>
        <v>28351.526335966428</v>
      </c>
      <c r="F124" s="76">
        <f>IF(F33=0,"",1000000*F33/TrRoad_act!F94)</f>
        <v>27880.152711796989</v>
      </c>
      <c r="G124" s="76">
        <f>IF(G33=0,"",1000000*G33/TrRoad_act!G94)</f>
        <v>27168.870434345186</v>
      </c>
      <c r="H124" s="76">
        <f>IF(H33=0,"",1000000*H33/TrRoad_act!H94)</f>
        <v>26591.688579215774</v>
      </c>
      <c r="I124" s="76">
        <f>IF(I33=0,"",1000000*I33/TrRoad_act!I94)</f>
        <v>25884.634211013377</v>
      </c>
      <c r="J124" s="76">
        <f>IF(J33=0,"",1000000*J33/TrRoad_act!J94)</f>
        <v>25482.617934421283</v>
      </c>
      <c r="K124" s="76">
        <f>IF(K33=0,"",1000000*K33/TrRoad_act!K94)</f>
        <v>24719.830924648457</v>
      </c>
      <c r="L124" s="76">
        <f>IF(L33=0,"",1000000*L33/TrRoad_act!L94)</f>
        <v>24026.717027310475</v>
      </c>
      <c r="M124" s="76">
        <f>IF(M33=0,"",1000000*M33/TrRoad_act!M94)</f>
        <v>23093.450674790078</v>
      </c>
      <c r="N124" s="76">
        <f>IF(N33=0,"",1000000*N33/TrRoad_act!N94)</f>
        <v>22099.453710597154</v>
      </c>
      <c r="O124" s="76">
        <f>IF(O33=0,"",1000000*O33/TrRoad_act!O94)</f>
        <v>21493.23304292986</v>
      </c>
      <c r="P124" s="76">
        <f>IF(P33=0,"",1000000*P33/TrRoad_act!P94)</f>
        <v>21622.565931565921</v>
      </c>
      <c r="Q124" s="76">
        <f>IF(Q33=0,"",1000000*Q33/TrRoad_act!Q94)</f>
        <v>22230.844900464981</v>
      </c>
    </row>
    <row r="125" spans="1:17" ht="11.45" customHeight="1" x14ac:dyDescent="0.25">
      <c r="A125" s="62" t="s">
        <v>59</v>
      </c>
      <c r="B125" s="75">
        <f>IF(B34=0,"",1000000*B34/TrRoad_act!B95)</f>
        <v>7706.9289202597674</v>
      </c>
      <c r="C125" s="75">
        <f>IF(C34=0,"",1000000*C34/TrRoad_act!C95)</f>
        <v>7927.771880651183</v>
      </c>
      <c r="D125" s="75">
        <f>IF(D34=0,"",1000000*D34/TrRoad_act!D95)</f>
        <v>8099.8241515532336</v>
      </c>
      <c r="E125" s="75">
        <f>IF(E34=0,"",1000000*E34/TrRoad_act!E95)</f>
        <v>8253.2792981869297</v>
      </c>
      <c r="F125" s="75">
        <f>IF(F34=0,"",1000000*F34/TrRoad_act!F95)</f>
        <v>8235.4732691788759</v>
      </c>
      <c r="G125" s="75">
        <f>IF(G34=0,"",1000000*G34/TrRoad_act!G95)</f>
        <v>8211.8673407355218</v>
      </c>
      <c r="H125" s="75">
        <f>IF(H34=0,"",1000000*H34/TrRoad_act!H95)</f>
        <v>8184.8313290878214</v>
      </c>
      <c r="I125" s="75">
        <f>IF(I34=0,"",1000000*I34/TrRoad_act!I95)</f>
        <v>8118.4437679921266</v>
      </c>
      <c r="J125" s="75">
        <f>IF(J34=0,"",1000000*J34/TrRoad_act!J95)</f>
        <v>7946.7553652500119</v>
      </c>
      <c r="K125" s="75">
        <f>IF(K34=0,"",1000000*K34/TrRoad_act!K95)</f>
        <v>7753.2479770689879</v>
      </c>
      <c r="L125" s="75">
        <f>IF(L34=0,"",1000000*L34/TrRoad_act!L95)</f>
        <v>7547.3980580949055</v>
      </c>
      <c r="M125" s="75">
        <f>IF(M34=0,"",1000000*M34/TrRoad_act!M95)</f>
        <v>7335.3412475590876</v>
      </c>
      <c r="N125" s="75">
        <f>IF(N34=0,"",1000000*N34/TrRoad_act!N95)</f>
        <v>7165.0715576340472</v>
      </c>
      <c r="O125" s="75">
        <f>IF(O34=0,"",1000000*O34/TrRoad_act!O95)</f>
        <v>6992.839789535773</v>
      </c>
      <c r="P125" s="75">
        <f>IF(P34=0,"",1000000*P34/TrRoad_act!P95)</f>
        <v>7016.8148521909789</v>
      </c>
      <c r="Q125" s="75">
        <f>IF(Q34=0,"",1000000*Q34/TrRoad_act!Q95)</f>
        <v>7054.2237477561457</v>
      </c>
    </row>
    <row r="126" spans="1:17" ht="11.45" customHeight="1" x14ac:dyDescent="0.25">
      <c r="A126" s="62" t="s">
        <v>58</v>
      </c>
      <c r="B126" s="75">
        <f>IF(B36=0,"",1000000*B36/TrRoad_act!B96)</f>
        <v>28757.708289130263</v>
      </c>
      <c r="C126" s="75">
        <f>IF(C36=0,"",1000000*C36/TrRoad_act!C96)</f>
        <v>28679.672658596708</v>
      </c>
      <c r="D126" s="75">
        <f>IF(D36=0,"",1000000*D36/TrRoad_act!D96)</f>
        <v>28382.367323485381</v>
      </c>
      <c r="E126" s="75">
        <f>IF(E36=0,"",1000000*E36/TrRoad_act!E96)</f>
        <v>28606.537905263995</v>
      </c>
      <c r="F126" s="75">
        <f>IF(F36=0,"",1000000*F36/TrRoad_act!F96)</f>
        <v>28121.039656308316</v>
      </c>
      <c r="G126" s="75">
        <f>IF(G36=0,"",1000000*G36/TrRoad_act!G96)</f>
        <v>27420.309402293209</v>
      </c>
      <c r="H126" s="75">
        <f>IF(H36=0,"",1000000*H36/TrRoad_act!H96)</f>
        <v>26816.942948865541</v>
      </c>
      <c r="I126" s="75">
        <f>IF(I36=0,"",1000000*I36/TrRoad_act!I96)</f>
        <v>26090.485662391624</v>
      </c>
      <c r="J126" s="75">
        <f>IF(J36=0,"",1000000*J36/TrRoad_act!J96)</f>
        <v>25669.052104609265</v>
      </c>
      <c r="K126" s="75">
        <f>IF(K36=0,"",1000000*K36/TrRoad_act!K96)</f>
        <v>24889.351334847845</v>
      </c>
      <c r="L126" s="75">
        <f>IF(L36=0,"",1000000*L36/TrRoad_act!L96)</f>
        <v>24178.100391657932</v>
      </c>
      <c r="M126" s="75">
        <f>IF(M36=0,"",1000000*M36/TrRoad_act!M96)</f>
        <v>23236.139158343307</v>
      </c>
      <c r="N126" s="75">
        <f>IF(N36=0,"",1000000*N36/TrRoad_act!N96)</f>
        <v>22232.241674647754</v>
      </c>
      <c r="O126" s="75">
        <f>IF(O36=0,"",1000000*O36/TrRoad_act!O96)</f>
        <v>21617.96832775322</v>
      </c>
      <c r="P126" s="75">
        <f>IF(P36=0,"",1000000*P36/TrRoad_act!P96)</f>
        <v>21745.705040983452</v>
      </c>
      <c r="Q126" s="75">
        <f>IF(Q36=0,"",1000000*Q36/TrRoad_act!Q96)</f>
        <v>22352.727928582022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>
        <f>IF(B41=0,"",1000000*B41/TrRoad_act!B99)</f>
        <v>11297.425081656185</v>
      </c>
      <c r="C129" s="75">
        <f>IF(C41=0,"",1000000*C41/TrRoad_act!C99)</f>
        <v>11334.141806750116</v>
      </c>
      <c r="D129" s="75">
        <f>IF(D41=0,"",1000000*D41/TrRoad_act!D99)</f>
        <v>11367.306218932783</v>
      </c>
      <c r="E129" s="75">
        <f>IF(E41=0,"",1000000*E41/TrRoad_act!E99)</f>
        <v>11399.100856290095</v>
      </c>
      <c r="F129" s="75">
        <f>IF(F41=0,"",1000000*F41/TrRoad_act!F99)</f>
        <v>11435.604537386012</v>
      </c>
      <c r="G129" s="75">
        <f>IF(G41=0,"",1000000*G41/TrRoad_act!G99)</f>
        <v>10527.344715488192</v>
      </c>
      <c r="H129" s="75">
        <f>IF(H41=0,"",1000000*H41/TrRoad_act!H99)</f>
        <v>10561.629050844433</v>
      </c>
      <c r="I129" s="75">
        <f>IF(I41=0,"",1000000*I41/TrRoad_act!I99)</f>
        <v>10548.090023390812</v>
      </c>
      <c r="J129" s="75">
        <f>IF(J41=0,"",1000000*J41/TrRoad_act!J99)</f>
        <v>10528.72866968282</v>
      </c>
      <c r="K129" s="75">
        <f>IF(K41=0,"",1000000*K41/TrRoad_act!K99)</f>
        <v>10562.797226953715</v>
      </c>
      <c r="L129" s="75">
        <f>IF(L41=0,"",1000000*L41/TrRoad_act!L99)</f>
        <v>10596.819306219193</v>
      </c>
      <c r="M129" s="75">
        <f>IF(M41=0,"",1000000*M41/TrRoad_act!M99)</f>
        <v>10631.429811621194</v>
      </c>
      <c r="N129" s="75">
        <f>IF(N41=0,"",1000000*N41/TrRoad_act!N99)</f>
        <v>10666.060012120877</v>
      </c>
      <c r="O129" s="75">
        <f>IF(O41=0,"",1000000*O41/TrRoad_act!O99)</f>
        <v>10701.039185600837</v>
      </c>
      <c r="P129" s="75">
        <f>IF(P41=0,"",1000000*P41/TrRoad_act!P99)</f>
        <v>10645.505629905711</v>
      </c>
      <c r="Q129" s="75">
        <f>IF(Q41=0,"",1000000*Q41/TrRoad_act!Q99)</f>
        <v>10667.792332338839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1549.6379993102785</v>
      </c>
      <c r="C131" s="78">
        <f>IF(C43=0,"",1000000*C43/TrRoad_act!C101)</f>
        <v>1552.5161653046459</v>
      </c>
      <c r="D131" s="78">
        <f>IF(D43=0,"",1000000*D43/TrRoad_act!D101)</f>
        <v>1729.0073673347138</v>
      </c>
      <c r="E131" s="78">
        <f>IF(E43=0,"",1000000*E43/TrRoad_act!E101)</f>
        <v>1727.1297319615433</v>
      </c>
      <c r="F131" s="78">
        <f>IF(F43=0,"",1000000*F43/TrRoad_act!F101)</f>
        <v>1805.6858557671906</v>
      </c>
      <c r="G131" s="78">
        <f>IF(G43=0,"",1000000*G43/TrRoad_act!G101)</f>
        <v>1786.5617736239158</v>
      </c>
      <c r="H131" s="78">
        <f>IF(H43=0,"",1000000*H43/TrRoad_act!H101)</f>
        <v>1784.8206932873979</v>
      </c>
      <c r="I131" s="78">
        <f>IF(I43=0,"",1000000*I43/TrRoad_act!I101)</f>
        <v>1829.9164102771019</v>
      </c>
      <c r="J131" s="78">
        <f>IF(J43=0,"",1000000*J43/TrRoad_act!J101)</f>
        <v>1807.0258694740799</v>
      </c>
      <c r="K131" s="78">
        <f>IF(K43=0,"",1000000*K43/TrRoad_act!K101)</f>
        <v>1738.6186144176957</v>
      </c>
      <c r="L131" s="78">
        <f>IF(L43=0,"",1000000*L43/TrRoad_act!L101)</f>
        <v>1675.4760190480188</v>
      </c>
      <c r="M131" s="78">
        <f>IF(M43=0,"",1000000*M43/TrRoad_act!M101)</f>
        <v>1610.0149089001548</v>
      </c>
      <c r="N131" s="78">
        <f>IF(N43=0,"",1000000*N43/TrRoad_act!N101)</f>
        <v>1536.4583605344394</v>
      </c>
      <c r="O131" s="78">
        <f>IF(O43=0,"",1000000*O43/TrRoad_act!O101)</f>
        <v>1406.9542853445005</v>
      </c>
      <c r="P131" s="78">
        <f>IF(P43=0,"",1000000*P43/TrRoad_act!P101)</f>
        <v>1420.9304306307426</v>
      </c>
      <c r="Q131" s="78">
        <f>IF(Q43=0,"",1000000*Q43/TrRoad_act!Q101)</f>
        <v>1478.9971070427594</v>
      </c>
    </row>
    <row r="132" spans="1:17" ht="11.45" customHeight="1" x14ac:dyDescent="0.25">
      <c r="A132" s="62" t="s">
        <v>59</v>
      </c>
      <c r="B132" s="77">
        <f>IF(B44=0,"",1000000*B44/TrRoad_act!B102)</f>
        <v>1217.8480762725783</v>
      </c>
      <c r="C132" s="77">
        <f>IF(C44=0,"",1000000*C44/TrRoad_act!C102)</f>
        <v>1220.7258331401913</v>
      </c>
      <c r="D132" s="77">
        <f>IF(D44=0,"",1000000*D44/TrRoad_act!D102)</f>
        <v>1296.595521554781</v>
      </c>
      <c r="E132" s="77">
        <f>IF(E44=0,"",1000000*E44/TrRoad_act!E102)</f>
        <v>1239.4869767661296</v>
      </c>
      <c r="F132" s="77">
        <f>IF(F44=0,"",1000000*F44/TrRoad_act!F102)</f>
        <v>1241.8136352340132</v>
      </c>
      <c r="G132" s="77">
        <f>IF(G44=0,"",1000000*G44/TrRoad_act!G102)</f>
        <v>1297.5481178103155</v>
      </c>
      <c r="H132" s="77">
        <f>IF(H44=0,"",1000000*H44/TrRoad_act!H102)</f>
        <v>1369.517592393405</v>
      </c>
      <c r="I132" s="77">
        <f>IF(I44=0,"",1000000*I44/TrRoad_act!I102)</f>
        <v>1340.2009046171854</v>
      </c>
      <c r="J132" s="77">
        <f>IF(J44=0,"",1000000*J44/TrRoad_act!J102)</f>
        <v>1250.6720612629895</v>
      </c>
      <c r="K132" s="77">
        <f>IF(K44=0,"",1000000*K44/TrRoad_act!K102)</f>
        <v>1196.0710087501559</v>
      </c>
      <c r="L132" s="77">
        <f>IF(L44=0,"",1000000*L44/TrRoad_act!L102)</f>
        <v>1168.7647896962335</v>
      </c>
      <c r="M132" s="77">
        <f>IF(M44=0,"",1000000*M44/TrRoad_act!M102)</f>
        <v>1174.3927211990492</v>
      </c>
      <c r="N132" s="77">
        <f>IF(N44=0,"",1000000*N44/TrRoad_act!N102)</f>
        <v>1175.1001400626897</v>
      </c>
      <c r="O132" s="77">
        <f>IF(O44=0,"",1000000*O44/TrRoad_act!O102)</f>
        <v>1122.9931449207672</v>
      </c>
      <c r="P132" s="77">
        <f>IF(P44=0,"",1000000*P44/TrRoad_act!P102)</f>
        <v>1100.4339848985869</v>
      </c>
      <c r="Q132" s="77">
        <f>IF(Q44=0,"",1000000*Q44/TrRoad_act!Q102)</f>
        <v>1086.2040274506819</v>
      </c>
    </row>
    <row r="133" spans="1:17" ht="11.45" customHeight="1" x14ac:dyDescent="0.25">
      <c r="A133" s="62" t="s">
        <v>58</v>
      </c>
      <c r="B133" s="77">
        <f>IF(B46=0,"",1000000*B46/TrRoad_act!B103)</f>
        <v>1634.0634184111946</v>
      </c>
      <c r="C133" s="77">
        <f>IF(C46=0,"",1000000*C46/TrRoad_act!C103)</f>
        <v>1636.0874956909458</v>
      </c>
      <c r="D133" s="77">
        <f>IF(D46=0,"",1000000*D46/TrRoad_act!D103)</f>
        <v>1827.5931237528443</v>
      </c>
      <c r="E133" s="77">
        <f>IF(E46=0,"",1000000*E46/TrRoad_act!E103)</f>
        <v>1819.9331191846491</v>
      </c>
      <c r="F133" s="77">
        <f>IF(F46=0,"",1000000*F46/TrRoad_act!F103)</f>
        <v>1898.8705057298523</v>
      </c>
      <c r="G133" s="77">
        <f>IF(G46=0,"",1000000*G46/TrRoad_act!G103)</f>
        <v>1864.4003742096879</v>
      </c>
      <c r="H133" s="77">
        <f>IF(H46=0,"",1000000*H46/TrRoad_act!H103)</f>
        <v>1849.7270278731855</v>
      </c>
      <c r="I133" s="77">
        <f>IF(I46=0,"",1000000*I46/TrRoad_act!I103)</f>
        <v>1891.1237333103447</v>
      </c>
      <c r="J133" s="77">
        <f>IF(J46=0,"",1000000*J46/TrRoad_act!J103)</f>
        <v>1867.9182916776867</v>
      </c>
      <c r="K133" s="77">
        <f>IF(K46=0,"",1000000*K46/TrRoad_act!K103)</f>
        <v>1792.5773303848221</v>
      </c>
      <c r="L133" s="77">
        <f>IF(L46=0,"",1000000*L46/TrRoad_act!L103)</f>
        <v>1721.7802910730427</v>
      </c>
      <c r="M133" s="77">
        <f>IF(M46=0,"",1000000*M46/TrRoad_act!M103)</f>
        <v>1649.4464617523249</v>
      </c>
      <c r="N133" s="77">
        <f>IF(N46=0,"",1000000*N46/TrRoad_act!N103)</f>
        <v>1569.1337369634971</v>
      </c>
      <c r="O133" s="77">
        <f>IF(O46=0,"",1000000*O46/TrRoad_act!O103)</f>
        <v>1430.9616622067626</v>
      </c>
      <c r="P133" s="77">
        <f>IF(P46=0,"",1000000*P46/TrRoad_act!P103)</f>
        <v>1443.2427813691017</v>
      </c>
      <c r="Q133" s="77">
        <f>IF(Q46=0,"",1000000*Q46/TrRoad_act!Q103)</f>
        <v>1503.6710456401836</v>
      </c>
    </row>
    <row r="134" spans="1:17" ht="11.45" customHeight="1" x14ac:dyDescent="0.25">
      <c r="A134" s="62" t="s">
        <v>57</v>
      </c>
      <c r="B134" s="77">
        <f>IF(B48=0,"",1000000*B48/TrRoad_act!B104)</f>
        <v>910.23962951508827</v>
      </c>
      <c r="C134" s="77">
        <f>IF(C48=0,"",1000000*C48/TrRoad_act!C104)</f>
        <v>915.20422089232829</v>
      </c>
      <c r="D134" s="77">
        <f>IF(D48=0,"",1000000*D48/TrRoad_act!D104)</f>
        <v>1032.8900146839921</v>
      </c>
      <c r="E134" s="77">
        <f>IF(E48=0,"",1000000*E48/TrRoad_act!E104)</f>
        <v>1049.8214690398236</v>
      </c>
      <c r="F134" s="77">
        <f>IF(F48=0,"",1000000*F48/TrRoad_act!F104)</f>
        <v>1111.0402371006328</v>
      </c>
      <c r="G134" s="77">
        <f>IF(G48=0,"",1000000*G48/TrRoad_act!G104)</f>
        <v>1108.8143938300236</v>
      </c>
      <c r="H134" s="77">
        <f>IF(H48=0,"",1000000*H48/TrRoad_act!H104)</f>
        <v>1113.2782952775294</v>
      </c>
      <c r="I134" s="77">
        <f>IF(I48=0,"",1000000*I48/TrRoad_act!I104)</f>
        <v>1149.8317409817032</v>
      </c>
      <c r="J134" s="77">
        <f>IF(J48=0,"",1000000*J48/TrRoad_act!J104)</f>
        <v>1134.9833583519523</v>
      </c>
      <c r="K134" s="77">
        <f>IF(K48=0,"",1000000*K48/TrRoad_act!K104)</f>
        <v>1090.8167746154841</v>
      </c>
      <c r="L134" s="77">
        <f>IF(L48=0,"",1000000*L48/TrRoad_act!L104)</f>
        <v>1055.2480147711576</v>
      </c>
      <c r="M134" s="77">
        <f>IF(M48=0,"",1000000*M48/TrRoad_act!M104)</f>
        <v>1022.664119737937</v>
      </c>
      <c r="N134" s="77">
        <f>IF(N48=0,"",1000000*N48/TrRoad_act!N104)</f>
        <v>984.29316692507018</v>
      </c>
      <c r="O134" s="77">
        <f>IF(O48=0,"",1000000*O48/TrRoad_act!O104)</f>
        <v>907.22838074490596</v>
      </c>
      <c r="P134" s="77">
        <f>IF(P48=0,"",1000000*P48/TrRoad_act!P104)</f>
        <v>927.76129145313826</v>
      </c>
      <c r="Q134" s="77">
        <f>IF(Q48=0,"",1000000*Q48/TrRoad_act!Q104)</f>
        <v>976.10380673990392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>
        <f>IF(L49=0,"",1000000*L49/TrRoad_act!L105)</f>
        <v>1238.816223547979</v>
      </c>
      <c r="M135" s="77">
        <f>IF(M49=0,"",1000000*M49/TrRoad_act!M105)</f>
        <v>1206.1509001488109</v>
      </c>
      <c r="N135" s="77">
        <f>IF(N49=0,"",1000000*N49/TrRoad_act!N105)</f>
        <v>1190.6266045036059</v>
      </c>
      <c r="O135" s="77">
        <f>IF(O49=0,"",1000000*O49/TrRoad_act!O105)</f>
        <v>1113.943745883558</v>
      </c>
      <c r="P135" s="77">
        <f>IF(P49=0,"",1000000*P49/TrRoad_act!P105)</f>
        <v>1074.1477368112121</v>
      </c>
      <c r="Q135" s="77">
        <f>IF(Q49=0,"",1000000*Q49/TrRoad_act!Q105)</f>
        <v>1237.4594696896781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>
        <f>IF(N51=0,"",1000000*N51/TrRoad_act!N106)</f>
        <v>598.4201033978826</v>
      </c>
      <c r="O136" s="77">
        <f>IF(O51=0,"",1000000*O51/TrRoad_act!O106)</f>
        <v>603.39769978162599</v>
      </c>
      <c r="P136" s="77">
        <f>IF(P51=0,"",1000000*P51/TrRoad_act!P106)</f>
        <v>606.90235293724288</v>
      </c>
      <c r="Q136" s="77">
        <f>IF(Q51=0,"",1000000*Q51/TrRoad_act!Q106)</f>
        <v>611.55385981452366</v>
      </c>
    </row>
    <row r="137" spans="1:17" ht="11.45" customHeight="1" x14ac:dyDescent="0.25">
      <c r="A137" s="19" t="s">
        <v>24</v>
      </c>
      <c r="B137" s="76">
        <f>IF(B52=0,"",1000000*B52/TrRoad_act!B107)</f>
        <v>13149.538032290835</v>
      </c>
      <c r="C137" s="76">
        <f>IF(C52=0,"",1000000*C52/TrRoad_act!C107)</f>
        <v>13476.310897423959</v>
      </c>
      <c r="D137" s="76">
        <f>IF(D52=0,"",1000000*D52/TrRoad_act!D107)</f>
        <v>13962.018878089859</v>
      </c>
      <c r="E137" s="76">
        <f>IF(E52=0,"",1000000*E52/TrRoad_act!E107)</f>
        <v>13911.714422941603</v>
      </c>
      <c r="F137" s="76">
        <f>IF(F52=0,"",1000000*F52/TrRoad_act!F107)</f>
        <v>14360.410759652528</v>
      </c>
      <c r="G137" s="76">
        <f>IF(G52=0,"",1000000*G52/TrRoad_act!G107)</f>
        <v>13747.172294215008</v>
      </c>
      <c r="H137" s="76">
        <f>IF(H52=0,"",1000000*H52/TrRoad_act!H107)</f>
        <v>14405.355452302905</v>
      </c>
      <c r="I137" s="76">
        <f>IF(I52=0,"",1000000*I52/TrRoad_act!I107)</f>
        <v>14866.430750809177</v>
      </c>
      <c r="J137" s="76">
        <f>IF(J52=0,"",1000000*J52/TrRoad_act!J107)</f>
        <v>13329.279476055304</v>
      </c>
      <c r="K137" s="76">
        <f>IF(K52=0,"",1000000*K52/TrRoad_act!K107)</f>
        <v>12642.932644363686</v>
      </c>
      <c r="L137" s="76">
        <f>IF(L52=0,"",1000000*L52/TrRoad_act!L107)</f>
        <v>12803.564384664423</v>
      </c>
      <c r="M137" s="76">
        <f>IF(M52=0,"",1000000*M52/TrRoad_act!M107)</f>
        <v>11581.107813780563</v>
      </c>
      <c r="N137" s="76">
        <f>IF(N52=0,"",1000000*N52/TrRoad_act!N107)</f>
        <v>11387.282646308713</v>
      </c>
      <c r="O137" s="76">
        <f>IF(O52=0,"",1000000*O52/TrRoad_act!O107)</f>
        <v>11896.200496537733</v>
      </c>
      <c r="P137" s="76">
        <f>IF(P52=0,"",1000000*P52/TrRoad_act!P107)</f>
        <v>12092.398701770713</v>
      </c>
      <c r="Q137" s="76">
        <f>IF(Q52=0,"",1000000*Q52/TrRoad_act!Q107)</f>
        <v>11968.372916546035</v>
      </c>
    </row>
    <row r="138" spans="1:17" ht="11.45" customHeight="1" x14ac:dyDescent="0.25">
      <c r="A138" s="17" t="s">
        <v>23</v>
      </c>
      <c r="B138" s="75">
        <f>IF(B53=0,"",1000000*B53/TrRoad_act!B108)</f>
        <v>7845.2164997181826</v>
      </c>
      <c r="C138" s="75">
        <f>IF(C53=0,"",1000000*C53/TrRoad_act!C108)</f>
        <v>8445.9833684360055</v>
      </c>
      <c r="D138" s="75">
        <f>IF(D53=0,"",1000000*D53/TrRoad_act!D108)</f>
        <v>8662.0698010005999</v>
      </c>
      <c r="E138" s="75">
        <f>IF(E53=0,"",1000000*E53/TrRoad_act!E108)</f>
        <v>7857.8654325617053</v>
      </c>
      <c r="F138" s="75">
        <f>IF(F53=0,"",1000000*F53/TrRoad_act!F108)</f>
        <v>7810.9211102629279</v>
      </c>
      <c r="G138" s="75">
        <f>IF(G53=0,"",1000000*G53/TrRoad_act!G108)</f>
        <v>6983.8077112676283</v>
      </c>
      <c r="H138" s="75">
        <f>IF(H53=0,"",1000000*H53/TrRoad_act!H108)</f>
        <v>7113.4334962053908</v>
      </c>
      <c r="I138" s="75">
        <f>IF(I53=0,"",1000000*I53/TrRoad_act!I108)</f>
        <v>6928.0931165053398</v>
      </c>
      <c r="J138" s="75">
        <f>IF(J53=0,"",1000000*J53/TrRoad_act!J108)</f>
        <v>5351.0707034721891</v>
      </c>
      <c r="K138" s="75">
        <f>IF(K53=0,"",1000000*K53/TrRoad_act!K108)</f>
        <v>5238.7080028828814</v>
      </c>
      <c r="L138" s="75">
        <f>IF(L53=0,"",1000000*L53/TrRoad_act!L108)</f>
        <v>5189.300562010767</v>
      </c>
      <c r="M138" s="75">
        <f>IF(M53=0,"",1000000*M53/TrRoad_act!M108)</f>
        <v>4853.4857713912916</v>
      </c>
      <c r="N138" s="75">
        <f>IF(N53=0,"",1000000*N53/TrRoad_act!N108)</f>
        <v>4948.9926004600457</v>
      </c>
      <c r="O138" s="75">
        <f>IF(O53=0,"",1000000*O53/TrRoad_act!O108)</f>
        <v>5147.2938933372034</v>
      </c>
      <c r="P138" s="75">
        <f>IF(P53=0,"",1000000*P53/TrRoad_act!P108)</f>
        <v>5287.4452050094606</v>
      </c>
      <c r="Q138" s="75">
        <f>IF(Q53=0,"",1000000*Q53/TrRoad_act!Q108)</f>
        <v>5340.0804905799969</v>
      </c>
    </row>
    <row r="139" spans="1:17" ht="11.45" customHeight="1" x14ac:dyDescent="0.25">
      <c r="A139" s="15" t="s">
        <v>22</v>
      </c>
      <c r="B139" s="74">
        <f>IF(B55=0,"",1000000*B55/TrRoad_act!B109)</f>
        <v>50139.393112543032</v>
      </c>
      <c r="C139" s="74">
        <f>IF(C55=0,"",1000000*C55/TrRoad_act!C109)</f>
        <v>46677.53085574424</v>
      </c>
      <c r="D139" s="74">
        <f>IF(D55=0,"",1000000*D55/TrRoad_act!D109)</f>
        <v>47197.525000849564</v>
      </c>
      <c r="E139" s="74">
        <f>IF(E55=0,"",1000000*E55/TrRoad_act!E109)</f>
        <v>52326.374405127368</v>
      </c>
      <c r="F139" s="74">
        <f>IF(F55=0,"",1000000*F55/TrRoad_act!F109)</f>
        <v>51367.114710842907</v>
      </c>
      <c r="G139" s="74">
        <f>IF(G55=0,"",1000000*G55/TrRoad_act!G109)</f>
        <v>52205.396056199002</v>
      </c>
      <c r="H139" s="74">
        <f>IF(H55=0,"",1000000*H55/TrRoad_act!H109)</f>
        <v>54762.108379711382</v>
      </c>
      <c r="I139" s="74">
        <f>IF(I55=0,"",1000000*I55/TrRoad_act!I109)</f>
        <v>57880.056314614943</v>
      </c>
      <c r="J139" s="74">
        <f>IF(J55=0,"",1000000*J55/TrRoad_act!J109)</f>
        <v>59501.036530711746</v>
      </c>
      <c r="K139" s="74">
        <f>IF(K55=0,"",1000000*K55/TrRoad_act!K109)</f>
        <v>57623.444757385631</v>
      </c>
      <c r="L139" s="74">
        <f>IF(L55=0,"",1000000*L55/TrRoad_act!L109)</f>
        <v>59103.102485115509</v>
      </c>
      <c r="M139" s="74">
        <f>IF(M55=0,"",1000000*M55/TrRoad_act!M109)</f>
        <v>55977.288507009056</v>
      </c>
      <c r="N139" s="74">
        <f>IF(N55=0,"",1000000*N55/TrRoad_act!N109)</f>
        <v>52579.955461774443</v>
      </c>
      <c r="O139" s="74">
        <f>IF(O55=0,"",1000000*O55/TrRoad_act!O109)</f>
        <v>53757.38518214666</v>
      </c>
      <c r="P139" s="74">
        <f>IF(P55=0,"",1000000*P55/TrRoad_act!P109)</f>
        <v>54596.801416604329</v>
      </c>
      <c r="Q139" s="74">
        <f>IF(Q55=0,"",1000000*Q55/TrRoad_act!Q109)</f>
        <v>55420.540433806491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0.67893975824071662</v>
      </c>
      <c r="C142" s="56">
        <f t="shared" si="12"/>
        <v>0.67665356090935058</v>
      </c>
      <c r="D142" s="56">
        <f t="shared" si="12"/>
        <v>0.66211334301857361</v>
      </c>
      <c r="E142" s="56">
        <f t="shared" si="12"/>
        <v>0.65976855474724794</v>
      </c>
      <c r="F142" s="56">
        <f t="shared" si="12"/>
        <v>0.64113121159448827</v>
      </c>
      <c r="G142" s="56">
        <f t="shared" si="12"/>
        <v>0.62881469254025812</v>
      </c>
      <c r="H142" s="56">
        <f t="shared" si="12"/>
        <v>0.62192753435700432</v>
      </c>
      <c r="I142" s="56">
        <f t="shared" si="12"/>
        <v>0.61448574225207675</v>
      </c>
      <c r="J142" s="56">
        <f t="shared" si="12"/>
        <v>0.62935926556807498</v>
      </c>
      <c r="K142" s="56">
        <f t="shared" si="12"/>
        <v>0.64393102005497183</v>
      </c>
      <c r="L142" s="56">
        <f t="shared" si="12"/>
        <v>0.63656047421105821</v>
      </c>
      <c r="M142" s="56">
        <f t="shared" si="12"/>
        <v>0.64028230860287239</v>
      </c>
      <c r="N142" s="56">
        <f t="shared" si="12"/>
        <v>0.64309321328609526</v>
      </c>
      <c r="O142" s="56">
        <f t="shared" si="12"/>
        <v>0.63056341287259055</v>
      </c>
      <c r="P142" s="56">
        <f t="shared" si="12"/>
        <v>0.62830110801803252</v>
      </c>
      <c r="Q142" s="56">
        <f t="shared" si="12"/>
        <v>0.62788580896276369</v>
      </c>
    </row>
    <row r="143" spans="1:17" ht="11.45" customHeight="1" x14ac:dyDescent="0.25">
      <c r="A143" s="55" t="s">
        <v>30</v>
      </c>
      <c r="B143" s="54">
        <f t="shared" ref="B143:Q143" si="13">IF(B19=0,0,B19/B$17)</f>
        <v>7.603961740550288E-3</v>
      </c>
      <c r="C143" s="54">
        <f t="shared" si="13"/>
        <v>7.7520376934431066E-3</v>
      </c>
      <c r="D143" s="54">
        <f t="shared" si="13"/>
        <v>7.9474343575854523E-3</v>
      </c>
      <c r="E143" s="54">
        <f t="shared" si="13"/>
        <v>8.1975747497990432E-3</v>
      </c>
      <c r="F143" s="54">
        <f t="shared" si="13"/>
        <v>7.8750329633473053E-3</v>
      </c>
      <c r="G143" s="54">
        <f t="shared" si="13"/>
        <v>7.6225217177755761E-3</v>
      </c>
      <c r="H143" s="54">
        <f t="shared" si="13"/>
        <v>7.6939035937839302E-3</v>
      </c>
      <c r="I143" s="54">
        <f t="shared" si="13"/>
        <v>7.8375643195161132E-3</v>
      </c>
      <c r="J143" s="54">
        <f t="shared" si="13"/>
        <v>7.5507179670557525E-3</v>
      </c>
      <c r="K143" s="54">
        <f t="shared" si="13"/>
        <v>7.4484923024149908E-3</v>
      </c>
      <c r="L143" s="54">
        <f t="shared" si="13"/>
        <v>7.1192583284243527E-3</v>
      </c>
      <c r="M143" s="54">
        <f t="shared" si="13"/>
        <v>7.1062925601467633E-3</v>
      </c>
      <c r="N143" s="54">
        <f t="shared" si="13"/>
        <v>7.056434637217843E-3</v>
      </c>
      <c r="O143" s="54">
        <f t="shared" si="13"/>
        <v>6.9484610599389084E-3</v>
      </c>
      <c r="P143" s="54">
        <f t="shared" si="13"/>
        <v>6.9615224588781719E-3</v>
      </c>
      <c r="Q143" s="54">
        <f t="shared" si="13"/>
        <v>6.5763166838800164E-3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0.61722270338923013</v>
      </c>
      <c r="C144" s="50">
        <f t="shared" si="14"/>
        <v>0.61696546559629084</v>
      </c>
      <c r="D144" s="50">
        <f t="shared" si="14"/>
        <v>0.60241662549141373</v>
      </c>
      <c r="E144" s="50">
        <f t="shared" si="14"/>
        <v>0.59952512473798114</v>
      </c>
      <c r="F144" s="50">
        <f t="shared" si="14"/>
        <v>0.582960793257571</v>
      </c>
      <c r="G144" s="50">
        <f t="shared" si="14"/>
        <v>0.5705675699129602</v>
      </c>
      <c r="H144" s="50">
        <f t="shared" si="14"/>
        <v>0.56602106570854094</v>
      </c>
      <c r="I144" s="50">
        <f t="shared" si="14"/>
        <v>0.56063935535362919</v>
      </c>
      <c r="J144" s="50">
        <f t="shared" si="14"/>
        <v>0.57510697226963847</v>
      </c>
      <c r="K144" s="50">
        <f t="shared" si="14"/>
        <v>0.59038289469851646</v>
      </c>
      <c r="L144" s="50">
        <f t="shared" si="14"/>
        <v>0.58381913984658185</v>
      </c>
      <c r="M144" s="50">
        <f t="shared" si="14"/>
        <v>0.58901731999909634</v>
      </c>
      <c r="N144" s="50">
        <f t="shared" si="14"/>
        <v>0.59267867219751968</v>
      </c>
      <c r="O144" s="50">
        <f t="shared" si="14"/>
        <v>0.58118927811173993</v>
      </c>
      <c r="P144" s="50">
        <f t="shared" si="14"/>
        <v>0.57918456427168663</v>
      </c>
      <c r="Q144" s="50">
        <f t="shared" si="14"/>
        <v>0.57957814700778565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0.29099497236486899</v>
      </c>
      <c r="C145" s="52">
        <f t="shared" si="15"/>
        <v>0.27265913378239343</v>
      </c>
      <c r="D145" s="52">
        <f t="shared" si="15"/>
        <v>0.25898154103491311</v>
      </c>
      <c r="E145" s="52">
        <f t="shared" si="15"/>
        <v>0.25554202212087207</v>
      </c>
      <c r="F145" s="52">
        <f t="shared" si="15"/>
        <v>0.22110844281431288</v>
      </c>
      <c r="G145" s="52">
        <f t="shared" si="15"/>
        <v>0.21004848217563779</v>
      </c>
      <c r="H145" s="52">
        <f t="shared" si="15"/>
        <v>0.1895832105681422</v>
      </c>
      <c r="I145" s="52">
        <f t="shared" si="15"/>
        <v>0.17325893888169133</v>
      </c>
      <c r="J145" s="52">
        <f t="shared" si="15"/>
        <v>0.15775073626496988</v>
      </c>
      <c r="K145" s="52">
        <f t="shared" si="15"/>
        <v>0.15207652653380666</v>
      </c>
      <c r="L145" s="52">
        <f t="shared" si="15"/>
        <v>0.14022352752159739</v>
      </c>
      <c r="M145" s="52">
        <f t="shared" si="15"/>
        <v>0.13702573441240509</v>
      </c>
      <c r="N145" s="52">
        <f t="shared" si="15"/>
        <v>0.13743832408519416</v>
      </c>
      <c r="O145" s="52">
        <f t="shared" si="15"/>
        <v>0.14059293310233054</v>
      </c>
      <c r="P145" s="52">
        <f t="shared" si="15"/>
        <v>0.14640399826976597</v>
      </c>
      <c r="Q145" s="52">
        <f t="shared" si="15"/>
        <v>0.14952832625510987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0.31712214551367879</v>
      </c>
      <c r="C146" s="52">
        <f t="shared" si="16"/>
        <v>0.33403777715397986</v>
      </c>
      <c r="D146" s="52">
        <f t="shared" si="16"/>
        <v>0.33458167859560878</v>
      </c>
      <c r="E146" s="52">
        <f t="shared" si="16"/>
        <v>0.3363920309920394</v>
      </c>
      <c r="F146" s="52">
        <f t="shared" si="16"/>
        <v>0.3550018187364592</v>
      </c>
      <c r="G146" s="52">
        <f t="shared" si="16"/>
        <v>0.35385324517395295</v>
      </c>
      <c r="H146" s="52">
        <f t="shared" si="16"/>
        <v>0.37022393830977646</v>
      </c>
      <c r="I146" s="52">
        <f t="shared" si="16"/>
        <v>0.38234809545917198</v>
      </c>
      <c r="J146" s="52">
        <f t="shared" si="16"/>
        <v>0.41274298011838134</v>
      </c>
      <c r="K146" s="52">
        <f t="shared" si="16"/>
        <v>0.4339812754058831</v>
      </c>
      <c r="L146" s="52">
        <f t="shared" si="16"/>
        <v>0.4395916014902484</v>
      </c>
      <c r="M146" s="52">
        <f t="shared" si="16"/>
        <v>0.44765581329608328</v>
      </c>
      <c r="N146" s="52">
        <f t="shared" si="16"/>
        <v>0.45081527296869628</v>
      </c>
      <c r="O146" s="52">
        <f t="shared" si="16"/>
        <v>0.43641508405402868</v>
      </c>
      <c r="P146" s="52">
        <f t="shared" si="16"/>
        <v>0.42803219805308557</v>
      </c>
      <c r="Q146" s="52">
        <f t="shared" si="16"/>
        <v>0.42366237690757436</v>
      </c>
    </row>
    <row r="147" spans="1:17" ht="11.45" customHeight="1" x14ac:dyDescent="0.25">
      <c r="A147" s="53" t="s">
        <v>57</v>
      </c>
      <c r="B147" s="52">
        <f t="shared" ref="B147:Q147" si="17">IF(B26=0,0,B26/B$17)</f>
        <v>9.1055855106823985E-3</v>
      </c>
      <c r="C147" s="52">
        <f t="shared" si="17"/>
        <v>1.0268554659917602E-2</v>
      </c>
      <c r="D147" s="52">
        <f t="shared" si="17"/>
        <v>8.8534058608917641E-3</v>
      </c>
      <c r="E147" s="52">
        <f t="shared" si="17"/>
        <v>7.5910716250697004E-3</v>
      </c>
      <c r="F147" s="52">
        <f t="shared" si="17"/>
        <v>6.8505317067989466E-3</v>
      </c>
      <c r="G147" s="52">
        <f t="shared" si="17"/>
        <v>6.6658425633694604E-3</v>
      </c>
      <c r="H147" s="52">
        <f t="shared" si="17"/>
        <v>6.2139168306223694E-3</v>
      </c>
      <c r="I147" s="52">
        <f t="shared" si="17"/>
        <v>5.032321012765897E-3</v>
      </c>
      <c r="J147" s="52">
        <f t="shared" si="17"/>
        <v>4.613255886287213E-3</v>
      </c>
      <c r="K147" s="52">
        <f t="shared" si="17"/>
        <v>4.3250927588266326E-3</v>
      </c>
      <c r="L147" s="52">
        <f t="shared" si="17"/>
        <v>3.978388148799368E-3</v>
      </c>
      <c r="M147" s="52">
        <f t="shared" si="17"/>
        <v>4.295829655191521E-3</v>
      </c>
      <c r="N147" s="52">
        <f t="shared" si="17"/>
        <v>4.3149382150726775E-3</v>
      </c>
      <c r="O147" s="52">
        <f t="shared" si="17"/>
        <v>4.007006598066994E-3</v>
      </c>
      <c r="P147" s="52">
        <f t="shared" si="17"/>
        <v>4.365723104587306E-3</v>
      </c>
      <c r="Q147" s="52">
        <f t="shared" si="17"/>
        <v>5.734832589706319E-3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2.2980582033653702E-5</v>
      </c>
      <c r="M148" s="52">
        <f t="shared" si="18"/>
        <v>2.3381962800250654E-5</v>
      </c>
      <c r="N148" s="52">
        <f t="shared" si="18"/>
        <v>5.3834399706627131E-5</v>
      </c>
      <c r="O148" s="52">
        <f t="shared" si="18"/>
        <v>8.5686058777681309E-5</v>
      </c>
      <c r="P148" s="52">
        <f t="shared" si="18"/>
        <v>2.0444001463662442E-4</v>
      </c>
      <c r="Q148" s="52">
        <f t="shared" si="18"/>
        <v>3.0835507644101033E-4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1.0963372404466615E-5</v>
      </c>
      <c r="O149" s="52">
        <f t="shared" si="19"/>
        <v>1.7380394611341433E-5</v>
      </c>
      <c r="P149" s="52">
        <f t="shared" si="19"/>
        <v>4.9149705839407403E-5</v>
      </c>
      <c r="Q149" s="52">
        <f t="shared" si="19"/>
        <v>1.557973424100452E-4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2.6421039031305984E-6</v>
      </c>
      <c r="M150" s="52">
        <f t="shared" si="20"/>
        <v>1.6560672616224488E-5</v>
      </c>
      <c r="N150" s="52">
        <f t="shared" si="20"/>
        <v>4.5339156445549638E-5</v>
      </c>
      <c r="O150" s="52">
        <f t="shared" si="20"/>
        <v>7.1187903924792555E-5</v>
      </c>
      <c r="P150" s="52">
        <f t="shared" si="20"/>
        <v>1.2905512377173978E-4</v>
      </c>
      <c r="Q150" s="52">
        <f t="shared" si="20"/>
        <v>1.8845883654404296E-4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5.4113093110936206E-2</v>
      </c>
      <c r="C151" s="50">
        <f t="shared" si="21"/>
        <v>5.1936057619616699E-2</v>
      </c>
      <c r="D151" s="50">
        <f t="shared" si="21"/>
        <v>5.1749283169574348E-2</v>
      </c>
      <c r="E151" s="50">
        <f t="shared" si="21"/>
        <v>5.2045855259467824E-2</v>
      </c>
      <c r="F151" s="50">
        <f t="shared" si="21"/>
        <v>5.0295385373569881E-2</v>
      </c>
      <c r="G151" s="50">
        <f t="shared" si="21"/>
        <v>5.0624600909522269E-2</v>
      </c>
      <c r="H151" s="50">
        <f t="shared" si="21"/>
        <v>4.8212565054679517E-2</v>
      </c>
      <c r="I151" s="50">
        <f t="shared" si="21"/>
        <v>4.6008822578931373E-2</v>
      </c>
      <c r="J151" s="50">
        <f t="shared" si="21"/>
        <v>4.6701575331380855E-2</v>
      </c>
      <c r="K151" s="50">
        <f t="shared" si="21"/>
        <v>4.6099633054040384E-2</v>
      </c>
      <c r="L151" s="50">
        <f t="shared" si="21"/>
        <v>4.5622076036051964E-2</v>
      </c>
      <c r="M151" s="50">
        <f t="shared" si="21"/>
        <v>4.4158696043629202E-2</v>
      </c>
      <c r="N151" s="50">
        <f t="shared" si="21"/>
        <v>4.3358106451357598E-2</v>
      </c>
      <c r="O151" s="50">
        <f t="shared" si="21"/>
        <v>4.2425673700911701E-2</v>
      </c>
      <c r="P151" s="50">
        <f t="shared" si="21"/>
        <v>4.2155021287467738E-2</v>
      </c>
      <c r="Q151" s="50">
        <f t="shared" si="21"/>
        <v>4.1731345271098091E-2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2.1308774127895696E-4</v>
      </c>
      <c r="C152" s="52">
        <f t="shared" si="22"/>
        <v>2.0459726814587063E-4</v>
      </c>
      <c r="D152" s="52">
        <f t="shared" si="22"/>
        <v>1.8973277043255105E-4</v>
      </c>
      <c r="E152" s="52">
        <f t="shared" si="22"/>
        <v>1.881277589129363E-4</v>
      </c>
      <c r="F152" s="52">
        <f t="shared" si="22"/>
        <v>1.7834210363629554E-4</v>
      </c>
      <c r="G152" s="52">
        <f t="shared" si="22"/>
        <v>1.8193497956467853E-4</v>
      </c>
      <c r="H152" s="52">
        <f t="shared" si="22"/>
        <v>1.6166898168298136E-4</v>
      </c>
      <c r="I152" s="52">
        <f t="shared" si="22"/>
        <v>1.4915882601083288E-4</v>
      </c>
      <c r="J152" s="52">
        <f t="shared" si="22"/>
        <v>1.3842614936792176E-4</v>
      </c>
      <c r="K152" s="52">
        <f t="shared" si="22"/>
        <v>1.2873573068939657E-4</v>
      </c>
      <c r="L152" s="52">
        <f t="shared" si="22"/>
        <v>1.1746758372758407E-4</v>
      </c>
      <c r="M152" s="52">
        <f t="shared" si="22"/>
        <v>1.1412824836008321E-4</v>
      </c>
      <c r="N152" s="52">
        <f t="shared" si="22"/>
        <v>1.1311973975413383E-4</v>
      </c>
      <c r="O152" s="52">
        <f t="shared" si="22"/>
        <v>1.0730607494832274E-4</v>
      </c>
      <c r="P152" s="52">
        <f t="shared" si="22"/>
        <v>1.0275318545935799E-4</v>
      </c>
      <c r="Q152" s="52">
        <f t="shared" si="22"/>
        <v>9.5444221337185887E-5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5.3897086109468438E-2</v>
      </c>
      <c r="C153" s="52">
        <f t="shared" si="23"/>
        <v>5.1728634189957906E-2</v>
      </c>
      <c r="D153" s="52">
        <f t="shared" si="23"/>
        <v>5.1556717726007222E-2</v>
      </c>
      <c r="E153" s="52">
        <f t="shared" si="23"/>
        <v>5.1854948521170445E-2</v>
      </c>
      <c r="F153" s="52">
        <f t="shared" si="23"/>
        <v>5.0114351508142467E-2</v>
      </c>
      <c r="G153" s="52">
        <f t="shared" si="23"/>
        <v>5.0415901294627911E-2</v>
      </c>
      <c r="H153" s="52">
        <f t="shared" si="23"/>
        <v>4.8024662907302201E-2</v>
      </c>
      <c r="I153" s="52">
        <f t="shared" si="23"/>
        <v>4.5835438963516488E-2</v>
      </c>
      <c r="J153" s="52">
        <f t="shared" si="23"/>
        <v>4.6540223923519121E-2</v>
      </c>
      <c r="K153" s="52">
        <f t="shared" si="23"/>
        <v>4.5947594318042677E-2</v>
      </c>
      <c r="L153" s="52">
        <f t="shared" si="23"/>
        <v>4.5482287271133112E-2</v>
      </c>
      <c r="M153" s="52">
        <f t="shared" si="23"/>
        <v>4.4023102239797426E-2</v>
      </c>
      <c r="N153" s="52">
        <f t="shared" si="23"/>
        <v>4.3224100861320877E-2</v>
      </c>
      <c r="O153" s="52">
        <f t="shared" si="23"/>
        <v>4.2297007118959576E-2</v>
      </c>
      <c r="P153" s="52">
        <f t="shared" si="23"/>
        <v>4.2028884423572922E-2</v>
      </c>
      <c r="Q153" s="52">
        <f t="shared" si="23"/>
        <v>4.1615992622404084E-2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2.9192601888145532E-6</v>
      </c>
      <c r="C156" s="52">
        <f t="shared" si="26"/>
        <v>2.826161512926493E-6</v>
      </c>
      <c r="D156" s="52">
        <f t="shared" si="26"/>
        <v>2.8326731345723001E-6</v>
      </c>
      <c r="E156" s="52">
        <f t="shared" si="26"/>
        <v>2.7789793844421548E-6</v>
      </c>
      <c r="F156" s="52">
        <f t="shared" si="26"/>
        <v>2.6917617911143683E-6</v>
      </c>
      <c r="G156" s="52">
        <f t="shared" si="26"/>
        <v>2.6764635329676977E-5</v>
      </c>
      <c r="H156" s="52">
        <f t="shared" si="26"/>
        <v>2.6233165694331666E-5</v>
      </c>
      <c r="I156" s="52">
        <f t="shared" si="26"/>
        <v>2.4224789404045397E-5</v>
      </c>
      <c r="J156" s="52">
        <f t="shared" si="26"/>
        <v>2.2925258493816451E-5</v>
      </c>
      <c r="K156" s="52">
        <f t="shared" si="26"/>
        <v>2.3303005308311957E-5</v>
      </c>
      <c r="L156" s="52">
        <f t="shared" si="26"/>
        <v>2.2321181191267921E-5</v>
      </c>
      <c r="M156" s="52">
        <f t="shared" si="26"/>
        <v>2.1465555471693109E-5</v>
      </c>
      <c r="N156" s="52">
        <f t="shared" si="26"/>
        <v>2.0885850282593958E-5</v>
      </c>
      <c r="O156" s="52">
        <f t="shared" si="26"/>
        <v>2.1360507003797952E-5</v>
      </c>
      <c r="P156" s="52">
        <f t="shared" si="26"/>
        <v>2.3383678435453944E-5</v>
      </c>
      <c r="Q156" s="52">
        <f t="shared" si="26"/>
        <v>1.9908427356818807E-5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0.32106024175928344</v>
      </c>
      <c r="C157" s="56">
        <f t="shared" si="27"/>
        <v>0.32334643909064936</v>
      </c>
      <c r="D157" s="56">
        <f t="shared" si="27"/>
        <v>0.33788665698142645</v>
      </c>
      <c r="E157" s="56">
        <f t="shared" si="27"/>
        <v>0.34023144525275195</v>
      </c>
      <c r="F157" s="56">
        <f t="shared" si="27"/>
        <v>0.35886878840551167</v>
      </c>
      <c r="G157" s="56">
        <f t="shared" si="27"/>
        <v>0.37118530745974193</v>
      </c>
      <c r="H157" s="56">
        <f t="shared" si="27"/>
        <v>0.37807246564299557</v>
      </c>
      <c r="I157" s="56">
        <f t="shared" si="27"/>
        <v>0.38551425774792325</v>
      </c>
      <c r="J157" s="56">
        <f t="shared" si="27"/>
        <v>0.37064073443192508</v>
      </c>
      <c r="K157" s="56">
        <f t="shared" si="27"/>
        <v>0.35606897994502834</v>
      </c>
      <c r="L157" s="56">
        <f t="shared" si="27"/>
        <v>0.36343952578894179</v>
      </c>
      <c r="M157" s="56">
        <f t="shared" si="27"/>
        <v>0.35971769139712761</v>
      </c>
      <c r="N157" s="56">
        <f t="shared" si="27"/>
        <v>0.3569067867139048</v>
      </c>
      <c r="O157" s="56">
        <f t="shared" si="27"/>
        <v>0.3694365871274094</v>
      </c>
      <c r="P157" s="56">
        <f t="shared" si="27"/>
        <v>0.37169889198196748</v>
      </c>
      <c r="Q157" s="56">
        <f t="shared" si="27"/>
        <v>0.37211419103723625</v>
      </c>
    </row>
    <row r="158" spans="1:17" ht="11.45" customHeight="1" x14ac:dyDescent="0.25">
      <c r="A158" s="55" t="s">
        <v>27</v>
      </c>
      <c r="B158" s="54">
        <f t="shared" ref="B158:Q158" si="28">IF(B43=0,0,B43/B$17)</f>
        <v>8.9215184613137863E-2</v>
      </c>
      <c r="C158" s="54">
        <f t="shared" si="28"/>
        <v>9.0923215908439117E-2</v>
      </c>
      <c r="D158" s="54">
        <f t="shared" si="28"/>
        <v>9.6571572414728149E-2</v>
      </c>
      <c r="E158" s="54">
        <f t="shared" si="28"/>
        <v>9.7987061079168894E-2</v>
      </c>
      <c r="F158" s="54">
        <f t="shared" si="28"/>
        <v>0.104092847840558</v>
      </c>
      <c r="G158" s="54">
        <f t="shared" si="28"/>
        <v>0.11093030795016048</v>
      </c>
      <c r="H158" s="54">
        <f t="shared" si="28"/>
        <v>0.11168970700143328</v>
      </c>
      <c r="I158" s="54">
        <f t="shared" si="28"/>
        <v>0.11408235548824765</v>
      </c>
      <c r="J158" s="54">
        <f t="shared" si="28"/>
        <v>0.11539533240382072</v>
      </c>
      <c r="K158" s="54">
        <f t="shared" si="28"/>
        <v>0.1154269868730646</v>
      </c>
      <c r="L158" s="54">
        <f t="shared" si="28"/>
        <v>0.11603262416725257</v>
      </c>
      <c r="M158" s="54">
        <f t="shared" si="28"/>
        <v>0.11562048059342472</v>
      </c>
      <c r="N158" s="54">
        <f t="shared" si="28"/>
        <v>0.1166310867868036</v>
      </c>
      <c r="O158" s="54">
        <f t="shared" si="28"/>
        <v>0.11234333042872809</v>
      </c>
      <c r="P158" s="54">
        <f t="shared" si="28"/>
        <v>0.11358508234936168</v>
      </c>
      <c r="Q158" s="54">
        <f t="shared" si="28"/>
        <v>0.1154963100568326</v>
      </c>
    </row>
    <row r="159" spans="1:17" ht="11.45" customHeight="1" x14ac:dyDescent="0.25">
      <c r="A159" s="53" t="s">
        <v>59</v>
      </c>
      <c r="B159" s="52">
        <f t="shared" ref="B159:Q159" si="29">IF(B44=0,0,B44/B$17)</f>
        <v>6.0128303798441798E-3</v>
      </c>
      <c r="C159" s="52">
        <f t="shared" si="29"/>
        <v>5.8110571780455372E-3</v>
      </c>
      <c r="D159" s="52">
        <f t="shared" si="29"/>
        <v>6.1557928136971333E-3</v>
      </c>
      <c r="E159" s="52">
        <f t="shared" si="29"/>
        <v>5.7274007642318216E-3</v>
      </c>
      <c r="F159" s="52">
        <f t="shared" si="29"/>
        <v>5.4692895844391191E-3</v>
      </c>
      <c r="G159" s="52">
        <f t="shared" si="29"/>
        <v>5.6922886516278214E-3</v>
      </c>
      <c r="H159" s="52">
        <f t="shared" si="29"/>
        <v>5.4153991344867381E-3</v>
      </c>
      <c r="I159" s="52">
        <f t="shared" si="29"/>
        <v>4.7122820837561018E-3</v>
      </c>
      <c r="J159" s="52">
        <f t="shared" si="29"/>
        <v>4.3637352891769607E-3</v>
      </c>
      <c r="K159" s="52">
        <f t="shared" si="29"/>
        <v>4.042765581079342E-3</v>
      </c>
      <c r="L159" s="52">
        <f t="shared" si="29"/>
        <v>3.8479351259310406E-3</v>
      </c>
      <c r="M159" s="52">
        <f t="shared" si="29"/>
        <v>3.621622765141626E-3</v>
      </c>
      <c r="N159" s="52">
        <f t="shared" si="29"/>
        <v>3.5136787545741203E-3</v>
      </c>
      <c r="O159" s="52">
        <f t="shared" si="29"/>
        <v>3.2081838036597519E-3</v>
      </c>
      <c r="P159" s="52">
        <f t="shared" si="29"/>
        <v>2.8692028227593875E-3</v>
      </c>
      <c r="Q159" s="52">
        <f t="shared" si="29"/>
        <v>2.5127092584431264E-3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7.9674258724557856E-2</v>
      </c>
      <c r="C160" s="52">
        <f t="shared" si="30"/>
        <v>8.1408723701115862E-2</v>
      </c>
      <c r="D160" s="52">
        <f t="shared" si="30"/>
        <v>8.6535613617233123E-2</v>
      </c>
      <c r="E160" s="52">
        <f t="shared" si="30"/>
        <v>8.8738502551169357E-2</v>
      </c>
      <c r="F160" s="52">
        <f t="shared" si="30"/>
        <v>9.512897813946336E-2</v>
      </c>
      <c r="G160" s="52">
        <f t="shared" si="30"/>
        <v>0.10179476248028149</v>
      </c>
      <c r="H160" s="52">
        <f t="shared" si="30"/>
        <v>0.103004810746173</v>
      </c>
      <c r="I160" s="52">
        <f t="shared" si="30"/>
        <v>0.10645591945647406</v>
      </c>
      <c r="J160" s="52">
        <f t="shared" si="30"/>
        <v>0.1083450194520406</v>
      </c>
      <c r="K160" s="52">
        <f t="shared" si="30"/>
        <v>0.10894986253465425</v>
      </c>
      <c r="L160" s="52">
        <f t="shared" si="30"/>
        <v>0.10998949653467699</v>
      </c>
      <c r="M160" s="52">
        <f t="shared" si="30"/>
        <v>0.10976803294891174</v>
      </c>
      <c r="N160" s="52">
        <f t="shared" si="30"/>
        <v>0.11095288334312277</v>
      </c>
      <c r="O160" s="52">
        <f t="shared" si="30"/>
        <v>0.10735556067318157</v>
      </c>
      <c r="P160" s="52">
        <f t="shared" si="30"/>
        <v>0.10913130935098857</v>
      </c>
      <c r="Q160" s="52">
        <f t="shared" si="30"/>
        <v>0.11120059704365864</v>
      </c>
    </row>
    <row r="161" spans="1:17" ht="11.45" customHeight="1" x14ac:dyDescent="0.25">
      <c r="A161" s="53" t="s">
        <v>57</v>
      </c>
      <c r="B161" s="52">
        <f t="shared" ref="B161:Q161" si="31">IF(B48=0,0,B48/B$17)</f>
        <v>3.5280955087358193E-3</v>
      </c>
      <c r="C161" s="52">
        <f t="shared" si="31"/>
        <v>3.7034350292777189E-3</v>
      </c>
      <c r="D161" s="52">
        <f t="shared" si="31"/>
        <v>3.8801659837978948E-3</v>
      </c>
      <c r="E161" s="52">
        <f t="shared" si="31"/>
        <v>3.5211577637677175E-3</v>
      </c>
      <c r="F161" s="52">
        <f t="shared" si="31"/>
        <v>3.4945801166555179E-3</v>
      </c>
      <c r="G161" s="52">
        <f t="shared" si="31"/>
        <v>3.4432568182511682E-3</v>
      </c>
      <c r="H161" s="52">
        <f t="shared" si="31"/>
        <v>3.2694971207735493E-3</v>
      </c>
      <c r="I161" s="52">
        <f t="shared" si="31"/>
        <v>2.9141539480174736E-3</v>
      </c>
      <c r="J161" s="52">
        <f t="shared" si="31"/>
        <v>2.686577662603168E-3</v>
      </c>
      <c r="K161" s="52">
        <f t="shared" si="31"/>
        <v>2.4343587573310136E-3</v>
      </c>
      <c r="L161" s="52">
        <f t="shared" si="31"/>
        <v>2.1930179672387806E-3</v>
      </c>
      <c r="M161" s="52">
        <f t="shared" si="31"/>
        <v>2.2286760870767609E-3</v>
      </c>
      <c r="N161" s="52">
        <f t="shared" si="31"/>
        <v>2.1392972474567188E-3</v>
      </c>
      <c r="O161" s="52">
        <f t="shared" si="31"/>
        <v>1.7499265792029529E-3</v>
      </c>
      <c r="P161" s="52">
        <f t="shared" si="31"/>
        <v>1.5336326684169308E-3</v>
      </c>
      <c r="Q161" s="52">
        <f t="shared" si="31"/>
        <v>1.6978661254903162E-3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2.1745394057589244E-6</v>
      </c>
      <c r="M162" s="52">
        <f t="shared" si="32"/>
        <v>2.1487922945954805E-6</v>
      </c>
      <c r="N162" s="52">
        <f t="shared" si="32"/>
        <v>7.5771708739308136E-6</v>
      </c>
      <c r="O162" s="52">
        <f t="shared" si="32"/>
        <v>1.2646497762688122E-5</v>
      </c>
      <c r="P162" s="52">
        <f t="shared" si="32"/>
        <v>3.1459317065163483E-5</v>
      </c>
      <c r="Q162" s="52">
        <f t="shared" si="32"/>
        <v>6.4951011162409005E-5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1.7650270776074365E-5</v>
      </c>
      <c r="O163" s="52">
        <f t="shared" si="33"/>
        <v>1.7012874921125206E-5</v>
      </c>
      <c r="P163" s="52">
        <f t="shared" si="33"/>
        <v>1.9478190131620303E-5</v>
      </c>
      <c r="Q163" s="52">
        <f t="shared" si="33"/>
        <v>2.0186618078100361E-5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0.23184505714614553</v>
      </c>
      <c r="C164" s="50">
        <f t="shared" si="34"/>
        <v>0.2324232231822102</v>
      </c>
      <c r="D164" s="50">
        <f t="shared" si="34"/>
        <v>0.24131508456669826</v>
      </c>
      <c r="E164" s="50">
        <f t="shared" si="34"/>
        <v>0.24224438417358304</v>
      </c>
      <c r="F164" s="50">
        <f t="shared" si="34"/>
        <v>0.25477594056495367</v>
      </c>
      <c r="G164" s="50">
        <f t="shared" si="34"/>
        <v>0.26025499950958142</v>
      </c>
      <c r="H164" s="50">
        <f t="shared" si="34"/>
        <v>0.26638275864156225</v>
      </c>
      <c r="I164" s="50">
        <f t="shared" si="34"/>
        <v>0.27143190225967562</v>
      </c>
      <c r="J164" s="50">
        <f t="shared" si="34"/>
        <v>0.25524540202810436</v>
      </c>
      <c r="K164" s="50">
        <f t="shared" si="34"/>
        <v>0.24064199307196371</v>
      </c>
      <c r="L164" s="50">
        <f t="shared" si="34"/>
        <v>0.24740690162168918</v>
      </c>
      <c r="M164" s="50">
        <f t="shared" si="34"/>
        <v>0.24409721080370286</v>
      </c>
      <c r="N164" s="50">
        <f t="shared" si="34"/>
        <v>0.24027569992710121</v>
      </c>
      <c r="O164" s="50">
        <f t="shared" si="34"/>
        <v>0.25709325669868127</v>
      </c>
      <c r="P164" s="50">
        <f t="shared" si="34"/>
        <v>0.25811380963260583</v>
      </c>
      <c r="Q164" s="50">
        <f t="shared" si="34"/>
        <v>0.25661788098040367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0.12097463883019269</v>
      </c>
      <c r="C165" s="48">
        <f t="shared" si="35"/>
        <v>0.12650010459115946</v>
      </c>
      <c r="D165" s="48">
        <f t="shared" si="35"/>
        <v>0.12912184765580603</v>
      </c>
      <c r="E165" s="48">
        <f t="shared" si="35"/>
        <v>0.11820125200602669</v>
      </c>
      <c r="F165" s="48">
        <f t="shared" si="35"/>
        <v>0.11774006978747914</v>
      </c>
      <c r="G165" s="48">
        <f t="shared" si="35"/>
        <v>0.11244014273706721</v>
      </c>
      <c r="H165" s="48">
        <f t="shared" si="35"/>
        <v>0.11141067293071867</v>
      </c>
      <c r="I165" s="48">
        <f t="shared" si="35"/>
        <v>0.10678568117278234</v>
      </c>
      <c r="J165" s="48">
        <f t="shared" si="35"/>
        <v>8.7371573639269909E-2</v>
      </c>
      <c r="K165" s="48">
        <f t="shared" si="35"/>
        <v>8.5618460344145567E-2</v>
      </c>
      <c r="L165" s="48">
        <f t="shared" si="35"/>
        <v>8.6112549211903935E-2</v>
      </c>
      <c r="M165" s="48">
        <f t="shared" si="35"/>
        <v>8.8835987215181475E-2</v>
      </c>
      <c r="N165" s="48">
        <f t="shared" si="35"/>
        <v>9.0310275366775369E-2</v>
      </c>
      <c r="O165" s="48">
        <f t="shared" si="35"/>
        <v>9.5795796884971474E-2</v>
      </c>
      <c r="P165" s="48">
        <f t="shared" si="35"/>
        <v>9.7285753713646297E-2</v>
      </c>
      <c r="Q165" s="48">
        <f t="shared" si="35"/>
        <v>9.9344251344797879E-2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0.11087041831595285</v>
      </c>
      <c r="C166" s="46">
        <f t="shared" si="36"/>
        <v>0.10592311859105075</v>
      </c>
      <c r="D166" s="46">
        <f t="shared" si="36"/>
        <v>0.11219323691089224</v>
      </c>
      <c r="E166" s="46">
        <f t="shared" si="36"/>
        <v>0.12404313216755636</v>
      </c>
      <c r="F166" s="46">
        <f t="shared" si="36"/>
        <v>0.13703587077747451</v>
      </c>
      <c r="G166" s="46">
        <f t="shared" si="36"/>
        <v>0.14781485677251424</v>
      </c>
      <c r="H166" s="46">
        <f t="shared" si="36"/>
        <v>0.15497208571084359</v>
      </c>
      <c r="I166" s="46">
        <f t="shared" si="36"/>
        <v>0.16464622108689328</v>
      </c>
      <c r="J166" s="46">
        <f t="shared" si="36"/>
        <v>0.1678738283888345</v>
      </c>
      <c r="K166" s="46">
        <f t="shared" si="36"/>
        <v>0.15502353272781813</v>
      </c>
      <c r="L166" s="46">
        <f t="shared" si="36"/>
        <v>0.16129435240978524</v>
      </c>
      <c r="M166" s="46">
        <f t="shared" si="36"/>
        <v>0.15526122358852143</v>
      </c>
      <c r="N166" s="46">
        <f t="shared" si="36"/>
        <v>0.14996542456032586</v>
      </c>
      <c r="O166" s="46">
        <f t="shared" si="36"/>
        <v>0.16129745981370983</v>
      </c>
      <c r="P166" s="46">
        <f t="shared" si="36"/>
        <v>0.16082805591895949</v>
      </c>
      <c r="Q166" s="46">
        <f t="shared" si="36"/>
        <v>0.15727362963560579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23493.235334586141</v>
      </c>
      <c r="C4" s="104">
        <f t="shared" ref="C4:Q4" si="0">C5+C9+C10+C15</f>
        <v>24370.726652165162</v>
      </c>
      <c r="D4" s="104">
        <f t="shared" si="0"/>
        <v>24411.641797110027</v>
      </c>
      <c r="E4" s="104">
        <f t="shared" si="0"/>
        <v>24965.002350572366</v>
      </c>
      <c r="F4" s="104">
        <f t="shared" si="0"/>
        <v>25919.256590474437</v>
      </c>
      <c r="G4" s="104">
        <f t="shared" si="0"/>
        <v>25215.567907066692</v>
      </c>
      <c r="H4" s="104">
        <f t="shared" si="0"/>
        <v>25847.811355237201</v>
      </c>
      <c r="I4" s="104">
        <f t="shared" si="0"/>
        <v>26659.468935950616</v>
      </c>
      <c r="J4" s="104">
        <f t="shared" si="0"/>
        <v>26743.981713457037</v>
      </c>
      <c r="K4" s="104">
        <f t="shared" si="0"/>
        <v>25993.613380399529</v>
      </c>
      <c r="L4" s="104">
        <f t="shared" si="0"/>
        <v>25102.548259230691</v>
      </c>
      <c r="M4" s="104">
        <f t="shared" si="0"/>
        <v>24756.509044721595</v>
      </c>
      <c r="N4" s="104">
        <f t="shared" si="0"/>
        <v>23997.125916768335</v>
      </c>
      <c r="O4" s="104">
        <f t="shared" si="0"/>
        <v>23525.951138100496</v>
      </c>
      <c r="P4" s="104">
        <f t="shared" si="0"/>
        <v>23844.302479663202</v>
      </c>
      <c r="Q4" s="104">
        <f t="shared" si="0"/>
        <v>25483.47089550276</v>
      </c>
    </row>
    <row r="5" spans="1:17" ht="11.45" customHeight="1" x14ac:dyDescent="0.25">
      <c r="A5" s="95" t="s">
        <v>91</v>
      </c>
      <c r="B5" s="75">
        <f>SUM(B6:B8)</f>
        <v>23493.235334586141</v>
      </c>
      <c r="C5" s="75">
        <f t="shared" ref="C5:Q5" si="1">SUM(C6:C8)</f>
        <v>24370.726652165162</v>
      </c>
      <c r="D5" s="75">
        <f t="shared" si="1"/>
        <v>24411.641797110027</v>
      </c>
      <c r="E5" s="75">
        <f t="shared" si="1"/>
        <v>24965.002350572366</v>
      </c>
      <c r="F5" s="75">
        <f t="shared" si="1"/>
        <v>25919.256590474437</v>
      </c>
      <c r="G5" s="75">
        <f t="shared" si="1"/>
        <v>25215.567907066692</v>
      </c>
      <c r="H5" s="75">
        <f t="shared" si="1"/>
        <v>25847.811355237201</v>
      </c>
      <c r="I5" s="75">
        <f t="shared" si="1"/>
        <v>26659.468935950616</v>
      </c>
      <c r="J5" s="75">
        <f t="shared" si="1"/>
        <v>26743.981713457037</v>
      </c>
      <c r="K5" s="75">
        <f t="shared" si="1"/>
        <v>25993.613380399529</v>
      </c>
      <c r="L5" s="75">
        <f t="shared" si="1"/>
        <v>25102.043362735232</v>
      </c>
      <c r="M5" s="75">
        <f t="shared" si="1"/>
        <v>24756.004142591686</v>
      </c>
      <c r="N5" s="75">
        <f t="shared" si="1"/>
        <v>23995.947314897134</v>
      </c>
      <c r="O5" s="75">
        <f t="shared" si="1"/>
        <v>23524.099838158269</v>
      </c>
      <c r="P5" s="75">
        <f t="shared" si="1"/>
        <v>23839.762041595157</v>
      </c>
      <c r="Q5" s="75">
        <f t="shared" si="1"/>
        <v>25475.953494292527</v>
      </c>
    </row>
    <row r="6" spans="1:17" ht="11.45" customHeight="1" x14ac:dyDescent="0.25">
      <c r="A6" s="17" t="s">
        <v>90</v>
      </c>
      <c r="B6" s="75">
        <v>258.33196248805456</v>
      </c>
      <c r="C6" s="75">
        <v>296.06801439124803</v>
      </c>
      <c r="D6" s="75">
        <v>269.99325155070005</v>
      </c>
      <c r="E6" s="75">
        <v>240.83967889854003</v>
      </c>
      <c r="F6" s="75">
        <v>232.21980927100805</v>
      </c>
      <c r="G6" s="75">
        <v>220.59763348387006</v>
      </c>
      <c r="H6" s="75">
        <v>211.82430250792802</v>
      </c>
      <c r="I6" s="75">
        <v>182.82261100806002</v>
      </c>
      <c r="J6" s="75">
        <v>168.28283729188803</v>
      </c>
      <c r="K6" s="75">
        <v>153.79550471109602</v>
      </c>
      <c r="L6" s="75">
        <v>139.32420144032</v>
      </c>
      <c r="M6" s="75">
        <v>145.13015489952738</v>
      </c>
      <c r="N6" s="75">
        <v>139.32473478568207</v>
      </c>
      <c r="O6" s="75">
        <v>121.90938589105487</v>
      </c>
      <c r="P6" s="75">
        <v>127.71506586400859</v>
      </c>
      <c r="Q6" s="75">
        <v>168.35099378539061</v>
      </c>
    </row>
    <row r="7" spans="1:17" ht="11.45" customHeight="1" x14ac:dyDescent="0.25">
      <c r="A7" s="17" t="s">
        <v>89</v>
      </c>
      <c r="B7" s="75">
        <v>6845.4575720343319</v>
      </c>
      <c r="C7" s="75">
        <v>6665.7773040289212</v>
      </c>
      <c r="D7" s="75">
        <v>6363.6407094340084</v>
      </c>
      <c r="E7" s="75">
        <v>6418.5864710120995</v>
      </c>
      <c r="F7" s="75">
        <v>5784.3363750757208</v>
      </c>
      <c r="G7" s="75">
        <v>5357.4442564207502</v>
      </c>
      <c r="H7" s="75">
        <v>4976.212507948836</v>
      </c>
      <c r="I7" s="75">
        <v>4698.6597744665041</v>
      </c>
      <c r="J7" s="75">
        <v>4299.1012867239369</v>
      </c>
      <c r="K7" s="75">
        <v>4030.6984284576242</v>
      </c>
      <c r="L7" s="75">
        <v>3585.860483096782</v>
      </c>
      <c r="M7" s="75">
        <v>3448.6438857923376</v>
      </c>
      <c r="N7" s="75">
        <v>3354.1216945712463</v>
      </c>
      <c r="O7" s="75">
        <v>3351.0639012566817</v>
      </c>
      <c r="P7" s="75">
        <v>3604.1624939434887</v>
      </c>
      <c r="Q7" s="75">
        <v>3832.8424291357419</v>
      </c>
    </row>
    <row r="8" spans="1:17" ht="11.45" customHeight="1" x14ac:dyDescent="0.25">
      <c r="A8" s="17" t="s">
        <v>88</v>
      </c>
      <c r="B8" s="75">
        <v>16389.445800063757</v>
      </c>
      <c r="C8" s="75">
        <v>17408.881333744994</v>
      </c>
      <c r="D8" s="75">
        <v>17778.007836125318</v>
      </c>
      <c r="E8" s="75">
        <v>18305.576200661726</v>
      </c>
      <c r="F8" s="75">
        <v>19902.700406127708</v>
      </c>
      <c r="G8" s="75">
        <v>19637.526017162072</v>
      </c>
      <c r="H8" s="75">
        <v>20659.774544780437</v>
      </c>
      <c r="I8" s="75">
        <v>21777.986550476053</v>
      </c>
      <c r="J8" s="75">
        <v>22276.597589441211</v>
      </c>
      <c r="K8" s="75">
        <v>21809.119447230809</v>
      </c>
      <c r="L8" s="75">
        <v>21376.858678198128</v>
      </c>
      <c r="M8" s="75">
        <v>21162.230101899822</v>
      </c>
      <c r="N8" s="75">
        <v>20502.500885540205</v>
      </c>
      <c r="O8" s="75">
        <v>20051.126551010533</v>
      </c>
      <c r="P8" s="75">
        <v>20107.88448178766</v>
      </c>
      <c r="Q8" s="75">
        <v>21474.760071371395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0.50489649545933024</v>
      </c>
      <c r="M9" s="75">
        <v>0.50490212990902894</v>
      </c>
      <c r="N9" s="75">
        <v>1.1786018711996868</v>
      </c>
      <c r="O9" s="75">
        <v>1.8512999422270404</v>
      </c>
      <c r="P9" s="75">
        <v>4.5404380680453773</v>
      </c>
      <c r="Q9" s="75">
        <v>7.5174012102321592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23493.235334586145</v>
      </c>
      <c r="C17" s="71">
        <f t="shared" si="3"/>
        <v>24370.726652165165</v>
      </c>
      <c r="D17" s="71">
        <f t="shared" si="3"/>
        <v>24411.641797110027</v>
      </c>
      <c r="E17" s="71">
        <f t="shared" si="3"/>
        <v>24965.002350572366</v>
      </c>
      <c r="F17" s="71">
        <f t="shared" si="3"/>
        <v>25919.256590474441</v>
      </c>
      <c r="G17" s="71">
        <f t="shared" si="3"/>
        <v>25215.567907066692</v>
      </c>
      <c r="H17" s="71">
        <f t="shared" si="3"/>
        <v>25847.811355237201</v>
      </c>
      <c r="I17" s="71">
        <f t="shared" si="3"/>
        <v>26659.468935950616</v>
      </c>
      <c r="J17" s="71">
        <f t="shared" si="3"/>
        <v>26743.981713457033</v>
      </c>
      <c r="K17" s="71">
        <f t="shared" si="3"/>
        <v>25993.613380399533</v>
      </c>
      <c r="L17" s="71">
        <f t="shared" si="3"/>
        <v>25102.548259230694</v>
      </c>
      <c r="M17" s="71">
        <f t="shared" si="3"/>
        <v>24756.509044721595</v>
      </c>
      <c r="N17" s="71">
        <f t="shared" si="3"/>
        <v>23997.125916768331</v>
      </c>
      <c r="O17" s="71">
        <f t="shared" si="3"/>
        <v>23525.9511381005</v>
      </c>
      <c r="P17" s="71">
        <f t="shared" si="3"/>
        <v>23844.302479663205</v>
      </c>
      <c r="Q17" s="71">
        <f t="shared" si="3"/>
        <v>25483.47089550276</v>
      </c>
    </row>
    <row r="18" spans="1:17" ht="11.45" customHeight="1" x14ac:dyDescent="0.25">
      <c r="A18" s="25" t="s">
        <v>39</v>
      </c>
      <c r="B18" s="24">
        <f t="shared" ref="B18:Q18" si="4">SUM(B19,B20,B27)</f>
        <v>15805.710502986944</v>
      </c>
      <c r="C18" s="24">
        <f t="shared" si="4"/>
        <v>16347.586306657098</v>
      </c>
      <c r="D18" s="24">
        <f t="shared" si="4"/>
        <v>16022.686824230319</v>
      </c>
      <c r="E18" s="24">
        <f t="shared" si="4"/>
        <v>16328.30221333519</v>
      </c>
      <c r="F18" s="24">
        <f t="shared" si="4"/>
        <v>16482.325567623073</v>
      </c>
      <c r="G18" s="24">
        <f t="shared" si="4"/>
        <v>15726.19936271034</v>
      </c>
      <c r="H18" s="24">
        <f t="shared" si="4"/>
        <v>15952.865421582715</v>
      </c>
      <c r="I18" s="24">
        <f t="shared" si="4"/>
        <v>16263.794433812367</v>
      </c>
      <c r="J18" s="24">
        <f t="shared" si="4"/>
        <v>16728.551646475596</v>
      </c>
      <c r="K18" s="24">
        <f t="shared" si="4"/>
        <v>16647.45727295737</v>
      </c>
      <c r="L18" s="24">
        <f t="shared" si="4"/>
        <v>15893.027616667126</v>
      </c>
      <c r="M18" s="24">
        <f t="shared" si="4"/>
        <v>15765.728973840814</v>
      </c>
      <c r="N18" s="24">
        <f t="shared" si="4"/>
        <v>15351.804156738024</v>
      </c>
      <c r="O18" s="24">
        <f t="shared" si="4"/>
        <v>14750.314553097658</v>
      </c>
      <c r="P18" s="24">
        <f t="shared" si="4"/>
        <v>14924.90481430834</v>
      </c>
      <c r="Q18" s="24">
        <f t="shared" si="4"/>
        <v>15901.716007541541</v>
      </c>
    </row>
    <row r="19" spans="1:17" ht="11.45" customHeight="1" x14ac:dyDescent="0.25">
      <c r="A19" s="23" t="s">
        <v>30</v>
      </c>
      <c r="B19" s="102">
        <v>170.7623151265384</v>
      </c>
      <c r="C19" s="102">
        <v>180.40683427814287</v>
      </c>
      <c r="D19" s="102">
        <v>185.06892019834177</v>
      </c>
      <c r="E19" s="102">
        <v>195.12643161270029</v>
      </c>
      <c r="F19" s="102">
        <v>194.14237147332366</v>
      </c>
      <c r="G19" s="102">
        <v>182.67996883021891</v>
      </c>
      <c r="H19" s="102">
        <v>188.7390186801895</v>
      </c>
      <c r="I19" s="102">
        <v>198.03428336424051</v>
      </c>
      <c r="J19" s="102">
        <v>191.16967091463977</v>
      </c>
      <c r="K19" s="102">
        <v>183.40418104539279</v>
      </c>
      <c r="L19" s="102">
        <v>168.71966647585162</v>
      </c>
      <c r="M19" s="102">
        <v>165.73639451397685</v>
      </c>
      <c r="N19" s="102">
        <v>159.78065565705467</v>
      </c>
      <c r="O19" s="102">
        <v>154.33788990170183</v>
      </c>
      <c r="P19" s="102">
        <v>160.45532669738824</v>
      </c>
      <c r="Q19" s="102">
        <v>158.71136625798164</v>
      </c>
    </row>
    <row r="20" spans="1:17" ht="11.45" customHeight="1" x14ac:dyDescent="0.25">
      <c r="A20" s="19" t="s">
        <v>29</v>
      </c>
      <c r="B20" s="18">
        <f t="shared" ref="B20" si="5">SUM(B21:B26)</f>
        <v>14335.959966428976</v>
      </c>
      <c r="C20" s="18">
        <f t="shared" ref="C20:Q20" si="6">SUM(C21:C26)</f>
        <v>14875.197110504463</v>
      </c>
      <c r="D20" s="18">
        <f t="shared" si="6"/>
        <v>14549.460548423129</v>
      </c>
      <c r="E20" s="18">
        <f t="shared" si="6"/>
        <v>14808.904552244301</v>
      </c>
      <c r="F20" s="18">
        <f t="shared" si="6"/>
        <v>14962.749374794166</v>
      </c>
      <c r="G20" s="18">
        <f t="shared" si="6"/>
        <v>14247.211966390165</v>
      </c>
      <c r="H20" s="18">
        <f t="shared" si="6"/>
        <v>14500.468852703349</v>
      </c>
      <c r="I20" s="18">
        <f t="shared" si="6"/>
        <v>14823.634967288508</v>
      </c>
      <c r="J20" s="18">
        <f t="shared" si="6"/>
        <v>15273.953765010912</v>
      </c>
      <c r="K20" s="18">
        <f t="shared" si="6"/>
        <v>15252.864369654944</v>
      </c>
      <c r="L20" s="18">
        <f t="shared" si="6"/>
        <v>14567.454480703775</v>
      </c>
      <c r="M20" s="18">
        <f t="shared" si="6"/>
        <v>14495.522075428866</v>
      </c>
      <c r="N20" s="18">
        <f t="shared" si="6"/>
        <v>14141.033382777428</v>
      </c>
      <c r="O20" s="18">
        <f t="shared" si="6"/>
        <v>13587.73110743424</v>
      </c>
      <c r="P20" s="18">
        <f t="shared" si="6"/>
        <v>13752.758171585408</v>
      </c>
      <c r="Q20" s="18">
        <f t="shared" si="6"/>
        <v>14667.9641497389</v>
      </c>
    </row>
    <row r="21" spans="1:17" ht="11.45" customHeight="1" x14ac:dyDescent="0.25">
      <c r="A21" s="62" t="s">
        <v>59</v>
      </c>
      <c r="B21" s="101">
        <v>6534.8796938596934</v>
      </c>
      <c r="C21" s="101">
        <v>6345.3730629184338</v>
      </c>
      <c r="D21" s="101">
        <v>6030.8059172439125</v>
      </c>
      <c r="E21" s="101">
        <v>6082.6530315886221</v>
      </c>
      <c r="F21" s="101">
        <v>5450.963524919448</v>
      </c>
      <c r="G21" s="101">
        <v>5033.9837126601215</v>
      </c>
      <c r="H21" s="101">
        <v>4650.6625258184586</v>
      </c>
      <c r="I21" s="101">
        <v>4377.7898846006328</v>
      </c>
      <c r="J21" s="101">
        <v>3993.9455386751238</v>
      </c>
      <c r="K21" s="101">
        <v>3744.5793957681385</v>
      </c>
      <c r="L21" s="101">
        <v>3323.164535419724</v>
      </c>
      <c r="M21" s="101">
        <v>3195.7804980481633</v>
      </c>
      <c r="N21" s="101">
        <v>3112.0511510041151</v>
      </c>
      <c r="O21" s="101">
        <v>3122.8233767054594</v>
      </c>
      <c r="P21" s="101">
        <v>3374.448838015343</v>
      </c>
      <c r="Q21" s="101">
        <v>3608.6834158077627</v>
      </c>
    </row>
    <row r="22" spans="1:17" ht="11.45" customHeight="1" x14ac:dyDescent="0.25">
      <c r="A22" s="62" t="s">
        <v>58</v>
      </c>
      <c r="B22" s="101">
        <v>7614.8903750277887</v>
      </c>
      <c r="C22" s="101">
        <v>8312.2322330729676</v>
      </c>
      <c r="D22" s="101">
        <v>8330.9335530060835</v>
      </c>
      <c r="E22" s="101">
        <v>8561.7272664574957</v>
      </c>
      <c r="F22" s="101">
        <v>9358.0099223152774</v>
      </c>
      <c r="G22" s="101">
        <v>9067.7683033284466</v>
      </c>
      <c r="H22" s="101">
        <v>9711.0104665296512</v>
      </c>
      <c r="I22" s="101">
        <v>10330.067700700896</v>
      </c>
      <c r="J22" s="101">
        <v>11173.65898090458</v>
      </c>
      <c r="K22" s="101">
        <v>11409.877607227541</v>
      </c>
      <c r="L22" s="101">
        <v>11154.013546961512</v>
      </c>
      <c r="M22" s="101">
        <v>11203.723361456456</v>
      </c>
      <c r="N22" s="101">
        <v>10934.637020091981</v>
      </c>
      <c r="O22" s="101">
        <v>10378.18215104644</v>
      </c>
      <c r="P22" s="101">
        <v>10279.102870589277</v>
      </c>
      <c r="Q22" s="101">
        <v>10920.673982724034</v>
      </c>
    </row>
    <row r="23" spans="1:17" ht="11.45" customHeight="1" x14ac:dyDescent="0.25">
      <c r="A23" s="62" t="s">
        <v>57</v>
      </c>
      <c r="B23" s="101">
        <v>186.18989754149268</v>
      </c>
      <c r="C23" s="101">
        <v>217.59181451306193</v>
      </c>
      <c r="D23" s="101">
        <v>187.72107817313295</v>
      </c>
      <c r="E23" s="101">
        <v>164.52425419818283</v>
      </c>
      <c r="F23" s="101">
        <v>153.77592755944045</v>
      </c>
      <c r="G23" s="101">
        <v>145.45995040159755</v>
      </c>
      <c r="H23" s="101">
        <v>138.79586035523741</v>
      </c>
      <c r="I23" s="101">
        <v>115.77738198697976</v>
      </c>
      <c r="J23" s="101">
        <v>106.3492454312089</v>
      </c>
      <c r="K23" s="101">
        <v>98.407366659264767</v>
      </c>
      <c r="L23" s="101">
        <v>89.815147703638601</v>
      </c>
      <c r="M23" s="101">
        <v>95.555808808772881</v>
      </c>
      <c r="N23" s="101">
        <v>93.144668477280106</v>
      </c>
      <c r="O23" s="101">
        <v>84.852767713278325</v>
      </c>
      <c r="P23" s="101">
        <v>94.513474911592098</v>
      </c>
      <c r="Q23" s="101">
        <v>129.89424200606283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0.4612506188989533</v>
      </c>
      <c r="M24" s="101">
        <v>0.46240711547475627</v>
      </c>
      <c r="N24" s="101">
        <v>1.033181917174901</v>
      </c>
      <c r="O24" s="101">
        <v>1.6132052419450726</v>
      </c>
      <c r="P24" s="101">
        <v>3.9349294395684304</v>
      </c>
      <c r="Q24" s="101">
        <v>6.2094589448041164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0.16736128687783933</v>
      </c>
      <c r="O25" s="101">
        <v>0.25960672711655919</v>
      </c>
      <c r="P25" s="101">
        <v>0.75805862962737092</v>
      </c>
      <c r="Q25" s="101">
        <v>2.5030502562359978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1298.9882214314293</v>
      </c>
      <c r="C27" s="18">
        <f t="shared" ref="C27:Q27" si="8">SUM(C28:C32)</f>
        <v>1291.9823618744922</v>
      </c>
      <c r="D27" s="18">
        <f t="shared" si="8"/>
        <v>1288.1573556088474</v>
      </c>
      <c r="E27" s="18">
        <f t="shared" si="8"/>
        <v>1324.2712294781886</v>
      </c>
      <c r="F27" s="18">
        <f t="shared" si="8"/>
        <v>1325.4338213555832</v>
      </c>
      <c r="G27" s="18">
        <f t="shared" si="8"/>
        <v>1296.3074274899564</v>
      </c>
      <c r="H27" s="18">
        <f t="shared" si="8"/>
        <v>1263.6575501991779</v>
      </c>
      <c r="I27" s="18">
        <f t="shared" si="8"/>
        <v>1242.1251831596187</v>
      </c>
      <c r="J27" s="18">
        <f t="shared" si="8"/>
        <v>1263.4282105500449</v>
      </c>
      <c r="K27" s="18">
        <f t="shared" si="8"/>
        <v>1211.1887222570333</v>
      </c>
      <c r="L27" s="18">
        <f t="shared" si="8"/>
        <v>1156.8534694874991</v>
      </c>
      <c r="M27" s="18">
        <f t="shared" si="8"/>
        <v>1104.4705038979714</v>
      </c>
      <c r="N27" s="18">
        <f t="shared" si="8"/>
        <v>1050.9901183035424</v>
      </c>
      <c r="O27" s="18">
        <f t="shared" si="8"/>
        <v>1008.2455557617152</v>
      </c>
      <c r="P27" s="18">
        <f t="shared" si="8"/>
        <v>1011.6913160255431</v>
      </c>
      <c r="Q27" s="18">
        <f t="shared" si="8"/>
        <v>1075.0404915446597</v>
      </c>
    </row>
    <row r="28" spans="1:17" ht="11.45" customHeight="1" x14ac:dyDescent="0.25">
      <c r="A28" s="62" t="s">
        <v>59</v>
      </c>
      <c r="B28" s="16">
        <v>4.7853155062358619</v>
      </c>
      <c r="C28" s="16">
        <v>4.7614249192019535</v>
      </c>
      <c r="D28" s="16">
        <v>4.4182357941311938</v>
      </c>
      <c r="E28" s="16">
        <v>4.4779949441602245</v>
      </c>
      <c r="F28" s="16">
        <v>4.3966493974870611</v>
      </c>
      <c r="G28" s="16">
        <v>4.360220623379341</v>
      </c>
      <c r="H28" s="16">
        <v>3.9658990500639675</v>
      </c>
      <c r="I28" s="16">
        <v>3.7688445047849277</v>
      </c>
      <c r="J28" s="16">
        <v>3.5046841288610642</v>
      </c>
      <c r="K28" s="16">
        <v>3.1698591204442592</v>
      </c>
      <c r="L28" s="16">
        <v>2.7838702620345224</v>
      </c>
      <c r="M28" s="16">
        <v>2.6617542460150605</v>
      </c>
      <c r="N28" s="16">
        <v>2.5613992214058277</v>
      </c>
      <c r="O28" s="16">
        <v>2.3834620412053669</v>
      </c>
      <c r="P28" s="16">
        <v>2.3683462977343441</v>
      </c>
      <c r="Q28" s="16">
        <v>2.3034296397229816</v>
      </c>
    </row>
    <row r="29" spans="1:17" ht="11.45" customHeight="1" x14ac:dyDescent="0.25">
      <c r="A29" s="62" t="s">
        <v>58</v>
      </c>
      <c r="B29" s="16">
        <v>1294.2029059251934</v>
      </c>
      <c r="C29" s="16">
        <v>1287.2209369552902</v>
      </c>
      <c r="D29" s="16">
        <v>1283.7391198147161</v>
      </c>
      <c r="E29" s="16">
        <v>1319.7932345340284</v>
      </c>
      <c r="F29" s="16">
        <v>1321.0371719580962</v>
      </c>
      <c r="G29" s="16">
        <v>1291.9472068665771</v>
      </c>
      <c r="H29" s="16">
        <v>1259.6916511491138</v>
      </c>
      <c r="I29" s="16">
        <v>1238.3563386548337</v>
      </c>
      <c r="J29" s="16">
        <v>1259.9235264211839</v>
      </c>
      <c r="K29" s="16">
        <v>1208.0188631365891</v>
      </c>
      <c r="L29" s="16">
        <v>1154.0695992254646</v>
      </c>
      <c r="M29" s="16">
        <v>1101.8087496519563</v>
      </c>
      <c r="N29" s="16">
        <v>1048.4287190821367</v>
      </c>
      <c r="O29" s="16">
        <v>1005.8620937205098</v>
      </c>
      <c r="P29" s="16">
        <v>1009.3229697278088</v>
      </c>
      <c r="Q29" s="16">
        <v>1072.7370619049368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7687.5248315992012</v>
      </c>
      <c r="C33" s="24">
        <f t="shared" ref="C33:Q33" si="10">C34+C40</f>
        <v>8023.1403455080663</v>
      </c>
      <c r="D33" s="24">
        <f t="shared" si="10"/>
        <v>8388.9549728797083</v>
      </c>
      <c r="E33" s="24">
        <f t="shared" si="10"/>
        <v>8636.7001372371778</v>
      </c>
      <c r="F33" s="24">
        <f t="shared" si="10"/>
        <v>9436.9310228513659</v>
      </c>
      <c r="G33" s="24">
        <f t="shared" si="10"/>
        <v>9489.3685443563518</v>
      </c>
      <c r="H33" s="24">
        <f t="shared" si="10"/>
        <v>9894.945933654486</v>
      </c>
      <c r="I33" s="24">
        <f t="shared" si="10"/>
        <v>10395.674502138248</v>
      </c>
      <c r="J33" s="24">
        <f t="shared" si="10"/>
        <v>10015.430066981437</v>
      </c>
      <c r="K33" s="24">
        <f t="shared" si="10"/>
        <v>9346.1561074421606</v>
      </c>
      <c r="L33" s="24">
        <f t="shared" si="10"/>
        <v>9209.5206425635661</v>
      </c>
      <c r="M33" s="24">
        <f t="shared" si="10"/>
        <v>8990.7800708807808</v>
      </c>
      <c r="N33" s="24">
        <f t="shared" si="10"/>
        <v>8645.3217600303051</v>
      </c>
      <c r="O33" s="24">
        <f t="shared" si="10"/>
        <v>8775.6365850028415</v>
      </c>
      <c r="P33" s="24">
        <f t="shared" si="10"/>
        <v>8919.3976653548652</v>
      </c>
      <c r="Q33" s="24">
        <f t="shared" si="10"/>
        <v>9581.7548879612204</v>
      </c>
    </row>
    <row r="34" spans="1:17" ht="11.45" customHeight="1" x14ac:dyDescent="0.25">
      <c r="A34" s="23" t="s">
        <v>27</v>
      </c>
      <c r="B34" s="102">
        <f t="shared" ref="B34" si="11">SUM(B35:B39)</f>
        <v>2120.3491576953452</v>
      </c>
      <c r="C34" s="102">
        <f t="shared" ref="C34:Q34" si="12">SUM(C35:C39)</f>
        <v>2239.4956813917843</v>
      </c>
      <c r="D34" s="102">
        <f t="shared" si="12"/>
        <v>2380.3177297954958</v>
      </c>
      <c r="E34" s="102">
        <f t="shared" si="12"/>
        <v>2471.1844351893737</v>
      </c>
      <c r="F34" s="102">
        <f t="shared" si="12"/>
        <v>2720.9209802549753</v>
      </c>
      <c r="G34" s="102">
        <f t="shared" si="12"/>
        <v>2820.1290573040019</v>
      </c>
      <c r="H34" s="102">
        <f t="shared" si="12"/>
        <v>2907.6998655551056</v>
      </c>
      <c r="I34" s="102">
        <f t="shared" si="12"/>
        <v>3062.2786783531496</v>
      </c>
      <c r="J34" s="102">
        <f t="shared" si="12"/>
        <v>3105.5001200495194</v>
      </c>
      <c r="K34" s="102">
        <f t="shared" si="12"/>
        <v>3019.3811437012459</v>
      </c>
      <c r="L34" s="102">
        <f t="shared" si="12"/>
        <v>2931.8030830283933</v>
      </c>
      <c r="M34" s="102">
        <f t="shared" si="12"/>
        <v>2881.5193687048377</v>
      </c>
      <c r="N34" s="102">
        <f t="shared" si="12"/>
        <v>2817.2748372843453</v>
      </c>
      <c r="O34" s="102">
        <f t="shared" si="12"/>
        <v>2661.7178162657806</v>
      </c>
      <c r="P34" s="102">
        <f t="shared" si="12"/>
        <v>2720.7980073409512</v>
      </c>
      <c r="Q34" s="102">
        <f t="shared" si="12"/>
        <v>2966.9051938979433</v>
      </c>
    </row>
    <row r="35" spans="1:17" ht="11.45" customHeight="1" x14ac:dyDescent="0.25">
      <c r="A35" s="62" t="s">
        <v>59</v>
      </c>
      <c r="B35" s="101">
        <v>135.0302475418649</v>
      </c>
      <c r="C35" s="101">
        <v>135.23598191314289</v>
      </c>
      <c r="D35" s="101">
        <v>143.34763619762194</v>
      </c>
      <c r="E35" s="101">
        <v>136.32901286661695</v>
      </c>
      <c r="F35" s="101">
        <v>134.83382928546237</v>
      </c>
      <c r="G35" s="101">
        <v>136.42035430703055</v>
      </c>
      <c r="H35" s="101">
        <v>132.84506440012439</v>
      </c>
      <c r="I35" s="101">
        <v>119.066761996845</v>
      </c>
      <c r="J35" s="101">
        <v>110.4813930053124</v>
      </c>
      <c r="K35" s="101">
        <v>99.5449925236491</v>
      </c>
      <c r="L35" s="101">
        <v>91.192410939172419</v>
      </c>
      <c r="M35" s="101">
        <v>84.465238984182179</v>
      </c>
      <c r="N35" s="101">
        <v>79.561127401793357</v>
      </c>
      <c r="O35" s="101">
        <v>71.259565881198895</v>
      </c>
      <c r="P35" s="101">
        <v>66.131924303396502</v>
      </c>
      <c r="Q35" s="101">
        <v>60.641167174038799</v>
      </c>
    </row>
    <row r="36" spans="1:17" ht="11.45" customHeight="1" x14ac:dyDescent="0.25">
      <c r="A36" s="62" t="s">
        <v>58</v>
      </c>
      <c r="B36" s="101">
        <v>1913.1768452069186</v>
      </c>
      <c r="C36" s="101">
        <v>2025.7834996004556</v>
      </c>
      <c r="D36" s="101">
        <v>2154.697920220307</v>
      </c>
      <c r="E36" s="101">
        <v>2258.5399976223994</v>
      </c>
      <c r="F36" s="101">
        <v>2507.6432692579456</v>
      </c>
      <c r="G36" s="101">
        <v>2608.5710199146988</v>
      </c>
      <c r="H36" s="101">
        <v>2701.8263590022902</v>
      </c>
      <c r="I36" s="101">
        <v>2876.1666873352247</v>
      </c>
      <c r="J36" s="101">
        <v>2933.0851351835281</v>
      </c>
      <c r="K36" s="101">
        <v>2864.4480131257656</v>
      </c>
      <c r="L36" s="101">
        <v>2791.0579724759791</v>
      </c>
      <c r="M36" s="101">
        <v>2747.4372886154665</v>
      </c>
      <c r="N36" s="101">
        <v>2691.3882236201252</v>
      </c>
      <c r="O36" s="101">
        <v>2553.163537506523</v>
      </c>
      <c r="P36" s="101">
        <v>2620.8589834566615</v>
      </c>
      <c r="Q36" s="101">
        <v>2866.4993326791482</v>
      </c>
    </row>
    <row r="37" spans="1:17" ht="11.45" customHeight="1" x14ac:dyDescent="0.25">
      <c r="A37" s="62" t="s">
        <v>57</v>
      </c>
      <c r="B37" s="101">
        <v>72.142064946561902</v>
      </c>
      <c r="C37" s="101">
        <v>78.476199878186137</v>
      </c>
      <c r="D37" s="101">
        <v>82.2721733775671</v>
      </c>
      <c r="E37" s="101">
        <v>76.315424700357198</v>
      </c>
      <c r="F37" s="101">
        <v>78.443881711567599</v>
      </c>
      <c r="G37" s="101">
        <v>75.137683082272503</v>
      </c>
      <c r="H37" s="101">
        <v>73.028442152690616</v>
      </c>
      <c r="I37" s="101">
        <v>67.04522902108026</v>
      </c>
      <c r="J37" s="101">
        <v>61.933591860679137</v>
      </c>
      <c r="K37" s="101">
        <v>55.388138051831255</v>
      </c>
      <c r="L37" s="101">
        <v>49.509053736681402</v>
      </c>
      <c r="M37" s="101">
        <v>49.574346090754503</v>
      </c>
      <c r="N37" s="101">
        <v>46.180066308401983</v>
      </c>
      <c r="O37" s="101">
        <v>37.056618177776542</v>
      </c>
      <c r="P37" s="101">
        <v>33.20159095241651</v>
      </c>
      <c r="Q37" s="101">
        <v>38.456751779327774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4.364587656037696E-2</v>
      </c>
      <c r="M38" s="101">
        <v>4.2495014434272699E-2</v>
      </c>
      <c r="N38" s="101">
        <v>0.14541995402478577</v>
      </c>
      <c r="O38" s="101">
        <v>0.23809470028196786</v>
      </c>
      <c r="P38" s="101">
        <v>0.60550862847694653</v>
      </c>
      <c r="Q38" s="101">
        <v>1.3079422654280435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5567.1756739038556</v>
      </c>
      <c r="C40" s="18">
        <f t="shared" ref="C40:Q40" si="14">SUM(C41:C42)</f>
        <v>5783.644664116282</v>
      </c>
      <c r="D40" s="18">
        <f t="shared" si="14"/>
        <v>6008.637243084213</v>
      </c>
      <c r="E40" s="18">
        <f t="shared" si="14"/>
        <v>6165.5157020478046</v>
      </c>
      <c r="F40" s="18">
        <f t="shared" si="14"/>
        <v>6716.0100425963901</v>
      </c>
      <c r="G40" s="18">
        <f t="shared" si="14"/>
        <v>6669.2394870523494</v>
      </c>
      <c r="H40" s="18">
        <f t="shared" si="14"/>
        <v>6987.2460680993809</v>
      </c>
      <c r="I40" s="18">
        <f t="shared" si="14"/>
        <v>7333.3958237850984</v>
      </c>
      <c r="J40" s="18">
        <f t="shared" si="14"/>
        <v>6909.9299469319176</v>
      </c>
      <c r="K40" s="18">
        <f t="shared" si="14"/>
        <v>6326.7749637409142</v>
      </c>
      <c r="L40" s="18">
        <f t="shared" si="14"/>
        <v>6277.7175595351728</v>
      </c>
      <c r="M40" s="18">
        <f t="shared" si="14"/>
        <v>6109.2607021759432</v>
      </c>
      <c r="N40" s="18">
        <f t="shared" si="14"/>
        <v>5828.0469227459598</v>
      </c>
      <c r="O40" s="18">
        <f t="shared" si="14"/>
        <v>6113.9187687370604</v>
      </c>
      <c r="P40" s="18">
        <f t="shared" si="14"/>
        <v>6198.5996580139144</v>
      </c>
      <c r="Q40" s="18">
        <f t="shared" si="14"/>
        <v>6614.8496940632776</v>
      </c>
    </row>
    <row r="41" spans="1:17" ht="11.45" customHeight="1" x14ac:dyDescent="0.25">
      <c r="A41" s="17" t="s">
        <v>23</v>
      </c>
      <c r="B41" s="16">
        <v>2904.9015525494469</v>
      </c>
      <c r="C41" s="16">
        <v>3147.8423064258172</v>
      </c>
      <c r="D41" s="16">
        <v>3215.0760244168741</v>
      </c>
      <c r="E41" s="16">
        <v>3008.4151495650658</v>
      </c>
      <c r="F41" s="16">
        <v>3103.6819621007908</v>
      </c>
      <c r="G41" s="16">
        <v>2881.3672793411347</v>
      </c>
      <c r="H41" s="16">
        <v>2922.3129542964803</v>
      </c>
      <c r="I41" s="16">
        <v>2885.0760055586429</v>
      </c>
      <c r="J41" s="16">
        <v>2365.2980559237781</v>
      </c>
      <c r="K41" s="16">
        <v>2251.0149804876041</v>
      </c>
      <c r="L41" s="16">
        <v>2185.0249881489749</v>
      </c>
      <c r="M41" s="16">
        <v>2223.385526797997</v>
      </c>
      <c r="N41" s="16">
        <v>2190.5357995143199</v>
      </c>
      <c r="O41" s="16">
        <v>2278.1138955643191</v>
      </c>
      <c r="P41" s="16">
        <v>2336.3160636673524</v>
      </c>
      <c r="Q41" s="16">
        <v>2560.8008612044614</v>
      </c>
    </row>
    <row r="42" spans="1:17" ht="11.45" customHeight="1" x14ac:dyDescent="0.25">
      <c r="A42" s="15" t="s">
        <v>22</v>
      </c>
      <c r="B42" s="14">
        <v>2662.2741213544082</v>
      </c>
      <c r="C42" s="14">
        <v>2635.8023576904652</v>
      </c>
      <c r="D42" s="14">
        <v>2793.5612186673384</v>
      </c>
      <c r="E42" s="14">
        <v>3157.1005524827387</v>
      </c>
      <c r="F42" s="14">
        <v>3612.3280804955998</v>
      </c>
      <c r="G42" s="14">
        <v>3787.8722077112147</v>
      </c>
      <c r="H42" s="14">
        <v>4064.9331138029002</v>
      </c>
      <c r="I42" s="14">
        <v>4448.319818226455</v>
      </c>
      <c r="J42" s="14">
        <v>4544.63189100814</v>
      </c>
      <c r="K42" s="14">
        <v>4075.7599832533106</v>
      </c>
      <c r="L42" s="14">
        <v>4092.6925713861974</v>
      </c>
      <c r="M42" s="14">
        <v>3885.8751753779461</v>
      </c>
      <c r="N42" s="14">
        <v>3637.5111232316394</v>
      </c>
      <c r="O42" s="14">
        <v>3835.8048731727413</v>
      </c>
      <c r="P42" s="14">
        <v>3862.283594346562</v>
      </c>
      <c r="Q42" s="14">
        <v>4054.0488328588162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3.0353317735236769</v>
      </c>
      <c r="C47" s="100">
        <f>IF(C4=0,0,C4/TrRoad_ene!C4)</f>
        <v>3.0384130920870343</v>
      </c>
      <c r="D47" s="100">
        <f>IF(D4=0,0,D4/TrRoad_ene!D4)</f>
        <v>3.0416265981426163</v>
      </c>
      <c r="E47" s="100">
        <f>IF(E4=0,0,E4/TrRoad_ene!E4)</f>
        <v>3.043100843629599</v>
      </c>
      <c r="F47" s="100">
        <f>IF(F4=0,0,F4/TrRoad_ene!F4)</f>
        <v>3.0504930594721436</v>
      </c>
      <c r="G47" s="100">
        <f>IF(G4=0,0,G4/TrRoad_ene!G4)</f>
        <v>3.0527549597773707</v>
      </c>
      <c r="H47" s="100">
        <f>IF(H4=0,0,H4/TrRoad_ene!H4)</f>
        <v>3.0572029716677065</v>
      </c>
      <c r="I47" s="100">
        <f>IF(I4=0,0,I4/TrRoad_ene!I4)</f>
        <v>3.0613126128283046</v>
      </c>
      <c r="J47" s="100">
        <f>IF(J4=0,0,J4/TrRoad_ene!J4)</f>
        <v>3.0648609311574817</v>
      </c>
      <c r="K47" s="100">
        <f>IF(K4=0,0,K4/TrRoad_ene!K4)</f>
        <v>3.0181863142722101</v>
      </c>
      <c r="L47" s="100">
        <f>IF(L4=0,0,L4/TrRoad_ene!L4)</f>
        <v>2.9375613771199598</v>
      </c>
      <c r="M47" s="100">
        <f>IF(M4=0,0,M4/TrRoad_ene!M4)</f>
        <v>2.9402952189933487</v>
      </c>
      <c r="N47" s="100">
        <f>IF(N4=0,0,N4/TrRoad_ene!N4)</f>
        <v>2.9368880035166232</v>
      </c>
      <c r="O47" s="100">
        <f>IF(O4=0,0,O4/TrRoad_ene!O4)</f>
        <v>2.9350317953967737</v>
      </c>
      <c r="P47" s="100">
        <f>IF(P4=0,0,P4/TrRoad_ene!P4)</f>
        <v>2.9097699436433437</v>
      </c>
      <c r="Q47" s="100">
        <f>IF(Q4=0,0,Q4/TrRoad_ene!Q4)</f>
        <v>2.9723571974725842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2.9014524000000006</v>
      </c>
      <c r="K48" s="20">
        <f>IF(K7=0,0,(K7+K12)/(TrRoad_ene!K7+TrRoad_ene!K12))</f>
        <v>2.8590401160487042</v>
      </c>
      <c r="L48" s="20">
        <f>IF(L7=0,0,(L7+L12)/(TrRoad_ene!L7+TrRoad_ene!L12))</f>
        <v>2.77332071165814</v>
      </c>
      <c r="M48" s="20">
        <f>IF(M7=0,0,(M7+M12)/(TrRoad_ene!M7+TrRoad_ene!M12))</f>
        <v>2.7699781123565739</v>
      </c>
      <c r="N48" s="20">
        <f>IF(N7=0,0,(N7+N12)/(TrRoad_ene!N7+TrRoad_ene!N12))</f>
        <v>2.771194643090368</v>
      </c>
      <c r="O48" s="20">
        <f>IF(O7=0,0,(O7+O12)/(TrRoad_ene!O7+TrRoad_ene!O12))</f>
        <v>2.7710831015174411</v>
      </c>
      <c r="P48" s="20">
        <f>IF(P7=0,0,(P7+P12)/(TrRoad_ene!P7+TrRoad_ene!P12))</f>
        <v>2.8127034222120924</v>
      </c>
      <c r="Q48" s="20">
        <f>IF(Q7=0,0,(Q7+Q12)/(TrRoad_ene!Q7+TrRoad_ene!Q12))</f>
        <v>2.8149308522987693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3.1024187999999997</v>
      </c>
      <c r="C49" s="20">
        <f>IF(C8=0,0,(C8+C13+C14)/(TrRoad_ene!C8+TrRoad_ene!C13+TrRoad_ene!C14))</f>
        <v>3.1024188000000006</v>
      </c>
      <c r="D49" s="20">
        <f>IF(D8=0,0,(D8+D13+D14)/(TrRoad_ene!D8+TrRoad_ene!D13+TrRoad_ene!D14))</f>
        <v>3.1024188000000006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3.1024188000000001</v>
      </c>
      <c r="J49" s="20">
        <f>IF(J8=0,0,(J8+J13+J14)/(TrRoad_ene!J8+TrRoad_ene!J13+TrRoad_ene!J14))</f>
        <v>3.1024188000000001</v>
      </c>
      <c r="K49" s="20">
        <f>IF(K8=0,0,(K8+K13+K14)/(TrRoad_ene!K8+TrRoad_ene!K13+TrRoad_ene!K14))</f>
        <v>3.0527432545074906</v>
      </c>
      <c r="L49" s="20">
        <f>IF(L8=0,0,(L8+L13+L14)/(TrRoad_ene!L8+TrRoad_ene!L13+TrRoad_ene!L14))</f>
        <v>2.9693297686079987</v>
      </c>
      <c r="M49" s="20">
        <f>IF(M8=0,0,(M8+M13+M14)/(TrRoad_ene!M8+TrRoad_ene!M13+TrRoad_ene!M14))</f>
        <v>2.9725329128338043</v>
      </c>
      <c r="N49" s="20">
        <f>IF(N8=0,0,(N8+N13+N14)/(TrRoad_ene!N8+TrRoad_ene!N13+TrRoad_ene!N14))</f>
        <v>2.9685241640386253</v>
      </c>
      <c r="O49" s="20">
        <f>IF(O8=0,0,(O8+O13+O14)/(TrRoad_ene!O8+TrRoad_ene!O13+TrRoad_ene!O14))</f>
        <v>2.966838694094867</v>
      </c>
      <c r="P49" s="20">
        <f>IF(P8=0,0,(P8+P13+P14)/(TrRoad_ene!P8+TrRoad_ene!P13+TrRoad_ene!P14))</f>
        <v>2.93059702791165</v>
      </c>
      <c r="Q49" s="20">
        <f>IF(Q8=0,0,(Q8+Q13+Q14)/(TrRoad_ene!Q8+TrRoad_ene!Q13+TrRoad_ene!Q14))</f>
        <v>3.0065971994438465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2.6418708000000009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263.00602030000272</v>
      </c>
      <c r="C54" s="68">
        <f>IF(TrRoad_act!C30=0,"",C17/TrRoad_act!C30*1000
)</f>
        <v>261.93289697241977</v>
      </c>
      <c r="D54" s="68">
        <f>IF(TrRoad_act!D30=0,"",D17/TrRoad_act!D30*1000
)</f>
        <v>260.09667704226098</v>
      </c>
      <c r="E54" s="68">
        <f>IF(TrRoad_act!E30=0,"",E17/TrRoad_act!E30*1000
)</f>
        <v>257.51753012443265</v>
      </c>
      <c r="F54" s="68">
        <f>IF(TrRoad_act!F30=0,"",F17/TrRoad_act!F30*1000
)</f>
        <v>261.46541519875171</v>
      </c>
      <c r="G54" s="68">
        <f>IF(TrRoad_act!G30=0,"",G17/TrRoad_act!G30*1000
)</f>
        <v>260.85064856284208</v>
      </c>
      <c r="H54" s="68">
        <f>IF(TrRoad_act!H30=0,"",H17/TrRoad_act!H30*1000
)</f>
        <v>259.46825661263136</v>
      </c>
      <c r="I54" s="68">
        <f>IF(TrRoad_act!I30=0,"",I17/TrRoad_act!I30*1000
)</f>
        <v>256.19376305275449</v>
      </c>
      <c r="J54" s="68">
        <f>IF(TrRoad_act!J30=0,"",J17/TrRoad_act!J30*1000
)</f>
        <v>251.89038820981446</v>
      </c>
      <c r="K54" s="68">
        <f>IF(TrRoad_act!K30=0,"",K17/TrRoad_act!K30*1000
)</f>
        <v>244.0351596593965</v>
      </c>
      <c r="L54" s="68">
        <f>IF(TrRoad_act!L30=0,"",L17/TrRoad_act!L30*1000
)</f>
        <v>235.93559745333525</v>
      </c>
      <c r="M54" s="68">
        <f>IF(TrRoad_act!M30=0,"",M17/TrRoad_act!M30*1000
)</f>
        <v>231.36427098676143</v>
      </c>
      <c r="N54" s="68">
        <f>IF(TrRoad_act!N30=0,"",N17/TrRoad_act!N30*1000
)</f>
        <v>226.87691165740242</v>
      </c>
      <c r="O54" s="68">
        <f>IF(TrRoad_act!O30=0,"",O17/TrRoad_act!O30*1000
)</f>
        <v>227.08227492228855</v>
      </c>
      <c r="P54" s="68">
        <f>IF(TrRoad_act!P30=0,"",P17/TrRoad_act!P30*1000
)</f>
        <v>222.01550981524838</v>
      </c>
      <c r="Q54" s="68">
        <f>IF(TrRoad_act!Q30=0,"",Q17/TrRoad_act!Q30*1000
)</f>
        <v>229.2749720669558</v>
      </c>
    </row>
    <row r="55" spans="1:17" ht="11.45" customHeight="1" x14ac:dyDescent="0.25">
      <c r="A55" s="25" t="s">
        <v>39</v>
      </c>
      <c r="B55" s="79">
        <f>IF(TrRoad_act!B31=0,"",B18/TrRoad_act!B31*1000
)</f>
        <v>201.86354617200479</v>
      </c>
      <c r="C55" s="79">
        <f>IF(TrRoad_act!C31=0,"",C18/TrRoad_act!C31*1000
)</f>
        <v>201.35132452963998</v>
      </c>
      <c r="D55" s="79">
        <f>IF(TrRoad_act!D31=0,"",D18/TrRoad_act!D31*1000
)</f>
        <v>197.03981080443549</v>
      </c>
      <c r="E55" s="79">
        <f>IF(TrRoad_act!E31=0,"",E18/TrRoad_act!E31*1000
)</f>
        <v>194.22354139429984</v>
      </c>
      <c r="F55" s="79">
        <f>IF(TrRoad_act!F31=0,"",F18/TrRoad_act!F31*1000
)</f>
        <v>194.26440590437664</v>
      </c>
      <c r="G55" s="79">
        <f>IF(TrRoad_act!G31=0,"",G18/TrRoad_act!G31*1000
)</f>
        <v>191.86222243324571</v>
      </c>
      <c r="H55" s="79">
        <f>IF(TrRoad_act!H31=0,"",H18/TrRoad_act!H31*1000
)</f>
        <v>188.98274305138648</v>
      </c>
      <c r="I55" s="79">
        <f>IF(TrRoad_act!I31=0,"",I18/TrRoad_act!I31*1000
)</f>
        <v>184.56427847886485</v>
      </c>
      <c r="J55" s="79">
        <f>IF(TrRoad_act!J31=0,"",J18/TrRoad_act!J31*1000
)</f>
        <v>185.27163092351998</v>
      </c>
      <c r="K55" s="79">
        <f>IF(TrRoad_act!K31=0,"",K18/TrRoad_act!K31*1000
)</f>
        <v>183.40483613136888</v>
      </c>
      <c r="L55" s="79">
        <f>IF(TrRoad_act!L31=0,"",L18/TrRoad_act!L31*1000
)</f>
        <v>175.45463180219443</v>
      </c>
      <c r="M55" s="79">
        <f>IF(TrRoad_act!M31=0,"",M18/TrRoad_act!M31*1000
)</f>
        <v>172.72089821827819</v>
      </c>
      <c r="N55" s="79">
        <f>IF(TrRoad_act!N31=0,"",N18/TrRoad_act!N31*1000
)</f>
        <v>170.12281364858077</v>
      </c>
      <c r="O55" s="79">
        <f>IF(TrRoad_act!O31=0,"",O18/TrRoad_act!O31*1000
)</f>
        <v>166.59895397704562</v>
      </c>
      <c r="P55" s="79">
        <f>IF(TrRoad_act!P31=0,"",P18/TrRoad_act!P31*1000
)</f>
        <v>162.57257883256597</v>
      </c>
      <c r="Q55" s="79">
        <f>IF(TrRoad_act!Q31=0,"",Q18/TrRoad_act!Q31*1000
)</f>
        <v>168.11818428422166</v>
      </c>
    </row>
    <row r="56" spans="1:17" ht="11.45" customHeight="1" x14ac:dyDescent="0.25">
      <c r="A56" s="23" t="s">
        <v>30</v>
      </c>
      <c r="B56" s="78">
        <f>IF(TrRoad_act!B32=0,"",B19/TrRoad_act!B32*1000
)</f>
        <v>124.01039587983907</v>
      </c>
      <c r="C56" s="78">
        <f>IF(TrRoad_act!C32=0,"",C19/TrRoad_act!C32*1000
)</f>
        <v>125.10876163532791</v>
      </c>
      <c r="D56" s="78">
        <f>IF(TrRoad_act!D32=0,"",D19/TrRoad_act!D32*1000
)</f>
        <v>121.55594101697324</v>
      </c>
      <c r="E56" s="78">
        <f>IF(TrRoad_act!E32=0,"",E19/TrRoad_act!E32*1000
)</f>
        <v>122.72102617150961</v>
      </c>
      <c r="F56" s="78">
        <f>IF(TrRoad_act!F32=0,"",F19/TrRoad_act!F32*1000
)</f>
        <v>119.84097004526153</v>
      </c>
      <c r="G56" s="78">
        <f>IF(TrRoad_act!G32=0,"",G19/TrRoad_act!G32*1000
)</f>
        <v>116.13475450109276</v>
      </c>
      <c r="H56" s="78">
        <f>IF(TrRoad_act!H32=0,"",H19/TrRoad_act!H32*1000
)</f>
        <v>116.14708841857815</v>
      </c>
      <c r="I56" s="78">
        <f>IF(TrRoad_act!I32=0,"",I19/TrRoad_act!I32*1000
)</f>
        <v>117.18004932795297</v>
      </c>
      <c r="J56" s="78">
        <f>IF(TrRoad_act!J32=0,"",J19/TrRoad_act!J32*1000
)</f>
        <v>113.11814847020105</v>
      </c>
      <c r="K56" s="78">
        <f>IF(TrRoad_act!K32=0,"",K19/TrRoad_act!K32*1000
)</f>
        <v>110.3183043882062</v>
      </c>
      <c r="L56" s="78">
        <f>IF(TrRoad_act!L32=0,"",L19/TrRoad_act!L32*1000
)</f>
        <v>106.28010486667819</v>
      </c>
      <c r="M56" s="78">
        <f>IF(TrRoad_act!M32=0,"",M19/TrRoad_act!M32*1000
)</f>
        <v>104.40087843400116</v>
      </c>
      <c r="N56" s="78">
        <f>IF(TrRoad_act!N32=0,"",N19/TrRoad_act!N32*1000
)</f>
        <v>104.02386436006162</v>
      </c>
      <c r="O56" s="78">
        <f>IF(TrRoad_act!O32=0,"",O19/TrRoad_act!O32*1000
)</f>
        <v>105.16345727834685</v>
      </c>
      <c r="P56" s="78">
        <f>IF(TrRoad_act!P32=0,"",P19/TrRoad_act!P32*1000
)</f>
        <v>103.77062357147177</v>
      </c>
      <c r="Q56" s="78">
        <f>IF(TrRoad_act!Q32=0,"",Q19/TrRoad_act!Q32*1000
)</f>
        <v>103.90269476790942</v>
      </c>
    </row>
    <row r="57" spans="1:17" ht="11.45" customHeight="1" x14ac:dyDescent="0.25">
      <c r="A57" s="19" t="s">
        <v>29</v>
      </c>
      <c r="B57" s="76">
        <f>IF(TrRoad_act!B33=0,"",B20/TrRoad_act!B33*1000
)</f>
        <v>187.98827689686232</v>
      </c>
      <c r="C57" s="76">
        <f>IF(TrRoad_act!C33=0,"",C20/TrRoad_act!C33*1000
)</f>
        <v>188.10941655196083</v>
      </c>
      <c r="D57" s="76">
        <f>IF(TrRoad_act!D33=0,"",D20/TrRoad_act!D33*1000
)</f>
        <v>183.90383627080743</v>
      </c>
      <c r="E57" s="76">
        <f>IF(TrRoad_act!E33=0,"",E20/TrRoad_act!E33*1000
)</f>
        <v>181.07754182796381</v>
      </c>
      <c r="F57" s="76">
        <f>IF(TrRoad_act!F33=0,"",F20/TrRoad_act!F33*1000
)</f>
        <v>181.31227060919772</v>
      </c>
      <c r="G57" s="76">
        <f>IF(TrRoad_act!G33=0,"",G20/TrRoad_act!G33*1000
)</f>
        <v>178.75956315192525</v>
      </c>
      <c r="H57" s="76">
        <f>IF(TrRoad_act!H33=0,"",H20/TrRoad_act!H33*1000
)</f>
        <v>176.59843490950291</v>
      </c>
      <c r="I57" s="76">
        <f>IF(TrRoad_act!I33=0,"",I20/TrRoad_act!I33*1000
)</f>
        <v>172.86323443565564</v>
      </c>
      <c r="J57" s="76">
        <f>IF(TrRoad_act!J33=0,"",J20/TrRoad_act!J33*1000
)</f>
        <v>173.74057994533632</v>
      </c>
      <c r="K57" s="76">
        <f>IF(TrRoad_act!K33=0,"",K20/TrRoad_act!K33*1000
)</f>
        <v>172.49706229526046</v>
      </c>
      <c r="L57" s="76">
        <f>IF(TrRoad_act!L33=0,"",L20/TrRoad_act!L33*1000
)</f>
        <v>164.94917598491128</v>
      </c>
      <c r="M57" s="76">
        <f>IF(TrRoad_act!M33=0,"",M20/TrRoad_act!M33*1000
)</f>
        <v>162.82168900771941</v>
      </c>
      <c r="N57" s="76">
        <f>IF(TrRoad_act!N33=0,"",N20/TrRoad_act!N33*1000
)</f>
        <v>160.59842666958878</v>
      </c>
      <c r="O57" s="76">
        <f>IF(TrRoad_act!O33=0,"",O20/TrRoad_act!O33*1000
)</f>
        <v>157.197618251596</v>
      </c>
      <c r="P57" s="76">
        <f>IF(TrRoad_act!P33=0,"",P20/TrRoad_act!P33*1000
)</f>
        <v>153.46951179884329</v>
      </c>
      <c r="Q57" s="76">
        <f>IF(TrRoad_act!Q33=0,"",Q20/TrRoad_act!Q33*1000
)</f>
        <v>158.74414588102064</v>
      </c>
    </row>
    <row r="58" spans="1:17" ht="11.45" customHeight="1" x14ac:dyDescent="0.25">
      <c r="A58" s="62" t="s">
        <v>59</v>
      </c>
      <c r="B58" s="77">
        <f>IF(TrRoad_act!B34=0,"",B21/TrRoad_act!B34*1000
)</f>
        <v>195.44266084181999</v>
      </c>
      <c r="C58" s="77">
        <f>IF(TrRoad_act!C34=0,"",C21/TrRoad_act!C34*1000
)</f>
        <v>193.90861304731197</v>
      </c>
      <c r="D58" s="77">
        <f>IF(TrRoad_act!D34=0,"",D21/TrRoad_act!D34*1000
)</f>
        <v>193.54761769058985</v>
      </c>
      <c r="E58" s="77">
        <f>IF(TrRoad_act!E34=0,"",E21/TrRoad_act!E34*1000
)</f>
        <v>193.13493571108799</v>
      </c>
      <c r="F58" s="77">
        <f>IF(TrRoad_act!F34=0,"",F21/TrRoad_act!F34*1000
)</f>
        <v>192.65050389186766</v>
      </c>
      <c r="G58" s="77">
        <f>IF(TrRoad_act!G34=0,"",G21/TrRoad_act!G34*1000
)</f>
        <v>192.03544530771552</v>
      </c>
      <c r="H58" s="77">
        <f>IF(TrRoad_act!H34=0,"",H21/TrRoad_act!H34*1000
)</f>
        <v>191.19317123383246</v>
      </c>
      <c r="I58" s="77">
        <f>IF(TrRoad_act!I34=0,"",I21/TrRoad_act!I34*1000
)</f>
        <v>190.49770061165452</v>
      </c>
      <c r="J58" s="77">
        <f>IF(TrRoad_act!J34=0,"",J21/TrRoad_act!J34*1000
)</f>
        <v>189.56533961875115</v>
      </c>
      <c r="K58" s="77">
        <f>IF(TrRoad_act!K34=0,"",K21/TrRoad_act!K34*1000
)</f>
        <v>185.42474923532018</v>
      </c>
      <c r="L58" s="77">
        <f>IF(TrRoad_act!L34=0,"",L21/TrRoad_act!L34*1000
)</f>
        <v>178.03228566460683</v>
      </c>
      <c r="M58" s="77">
        <f>IF(TrRoad_act!M34=0,"",M21/TrRoad_act!M34*1000
)</f>
        <v>175.39592604722478</v>
      </c>
      <c r="N58" s="77">
        <f>IF(TrRoad_act!N34=0,"",N21/TrRoad_act!N34*1000
)</f>
        <v>173.45205286936113</v>
      </c>
      <c r="O58" s="77">
        <f>IF(TrRoad_act!O34=0,"",O21/TrRoad_act!O34*1000
)</f>
        <v>171.18958760151128</v>
      </c>
      <c r="P58" s="77">
        <f>IF(TrRoad_act!P34=0,"",P21/TrRoad_act!P34*1000
)</f>
        <v>171.47200408516889</v>
      </c>
      <c r="Q58" s="77">
        <f>IF(TrRoad_act!Q34=0,"",Q21/TrRoad_act!Q34*1000
)</f>
        <v>169.44070979077404</v>
      </c>
    </row>
    <row r="59" spans="1:17" ht="11.45" customHeight="1" x14ac:dyDescent="0.25">
      <c r="A59" s="62" t="s">
        <v>58</v>
      </c>
      <c r="B59" s="77">
        <f>IF(TrRoad_act!B35=0,"",B22/TrRoad_act!B35*1000
)</f>
        <v>181.05226734583388</v>
      </c>
      <c r="C59" s="77">
        <f>IF(TrRoad_act!C35=0,"",C22/TrRoad_act!C35*1000
)</f>
        <v>182.94225343086572</v>
      </c>
      <c r="D59" s="77">
        <f>IF(TrRoad_act!D35=0,"",D22/TrRoad_act!D35*1000
)</f>
        <v>177.14962024387691</v>
      </c>
      <c r="E59" s="77">
        <f>IF(TrRoad_act!E35=0,"",E22/TrRoad_act!E35*1000
)</f>
        <v>173.23306647123195</v>
      </c>
      <c r="F59" s="77">
        <f>IF(TrRoad_act!F35=0,"",F22/TrRoad_act!F35*1000
)</f>
        <v>175.17226322387978</v>
      </c>
      <c r="G59" s="77">
        <f>IF(TrRoad_act!G35=0,"",G22/TrRoad_act!G35*1000
)</f>
        <v>171.83755701759935</v>
      </c>
      <c r="H59" s="77">
        <f>IF(TrRoad_act!H35=0,"",H22/TrRoad_act!H35*1000
)</f>
        <v>169.99877293135381</v>
      </c>
      <c r="I59" s="77">
        <f>IF(TrRoad_act!I35=0,"",I22/TrRoad_act!I35*1000
)</f>
        <v>166.13292281044843</v>
      </c>
      <c r="J59" s="77">
        <f>IF(TrRoad_act!J35=0,"",J22/TrRoad_act!J35*1000
)</f>
        <v>168.54460516370943</v>
      </c>
      <c r="K59" s="77">
        <f>IF(TrRoad_act!K35=0,"",K22/TrRoad_act!K35*1000
)</f>
        <v>168.45812551604263</v>
      </c>
      <c r="L59" s="77">
        <f>IF(TrRoad_act!L35=0,"",L22/TrRoad_act!L35*1000
)</f>
        <v>161.18720208191232</v>
      </c>
      <c r="M59" s="77">
        <f>IF(TrRoad_act!M35=0,"",M22/TrRoad_act!M35*1000
)</f>
        <v>159.36507500292856</v>
      </c>
      <c r="N59" s="77">
        <f>IF(TrRoad_act!N35=0,"",N22/TrRoad_act!N35*1000
)</f>
        <v>157.152370686003</v>
      </c>
      <c r="O59" s="77">
        <f>IF(TrRoad_act!O35=0,"",O22/TrRoad_act!O35*1000
)</f>
        <v>153.30032815161238</v>
      </c>
      <c r="P59" s="77">
        <f>IF(TrRoad_act!P35=0,"",P22/TrRoad_act!P35*1000
)</f>
        <v>148.26765976750855</v>
      </c>
      <c r="Q59" s="77">
        <f>IF(TrRoad_act!Q35=0,"",Q22/TrRoad_act!Q35*1000
)</f>
        <v>155.51903578792187</v>
      </c>
    </row>
    <row r="60" spans="1:17" ht="11.45" customHeight="1" x14ac:dyDescent="0.25">
      <c r="A60" s="62" t="s">
        <v>57</v>
      </c>
      <c r="B60" s="77">
        <f>IF(TrRoad_act!B36=0,"",B23/TrRoad_act!B36*1000
)</f>
        <v>243.54846033178501</v>
      </c>
      <c r="C60" s="77">
        <f>IF(TrRoad_act!C36=0,"",C23/TrRoad_act!C36*1000
)</f>
        <v>237.16495404345099</v>
      </c>
      <c r="D60" s="77">
        <f>IF(TrRoad_act!D36=0,"",D23/TrRoad_act!D36*1000
)</f>
        <v>202.38448872081329</v>
      </c>
      <c r="E60" s="77">
        <f>IF(TrRoad_act!E36=0,"",E23/TrRoad_act!E36*1000
)</f>
        <v>190.28316421320443</v>
      </c>
      <c r="F60" s="77">
        <f>IF(TrRoad_act!F36=0,"",F23/TrRoad_act!F36*1000
)</f>
        <v>190.2179429245825</v>
      </c>
      <c r="G60" s="77">
        <f>IF(TrRoad_act!G36=0,"",G23/TrRoad_act!G36*1000
)</f>
        <v>202.8243469751315</v>
      </c>
      <c r="H60" s="77">
        <f>IF(TrRoad_act!H36=0,"",H23/TrRoad_act!H36*1000
)</f>
        <v>209.8462232421235</v>
      </c>
      <c r="I60" s="77">
        <f>IF(TrRoad_act!I36=0,"",I23/TrRoad_act!I36*1000
)</f>
        <v>195.17153353182704</v>
      </c>
      <c r="J60" s="77">
        <f>IF(TrRoad_act!J36=0,"",J23/TrRoad_act!J36*1000
)</f>
        <v>193.89742095433124</v>
      </c>
      <c r="K60" s="77">
        <f>IF(TrRoad_act!K36=0,"",K23/TrRoad_act!K36*1000
)</f>
        <v>197.57949603269867</v>
      </c>
      <c r="L60" s="77">
        <f>IF(TrRoad_act!L36=0,"",L23/TrRoad_act!L36*1000
)</f>
        <v>201.50488638237223</v>
      </c>
      <c r="M60" s="77">
        <f>IF(TrRoad_act!M36=0,"",M23/TrRoad_act!M36*1000
)</f>
        <v>192.54837094774763</v>
      </c>
      <c r="N60" s="77">
        <f>IF(TrRoad_act!N36=0,"",N23/TrRoad_act!N36*1000
)</f>
        <v>183.53886755730997</v>
      </c>
      <c r="O60" s="77">
        <f>IF(TrRoad_act!O36=0,"",O23/TrRoad_act!O36*1000
)</f>
        <v>183.71878315977006</v>
      </c>
      <c r="P60" s="77">
        <f>IF(TrRoad_act!P36=0,"",P23/TrRoad_act!P36*1000
)</f>
        <v>178.94566820194171</v>
      </c>
      <c r="Q60" s="77">
        <f>IF(TrRoad_act!Q36=0,"",Q23/TrRoad_act!Q36*1000
)</f>
        <v>174.33832547819819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151.18143201149732</v>
      </c>
      <c r="M61" s="77">
        <f>IF(TrRoad_act!M37=0,"",M24/TrRoad_act!M37*1000
)</f>
        <v>155.43687001849554</v>
      </c>
      <c r="N61" s="77">
        <f>IF(TrRoad_act!N37=0,"",N24/TrRoad_act!N37*1000
)</f>
        <v>162.67158481706866</v>
      </c>
      <c r="O61" s="77">
        <f>IF(TrRoad_act!O37=0,"",O24/TrRoad_act!O37*1000
)</f>
        <v>163.0586163210375</v>
      </c>
      <c r="P61" s="77">
        <f>IF(TrRoad_act!P37=0,"",P24/TrRoad_act!P37*1000
)</f>
        <v>148.19108672924284</v>
      </c>
      <c r="Q61" s="77">
        <f>IF(TrRoad_act!Q37=0,"",Q24/TrRoad_act!Q37*1000
)</f>
        <v>145.63380747522038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53.898900596757741</v>
      </c>
      <c r="O62" s="77">
        <f>IF(TrRoad_act!O38=0,"",O25/TrRoad_act!O38*1000
)</f>
        <v>57.059747589458006</v>
      </c>
      <c r="P62" s="77">
        <f>IF(TrRoad_act!P38=0,"",P25/TrRoad_act!P38*1000
)</f>
        <v>62.300263029103021</v>
      </c>
      <c r="Q62" s="77">
        <f>IF(TrRoad_act!Q38=0,"",Q25/TrRoad_act!Q38*1000
)</f>
        <v>69.525351726720388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1961.8559415118332</v>
      </c>
      <c r="C64" s="76">
        <f>IF(TrRoad_act!C40=0,"",C27/TrRoad_act!C40*1000
)</f>
        <v>1928.3318833947644</v>
      </c>
      <c r="D64" s="76">
        <f>IF(TrRoad_act!D40=0,"",D27/TrRoad_act!D40*1000
)</f>
        <v>1894.349052365952</v>
      </c>
      <c r="E64" s="76">
        <f>IF(TrRoad_act!E40=0,"",E27/TrRoad_act!E40*1000
)</f>
        <v>1898.5456324873403</v>
      </c>
      <c r="F64" s="76">
        <f>IF(TrRoad_act!F40=0,"",F27/TrRoad_act!F40*1000
)</f>
        <v>1893.3226959780932</v>
      </c>
      <c r="G64" s="76">
        <f>IF(TrRoad_act!G40=0,"",G27/TrRoad_act!G40*1000
)</f>
        <v>1871.4155358261535</v>
      </c>
      <c r="H64" s="76">
        <f>IF(TrRoad_act!H40=0,"",H27/TrRoad_act!H40*1000
)</f>
        <v>1859.5091707551264</v>
      </c>
      <c r="I64" s="76">
        <f>IF(TrRoad_act!I40=0,"",I27/TrRoad_act!I40*1000
)</f>
        <v>1836.3683848398912</v>
      </c>
      <c r="J64" s="76">
        <f>IF(TrRoad_act!J40=0,"",J27/TrRoad_act!J40*1000
)</f>
        <v>1832.0747009455256</v>
      </c>
      <c r="K64" s="76">
        <f>IF(TrRoad_act!K40=0,"",K27/TrRoad_act!K40*1000
)</f>
        <v>1774.6273779972328</v>
      </c>
      <c r="L64" s="76">
        <f>IF(TrRoad_act!L40=0,"",L27/TrRoad_act!L40*1000
)</f>
        <v>1702.0758925304456</v>
      </c>
      <c r="M64" s="76">
        <f>IF(TrRoad_act!M40=0,"",M27/TrRoad_act!M40*1000
)</f>
        <v>1662.936274414837</v>
      </c>
      <c r="N64" s="76">
        <f>IF(TrRoad_act!N40=0,"",N27/TrRoad_act!N40*1000
)</f>
        <v>1613.4097785651993</v>
      </c>
      <c r="O64" s="76">
        <f>IF(TrRoad_act!O40=0,"",O27/TrRoad_act!O40*1000
)</f>
        <v>1592.8049854055532</v>
      </c>
      <c r="P64" s="76">
        <f>IF(TrRoad_act!P40=0,"",P27/TrRoad_act!P40*1000
)</f>
        <v>1566.0856285225129</v>
      </c>
      <c r="Q64" s="76">
        <f>IF(TrRoad_act!Q40=0,"",Q27/TrRoad_act!Q40*1000
)</f>
        <v>1631.3209279888615</v>
      </c>
    </row>
    <row r="65" spans="1:17" ht="11.45" customHeight="1" x14ac:dyDescent="0.25">
      <c r="A65" s="62" t="s">
        <v>59</v>
      </c>
      <c r="B65" s="75">
        <f>IF(TrRoad_act!B41=0,"",B28/TrRoad_act!B41*1000
)</f>
        <v>539.78268907817346</v>
      </c>
      <c r="C65" s="75">
        <f>IF(TrRoad_act!C41=0,"",C28/TrRoad_act!C41*1000
)</f>
        <v>541.13214580086901</v>
      </c>
      <c r="D65" s="75">
        <f>IF(TrRoad_act!D41=0,"",D28/TrRoad_act!D41*1000
)</f>
        <v>542.48497616537111</v>
      </c>
      <c r="E65" s="75">
        <f>IF(TrRoad_act!E41=0,"",E28/TrRoad_act!E41*1000
)</f>
        <v>543.84118860578451</v>
      </c>
      <c r="F65" s="75">
        <f>IF(TrRoad_act!F41=0,"",F28/TrRoad_act!F41*1000
)</f>
        <v>545.2007915772989</v>
      </c>
      <c r="G65" s="75">
        <f>IF(TrRoad_act!G41=0,"",G28/TrRoad_act!G41*1000
)</f>
        <v>546.56379355624233</v>
      </c>
      <c r="H65" s="75">
        <f>IF(TrRoad_act!H41=0,"",H28/TrRoad_act!H41*1000
)</f>
        <v>547.93020304013271</v>
      </c>
      <c r="I65" s="75">
        <f>IF(TrRoad_act!I41=0,"",I28/TrRoad_act!I41*1000
)</f>
        <v>549.30002854773306</v>
      </c>
      <c r="J65" s="75">
        <f>IF(TrRoad_act!J41=0,"",J28/TrRoad_act!J41*1000
)</f>
        <v>550.67327861910269</v>
      </c>
      <c r="K65" s="75">
        <f>IF(TrRoad_act!K41=0,"",K28/TrRoad_act!K41*1000
)</f>
        <v>543.00669742401942</v>
      </c>
      <c r="L65" s="75">
        <f>IF(TrRoad_act!L41=0,"",L28/TrRoad_act!L41*1000
)</f>
        <v>525.74637851839782</v>
      </c>
      <c r="M65" s="75">
        <f>IF(TrRoad_act!M41=0,"",M28/TrRoad_act!M41*1000
)</f>
        <v>523.79827131324578</v>
      </c>
      <c r="N65" s="75">
        <f>IF(TrRoad_act!N41=0,"",N28/TrRoad_act!N41*1000
)</f>
        <v>525.24703341129305</v>
      </c>
      <c r="O65" s="75">
        <f>IF(TrRoad_act!O41=0,"",O28/TrRoad_act!O41*1000
)</f>
        <v>526.24635601865748</v>
      </c>
      <c r="P65" s="75">
        <f>IF(TrRoad_act!P41=0,"",P28/TrRoad_act!P41*1000
)</f>
        <v>535.32566204097861</v>
      </c>
      <c r="Q65" s="75">
        <f>IF(TrRoad_act!Q41=0,"",Q28/TrRoad_act!Q41*1000
)</f>
        <v>536.86196954821025</v>
      </c>
    </row>
    <row r="66" spans="1:17" ht="11.45" customHeight="1" x14ac:dyDescent="0.25">
      <c r="A66" s="62" t="s">
        <v>58</v>
      </c>
      <c r="B66" s="75">
        <f>IF(TrRoad_act!B42=0,"",B29/TrRoad_act!B42*1000
)</f>
        <v>1981.4015470143711</v>
      </c>
      <c r="C66" s="75">
        <f>IF(TrRoad_act!C42=0,"",C29/TrRoad_act!C42*1000
)</f>
        <v>1947.0320180531064</v>
      </c>
      <c r="D66" s="75">
        <f>IF(TrRoad_act!D42=0,"",D29/TrRoad_act!D42*1000
)</f>
        <v>1910.9685063688319</v>
      </c>
      <c r="E66" s="75">
        <f>IF(TrRoad_act!E42=0,"",E29/TrRoad_act!E42*1000
)</f>
        <v>1914.9549926091197</v>
      </c>
      <c r="F66" s="75">
        <f>IF(TrRoad_act!F42=0,"",F29/TrRoad_act!F42*1000
)</f>
        <v>1909.2583262486505</v>
      </c>
      <c r="G66" s="75">
        <f>IF(TrRoad_act!G42=0,"",G29/TrRoad_act!G42*1000
)</f>
        <v>1889.2158198472084</v>
      </c>
      <c r="H66" s="75">
        <f>IF(TrRoad_act!H42=0,"",H29/TrRoad_act!H42*1000
)</f>
        <v>1876.0220966861143</v>
      </c>
      <c r="I66" s="75">
        <f>IF(TrRoad_act!I42=0,"",I29/TrRoad_act!I42*1000
)</f>
        <v>1851.8184043418587</v>
      </c>
      <c r="J66" s="75">
        <f>IF(TrRoad_act!J42=0,"",J29/TrRoad_act!J42*1000
)</f>
        <v>1846.1101880195679</v>
      </c>
      <c r="K66" s="75">
        <f>IF(TrRoad_act!K42=0,"",K29/TrRoad_act!K42*1000
)</f>
        <v>1787.3064813979702</v>
      </c>
      <c r="L66" s="75">
        <f>IF(TrRoad_act!L42=0,"",L29/TrRoad_act!L42*1000
)</f>
        <v>1713.1849825830259</v>
      </c>
      <c r="M66" s="75">
        <f>IF(TrRoad_act!M42=0,"",M29/TrRoad_act!M42*1000
)</f>
        <v>1673.4883383803467</v>
      </c>
      <c r="N66" s="75">
        <f>IF(TrRoad_act!N42=0,"",N29/TrRoad_act!N42*1000
)</f>
        <v>1623.265136166121</v>
      </c>
      <c r="O66" s="75">
        <f>IF(TrRoad_act!O42=0,"",O29/TrRoad_act!O42*1000
)</f>
        <v>1602.165675548712</v>
      </c>
      <c r="P66" s="75">
        <f>IF(TrRoad_act!P42=0,"",P29/TrRoad_act!P42*1000
)</f>
        <v>1575.0083256412224</v>
      </c>
      <c r="Q66" s="75">
        <f>IF(TrRoad_act!Q42=0,"",Q29/TrRoad_act!Q42*1000
)</f>
        <v>1640.140574077956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697.16338272960058</v>
      </c>
      <c r="C70" s="79">
        <f>IF(TrRoad_act!C46=0,"",C33/TrRoad_act!C46*1000
)</f>
        <v>676.91517554168308</v>
      </c>
      <c r="D70" s="79">
        <f>IF(TrRoad_act!D46=0,"",D33/TrRoad_act!D46*1000
)</f>
        <v>669.02751369921964</v>
      </c>
      <c r="E70" s="79">
        <f>IF(TrRoad_act!E46=0,"",E33/TrRoad_act!E46*1000
)</f>
        <v>670.79964066767741</v>
      </c>
      <c r="F70" s="79">
        <f>IF(TrRoad_act!F46=0,"",F33/TrRoad_act!F46*1000
)</f>
        <v>660.57556853270307</v>
      </c>
      <c r="G70" s="79">
        <f>IF(TrRoad_act!G46=0,"",G33/TrRoad_act!G46*1000
)</f>
        <v>645.50980068697038</v>
      </c>
      <c r="H70" s="79">
        <f>IF(TrRoad_act!H46=0,"",H33/TrRoad_act!H46*1000
)</f>
        <v>650.81234600030211</v>
      </c>
      <c r="I70" s="79">
        <f>IF(TrRoad_act!I46=0,"",I33/TrRoad_act!I46*1000
)</f>
        <v>652.18177596901057</v>
      </c>
      <c r="J70" s="79">
        <f>IF(TrRoad_act!J46=0,"",J33/TrRoad_act!J46*1000
)</f>
        <v>630.65235485032372</v>
      </c>
      <c r="K70" s="79">
        <f>IF(TrRoad_act!K46=0,"",K33/TrRoad_act!K46*1000
)</f>
        <v>593.52195070134496</v>
      </c>
      <c r="L70" s="79">
        <f>IF(TrRoad_act!L46=0,"",L33/TrRoad_act!L46*1000
)</f>
        <v>582.37290076914337</v>
      </c>
      <c r="M70" s="79">
        <f>IF(TrRoad_act!M46=0,"",M33/TrRoad_act!M46*1000
)</f>
        <v>571.79951952825968</v>
      </c>
      <c r="N70" s="79">
        <f>IF(TrRoad_act!N46=0,"",N33/TrRoad_act!N46*1000
)</f>
        <v>556.61261391051016</v>
      </c>
      <c r="O70" s="79">
        <f>IF(TrRoad_act!O46=0,"",O33/TrRoad_act!O46*1000
)</f>
        <v>582.58998726752952</v>
      </c>
      <c r="P70" s="79">
        <f>IF(TrRoad_act!P46=0,"",P33/TrRoad_act!P46*1000
)</f>
        <v>571.95057755379423</v>
      </c>
      <c r="Q70" s="79">
        <f>IF(TrRoad_act!Q46=0,"",Q33/TrRoad_act!Q46*1000
)</f>
        <v>578.55461371666524</v>
      </c>
    </row>
    <row r="71" spans="1:17" ht="11.45" customHeight="1" x14ac:dyDescent="0.25">
      <c r="A71" s="23" t="s">
        <v>27</v>
      </c>
      <c r="B71" s="78">
        <f>IF(TrRoad_act!B47=0,"",B34/TrRoad_act!B47*1000
)</f>
        <v>279.32041803502148</v>
      </c>
      <c r="C71" s="78">
        <f>IF(TrRoad_act!C47=0,"",C34/TrRoad_act!C47*1000
)</f>
        <v>274.8054271120468</v>
      </c>
      <c r="D71" s="78">
        <f>IF(TrRoad_act!D47=0,"",D34/TrRoad_act!D47*1000
)</f>
        <v>272.80399538303755</v>
      </c>
      <c r="E71" s="78">
        <f>IF(TrRoad_act!E47=0,"",E34/TrRoad_act!E47*1000
)</f>
        <v>268.60175905381851</v>
      </c>
      <c r="F71" s="78">
        <f>IF(TrRoad_act!F47=0,"",F34/TrRoad_act!F47*1000
)</f>
        <v>264.90796663997173</v>
      </c>
      <c r="G71" s="78">
        <f>IF(TrRoad_act!G47=0,"",G34/TrRoad_act!G47*1000
)</f>
        <v>261.61571461571378</v>
      </c>
      <c r="H71" s="78">
        <f>IF(TrRoad_act!H47=0,"",H34/TrRoad_act!H47*1000
)</f>
        <v>259.12396425276353</v>
      </c>
      <c r="I71" s="78">
        <f>IF(TrRoad_act!I47=0,"",I34/TrRoad_act!I47*1000
)</f>
        <v>256.76912523398312</v>
      </c>
      <c r="J71" s="78">
        <f>IF(TrRoad_act!J47=0,"",J34/TrRoad_act!J47*1000
)</f>
        <v>253.85354151897792</v>
      </c>
      <c r="K71" s="78">
        <f>IF(TrRoad_act!K47=0,"",K34/TrRoad_act!K47*1000
)</f>
        <v>246.24843034105675</v>
      </c>
      <c r="L71" s="78">
        <f>IF(TrRoad_act!L47=0,"",L34/TrRoad_act!L47*1000
)</f>
        <v>237.92206878286487</v>
      </c>
      <c r="M71" s="78">
        <f>IF(TrRoad_act!M47=0,"",M34/TrRoad_act!M47*1000
)</f>
        <v>236.48821769312721</v>
      </c>
      <c r="N71" s="78">
        <f>IF(TrRoad_act!N47=0,"",N34/TrRoad_act!N47*1000
)</f>
        <v>234.77035589754431</v>
      </c>
      <c r="O71" s="78">
        <f>IF(TrRoad_act!O47=0,"",O34/TrRoad_act!O47*1000
)</f>
        <v>233.34375488232089</v>
      </c>
      <c r="P71" s="78">
        <f>IF(TrRoad_act!P47=0,"",P34/TrRoad_act!P47*1000
)</f>
        <v>229.21868448283979</v>
      </c>
      <c r="Q71" s="78">
        <f>IF(TrRoad_act!Q47=0,"",Q34/TrRoad_act!Q47*1000
)</f>
        <v>233.51370835248076</v>
      </c>
    </row>
    <row r="72" spans="1:17" ht="11.45" customHeight="1" x14ac:dyDescent="0.25">
      <c r="A72" s="62" t="s">
        <v>59</v>
      </c>
      <c r="B72" s="77">
        <f>IF(TrRoad_act!B48=0,"",B35/TrRoad_act!B48*1000
)</f>
        <v>258.61453845095286</v>
      </c>
      <c r="C72" s="77">
        <f>IF(TrRoad_act!C48=0,"",C35/TrRoad_act!C48*1000
)</f>
        <v>255.6174510849371</v>
      </c>
      <c r="D72" s="77">
        <f>IF(TrRoad_act!D48=0,"",D35/TrRoad_act!D48*1000
)</f>
        <v>252.65941980287761</v>
      </c>
      <c r="E72" s="77">
        <f>IF(TrRoad_act!E48=0,"",E35/TrRoad_act!E48*1000
)</f>
        <v>249.78617213680042</v>
      </c>
      <c r="F72" s="77">
        <f>IF(TrRoad_act!F48=0,"",F35/TrRoad_act!F48*1000
)</f>
        <v>247.12794474730501</v>
      </c>
      <c r="G72" s="77">
        <f>IF(TrRoad_act!G48=0,"",G35/TrRoad_act!G48*1000
)</f>
        <v>244.89076718530174</v>
      </c>
      <c r="H72" s="77">
        <f>IF(TrRoad_act!H48=0,"",H35/TrRoad_act!H48*1000
)</f>
        <v>243.37437604815577</v>
      </c>
      <c r="I72" s="77">
        <f>IF(TrRoad_act!I48=0,"",I35/TrRoad_act!I48*1000
)</f>
        <v>241.32251441816203</v>
      </c>
      <c r="J72" s="77">
        <f>IF(TrRoad_act!J48=0,"",J35/TrRoad_act!J48*1000
)</f>
        <v>236.79605158434683</v>
      </c>
      <c r="K72" s="77">
        <f>IF(TrRoad_act!K48=0,"",K35/TrRoad_act!K48*1000
)</f>
        <v>227.68999592409492</v>
      </c>
      <c r="L72" s="77">
        <f>IF(TrRoad_act!L48=0,"",L35/TrRoad_act!L48*1000
)</f>
        <v>217.21910835296327</v>
      </c>
      <c r="M72" s="77">
        <f>IF(TrRoad_act!M48=0,"",M35/TrRoad_act!M48*1000
)</f>
        <v>214.31405082264118</v>
      </c>
      <c r="N72" s="77">
        <f>IF(TrRoad_act!N48=0,"",N35/TrRoad_act!N48*1000
)</f>
        <v>212.79286448142821</v>
      </c>
      <c r="O72" s="77">
        <f>IF(TrRoad_act!O48=0,"",O35/TrRoad_act!O48*1000
)</f>
        <v>210.73447609897551</v>
      </c>
      <c r="P72" s="77">
        <f>IF(TrRoad_act!P48=0,"",P35/TrRoad_act!P48*1000
)</f>
        <v>211.89414841597807</v>
      </c>
      <c r="Q72" s="77">
        <f>IF(TrRoad_act!Q48=0,"",Q35/TrRoad_act!Q48*1000
)</f>
        <v>209.22615049580619</v>
      </c>
    </row>
    <row r="73" spans="1:17" ht="11.45" customHeight="1" x14ac:dyDescent="0.25">
      <c r="A73" s="62" t="s">
        <v>58</v>
      </c>
      <c r="B73" s="77">
        <f>IF(TrRoad_act!B49=0,"",B36/TrRoad_act!B49*1000
)</f>
        <v>279.1142033899639</v>
      </c>
      <c r="C73" s="77">
        <f>IF(TrRoad_act!C49=0,"",C36/TrRoad_act!C49*1000
)</f>
        <v>274.40324130714089</v>
      </c>
      <c r="D73" s="77">
        <f>IF(TrRoad_act!D49=0,"",D36/TrRoad_act!D49*1000
)</f>
        <v>272.48784163385056</v>
      </c>
      <c r="E73" s="77">
        <f>IF(TrRoad_act!E49=0,"",E36/TrRoad_act!E49*1000
)</f>
        <v>268.20017934443638</v>
      </c>
      <c r="F73" s="77">
        <f>IF(TrRoad_act!F49=0,"",F36/TrRoad_act!F49*1000
)</f>
        <v>264.4231837809503</v>
      </c>
      <c r="G73" s="77">
        <f>IF(TrRoad_act!G49=0,"",G36/TrRoad_act!G49*1000
)</f>
        <v>261.1541140148139</v>
      </c>
      <c r="H73" s="77">
        <f>IF(TrRoad_act!H49=0,"",H36/TrRoad_act!H49*1000
)</f>
        <v>258.65291227372347</v>
      </c>
      <c r="I73" s="77">
        <f>IF(TrRoad_act!I49=0,"",I36/TrRoad_act!I49*1000
)</f>
        <v>256.33841755530989</v>
      </c>
      <c r="J73" s="77">
        <f>IF(TrRoad_act!J49=0,"",J36/TrRoad_act!J49*1000
)</f>
        <v>253.56962277979582</v>
      </c>
      <c r="K73" s="77">
        <f>IF(TrRoad_act!K49=0,"",K36/TrRoad_act!K49*1000
)</f>
        <v>246.03861750003804</v>
      </c>
      <c r="L73" s="77">
        <f>IF(TrRoad_act!L49=0,"",L36/TrRoad_act!L49*1000
)</f>
        <v>237.76539641306988</v>
      </c>
      <c r="M73" s="77">
        <f>IF(TrRoad_act!M49=0,"",M36/TrRoad_act!M49*1000
)</f>
        <v>236.31982751882447</v>
      </c>
      <c r="N73" s="77">
        <f>IF(TrRoad_act!N49=0,"",N36/TrRoad_act!N49*1000
)</f>
        <v>234.66794748900188</v>
      </c>
      <c r="O73" s="77">
        <f>IF(TrRoad_act!O49=0,"",O36/TrRoad_act!O49*1000
)</f>
        <v>233.34733749131541</v>
      </c>
      <c r="P73" s="77">
        <f>IF(TrRoad_act!P49=0,"",P36/TrRoad_act!P49*1000
)</f>
        <v>229.07716247827591</v>
      </c>
      <c r="Q73" s="77">
        <f>IF(TrRoad_act!Q49=0,"",Q36/TrRoad_act!Q49*1000
)</f>
        <v>233.47153390798474</v>
      </c>
    </row>
    <row r="74" spans="1:17" ht="11.45" customHeight="1" x14ac:dyDescent="0.25">
      <c r="A74" s="62" t="s">
        <v>57</v>
      </c>
      <c r="B74" s="77">
        <f>IF(TrRoad_act!B50=0,"",B37/TrRoad_act!B50*1000
)</f>
        <v>336.30869512011469</v>
      </c>
      <c r="C74" s="77">
        <f>IF(TrRoad_act!C50=0,"",C37/TrRoad_act!C50*1000
)</f>
        <v>329.97484515757117</v>
      </c>
      <c r="D74" s="77">
        <f>IF(TrRoad_act!D50=0,"",D37/TrRoad_act!D50*1000
)</f>
        <v>328.40464605527467</v>
      </c>
      <c r="E74" s="77">
        <f>IF(TrRoad_act!E50=0,"",E37/TrRoad_act!E50*1000
)</f>
        <v>327.11457313423739</v>
      </c>
      <c r="F74" s="77">
        <f>IF(TrRoad_act!F50=0,"",F37/TrRoad_act!F50*1000
)</f>
        <v>323.95674033385484</v>
      </c>
      <c r="G74" s="77">
        <f>IF(TrRoad_act!G50=0,"",G37/TrRoad_act!G50*1000
)</f>
        <v>321.14345092875141</v>
      </c>
      <c r="H74" s="77">
        <f>IF(TrRoad_act!H50=0,"",H37/TrRoad_act!H50*1000
)</f>
        <v>317.98140821496474</v>
      </c>
      <c r="I74" s="77">
        <f>IF(TrRoad_act!I50=0,"",I37/TrRoad_act!I50*1000
)</f>
        <v>315.34558890083429</v>
      </c>
      <c r="J74" s="77">
        <f>IF(TrRoad_act!J50=0,"",J37/TrRoad_act!J50*1000
)</f>
        <v>310.15502084730804</v>
      </c>
      <c r="K74" s="77">
        <f>IF(TrRoad_act!K50=0,"",K37/TrRoad_act!K50*1000
)</f>
        <v>304.23155102655801</v>
      </c>
      <c r="L74" s="77">
        <f>IF(TrRoad_act!L50=0,"",L37/TrRoad_act!L50*1000
)</f>
        <v>302.25424425239248</v>
      </c>
      <c r="M74" s="77">
        <f>IF(TrRoad_act!M50=0,"",M37/TrRoad_act!M50*1000
)</f>
        <v>301.60636559146565</v>
      </c>
      <c r="N74" s="77">
        <f>IF(TrRoad_act!N50=0,"",N37/TrRoad_act!N50*1000
)</f>
        <v>301.56825648582702</v>
      </c>
      <c r="O74" s="77">
        <f>IF(TrRoad_act!O50=0,"",O37/TrRoad_act!O50*1000
)</f>
        <v>301.69703558523378</v>
      </c>
      <c r="P74" s="77">
        <f>IF(TrRoad_act!P50=0,"",P37/TrRoad_act!P50*1000
)</f>
        <v>301.82019677280846</v>
      </c>
      <c r="Q74" s="77">
        <f>IF(TrRoad_act!Q50=0,"",Q37/TrRoad_act!Q50*1000
)</f>
        <v>300.7790855149193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>
        <f>IF(TrRoad_act!L51=0,"",L38/TrRoad_act!L51*1000
)</f>
        <v>205.15513540970619</v>
      </c>
      <c r="M75" s="77">
        <f>IF(TrRoad_act!M51=0,"",M38/TrRoad_act!M51*1000
)</f>
        <v>205.66802324823047</v>
      </c>
      <c r="N75" s="77">
        <f>IF(TrRoad_act!N51=0,"",N38/TrRoad_act!N51*1000
)</f>
        <v>210.90864512502461</v>
      </c>
      <c r="O75" s="77">
        <f>IF(TrRoad_act!O51=0,"",O38/TrRoad_act!O51*1000
)</f>
        <v>214.17822691744121</v>
      </c>
      <c r="P75" s="77">
        <f>IF(TrRoad_act!P51=0,"",P38/TrRoad_act!P51*1000
)</f>
        <v>202.03830260348104</v>
      </c>
      <c r="Q75" s="77">
        <f>IF(TrRoad_act!Q51=0,"",Q38/TrRoad_act!Q51*1000
)</f>
        <v>220.46530614649984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1620.360871360268</v>
      </c>
      <c r="C77" s="76">
        <f>IF(TrRoad_act!C53=0,"",C40/TrRoad_act!C53*1000
)</f>
        <v>1561.831001174442</v>
      </c>
      <c r="D77" s="76">
        <f>IF(TrRoad_act!D53=0,"",D40/TrRoad_act!D53*1000
)</f>
        <v>1575.56021692011</v>
      </c>
      <c r="E77" s="76">
        <f>IF(TrRoad_act!E53=0,"",E40/TrRoad_act!E53*1000
)</f>
        <v>1677.6680317310406</v>
      </c>
      <c r="F77" s="76">
        <f>IF(TrRoad_act!F53=0,"",F40/TrRoad_act!F53*1000
)</f>
        <v>1672.8429018005399</v>
      </c>
      <c r="G77" s="76">
        <f>IF(TrRoad_act!G53=0,"",G40/TrRoad_act!G53*1000
)</f>
        <v>1700.938351482964</v>
      </c>
      <c r="H77" s="76">
        <f>IF(TrRoad_act!H53=0,"",H40/TrRoad_act!H53*1000
)</f>
        <v>1754.3892748327055</v>
      </c>
      <c r="I77" s="76">
        <f>IF(TrRoad_act!I53=0,"",I40/TrRoad_act!I53*1000
)</f>
        <v>1827.1153058093344</v>
      </c>
      <c r="J77" s="76">
        <f>IF(TrRoad_act!J53=0,"",J40/TrRoad_act!J53*1000
)</f>
        <v>1894.3609404631807</v>
      </c>
      <c r="K77" s="76">
        <f>IF(TrRoad_act!K53=0,"",K40/TrRoad_act!K53*1000
)</f>
        <v>1815.2125784264656</v>
      </c>
      <c r="L77" s="76">
        <f>IF(TrRoad_act!L53=0,"",L40/TrRoad_act!L53*1000
)</f>
        <v>1798.1283400011148</v>
      </c>
      <c r="M77" s="76">
        <f>IF(TrRoad_act!M53=0,"",M40/TrRoad_act!M53*1000
)</f>
        <v>1726.2496081059783</v>
      </c>
      <c r="N77" s="76">
        <f>IF(TrRoad_act!N53=0,"",N40/TrRoad_act!N53*1000
)</f>
        <v>1650.1184485885231</v>
      </c>
      <c r="O77" s="76">
        <f>IF(TrRoad_act!O53=0,"",O40/TrRoad_act!O53*1000
)</f>
        <v>1672.1642001270343</v>
      </c>
      <c r="P77" s="76">
        <f>IF(TrRoad_act!P53=0,"",P40/TrRoad_act!P53*1000
)</f>
        <v>1664.1334903644147</v>
      </c>
      <c r="Q77" s="76">
        <f>IF(TrRoad_act!Q53=0,"",Q40/TrRoad_act!Q53*1000
)</f>
        <v>1715.4457511672197</v>
      </c>
    </row>
    <row r="78" spans="1:17" ht="11.45" customHeight="1" x14ac:dyDescent="0.25">
      <c r="A78" s="17" t="s">
        <v>23</v>
      </c>
      <c r="B78" s="75">
        <f>IF(TrRoad_act!B54=0,"",B41/TrRoad_act!B54*1000
)</f>
        <v>1466.3813995706446</v>
      </c>
      <c r="C78" s="75">
        <f>IF(TrRoad_act!C54=0,"",C41/TrRoad_act!C54*1000
)</f>
        <v>1460.0381755221788</v>
      </c>
      <c r="D78" s="75">
        <f>IF(TrRoad_act!D54=0,"",D41/TrRoad_act!D54*1000
)</f>
        <v>1466.7317629639026</v>
      </c>
      <c r="E78" s="75">
        <f>IF(TrRoad_act!E54=0,"",E41/TrRoad_act!E54*1000
)</f>
        <v>1487.8413202596764</v>
      </c>
      <c r="F78" s="75">
        <f>IF(TrRoad_act!F54=0,"",F41/TrRoad_act!F54*1000
)</f>
        <v>1486.4377213126393</v>
      </c>
      <c r="G78" s="75">
        <f>IF(TrRoad_act!G54=0,"",G41/TrRoad_act!G54*1000
)</f>
        <v>1490.6193892090714</v>
      </c>
      <c r="H78" s="75">
        <f>IF(TrRoad_act!H54=0,"",H41/TrRoad_act!H54*1000
)</f>
        <v>1499.3909462783377</v>
      </c>
      <c r="I78" s="75">
        <f>IF(TrRoad_act!I54=0,"",I41/TrRoad_act!I54*1000
)</f>
        <v>1512.0943425359762</v>
      </c>
      <c r="J78" s="75">
        <f>IF(TrRoad_act!J54=0,"",J41/TrRoad_act!J54*1000
)</f>
        <v>1521.0919973786354</v>
      </c>
      <c r="K78" s="75">
        <f>IF(TrRoad_act!K54=0,"",K41/TrRoad_act!K54*1000
)</f>
        <v>1484.8383776303458</v>
      </c>
      <c r="L78" s="75">
        <f>IF(TrRoad_act!L54=0,"",L41/TrRoad_act!L54*1000
)</f>
        <v>1447.9953533127734</v>
      </c>
      <c r="M78" s="75">
        <f>IF(TrRoad_act!M54=0,"",M41/TrRoad_act!M54*1000
)</f>
        <v>1430.7500172445284</v>
      </c>
      <c r="N78" s="75">
        <f>IF(TrRoad_act!N54=0,"",N41/TrRoad_act!N54*1000
)</f>
        <v>1412.3377172884075</v>
      </c>
      <c r="O78" s="75">
        <f>IF(TrRoad_act!O54=0,"",O41/TrRoad_act!O54*1000
)</f>
        <v>1413.2220195808432</v>
      </c>
      <c r="P78" s="75">
        <f>IF(TrRoad_act!P54=0,"",P41/TrRoad_act!P54*1000
)</f>
        <v>1396.4830027898101</v>
      </c>
      <c r="Q78" s="75">
        <f>IF(TrRoad_act!Q54=0,"",Q41/TrRoad_act!Q54*1000
)</f>
        <v>1432.2152467586473</v>
      </c>
    </row>
    <row r="79" spans="1:17" ht="11.45" customHeight="1" x14ac:dyDescent="0.25">
      <c r="A79" s="15" t="s">
        <v>22</v>
      </c>
      <c r="B79" s="74">
        <f>IF(TrRoad_act!B55=0,"",B42/TrRoad_act!B55*1000
)</f>
        <v>1830.0399507405177</v>
      </c>
      <c r="C79" s="74">
        <f>IF(TrRoad_act!C55=0,"",C42/TrRoad_act!C55*1000
)</f>
        <v>1703.6852854640122</v>
      </c>
      <c r="D79" s="74">
        <f>IF(TrRoad_act!D55=0,"",D42/TrRoad_act!D55*1000
)</f>
        <v>1722.6645750130085</v>
      </c>
      <c r="E79" s="74">
        <f>IF(TrRoad_act!E55=0,"",E42/TrRoad_act!E55*1000
)</f>
        <v>1909.862678709482</v>
      </c>
      <c r="F79" s="74">
        <f>IF(TrRoad_act!F55=0,"",F42/TrRoad_act!F55*1000
)</f>
        <v>1874.8506162432423</v>
      </c>
      <c r="G79" s="74">
        <f>IF(TrRoad_act!G55=0,"",G42/TrRoad_act!G55*1000
)</f>
        <v>1905.4470845435019</v>
      </c>
      <c r="H79" s="74">
        <f>IF(TrRoad_act!H55=0,"",H42/TrRoad_act!H55*1000
)</f>
        <v>1998.7646419394605</v>
      </c>
      <c r="I79" s="74">
        <f>IF(TrRoad_act!I55=0,"",I42/TrRoad_act!I55*1000
)</f>
        <v>2112.5667630061193</v>
      </c>
      <c r="J79" s="74">
        <f>IF(TrRoad_act!J55=0,"",J42/TrRoad_act!J55*1000
)</f>
        <v>2171.730992380787</v>
      </c>
      <c r="K79" s="74">
        <f>IF(TrRoad_act!K55=0,"",K42/TrRoad_act!K55*1000
)</f>
        <v>2069.5248862760122</v>
      </c>
      <c r="L79" s="74">
        <f>IF(TrRoad_act!L55=0,"",L42/TrRoad_act!L55*1000
)</f>
        <v>2064.6690798466811</v>
      </c>
      <c r="M79" s="74">
        <f>IF(TrRoad_act!M55=0,"",M42/TrRoad_act!M55*1000
)</f>
        <v>1957.5835507536083</v>
      </c>
      <c r="N79" s="74">
        <f>IF(TrRoad_act!N55=0,"",N42/TrRoad_act!N55*1000
)</f>
        <v>1836.2957615526122</v>
      </c>
      <c r="O79" s="74">
        <f>IF(TrRoad_act!O55=0,"",O42/TrRoad_act!O55*1000
)</f>
        <v>1876.3498140904885</v>
      </c>
      <c r="P79" s="74">
        <f>IF(TrRoad_act!P55=0,"",P42/TrRoad_act!P55*1000
)</f>
        <v>1882.3685255681044</v>
      </c>
      <c r="Q79" s="74">
        <f>IF(TrRoad_act!Q55=0,"",Q42/TrRoad_act!Q55*1000
)</f>
        <v>1960.3215583849637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134.59342186880809</v>
      </c>
      <c r="C82" s="79">
        <f>IF(TrRoad_act!C4=0,"",C18/TrRoad_act!C4*1000)</f>
        <v>137.50027084707645</v>
      </c>
      <c r="D82" s="79">
        <f>IF(TrRoad_act!D4=0,"",D18/TrRoad_act!D4*1000)</f>
        <v>131.80786601849854</v>
      </c>
      <c r="E82" s="79">
        <f>IF(TrRoad_act!E4=0,"",E18/TrRoad_act!E4*1000)</f>
        <v>135.15102037534768</v>
      </c>
      <c r="F82" s="79">
        <f>IF(TrRoad_act!F4=0,"",F18/TrRoad_act!F4*1000)</f>
        <v>135.04711308538171</v>
      </c>
      <c r="G82" s="79">
        <f>IF(TrRoad_act!G4=0,"",G18/TrRoad_act!G4*1000)</f>
        <v>128.76073477209019</v>
      </c>
      <c r="H82" s="79">
        <f>IF(TrRoad_act!H4=0,"",H18/TrRoad_act!H4*1000)</f>
        <v>130.10650762558075</v>
      </c>
      <c r="I82" s="79">
        <f>IF(TrRoad_act!I4=0,"",I18/TrRoad_act!I4*1000)</f>
        <v>129.84598132650893</v>
      </c>
      <c r="J82" s="79">
        <f>IF(TrRoad_act!J4=0,"",J18/TrRoad_act!J4*1000)</f>
        <v>131.19571163249935</v>
      </c>
      <c r="K82" s="79">
        <f>IF(TrRoad_act!K4=0,"",K18/TrRoad_act!K4*1000)</f>
        <v>130.43695277125065</v>
      </c>
      <c r="L82" s="79">
        <f>IF(TrRoad_act!L4=0,"",L18/TrRoad_act!L4*1000)</f>
        <v>123.58268317868972</v>
      </c>
      <c r="M82" s="79">
        <f>IF(TrRoad_act!M4=0,"",M18/TrRoad_act!M4*1000)</f>
        <v>121.76889310826297</v>
      </c>
      <c r="N82" s="79">
        <f>IF(TrRoad_act!N4=0,"",N18/TrRoad_act!N4*1000)</f>
        <v>118.25331543774432</v>
      </c>
      <c r="O82" s="79">
        <f>IF(TrRoad_act!O4=0,"",O18/TrRoad_act!O4*1000)</f>
        <v>119.70224461860312</v>
      </c>
      <c r="P82" s="79">
        <f>IF(TrRoad_act!P4=0,"",P18/TrRoad_act!P4*1000)</f>
        <v>118.67630528294826</v>
      </c>
      <c r="Q82" s="79">
        <f>IF(TrRoad_act!Q4=0,"",Q18/TrRoad_act!Q4*1000)</f>
        <v>128.24272862364259</v>
      </c>
    </row>
    <row r="83" spans="1:17" ht="11.45" customHeight="1" x14ac:dyDescent="0.25">
      <c r="A83" s="23" t="s">
        <v>30</v>
      </c>
      <c r="B83" s="78">
        <f>IF(TrRoad_act!B5=0,"",B19/TrRoad_act!B5*1000)</f>
        <v>107.3732102355176</v>
      </c>
      <c r="C83" s="78">
        <f>IF(TrRoad_act!C5=0,"",C19/TrRoad_act!C5*1000)</f>
        <v>108.32629739891098</v>
      </c>
      <c r="D83" s="78">
        <f>IF(TrRoad_act!D5=0,"",D19/TrRoad_act!D5*1000)</f>
        <v>105.2683545463433</v>
      </c>
      <c r="E83" s="78">
        <f>IF(TrRoad_act!E5=0,"",E19/TrRoad_act!E5*1000)</f>
        <v>106.23271250605298</v>
      </c>
      <c r="F83" s="78">
        <f>IF(TrRoad_act!F5=0,"",F19/TrRoad_act!F5*1000)</f>
        <v>103.72571861425391</v>
      </c>
      <c r="G83" s="78">
        <f>IF(TrRoad_act!G5=0,"",G19/TrRoad_act!G5*1000)</f>
        <v>100.60898929491503</v>
      </c>
      <c r="H83" s="78">
        <f>IF(TrRoad_act!H5=0,"",H19/TrRoad_act!H5*1000)</f>
        <v>100.59161480716367</v>
      </c>
      <c r="I83" s="78">
        <f>IF(TrRoad_act!I5=0,"",I19/TrRoad_act!I5*1000)</f>
        <v>101.32360092999805</v>
      </c>
      <c r="J83" s="78">
        <f>IF(TrRoad_act!J5=0,"",J19/TrRoad_act!J5*1000)</f>
        <v>97.759895483817047</v>
      </c>
      <c r="K83" s="78">
        <f>IF(TrRoad_act!K5=0,"",K19/TrRoad_act!K5*1000)</f>
        <v>95.294460299635915</v>
      </c>
      <c r="L83" s="78">
        <f>IF(TrRoad_act!L5=0,"",L19/TrRoad_act!L5*1000)</f>
        <v>91.964202029808661</v>
      </c>
      <c r="M83" s="78">
        <f>IF(TrRoad_act!M5=0,"",M19/TrRoad_act!M5*1000)</f>
        <v>90.417312680335172</v>
      </c>
      <c r="N83" s="78">
        <f>IF(TrRoad_act!N5=0,"",N19/TrRoad_act!N5*1000)</f>
        <v>90.257067474322284</v>
      </c>
      <c r="O83" s="78">
        <f>IF(TrRoad_act!O5=0,"",O19/TrRoad_act!O5*1000)</f>
        <v>91.291188472642489</v>
      </c>
      <c r="P83" s="78">
        <f>IF(TrRoad_act!P5=0,"",P19/TrRoad_act!P5*1000)</f>
        <v>90.049305663308942</v>
      </c>
      <c r="Q83" s="78">
        <f>IF(TrRoad_act!Q5=0,"",Q19/TrRoad_act!Q5*1000)</f>
        <v>90.16197483432066</v>
      </c>
    </row>
    <row r="84" spans="1:17" ht="11.45" customHeight="1" x14ac:dyDescent="0.25">
      <c r="A84" s="19" t="s">
        <v>29</v>
      </c>
      <c r="B84" s="76">
        <f>IF(TrRoad_act!B6=0,"",B20/TrRoad_act!B6*1000)</f>
        <v>139.80248576208578</v>
      </c>
      <c r="C84" s="76">
        <f>IF(TrRoad_act!C6=0,"",C20/TrRoad_act!C6*1000)</f>
        <v>143.80429477243158</v>
      </c>
      <c r="D84" s="76">
        <f>IF(TrRoad_act!D6=0,"",D20/TrRoad_act!D6*1000)</f>
        <v>138.77321025370958</v>
      </c>
      <c r="E84" s="76">
        <f>IF(TrRoad_act!E6=0,"",E20/TrRoad_act!E6*1000)</f>
        <v>144.48433543016154</v>
      </c>
      <c r="F84" s="76">
        <f>IF(TrRoad_act!F6=0,"",F20/TrRoad_act!F6*1000)</f>
        <v>145.22143840575245</v>
      </c>
      <c r="G84" s="76">
        <f>IF(TrRoad_act!G6=0,"",G20/TrRoad_act!G6*1000)</f>
        <v>138.58580712707797</v>
      </c>
      <c r="H84" s="76">
        <f>IF(TrRoad_act!H6=0,"",H20/TrRoad_act!H6*1000)</f>
        <v>141.24805798694925</v>
      </c>
      <c r="I84" s="76">
        <f>IF(TrRoad_act!I6=0,"",I20/TrRoad_act!I6*1000)</f>
        <v>141.75747044792837</v>
      </c>
      <c r="J84" s="76">
        <f>IF(TrRoad_act!J6=0,"",J20/TrRoad_act!J6*1000)</f>
        <v>141.50034845736951</v>
      </c>
      <c r="K84" s="76">
        <f>IF(TrRoad_act!K6=0,"",K20/TrRoad_act!K6*1000)</f>
        <v>141.13381369550567</v>
      </c>
      <c r="L84" s="76">
        <f>IF(TrRoad_act!L6=0,"",L20/TrRoad_act!L6*1000)</f>
        <v>133.17261868724319</v>
      </c>
      <c r="M84" s="76">
        <f>IF(TrRoad_act!M6=0,"",M20/TrRoad_act!M6*1000)</f>
        <v>131.81398252973341</v>
      </c>
      <c r="N84" s="76">
        <f>IF(TrRoad_act!N6=0,"",N20/TrRoad_act!N6*1000)</f>
        <v>128.39020800562699</v>
      </c>
      <c r="O84" s="76">
        <f>IF(TrRoad_act!O6=0,"",O20/TrRoad_act!O6*1000)</f>
        <v>128.96474946341806</v>
      </c>
      <c r="P84" s="76">
        <f>IF(TrRoad_act!P6=0,"",P20/TrRoad_act!P6*1000)</f>
        <v>127.11653080789841</v>
      </c>
      <c r="Q84" s="76">
        <f>IF(TrRoad_act!Q6=0,"",Q20/TrRoad_act!Q6*1000)</f>
        <v>136.99331075746798</v>
      </c>
    </row>
    <row r="85" spans="1:17" ht="11.45" customHeight="1" x14ac:dyDescent="0.25">
      <c r="A85" s="62" t="s">
        <v>59</v>
      </c>
      <c r="B85" s="77">
        <f>IF(TrRoad_act!B7=0,"",B21/TrRoad_act!B7*1000)</f>
        <v>148.97765326897149</v>
      </c>
      <c r="C85" s="77">
        <f>IF(TrRoad_act!C7=0,"",C21/TrRoad_act!C7*1000)</f>
        <v>152.09698548255884</v>
      </c>
      <c r="D85" s="77">
        <f>IF(TrRoad_act!D7=0,"",D21/TrRoad_act!D7*1000)</f>
        <v>149.98582937390427</v>
      </c>
      <c r="E85" s="77">
        <f>IF(TrRoad_act!E7=0,"",E21/TrRoad_act!E7*1000)</f>
        <v>158.32829619727156</v>
      </c>
      <c r="F85" s="77">
        <f>IF(TrRoad_act!F7=0,"",F21/TrRoad_act!F7*1000)</f>
        <v>158.83605551625166</v>
      </c>
      <c r="G85" s="77">
        <f>IF(TrRoad_act!G7=0,"",G21/TrRoad_act!G7*1000)</f>
        <v>153.35284687412775</v>
      </c>
      <c r="H85" s="77">
        <f>IF(TrRoad_act!H7=0,"",H21/TrRoad_act!H7*1000)</f>
        <v>157.7528691757343</v>
      </c>
      <c r="I85" s="77">
        <f>IF(TrRoad_act!I7=0,"",I21/TrRoad_act!I7*1000)</f>
        <v>161.36424781027355</v>
      </c>
      <c r="J85" s="77">
        <f>IF(TrRoad_act!J7=0,"",J21/TrRoad_act!J7*1000)</f>
        <v>159.67821323254751</v>
      </c>
      <c r="K85" s="77">
        <f>IF(TrRoad_act!K7=0,"",K21/TrRoad_act!K7*1000)</f>
        <v>156.99088964817972</v>
      </c>
      <c r="L85" s="77">
        <f>IF(TrRoad_act!L7=0,"",L21/TrRoad_act!L7*1000)</f>
        <v>148.85248793991619</v>
      </c>
      <c r="M85" s="77">
        <f>IF(TrRoad_act!M7=0,"",M21/TrRoad_act!M7*1000)</f>
        <v>147.08829854442499</v>
      </c>
      <c r="N85" s="77">
        <f>IF(TrRoad_act!N7=0,"",N21/TrRoad_act!N7*1000)</f>
        <v>143.64402299739402</v>
      </c>
      <c r="O85" s="77">
        <f>IF(TrRoad_act!O7=0,"",O21/TrRoad_act!O7*1000)</f>
        <v>145.43958161277274</v>
      </c>
      <c r="P85" s="77">
        <f>IF(TrRoad_act!P7=0,"",P21/TrRoad_act!P7*1000)</f>
        <v>147.01654268648892</v>
      </c>
      <c r="Q85" s="77">
        <f>IF(TrRoad_act!Q7=0,"",Q21/TrRoad_act!Q7*1000)</f>
        <v>151.26832958590785</v>
      </c>
    </row>
    <row r="86" spans="1:17" ht="11.45" customHeight="1" x14ac:dyDescent="0.25">
      <c r="A86" s="62" t="s">
        <v>58</v>
      </c>
      <c r="B86" s="77">
        <f>IF(TrRoad_act!B8=0,"",B22/TrRoad_act!B8*1000)</f>
        <v>132.01408487996102</v>
      </c>
      <c r="C86" s="77">
        <f>IF(TrRoad_act!C8=0,"",C22/TrRoad_act!C8*1000)</f>
        <v>137.26255236142379</v>
      </c>
      <c r="D86" s="77">
        <f>IF(TrRoad_act!D8=0,"",D22/TrRoad_act!D8*1000)</f>
        <v>131.31585445649364</v>
      </c>
      <c r="E86" s="77">
        <f>IF(TrRoad_act!E8=0,"",E22/TrRoad_act!E8*1000)</f>
        <v>135.84480396105502</v>
      </c>
      <c r="F86" s="77">
        <f>IF(TrRoad_act!F8=0,"",F22/TrRoad_act!F8*1000)</f>
        <v>138.15252427697698</v>
      </c>
      <c r="G86" s="77">
        <f>IF(TrRoad_act!G8=0,"",G22/TrRoad_act!G8*1000)</f>
        <v>131.26322647116422</v>
      </c>
      <c r="H86" s="77">
        <f>IF(TrRoad_act!H8=0,"",H22/TrRoad_act!H8*1000)</f>
        <v>134.17302650633354</v>
      </c>
      <c r="I86" s="77">
        <f>IF(TrRoad_act!I8=0,"",I22/TrRoad_act!I8*1000)</f>
        <v>134.61325479664723</v>
      </c>
      <c r="J86" s="77">
        <f>IF(TrRoad_act!J8=0,"",J22/TrRoad_act!J8*1000)</f>
        <v>135.80511463222805</v>
      </c>
      <c r="K86" s="77">
        <f>IF(TrRoad_act!K8=0,"",K22/TrRoad_act!K8*1000)</f>
        <v>136.43106002475554</v>
      </c>
      <c r="L86" s="77">
        <f>IF(TrRoad_act!L8=0,"",L22/TrRoad_act!L8*1000)</f>
        <v>128.91469532151572</v>
      </c>
      <c r="M86" s="77">
        <f>IF(TrRoad_act!M8=0,"",M22/TrRoad_act!M8*1000)</f>
        <v>127.83986796451255</v>
      </c>
      <c r="N86" s="77">
        <f>IF(TrRoad_act!N8=0,"",N22/TrRoad_act!N8*1000)</f>
        <v>124.49261565820441</v>
      </c>
      <c r="O86" s="77">
        <f>IF(TrRoad_act!O8=0,"",O22/TrRoad_act!O8*1000)</f>
        <v>124.58417904536832</v>
      </c>
      <c r="P86" s="77">
        <f>IF(TrRoad_act!P8=0,"",P22/TrRoad_act!P8*1000)</f>
        <v>121.60010611386639</v>
      </c>
      <c r="Q86" s="77">
        <f>IF(TrRoad_act!Q8=0,"",Q22/TrRoad_act!Q8*1000)</f>
        <v>132.80925590925256</v>
      </c>
    </row>
    <row r="87" spans="1:17" ht="11.45" customHeight="1" x14ac:dyDescent="0.25">
      <c r="A87" s="62" t="s">
        <v>57</v>
      </c>
      <c r="B87" s="77">
        <f>IF(TrRoad_act!B9=0,"",B23/TrRoad_act!B9*1000)</f>
        <v>186.72298454449495</v>
      </c>
      <c r="C87" s="77">
        <f>IF(TrRoad_act!C9=0,"",C23/TrRoad_act!C9*1000)</f>
        <v>186.91325454727527</v>
      </c>
      <c r="D87" s="77">
        <f>IF(TrRoad_act!D9=0,"",D23/TrRoad_act!D9*1000)</f>
        <v>157.44190497554436</v>
      </c>
      <c r="E87" s="77">
        <f>IF(TrRoad_act!E9=0,"",E23/TrRoad_act!E9*1000)</f>
        <v>156.52539373295502</v>
      </c>
      <c r="F87" s="77">
        <f>IF(TrRoad_act!F9=0,"",F23/TrRoad_act!F9*1000)</f>
        <v>157.06639789786303</v>
      </c>
      <c r="G87" s="77">
        <f>IF(TrRoad_act!G9=0,"",G23/TrRoad_act!G9*1000)</f>
        <v>162.10552720340326</v>
      </c>
      <c r="H87" s="77">
        <f>IF(TrRoad_act!H9=0,"",H23/TrRoad_act!H9*1000)</f>
        <v>173.03145435800005</v>
      </c>
      <c r="I87" s="77">
        <f>IF(TrRoad_act!I9=0,"",I23/TrRoad_act!I9*1000)</f>
        <v>165.00156386958551</v>
      </c>
      <c r="J87" s="77">
        <f>IF(TrRoad_act!J9=0,"",J23/TrRoad_act!J9*1000)</f>
        <v>162.800802282615</v>
      </c>
      <c r="K87" s="77">
        <f>IF(TrRoad_act!K9=0,"",K23/TrRoad_act!K9*1000)</f>
        <v>166.6554470646503</v>
      </c>
      <c r="L87" s="77">
        <f>IF(TrRoad_act!L9=0,"",L23/TrRoad_act!L9*1000)</f>
        <v>167.71759923246569</v>
      </c>
      <c r="M87" s="77">
        <f>IF(TrRoad_act!M9=0,"",M23/TrRoad_act!M9*1000)</f>
        <v>160.70054162976368</v>
      </c>
      <c r="N87" s="77">
        <f>IF(TrRoad_act!N9=0,"",N23/TrRoad_act!N9*1000)</f>
        <v>151.26795289209707</v>
      </c>
      <c r="O87" s="77">
        <f>IF(TrRoad_act!O9=0,"",O23/TrRoad_act!O9*1000)</f>
        <v>155.38420965763177</v>
      </c>
      <c r="P87" s="77">
        <f>IF(TrRoad_act!P9=0,"",P23/TrRoad_act!P9*1000)</f>
        <v>152.80211858563985</v>
      </c>
      <c r="Q87" s="77">
        <f>IF(TrRoad_act!Q9=0,"",Q23/TrRoad_act!Q9*1000)</f>
        <v>155.10392178637446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125.83211891636145</v>
      </c>
      <c r="M88" s="77">
        <f>IF(TrRoad_act!M10=0,"",M24/TrRoad_act!M10*1000)</f>
        <v>129.72734631956959</v>
      </c>
      <c r="N88" s="77">
        <f>IF(TrRoad_act!N10=0,"",N24/TrRoad_act!N10*1000)</f>
        <v>134.06968211410364</v>
      </c>
      <c r="O88" s="77">
        <f>IF(TrRoad_act!O10=0,"",O24/TrRoad_act!O10*1000)</f>
        <v>137.91041824437448</v>
      </c>
      <c r="P88" s="77">
        <f>IF(TrRoad_act!P10=0,"",P24/TrRoad_act!P10*1000)</f>
        <v>126.54071057022045</v>
      </c>
      <c r="Q88" s="77">
        <f>IF(TrRoad_act!Q10=0,"",Q24/TrRoad_act!Q10*1000)</f>
        <v>129.56631665544634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44.422069640700734</v>
      </c>
      <c r="O89" s="77">
        <f>IF(TrRoad_act!O11=0,"",O25/TrRoad_act!O11*1000)</f>
        <v>48.259539008275837</v>
      </c>
      <c r="P89" s="77">
        <f>IF(TrRoad_act!P11=0,"",P25/TrRoad_act!P11*1000)</f>
        <v>53.198338215969507</v>
      </c>
      <c r="Q89" s="77">
        <f>IF(TrRoad_act!Q11=0,"",Q25/TrRoad_act!Q11*1000)</f>
        <v>61.854756759952693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97.681058069803882</v>
      </c>
      <c r="C91" s="76">
        <f>IF(TrRoad_act!C13=0,"",C27/TrRoad_act!C13*1000)</f>
        <v>93.721484064562404</v>
      </c>
      <c r="D91" s="76">
        <f>IF(TrRoad_act!D13=0,"",D27/TrRoad_act!D13*1000)</f>
        <v>86.110091561486001</v>
      </c>
      <c r="E91" s="76">
        <f>IF(TrRoad_act!E13=0,"",E27/TrRoad_act!E13*1000)</f>
        <v>80.338850587123304</v>
      </c>
      <c r="F91" s="76">
        <f>IF(TrRoad_act!F13=0,"",F27/TrRoad_act!F13*1000)</f>
        <v>77.316364671671536</v>
      </c>
      <c r="G91" s="76">
        <f>IF(TrRoad_act!G13=0,"",G27/TrRoad_act!G13*1000)</f>
        <v>74.011068846835968</v>
      </c>
      <c r="H91" s="76">
        <f>IF(TrRoad_act!H13=0,"",H27/TrRoad_act!H13*1000)</f>
        <v>69.900275298056428</v>
      </c>
      <c r="I91" s="76">
        <f>IF(TrRoad_act!I13=0,"",I27/TrRoad_act!I13*1000)</f>
        <v>66.318700318933324</v>
      </c>
      <c r="J91" s="76">
        <f>IF(TrRoad_act!J13=0,"",J27/TrRoad_act!J13*1000)</f>
        <v>71.744929616697604</v>
      </c>
      <c r="K91" s="76">
        <f>IF(TrRoad_act!K13=0,"",K27/TrRoad_act!K13*1000)</f>
        <v>68.700438017982606</v>
      </c>
      <c r="L91" s="76">
        <f>IF(TrRoad_act!L13=0,"",L27/TrRoad_act!L13*1000)</f>
        <v>66.562340016541953</v>
      </c>
      <c r="M91" s="76">
        <f>IF(TrRoad_act!M13=0,"",M27/TrRoad_act!M13*1000)</f>
        <v>62.505404861232115</v>
      </c>
      <c r="N91" s="76">
        <f>IF(TrRoad_act!N13=0,"",N27/TrRoad_act!N13*1000)</f>
        <v>58.681748648997342</v>
      </c>
      <c r="O91" s="76">
        <f>IF(TrRoad_act!O13=0,"",O27/TrRoad_act!O13*1000)</f>
        <v>62.335905310383147</v>
      </c>
      <c r="P91" s="76">
        <f>IF(TrRoad_act!P13=0,"",P27/TrRoad_act!P13*1000)</f>
        <v>64.07395558544917</v>
      </c>
      <c r="Q91" s="76">
        <f>IF(TrRoad_act!Q13=0,"",Q27/TrRoad_act!Q13*1000)</f>
        <v>70.884591584529815</v>
      </c>
    </row>
    <row r="92" spans="1:17" ht="11.45" customHeight="1" x14ac:dyDescent="0.25">
      <c r="A92" s="62" t="s">
        <v>59</v>
      </c>
      <c r="B92" s="75">
        <f>IF(TrRoad_act!B14=0,"",B28/TrRoad_act!B14*1000)</f>
        <v>69.877207602893236</v>
      </c>
      <c r="C92" s="75">
        <f>IF(TrRoad_act!C14=0,"",C28/TrRoad_act!C14*1000)</f>
        <v>68.380781006721563</v>
      </c>
      <c r="D92" s="75">
        <f>IF(TrRoad_act!D14=0,"",D28/TrRoad_act!D14*1000)</f>
        <v>64.114330126207861</v>
      </c>
      <c r="E92" s="75">
        <f>IF(TrRoad_act!E14=0,"",E28/TrRoad_act!E14*1000)</f>
        <v>59.834272951834869</v>
      </c>
      <c r="F92" s="75">
        <f>IF(TrRoad_act!F14=0,"",F28/TrRoad_act!F14*1000)</f>
        <v>57.886409224950022</v>
      </c>
      <c r="G92" s="75">
        <f>IF(TrRoad_act!G14=0,"",G28/TrRoad_act!G14*1000)</f>
        <v>56.200561247438202</v>
      </c>
      <c r="H92" s="75">
        <f>IF(TrRoad_act!H14=0,"",H28/TrRoad_act!H14*1000)</f>
        <v>53.552426017230545</v>
      </c>
      <c r="I92" s="75">
        <f>IF(TrRoad_act!I14=0,"",I28/TrRoad_act!I14*1000)</f>
        <v>51.57736711536689</v>
      </c>
      <c r="J92" s="75">
        <f>IF(TrRoad_act!J14=0,"",J28/TrRoad_act!J14*1000)</f>
        <v>56.068041630304528</v>
      </c>
      <c r="K92" s="75">
        <f>IF(TrRoad_act!K14=0,"",K28/TrRoad_act!K14*1000)</f>
        <v>54.65512134989995</v>
      </c>
      <c r="L92" s="75">
        <f>IF(TrRoad_act!L14=0,"",L28/TrRoad_act!L14*1000)</f>
        <v>53.456349592725992</v>
      </c>
      <c r="M92" s="75">
        <f>IF(TrRoad_act!M14=0,"",M28/TrRoad_act!M14*1000)</f>
        <v>51.189321651233278</v>
      </c>
      <c r="N92" s="75">
        <f>IF(TrRoad_act!N14=0,"",N28/TrRoad_act!N14*1000)</f>
        <v>49.670132465526876</v>
      </c>
      <c r="O92" s="75">
        <f>IF(TrRoad_act!O14=0,"",O28/TrRoad_act!O14*1000)</f>
        <v>53.547366206251546</v>
      </c>
      <c r="P92" s="75">
        <f>IF(TrRoad_act!P14=0,"",P28/TrRoad_act!P14*1000)</f>
        <v>56.945241932195273</v>
      </c>
      <c r="Q92" s="75">
        <f>IF(TrRoad_act!Q14=0,"",Q28/TrRoad_act!Q14*1000)</f>
        <v>60.652460266403573</v>
      </c>
    </row>
    <row r="93" spans="1:17" ht="11.45" customHeight="1" x14ac:dyDescent="0.25">
      <c r="A93" s="62" t="s">
        <v>58</v>
      </c>
      <c r="B93" s="75">
        <f>IF(TrRoad_act!B15=0,"",B29/TrRoad_act!B15*1000)</f>
        <v>97.837168354813613</v>
      </c>
      <c r="C93" s="75">
        <f>IF(TrRoad_act!C15=0,"",C29/TrRoad_act!C15*1000)</f>
        <v>93.861693278454339</v>
      </c>
      <c r="D93" s="75">
        <f>IF(TrRoad_act!D15=0,"",D29/TrRoad_act!D15*1000)</f>
        <v>86.222341983701426</v>
      </c>
      <c r="E93" s="75">
        <f>IF(TrRoad_act!E15=0,"",E29/TrRoad_act!E15*1000)</f>
        <v>80.441882985306606</v>
      </c>
      <c r="F93" s="75">
        <f>IF(TrRoad_act!F15=0,"",F29/TrRoad_act!F15*1000)</f>
        <v>77.411957015606234</v>
      </c>
      <c r="G93" s="75">
        <f>IF(TrRoad_act!G15=0,"",G29/TrRoad_act!G15*1000)</f>
        <v>74.183159050260215</v>
      </c>
      <c r="H93" s="75">
        <f>IF(TrRoad_act!H15=0,"",H29/TrRoad_act!H15*1000)</f>
        <v>70.056884810632098</v>
      </c>
      <c r="I93" s="75">
        <f>IF(TrRoad_act!I15=0,"",I29/TrRoad_act!I15*1000)</f>
        <v>66.457568626027197</v>
      </c>
      <c r="J93" s="75">
        <f>IF(TrRoad_act!J15=0,"",J29/TrRoad_act!J15*1000)</f>
        <v>71.882521612245725</v>
      </c>
      <c r="K93" s="75">
        <f>IF(TrRoad_act!K15=0,"",K29/TrRoad_act!K15*1000)</f>
        <v>68.825886938514344</v>
      </c>
      <c r="L93" s="75">
        <f>IF(TrRoad_act!L15=0,"",L29/TrRoad_act!L15*1000)</f>
        <v>66.674614293335722</v>
      </c>
      <c r="M93" s="75">
        <f>IF(TrRoad_act!M15=0,"",M29/TrRoad_act!M15*1000)</f>
        <v>62.604988100248022</v>
      </c>
      <c r="N93" s="75">
        <f>IF(TrRoad_act!N15=0,"",N29/TrRoad_act!N15*1000)</f>
        <v>58.767424256804532</v>
      </c>
      <c r="O93" s="75">
        <f>IF(TrRoad_act!O15=0,"",O29/TrRoad_act!O15*1000)</f>
        <v>62.425396267141537</v>
      </c>
      <c r="P93" s="75">
        <f>IF(TrRoad_act!P15=0,"",P29/TrRoad_act!P15*1000)</f>
        <v>64.166721398118128</v>
      </c>
      <c r="Q93" s="75">
        <f>IF(TrRoad_act!Q15=0,"",Q29/TrRoad_act!Q15*1000)</f>
        <v>70.981568323579395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189.01113855184144</v>
      </c>
      <c r="C97" s="79">
        <f>IF(TrRoad_act!C19=0,"",C33/TrRoad_act!C19*1000)</f>
        <v>187.35023986232699</v>
      </c>
      <c r="D97" s="79">
        <f>IF(TrRoad_act!D19=0,"",D33/TrRoad_act!D19*1000)</f>
        <v>191.12191919145812</v>
      </c>
      <c r="E97" s="79">
        <f>IF(TrRoad_act!E19=0,"",E33/TrRoad_act!E19*1000)</f>
        <v>198.6391238138612</v>
      </c>
      <c r="F97" s="79">
        <f>IF(TrRoad_act!F19=0,"",F33/TrRoad_act!F19*1000)</f>
        <v>201.13675073398858</v>
      </c>
      <c r="G97" s="79">
        <f>IF(TrRoad_act!G19=0,"",G33/TrRoad_act!G19*1000)</f>
        <v>198.97116482701142</v>
      </c>
      <c r="H97" s="79">
        <f>IF(TrRoad_act!H19=0,"",H33/TrRoad_act!H19*1000)</f>
        <v>202.22193958729812</v>
      </c>
      <c r="I97" s="79">
        <f>IF(TrRoad_act!I19=0,"",I33/TrRoad_act!I19*1000)</f>
        <v>207.59916283459557</v>
      </c>
      <c r="J97" s="79">
        <f>IF(TrRoad_act!J19=0,"",J33/TrRoad_act!J19*1000)</f>
        <v>208.17621659392108</v>
      </c>
      <c r="K97" s="79">
        <f>IF(TrRoad_act!K19=0,"",K33/TrRoad_act!K19*1000)</f>
        <v>205.47011241406943</v>
      </c>
      <c r="L97" s="79">
        <f>IF(TrRoad_act!L19=0,"",L33/TrRoad_act!L19*1000)</f>
        <v>197.18621125796849</v>
      </c>
      <c r="M97" s="79">
        <f>IF(TrRoad_act!M19=0,"",M33/TrRoad_act!M19*1000)</f>
        <v>192.78146262338888</v>
      </c>
      <c r="N97" s="79">
        <f>IF(TrRoad_act!N19=0,"",N33/TrRoad_act!N19*1000)</f>
        <v>184.26525277986227</v>
      </c>
      <c r="O97" s="79">
        <f>IF(TrRoad_act!O19=0,"",O33/TrRoad_act!O19*1000)</f>
        <v>180.54181329644425</v>
      </c>
      <c r="P97" s="79">
        <f>IF(TrRoad_act!P19=0,"",P33/TrRoad_act!P19*1000)</f>
        <v>182.04373353895335</v>
      </c>
      <c r="Q97" s="79">
        <f>IF(TrRoad_act!Q19=0,"",Q33/TrRoad_act!Q19*1000)</f>
        <v>196.22295157354773</v>
      </c>
    </row>
    <row r="98" spans="1:17" ht="11.45" customHeight="1" x14ac:dyDescent="0.25">
      <c r="A98" s="23" t="s">
        <v>27</v>
      </c>
      <c r="B98" s="78">
        <f>IF(TrRoad_act!B20=0,"",B34/TrRoad_act!B20*1000)</f>
        <v>3130.9867336421521</v>
      </c>
      <c r="C98" s="78">
        <f>IF(TrRoad_act!C20=0,"",C34/TrRoad_act!C20*1000)</f>
        <v>3089.6650056639714</v>
      </c>
      <c r="D98" s="78">
        <f>IF(TrRoad_act!D20=0,"",D34/TrRoad_act!D20*1000)</f>
        <v>3138.6009912985569</v>
      </c>
      <c r="E98" s="78">
        <f>IF(TrRoad_act!E20=0,"",E34/TrRoad_act!E20*1000)</f>
        <v>3090.7279247842866</v>
      </c>
      <c r="F98" s="78">
        <f>IF(TrRoad_act!F20=0,"",F34/TrRoad_act!F20*1000)</f>
        <v>3077.1723074657439</v>
      </c>
      <c r="G98" s="78">
        <f>IF(TrRoad_act!G20=0,"",G34/TrRoad_act!G20*1000)</f>
        <v>3035.119841595525</v>
      </c>
      <c r="H98" s="78">
        <f>IF(TrRoad_act!H20=0,"",H34/TrRoad_act!H20*1000)</f>
        <v>3006.2771632615868</v>
      </c>
      <c r="I98" s="78">
        <f>IF(TrRoad_act!I20=0,"",I34/TrRoad_act!I20*1000)</f>
        <v>2990.7801575249437</v>
      </c>
      <c r="J98" s="78">
        <f>IF(TrRoad_act!J20=0,"",J34/TrRoad_act!J20*1000)</f>
        <v>2952.3394665981332</v>
      </c>
      <c r="K98" s="78">
        <f>IF(TrRoad_act!K20=0,"",K34/TrRoad_act!K20*1000)</f>
        <v>2846.3884138847502</v>
      </c>
      <c r="L98" s="78">
        <f>IF(TrRoad_act!L20=0,"",L34/TrRoad_act!L20*1000)</f>
        <v>2730.4542759054643</v>
      </c>
      <c r="M98" s="78">
        <f>IF(TrRoad_act!M20=0,"",M34/TrRoad_act!M20*1000)</f>
        <v>2694.6651291614698</v>
      </c>
      <c r="N98" s="78">
        <f>IF(TrRoad_act!N20=0,"",N34/TrRoad_act!N20*1000)</f>
        <v>2651.4024249147783</v>
      </c>
      <c r="O98" s="78">
        <f>IF(TrRoad_act!O20=0,"",O34/TrRoad_act!O20*1000)</f>
        <v>2588.5974514685636</v>
      </c>
      <c r="P98" s="78">
        <f>IF(TrRoad_act!P20=0,"",P34/TrRoad_act!P20*1000)</f>
        <v>2547.5398209701407</v>
      </c>
      <c r="Q98" s="78">
        <f>IF(TrRoad_act!Q20=0,"",Q34/TrRoad_act!Q20*1000)</f>
        <v>2618.2822142553309</v>
      </c>
    </row>
    <row r="99" spans="1:17" ht="11.45" customHeight="1" x14ac:dyDescent="0.25">
      <c r="A99" s="62" t="s">
        <v>59</v>
      </c>
      <c r="B99" s="77">
        <f>IF(TrRoad_act!B21=0,"",B35/TrRoad_act!B21*1000)</f>
        <v>3569.520321060791</v>
      </c>
      <c r="C99" s="77">
        <f>IF(TrRoad_act!C21=0,"",C35/TrRoad_act!C21*1000)</f>
        <v>3538.0577234747029</v>
      </c>
      <c r="D99" s="77">
        <f>IF(TrRoad_act!D21=0,"",D35/TrRoad_act!D21*1000)</f>
        <v>3547.7922951603859</v>
      </c>
      <c r="E99" s="77">
        <f>IF(TrRoad_act!E21=0,"",E35/TrRoad_act!E21*1000)</f>
        <v>3483.9506523658415</v>
      </c>
      <c r="F99" s="77">
        <f>IF(TrRoad_act!F21=0,"",F35/TrRoad_act!F21*1000)</f>
        <v>3455.5537914481529</v>
      </c>
      <c r="G99" s="77">
        <f>IF(TrRoad_act!G21=0,"",G35/TrRoad_act!G21*1000)</f>
        <v>3460.7602271293867</v>
      </c>
      <c r="H99" s="77">
        <f>IF(TrRoad_act!H21=0,"",H35/TrRoad_act!H21*1000)</f>
        <v>3480.9861163455125</v>
      </c>
      <c r="I99" s="77">
        <f>IF(TrRoad_act!I21=0,"",I35/TrRoad_act!I21*1000)</f>
        <v>3442.5570165708268</v>
      </c>
      <c r="J99" s="77">
        <f>IF(TrRoad_act!J21=0,"",J35/TrRoad_act!J21*1000)</f>
        <v>3344.2377279270358</v>
      </c>
      <c r="K99" s="77">
        <f>IF(TrRoad_act!K21=0,"",K35/TrRoad_act!K21*1000)</f>
        <v>3202.7010279342817</v>
      </c>
      <c r="L99" s="77">
        <f>IF(TrRoad_act!L21=0,"",L35/TrRoad_act!L21*1000)</f>
        <v>3051.4739119872511</v>
      </c>
      <c r="M99" s="77">
        <f>IF(TrRoad_act!M21=0,"",M35/TrRoad_act!M21*1000)</f>
        <v>3020.9549638053013</v>
      </c>
      <c r="N99" s="77">
        <f>IF(TrRoad_act!N21=0,"",N35/TrRoad_act!N21*1000)</f>
        <v>3004.4143494360037</v>
      </c>
      <c r="O99" s="77">
        <f>IF(TrRoad_act!O21=0,"",O35/TrRoad_act!O21*1000)</f>
        <v>2954.1980128383698</v>
      </c>
      <c r="P99" s="77">
        <f>IF(TrRoad_act!P21=0,"",P35/TrRoad_act!P21*1000)</f>
        <v>2964.0024288099949</v>
      </c>
      <c r="Q99" s="77">
        <f>IF(TrRoad_act!Q21=0,"",Q35/TrRoad_act!Q21*1000)</f>
        <v>2926.9438886365756</v>
      </c>
    </row>
    <row r="100" spans="1:17" ht="11.45" customHeight="1" x14ac:dyDescent="0.25">
      <c r="A100" s="62" t="s">
        <v>58</v>
      </c>
      <c r="B100" s="77">
        <f>IF(TrRoad_act!B22=0,"",B36/TrRoad_act!B22*1000)</f>
        <v>3068.5215338691414</v>
      </c>
      <c r="C100" s="77">
        <f>IF(TrRoad_act!C22=0,"",C36/TrRoad_act!C22*1000)</f>
        <v>3027.7676106771764</v>
      </c>
      <c r="D100" s="77">
        <f>IF(TrRoad_act!D22=0,"",D36/TrRoad_act!D22*1000)</f>
        <v>3078.2468966351312</v>
      </c>
      <c r="E100" s="77">
        <f>IF(TrRoad_act!E22=0,"",E36/TrRoad_act!E22*1000)</f>
        <v>3036.8838424215924</v>
      </c>
      <c r="F100" s="77">
        <f>IF(TrRoad_act!F22=0,"",F36/TrRoad_act!F22*1000)</f>
        <v>3028.2277709614937</v>
      </c>
      <c r="G100" s="77">
        <f>IF(TrRoad_act!G22=0,"",G36/TrRoad_act!G22*1000)</f>
        <v>2987.2748174273815</v>
      </c>
      <c r="H100" s="77">
        <f>IF(TrRoad_act!H22=0,"",H36/TrRoad_act!H22*1000)</f>
        <v>2959.6834958535451</v>
      </c>
      <c r="I100" s="77">
        <f>IF(TrRoad_act!I22=0,"",I36/TrRoad_act!I22*1000)</f>
        <v>2951.513624398603</v>
      </c>
      <c r="J100" s="77">
        <f>IF(TrRoad_act!J22=0,"",J36/TrRoad_act!J22*1000)</f>
        <v>2918.765463341028</v>
      </c>
      <c r="K100" s="77">
        <f>IF(TrRoad_act!K22=0,"",K36/TrRoad_act!K22*1000)</f>
        <v>2816.7395483033929</v>
      </c>
      <c r="L100" s="77">
        <f>IF(TrRoad_act!L22=0,"",L36/TrRoad_act!L22*1000)</f>
        <v>2703.7191776889208</v>
      </c>
      <c r="M100" s="77">
        <f>IF(TrRoad_act!M22=0,"",M36/TrRoad_act!M22*1000)</f>
        <v>2668.1375872559306</v>
      </c>
      <c r="N100" s="77">
        <f>IF(TrRoad_act!N22=0,"",N36/TrRoad_act!N22*1000)</f>
        <v>2626.1404751826317</v>
      </c>
      <c r="O100" s="77">
        <f>IF(TrRoad_act!O22=0,"",O36/TrRoad_act!O22*1000)</f>
        <v>2566.2654723520041</v>
      </c>
      <c r="P100" s="77">
        <f>IF(TrRoad_act!P22=0,"",P36/TrRoad_act!P22*1000)</f>
        <v>2526.7177896672733</v>
      </c>
      <c r="Q100" s="77">
        <f>IF(TrRoad_act!Q22=0,"",Q36/TrRoad_act!Q22*1000)</f>
        <v>2599.8297268027973</v>
      </c>
    </row>
    <row r="101" spans="1:17" ht="11.45" customHeight="1" x14ac:dyDescent="0.25">
      <c r="A101" s="62" t="s">
        <v>57</v>
      </c>
      <c r="B101" s="77">
        <f>IF(TrRoad_act!B23=0,"",B37/TrRoad_act!B23*1000)</f>
        <v>4537.0167486209475</v>
      </c>
      <c r="C101" s="77">
        <f>IF(TrRoad_act!C23=0,"",C37/TrRoad_act!C23*1000)</f>
        <v>4473.3927304956978</v>
      </c>
      <c r="D101" s="77">
        <f>IF(TrRoad_act!D23=0,"",D37/TrRoad_act!D23*1000)</f>
        <v>4565.4859191124597</v>
      </c>
      <c r="E101" s="77">
        <f>IF(TrRoad_act!E23=0,"",E37/TrRoad_act!E23*1000)</f>
        <v>4565.9564182703598</v>
      </c>
      <c r="F101" s="77">
        <f>IF(TrRoad_act!F23=0,"",F37/TrRoad_act!F23*1000)</f>
        <v>4582.3085768989476</v>
      </c>
      <c r="G101" s="77">
        <f>IF(TrRoad_act!G23=0,"",G37/TrRoad_act!G23*1000)</f>
        <v>4548.621341679851</v>
      </c>
      <c r="H101" s="77">
        <f>IF(TrRoad_act!H23=0,"",H37/TrRoad_act!H23*1000)</f>
        <v>4516.3842983082068</v>
      </c>
      <c r="I101" s="77">
        <f>IF(TrRoad_act!I23=0,"",I37/TrRoad_act!I23*1000)</f>
        <v>4515.4914546423352</v>
      </c>
      <c r="J101" s="77">
        <f>IF(TrRoad_act!J23=0,"",J37/TrRoad_act!J23*1000)</f>
        <v>4444.3649030982397</v>
      </c>
      <c r="K101" s="77">
        <f>IF(TrRoad_act!K23=0,"",K37/TrRoad_act!K23*1000)</f>
        <v>4341.7270829074969</v>
      </c>
      <c r="L101" s="77">
        <f>IF(TrRoad_act!L23=0,"",L37/TrRoad_act!L23*1000)</f>
        <v>4290.5956972057547</v>
      </c>
      <c r="M101" s="77">
        <f>IF(TrRoad_act!M23=0,"",M37/TrRoad_act!M23*1000)</f>
        <v>4256.4522356351245</v>
      </c>
      <c r="N101" s="77">
        <f>IF(TrRoad_act!N23=0,"",N37/TrRoad_act!N23*1000)</f>
        <v>4223.593880196071</v>
      </c>
      <c r="O101" s="77">
        <f>IF(TrRoad_act!O23=0,"",O37/TrRoad_act!O23*1000)</f>
        <v>4156.7022607476501</v>
      </c>
      <c r="P101" s="77">
        <f>IF(TrRoad_act!P23=0,"",P37/TrRoad_act!P23*1000)</f>
        <v>4176.7131136314256</v>
      </c>
      <c r="Q101" s="77">
        <f>IF(TrRoad_act!Q23=0,"",Q37/TrRoad_act!Q23*1000)</f>
        <v>4207.7125832090342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>
        <f>IF(TrRoad_act!L24=0,"",L38/TrRoad_act!L24*1000)</f>
        <v>2912.2427823164699</v>
      </c>
      <c r="M102" s="77">
        <f>IF(TrRoad_act!M24=0,"",M38/TrRoad_act!M24*1000)</f>
        <v>2902.5120727702515</v>
      </c>
      <c r="N102" s="77">
        <f>IF(TrRoad_act!N24=0,"",N38/TrRoad_act!N24*1000)</f>
        <v>2953.8668068413358</v>
      </c>
      <c r="O102" s="77">
        <f>IF(TrRoad_act!O24=0,"",O38/TrRoad_act!O24*1000)</f>
        <v>2950.8911756580242</v>
      </c>
      <c r="P102" s="77">
        <f>IF(TrRoad_act!P24=0,"",P38/TrRoad_act!P24*1000)</f>
        <v>2795.8898607934966</v>
      </c>
      <c r="Q102" s="77">
        <f>IF(TrRoad_act!Q24=0,"",Q38/TrRoad_act!Q24*1000)</f>
        <v>3084.1726952043873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139.19636261319337</v>
      </c>
      <c r="C104" s="76">
        <f>IF(TrRoad_act!C26=0,"",C40/TrRoad_act!C26*1000)</f>
        <v>137.38052126950129</v>
      </c>
      <c r="D104" s="76">
        <f>IF(TrRoad_act!D26=0,"",D40/TrRoad_act!D26*1000)</f>
        <v>139.29902659168533</v>
      </c>
      <c r="E104" s="76">
        <f>IF(TrRoad_act!E26=0,"",E40/TrRoad_act!E26*1000)</f>
        <v>144.45979743888768</v>
      </c>
      <c r="F104" s="76">
        <f>IF(TrRoad_act!F26=0,"",F40/TrRoad_act!F26*1000)</f>
        <v>145.89315446891476</v>
      </c>
      <c r="G104" s="76">
        <f>IF(TrRoad_act!G26=0,"",G40/TrRoad_act!G26*1000)</f>
        <v>142.61782785302367</v>
      </c>
      <c r="H104" s="76">
        <f>IF(TrRoad_act!H26=0,"",H40/TrRoad_act!H26*1000)</f>
        <v>145.67715683183047</v>
      </c>
      <c r="I104" s="76">
        <f>IF(TrRoad_act!I26=0,"",I40/TrRoad_act!I26*1000)</f>
        <v>149.50309616405764</v>
      </c>
      <c r="J104" s="76">
        <f>IF(TrRoad_act!J26=0,"",J40/TrRoad_act!J26*1000)</f>
        <v>146.83711600480643</v>
      </c>
      <c r="K104" s="76">
        <f>IF(TrRoad_act!K26=0,"",K40/TrRoad_act!K26*1000)</f>
        <v>142.41180138236487</v>
      </c>
      <c r="L104" s="76">
        <f>IF(TrRoad_act!L26=0,"",L40/TrRoad_act!L26*1000)</f>
        <v>137.57587722772737</v>
      </c>
      <c r="M104" s="76">
        <f>IF(TrRoad_act!M26=0,"",M40/TrRoad_act!M26*1000)</f>
        <v>134.06963295360785</v>
      </c>
      <c r="N104" s="76">
        <f>IF(TrRoad_act!N26=0,"",N40/TrRoad_act!N26*1000)</f>
        <v>127.09661823117241</v>
      </c>
      <c r="O104" s="76">
        <f>IF(TrRoad_act!O26=0,"",O40/TrRoad_act!O26*1000)</f>
        <v>128.50042196829457</v>
      </c>
      <c r="P104" s="76">
        <f>IF(TrRoad_act!P26=0,"",P40/TrRoad_act!P26*1000)</f>
        <v>129.33177062030592</v>
      </c>
      <c r="Q104" s="76">
        <f>IF(TrRoad_act!Q26=0,"",Q40/TrRoad_act!Q26*1000)</f>
        <v>138.68246308940354</v>
      </c>
    </row>
    <row r="105" spans="1:17" ht="11.45" customHeight="1" x14ac:dyDescent="0.25">
      <c r="A105" s="17" t="s">
        <v>23</v>
      </c>
      <c r="B105" s="75">
        <f>IF(TrRoad_act!B27=0,"",B41/TrRoad_act!B27*1000)</f>
        <v>147.05383985772232</v>
      </c>
      <c r="C105" s="75">
        <f>IF(TrRoad_act!C27=0,"",C41/TrRoad_act!C27*1000)</f>
        <v>153.0679458510001</v>
      </c>
      <c r="D105" s="75">
        <f>IF(TrRoad_act!D27=0,"",D41/TrRoad_act!D27*1000)</f>
        <v>157.66359476347952</v>
      </c>
      <c r="E105" s="75">
        <f>IF(TrRoad_act!E27=0,"",E41/TrRoad_act!E27*1000)</f>
        <v>153.61596964690898</v>
      </c>
      <c r="F105" s="75">
        <f>IF(TrRoad_act!F27=0,"",F41/TrRoad_act!F27*1000)</f>
        <v>159.85176978269422</v>
      </c>
      <c r="G105" s="75">
        <f>IF(TrRoad_act!G27=0,"",G41/TrRoad_act!G27*1000)</f>
        <v>149.42525952088027</v>
      </c>
      <c r="H105" s="75">
        <f>IF(TrRoad_act!H27=0,"",H41/TrRoad_act!H27*1000)</f>
        <v>148.98358166181393</v>
      </c>
      <c r="I105" s="75">
        <f>IF(TrRoad_act!I27=0,"",I41/TrRoad_act!I27*1000)</f>
        <v>146.82320638975281</v>
      </c>
      <c r="J105" s="75">
        <f>IF(TrRoad_act!J27=0,"",J41/TrRoad_act!J27*1000)</f>
        <v>129.91146569581906</v>
      </c>
      <c r="K105" s="75">
        <f>IF(TrRoad_act!K27=0,"",K41/TrRoad_act!K27*1000)</f>
        <v>127.87678125817214</v>
      </c>
      <c r="L105" s="75">
        <f>IF(TrRoad_act!L27=0,"",L41/TrRoad_act!L27*1000)</f>
        <v>123.06533304133906</v>
      </c>
      <c r="M105" s="75">
        <f>IF(TrRoad_act!M27=0,"",M41/TrRoad_act!M27*1000)</f>
        <v>125.26115643932378</v>
      </c>
      <c r="N105" s="75">
        <f>IF(TrRoad_act!N27=0,"",N41/TrRoad_act!N27*1000)</f>
        <v>120.45176506732211</v>
      </c>
      <c r="O105" s="75">
        <f>IF(TrRoad_act!O27=0,"",O41/TrRoad_act!O27*1000)</f>
        <v>120.02707563563325</v>
      </c>
      <c r="P105" s="75">
        <f>IF(TrRoad_act!P27=0,"",P41/TrRoad_act!P27*1000)</f>
        <v>121.89263127601359</v>
      </c>
      <c r="Q105" s="75">
        <f>IF(TrRoad_act!Q27=0,"",Q41/TrRoad_act!Q27*1000)</f>
        <v>135.24166153707216</v>
      </c>
    </row>
    <row r="106" spans="1:17" ht="11.45" customHeight="1" x14ac:dyDescent="0.25">
      <c r="A106" s="15" t="s">
        <v>22</v>
      </c>
      <c r="B106" s="74">
        <f>IF(TrRoad_act!B28=0,"",B42/TrRoad_act!B28*1000)</f>
        <v>131.52798354975414</v>
      </c>
      <c r="C106" s="74">
        <f>IF(TrRoad_act!C28=0,"",C42/TrRoad_act!C28*1000)</f>
        <v>122.39932341176107</v>
      </c>
      <c r="D106" s="74">
        <f>IF(TrRoad_act!D28=0,"",D42/TrRoad_act!D28*1000)</f>
        <v>122.83271258872367</v>
      </c>
      <c r="E106" s="74">
        <f>IF(TrRoad_act!E28=0,"",E42/TrRoad_act!E28*1000)</f>
        <v>136.69585538401077</v>
      </c>
      <c r="F106" s="74">
        <f>IF(TrRoad_act!F28=0,"",F42/TrRoad_act!F28*1000)</f>
        <v>135.711211887872</v>
      </c>
      <c r="G106" s="74">
        <f>IF(TrRoad_act!G28=0,"",G42/TrRoad_act!G28*1000)</f>
        <v>137.84098513987323</v>
      </c>
      <c r="H106" s="74">
        <f>IF(TrRoad_act!H28=0,"",H42/TrRoad_act!H28*1000)</f>
        <v>143.38939611762856</v>
      </c>
      <c r="I106" s="74">
        <f>IF(TrRoad_act!I28=0,"",I42/TrRoad_act!I28*1000)</f>
        <v>151.29413738757901</v>
      </c>
      <c r="J106" s="74">
        <f>IF(TrRoad_act!J28=0,"",J42/TrRoad_act!J28*1000)</f>
        <v>157.51821198966633</v>
      </c>
      <c r="K106" s="74">
        <f>IF(TrRoad_act!K28=0,"",K42/TrRoad_act!K28*1000)</f>
        <v>151.95065775788888</v>
      </c>
      <c r="L106" s="74">
        <f>IF(TrRoad_act!L28=0,"",L42/TrRoad_act!L28*1000)</f>
        <v>146.81806412857665</v>
      </c>
      <c r="M106" s="74">
        <f>IF(TrRoad_act!M28=0,"",M42/TrRoad_act!M28*1000)</f>
        <v>139.69014766328962</v>
      </c>
      <c r="N106" s="74">
        <f>IF(TrRoad_act!N28=0,"",N42/TrRoad_act!N28*1000)</f>
        <v>131.464040885315</v>
      </c>
      <c r="O106" s="74">
        <f>IF(TrRoad_act!O28=0,"",O42/TrRoad_act!O28*1000)</f>
        <v>134.12384363623232</v>
      </c>
      <c r="P106" s="74">
        <f>IF(TrRoad_act!P28=0,"",P42/TrRoad_act!P28*1000)</f>
        <v>134.28940419240726</v>
      </c>
      <c r="Q106" s="74">
        <f>IF(TrRoad_act!Q28=0,"",Q42/TrRoad_act!Q28*1000)</f>
        <v>140.94759569333212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614.61108677192613</v>
      </c>
      <c r="C110" s="78">
        <f>IF(TrRoad_act!C86=0,"",1000000*C19/TrRoad_act!C86)</f>
        <v>614.40191492062411</v>
      </c>
      <c r="D110" s="78">
        <f>IF(TrRoad_act!D86=0,"",1000000*D19/TrRoad_act!D86)</f>
        <v>605.77041732952034</v>
      </c>
      <c r="E110" s="78">
        <f>IF(TrRoad_act!E86=0,"",1000000*E19/TrRoad_act!E86)</f>
        <v>610.76258799518052</v>
      </c>
      <c r="F110" s="78">
        <f>IF(TrRoad_act!F86=0,"",1000000*F19/TrRoad_act!F86)</f>
        <v>601.50318647586664</v>
      </c>
      <c r="G110" s="78">
        <f>IF(TrRoad_act!G86=0,"",1000000*G19/TrRoad_act!G86)</f>
        <v>527.53006509002182</v>
      </c>
      <c r="H110" s="78">
        <f>IF(TrRoad_act!H86=0,"",1000000*H19/TrRoad_act!H86)</f>
        <v>524.61896876894161</v>
      </c>
      <c r="I110" s="78">
        <f>IF(TrRoad_act!I86=0,"",1000000*I19/TrRoad_act!I86)</f>
        <v>529.50343145518855</v>
      </c>
      <c r="J110" s="78">
        <f>IF(TrRoad_act!J86=0,"",1000000*J19/TrRoad_act!J86)</f>
        <v>492.70533740886538</v>
      </c>
      <c r="K110" s="78">
        <f>IF(TrRoad_act!K86=0,"",1000000*K19/TrRoad_act!K86)</f>
        <v>453.97074516186331</v>
      </c>
      <c r="L110" s="78">
        <f>IF(TrRoad_act!L86=0,"",1000000*L19/TrRoad_act!L86)</f>
        <v>402.67223502589889</v>
      </c>
      <c r="M110" s="78">
        <f>IF(TrRoad_act!M86=0,"",1000000*M19/TrRoad_act!M86)</f>
        <v>381.88109335017708</v>
      </c>
      <c r="N110" s="78">
        <f>IF(TrRoad_act!N86=0,"",1000000*N19/TrRoad_act!N86)</f>
        <v>362.31441192075886</v>
      </c>
      <c r="O110" s="78">
        <f>IF(TrRoad_act!O86=0,"",1000000*O19/TrRoad_act!O86)</f>
        <v>342.36975707631183</v>
      </c>
      <c r="P110" s="78">
        <f>IF(TrRoad_act!P86=0,"",1000000*P19/TrRoad_act!P86)</f>
        <v>351.48107102855619</v>
      </c>
      <c r="Q110" s="78">
        <f>IF(TrRoad_act!Q86=0,"",1000000*Q19/TrRoad_act!Q86)</f>
        <v>340.73880764553172</v>
      </c>
    </row>
    <row r="111" spans="1:17" ht="11.45" customHeight="1" x14ac:dyDescent="0.25">
      <c r="A111" s="19" t="s">
        <v>29</v>
      </c>
      <c r="B111" s="76">
        <f>IF(TrRoad_act!B87=0,"",1000000*B20/TrRoad_act!B87)</f>
        <v>3064.5489453674595</v>
      </c>
      <c r="C111" s="76">
        <f>IF(TrRoad_act!C87=0,"",1000000*C20/TrRoad_act!C87)</f>
        <v>3138.2272385030515</v>
      </c>
      <c r="D111" s="76">
        <f>IF(TrRoad_act!D87=0,"",1000000*D20/TrRoad_act!D87)</f>
        <v>3039.3692392778626</v>
      </c>
      <c r="E111" s="76">
        <f>IF(TrRoad_act!E87=0,"",1000000*E20/TrRoad_act!E87)</f>
        <v>3071.7495441286665</v>
      </c>
      <c r="F111" s="76">
        <f>IF(TrRoad_act!F87=0,"",1000000*F20/TrRoad_act!F87)</f>
        <v>3069.2819230347009</v>
      </c>
      <c r="G111" s="76">
        <f>IF(TrRoad_act!G87=0,"",1000000*G20/TrRoad_act!G87)</f>
        <v>2896.3634816812696</v>
      </c>
      <c r="H111" s="76">
        <f>IF(TrRoad_act!H87=0,"",1000000*H20/TrRoad_act!H87)</f>
        <v>2914.0813610738242</v>
      </c>
      <c r="I111" s="76">
        <f>IF(TrRoad_act!I87=0,"",1000000*I20/TrRoad_act!I87)</f>
        <v>2935.9546380052502</v>
      </c>
      <c r="J111" s="76">
        <f>IF(TrRoad_act!J87=0,"",1000000*J20/TrRoad_act!J87)</f>
        <v>2976.798628924364</v>
      </c>
      <c r="K111" s="76">
        <f>IF(TrRoad_act!K87=0,"",1000000*K20/TrRoad_act!K87)</f>
        <v>2937.1970671394074</v>
      </c>
      <c r="L111" s="76">
        <f>IF(TrRoad_act!L87=0,"",1000000*L20/TrRoad_act!L87)</f>
        <v>2761.0793177982896</v>
      </c>
      <c r="M111" s="76">
        <f>IF(TrRoad_act!M87=0,"",1000000*M20/TrRoad_act!M87)</f>
        <v>2680.8807241407185</v>
      </c>
      <c r="N111" s="76">
        <f>IF(TrRoad_act!N87=0,"",1000000*N20/TrRoad_act!N87)</f>
        <v>2597.5447066086385</v>
      </c>
      <c r="O111" s="76">
        <f>IF(TrRoad_act!O87=0,"",1000000*O20/TrRoad_act!O87)</f>
        <v>2473.4323042757369</v>
      </c>
      <c r="P111" s="76">
        <f>IF(TrRoad_act!P87=0,"",1000000*P20/TrRoad_act!P87)</f>
        <v>2475.5216716959917</v>
      </c>
      <c r="Q111" s="76">
        <f>IF(TrRoad_act!Q87=0,"",1000000*Q20/TrRoad_act!Q87)</f>
        <v>2608.2969848452208</v>
      </c>
    </row>
    <row r="112" spans="1:17" ht="11.45" customHeight="1" x14ac:dyDescent="0.25">
      <c r="A112" s="62" t="s">
        <v>59</v>
      </c>
      <c r="B112" s="77">
        <f>IF(TrRoad_act!B88=0,"",1000000*B21/TrRoad_act!B88)</f>
        <v>2381.6192079247216</v>
      </c>
      <c r="C112" s="77">
        <f>IF(TrRoad_act!C88=0,"",1000000*C21/TrRoad_act!C88)</f>
        <v>2359.8002424439451</v>
      </c>
      <c r="D112" s="77">
        <f>IF(TrRoad_act!D88=0,"",1000000*D21/TrRoad_act!D88)</f>
        <v>2292.5547230556899</v>
      </c>
      <c r="E112" s="77">
        <f>IF(TrRoad_act!E88=0,"",1000000*E21/TrRoad_act!E88)</f>
        <v>2369.3087991903544</v>
      </c>
      <c r="F112" s="77">
        <f>IF(TrRoad_act!F88=0,"",1000000*F21/TrRoad_act!F88)</f>
        <v>2180.4944346895136</v>
      </c>
      <c r="G112" s="77">
        <f>IF(TrRoad_act!G88=0,"",1000000*G21/TrRoad_act!G88)</f>
        <v>2069.2556339140842</v>
      </c>
      <c r="H112" s="77">
        <f>IF(TrRoad_act!H88=0,"",1000000*H21/TrRoad_act!H88)</f>
        <v>1987.6027693484621</v>
      </c>
      <c r="I112" s="77">
        <f>IF(TrRoad_act!I88=0,"",1000000*I21/TrRoad_act!I88)</f>
        <v>1938.8012179872669</v>
      </c>
      <c r="J112" s="77">
        <f>IF(TrRoad_act!J88=0,"",1000000*J21/TrRoad_act!J88)</f>
        <v>1838.6443466785518</v>
      </c>
      <c r="K112" s="77">
        <f>IF(TrRoad_act!K88=0,"",1000000*K21/TrRoad_act!K88)</f>
        <v>1779.7210660743444</v>
      </c>
      <c r="L112" s="77">
        <f>IF(TrRoad_act!L88=0,"",1000000*L21/TrRoad_act!L88)</f>
        <v>1621.6515312306051</v>
      </c>
      <c r="M112" s="77">
        <f>IF(TrRoad_act!M88=0,"",1000000*M21/TrRoad_act!M88)</f>
        <v>1582.4447965869942</v>
      </c>
      <c r="N112" s="77">
        <f>IF(TrRoad_act!N88=0,"",1000000*N21/TrRoad_act!N88)</f>
        <v>1557.6993234250779</v>
      </c>
      <c r="O112" s="77">
        <f>IF(TrRoad_act!O88=0,"",1000000*O21/TrRoad_act!O88)</f>
        <v>1551.6834092186336</v>
      </c>
      <c r="P112" s="77">
        <f>IF(TrRoad_act!P88=0,"",1000000*P21/TrRoad_act!P88)</f>
        <v>1643.9386912964894</v>
      </c>
      <c r="Q112" s="77">
        <f>IF(TrRoad_act!Q88=0,"",1000000*Q21/TrRoad_act!Q88)</f>
        <v>1708.260590965052</v>
      </c>
    </row>
    <row r="113" spans="1:17" ht="11.45" customHeight="1" x14ac:dyDescent="0.25">
      <c r="A113" s="62" t="s">
        <v>58</v>
      </c>
      <c r="B113" s="77">
        <f>IF(TrRoad_act!B89=0,"",1000000*B22/TrRoad_act!B89)</f>
        <v>4061.0171274611312</v>
      </c>
      <c r="C113" s="77">
        <f>IF(TrRoad_act!C89=0,"",1000000*C22/TrRoad_act!C89)</f>
        <v>4200.1016813948918</v>
      </c>
      <c r="D113" s="77">
        <f>IF(TrRoad_act!D89=0,"",1000000*D22/TrRoad_act!D89)</f>
        <v>4000.6499982021105</v>
      </c>
      <c r="E113" s="77">
        <f>IF(TrRoad_act!E89=0,"",1000000*E22/TrRoad_act!E89)</f>
        <v>3922.4839279130115</v>
      </c>
      <c r="F113" s="77">
        <f>IF(TrRoad_act!F89=0,"",1000000*F22/TrRoad_act!F89)</f>
        <v>4050.8673436784925</v>
      </c>
      <c r="G113" s="77">
        <f>IF(TrRoad_act!G89=0,"",1000000*G22/TrRoad_act!G89)</f>
        <v>3737.360964735461</v>
      </c>
      <c r="H113" s="77">
        <f>IF(TrRoad_act!H89=0,"",1000000*H22/TrRoad_act!H89)</f>
        <v>3763.716842345219</v>
      </c>
      <c r="I113" s="77">
        <f>IF(TrRoad_act!I89=0,"",1000000*I22/TrRoad_act!I89)</f>
        <v>3770.0811896812479</v>
      </c>
      <c r="J113" s="77">
        <f>IF(TrRoad_act!J89=0,"",1000000*J22/TrRoad_act!J89)</f>
        <v>3837.4020335020778</v>
      </c>
      <c r="K113" s="77">
        <f>IF(TrRoad_act!K89=0,"",1000000*K22/TrRoad_act!K89)</f>
        <v>3744.6586702832192</v>
      </c>
      <c r="L113" s="77">
        <f>IF(TrRoad_act!L89=0,"",1000000*L22/TrRoad_act!L89)</f>
        <v>3497.0558634593258</v>
      </c>
      <c r="M113" s="77">
        <f>IF(TrRoad_act!M89=0,"",1000000*M22/TrRoad_act!M89)</f>
        <v>3348.3991189035173</v>
      </c>
      <c r="N113" s="77">
        <f>IF(TrRoad_act!N89=0,"",1000000*N22/TrRoad_act!N89)</f>
        <v>3214.0675367791423</v>
      </c>
      <c r="O113" s="77">
        <f>IF(TrRoad_act!O89=0,"",1000000*O22/TrRoad_act!O89)</f>
        <v>3017.5213061952422</v>
      </c>
      <c r="P113" s="77">
        <f>IF(TrRoad_act!P89=0,"",1000000*P22/TrRoad_act!P89)</f>
        <v>2976.2650724468995</v>
      </c>
      <c r="Q113" s="77">
        <f>IF(TrRoad_act!Q89=0,"",1000000*Q22/TrRoad_act!Q89)</f>
        <v>3174.1328736523224</v>
      </c>
    </row>
    <row r="114" spans="1:17" ht="11.45" customHeight="1" x14ac:dyDescent="0.25">
      <c r="A114" s="62" t="s">
        <v>57</v>
      </c>
      <c r="B114" s="77">
        <f>IF(TrRoad_act!B90=0,"",1000000*B23/TrRoad_act!B90)</f>
        <v>3155.760975279537</v>
      </c>
      <c r="C114" s="77">
        <f>IF(TrRoad_act!C90=0,"",1000000*C23/TrRoad_act!C90)</f>
        <v>3022.108534903638</v>
      </c>
      <c r="D114" s="77">
        <f>IF(TrRoad_act!D90=0,"",1000000*D23/TrRoad_act!D90)</f>
        <v>2536.7713266639589</v>
      </c>
      <c r="E114" s="77">
        <f>IF(TrRoad_act!E90=0,"",1000000*E23/TrRoad_act!E90)</f>
        <v>2317.2430168758142</v>
      </c>
      <c r="F114" s="77">
        <f>IF(TrRoad_act!F90=0,"",1000000*F23/TrRoad_act!F90)</f>
        <v>2365.7835009144683</v>
      </c>
      <c r="G114" s="77">
        <f>IF(TrRoad_act!G90=0,"",1000000*G23/TrRoad_act!G90)</f>
        <v>2424.3325066932925</v>
      </c>
      <c r="H114" s="77">
        <f>IF(TrRoad_act!H90=0,"",1000000*H23/TrRoad_act!H90)</f>
        <v>2478.4975063435249</v>
      </c>
      <c r="I114" s="77">
        <f>IF(TrRoad_act!I90=0,"",1000000*I23/TrRoad_act!I90)</f>
        <v>2270.1447448427407</v>
      </c>
      <c r="J114" s="77">
        <f>IF(TrRoad_act!J90=0,"",1000000*J23/TrRoad_act!J90)</f>
        <v>2262.7499027916788</v>
      </c>
      <c r="K114" s="77">
        <f>IF(TrRoad_act!K90=0,"",1000000*K23/TrRoad_act!K90)</f>
        <v>2343.0325395063041</v>
      </c>
      <c r="L114" s="77">
        <f>IF(TrRoad_act!L90=0,"",1000000*L23/TrRoad_act!L90)</f>
        <v>2427.4364244226649</v>
      </c>
      <c r="M114" s="77">
        <f>IF(TrRoad_act!M90=0,"",1000000*M23/TrRoad_act!M90)</f>
        <v>2330.6294831408018</v>
      </c>
      <c r="N114" s="77">
        <f>IF(TrRoad_act!N90=0,"",1000000*N23/TrRoad_act!N90)</f>
        <v>2191.6908274848847</v>
      </c>
      <c r="O114" s="77">
        <f>IF(TrRoad_act!O90=0,"",1000000*O23/TrRoad_act!O90)</f>
        <v>2160.5328643193543</v>
      </c>
      <c r="P114" s="77">
        <f>IF(TrRoad_act!P90=0,"",1000000*P23/TrRoad_act!P90)</f>
        <v>2146.0825365938258</v>
      </c>
      <c r="Q114" s="77">
        <f>IF(TrRoad_act!Q90=0,"",1000000*Q23/TrRoad_act!Q90)</f>
        <v>2125.8590881814475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2975.8104445093763</v>
      </c>
      <c r="M115" s="77">
        <f>IF(TrRoad_act!M91=0,"",1000000*M24/TrRoad_act!M91)</f>
        <v>3022.2687285931784</v>
      </c>
      <c r="N115" s="77">
        <f>IF(TrRoad_act!N91=0,"",1000000*N24/TrRoad_act!N91)</f>
        <v>3140.3705689206718</v>
      </c>
      <c r="O115" s="77">
        <f>IF(TrRoad_act!O91=0,"",1000000*O24/TrRoad_act!O91)</f>
        <v>3038.0513030980651</v>
      </c>
      <c r="P115" s="77">
        <f>IF(TrRoad_act!P91=0,"",1000000*P24/TrRoad_act!P91)</f>
        <v>2759.4175593046498</v>
      </c>
      <c r="Q115" s="77">
        <f>IF(TrRoad_act!Q91=0,"",1000000*Q24/TrRoad_act!Q91)</f>
        <v>2675.3377616562329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514.95780577796722</v>
      </c>
      <c r="O116" s="77">
        <f>IF(TrRoad_act!O92=0,"",1000000*O25/TrRoad_act!O92)</f>
        <v>546.54047814012461</v>
      </c>
      <c r="P116" s="77">
        <f>IF(TrRoad_act!P92=0,"",1000000*P25/TrRoad_act!P92)</f>
        <v>628.05188867222114</v>
      </c>
      <c r="Q116" s="77">
        <f>IF(TrRoad_act!Q92=0,"",1000000*Q25/TrRoad_act!Q92)</f>
        <v>736.8414060158957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88234.494051856367</v>
      </c>
      <c r="C118" s="76">
        <f>IF(TrRoad_act!C94=0,"",1000000*C27/TrRoad_act!C94)</f>
        <v>88033.685055498237</v>
      </c>
      <c r="D118" s="76">
        <f>IF(TrRoad_act!D94=0,"",1000000*D27/TrRoad_act!D94)</f>
        <v>87220.350437324625</v>
      </c>
      <c r="E118" s="76">
        <f>IF(TrRoad_act!E94=0,"",1000000*E27/TrRoad_act!E94)</f>
        <v>87933.016565616766</v>
      </c>
      <c r="F118" s="76">
        <f>IF(TrRoad_act!F94=0,"",1000000*F27/TrRoad_act!F94)</f>
        <v>86471.41318864713</v>
      </c>
      <c r="G118" s="76">
        <f>IF(TrRoad_act!G94=0,"",1000000*G27/TrRoad_act!G94)</f>
        <v>84225.029399646315</v>
      </c>
      <c r="H118" s="76">
        <f>IF(TrRoad_act!H94=0,"",1000000*H27/TrRoad_act!H94)</f>
        <v>82435.745984681198</v>
      </c>
      <c r="I118" s="76">
        <f>IF(TrRoad_act!I94=0,"",1000000*I27/TrRoad_act!I94)</f>
        <v>80245.828746018393</v>
      </c>
      <c r="J118" s="76">
        <f>IF(TrRoad_act!J94=0,"",1000000*J27/TrRoad_act!J94)</f>
        <v>79003.765041898761</v>
      </c>
      <c r="K118" s="76">
        <f>IF(TrRoad_act!K94=0,"",1000000*K27/TrRoad_act!K94)</f>
        <v>75411.787700456596</v>
      </c>
      <c r="L118" s="76">
        <f>IF(TrRoad_act!L94=0,"",1000000*L27/TrRoad_act!L94)</f>
        <v>71296.281861672556</v>
      </c>
      <c r="M118" s="76">
        <f>IF(TrRoad_act!M94=0,"",1000000*M27/TrRoad_act!M94)</f>
        <v>68600.652416023062</v>
      </c>
      <c r="N118" s="76">
        <f>IF(TrRoad_act!N94=0,"",1000000*N27/TrRoad_act!N94)</f>
        <v>65559.860164901896</v>
      </c>
      <c r="O118" s="76">
        <f>IF(TrRoad_act!O94=0,"",1000000*O27/TrRoad_act!O94)</f>
        <v>63724.279848420883</v>
      </c>
      <c r="P118" s="76">
        <f>IF(TrRoad_act!P94=0,"",1000000*P27/TrRoad_act!P94)</f>
        <v>63325.695795289379</v>
      </c>
      <c r="Q118" s="76">
        <f>IF(TrRoad_act!Q94=0,"",1000000*Q27/TrRoad_act!Q94)</f>
        <v>66797.594851786998</v>
      </c>
    </row>
    <row r="119" spans="1:17" ht="11.45" customHeight="1" x14ac:dyDescent="0.25">
      <c r="A119" s="62" t="s">
        <v>59</v>
      </c>
      <c r="B119" s="75">
        <f>IF(TrRoad_act!B95=0,"",1000000*B28/TrRoad_act!B95)</f>
        <v>22361.287412317113</v>
      </c>
      <c r="C119" s="75">
        <f>IF(TrRoad_act!C95=0,"",1000000*C28/TrRoad_act!C95)</f>
        <v>23002.052749767892</v>
      </c>
      <c r="D119" s="75">
        <f>IF(TrRoad_act!D95=0,"",1000000*D28/TrRoad_act!D95)</f>
        <v>23501.254224102096</v>
      </c>
      <c r="E119" s="75">
        <f>IF(TrRoad_act!E95=0,"",1000000*E28/TrRoad_act!E95)</f>
        <v>23946.497027594785</v>
      </c>
      <c r="F119" s="75">
        <f>IF(TrRoad_act!F95=0,"",1000000*F28/TrRoad_act!F95)</f>
        <v>23894.833681994896</v>
      </c>
      <c r="G119" s="75">
        <f>IF(TrRoad_act!G95=0,"",1000000*G28/TrRoad_act!G95)</f>
        <v>23826.342204258697</v>
      </c>
      <c r="H119" s="75">
        <f>IF(TrRoad_act!H95=0,"",1000000*H28/TrRoad_act!H95)</f>
        <v>23747.898503377051</v>
      </c>
      <c r="I119" s="75">
        <f>IF(TrRoad_act!I95=0,"",1000000*I28/TrRoad_act!I95)</f>
        <v>23555.278154905798</v>
      </c>
      <c r="J119" s="75">
        <f>IF(TrRoad_act!J95=0,"",1000000*J28/TrRoad_act!J95)</f>
        <v>23057.132426717526</v>
      </c>
      <c r="K119" s="75">
        <f>IF(TrRoad_act!K95=0,"",1000000*K28/TrRoad_act!K95)</f>
        <v>22166.846996113702</v>
      </c>
      <c r="L119" s="75">
        <f>IF(TrRoad_act!L95=0,"",1000000*L28/TrRoad_act!L95)</f>
        <v>20931.355353643026</v>
      </c>
      <c r="M119" s="75">
        <f>IF(TrRoad_act!M95=0,"",1000000*M28/TrRoad_act!M95)</f>
        <v>20318.734702405043</v>
      </c>
      <c r="N119" s="75">
        <f>IF(TrRoad_act!N95=0,"",1000000*N28/TrRoad_act!N95)</f>
        <v>19855.80791787463</v>
      </c>
      <c r="O119" s="75">
        <f>IF(TrRoad_act!O95=0,"",1000000*O28/TrRoad_act!O95)</f>
        <v>19377.740172401358</v>
      </c>
      <c r="P119" s="75">
        <f>IF(TrRoad_act!P95=0,"",1000000*P28/TrRoad_act!P95)</f>
        <v>19736.2191477862</v>
      </c>
      <c r="Q119" s="75">
        <f>IF(TrRoad_act!Q95=0,"",1000000*Q28/TrRoad_act!Q95)</f>
        <v>19857.152066577426</v>
      </c>
    </row>
    <row r="120" spans="1:17" ht="11.45" customHeight="1" x14ac:dyDescent="0.25">
      <c r="A120" s="62" t="s">
        <v>58</v>
      </c>
      <c r="B120" s="75">
        <f>IF(TrRoad_act!B96=0,"",1000000*B29/TrRoad_act!B96)</f>
        <v>89218.454841113562</v>
      </c>
      <c r="C120" s="75">
        <f>IF(TrRoad_act!C96=0,"",1000000*C29/TrRoad_act!C96)</f>
        <v>88976.355633876432</v>
      </c>
      <c r="D120" s="75">
        <f>IF(TrRoad_act!D96=0,"",1000000*D29/TrRoad_act!D96)</f>
        <v>88053.98997288676</v>
      </c>
      <c r="E120" s="75">
        <f>IF(TrRoad_act!E96=0,"",1000000*E29/TrRoad_act!E96)</f>
        <v>88749.46100020365</v>
      </c>
      <c r="F120" s="75">
        <f>IF(TrRoad_act!F96=0,"",1000000*F29/TrRoad_act!F96)</f>
        <v>87243.242105276469</v>
      </c>
      <c r="G120" s="75">
        <f>IF(TrRoad_act!G96=0,"",1000000*G29/TrRoad_act!G96)</f>
        <v>85069.283391491219</v>
      </c>
      <c r="H120" s="75">
        <f>IF(TrRoad_act!H96=0,"",1000000*H29/TrRoad_act!H96)</f>
        <v>83197.387963087895</v>
      </c>
      <c r="I120" s="75">
        <f>IF(TrRoad_act!I96=0,"",1000000*I29/TrRoad_act!I96)</f>
        <v>80943.613220134241</v>
      </c>
      <c r="J120" s="75">
        <f>IF(TrRoad_act!J96=0,"",1000000*J29/TrRoad_act!J96)</f>
        <v>79636.149827519359</v>
      </c>
      <c r="K120" s="75">
        <f>IF(TrRoad_act!K96=0,"",1000000*K29/TrRoad_act!K96)</f>
        <v>75980.807795244298</v>
      </c>
      <c r="L120" s="75">
        <f>IF(TrRoad_act!L96=0,"",1000000*L29/TrRoad_act!L96)</f>
        <v>71792.821102672751</v>
      </c>
      <c r="M120" s="75">
        <f>IF(TrRoad_act!M96=0,"",1000000*M29/TrRoad_act!M96)</f>
        <v>69070.257626125647</v>
      </c>
      <c r="N120" s="75">
        <f>IF(TrRoad_act!N96=0,"",1000000*N29/TrRoad_act!N96)</f>
        <v>65997.023736757954</v>
      </c>
      <c r="O120" s="75">
        <f>IF(TrRoad_act!O96=0,"",1000000*O29/TrRoad_act!O96)</f>
        <v>64137.097093700817</v>
      </c>
      <c r="P120" s="75">
        <f>IF(TrRoad_act!P96=0,"",1000000*P29/TrRoad_act!P96)</f>
        <v>63727.930908435956</v>
      </c>
      <c r="Q120" s="75">
        <f>IF(TrRoad_act!Q96=0,"",1000000*Q29/TrRoad_act!Q96)</f>
        <v>67205.679858723015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4758.4137291188181</v>
      </c>
      <c r="C125" s="78">
        <f>IF(TrRoad_act!C101=0,"",1000000*C34/TrRoad_act!C101)</f>
        <v>4767.4913333286158</v>
      </c>
      <c r="D125" s="78">
        <f>IF(TrRoad_act!D101=0,"",1000000*D34/TrRoad_act!D101)</f>
        <v>5309.9616078458621</v>
      </c>
      <c r="E125" s="78">
        <f>IF(TrRoad_act!E101=0,"",1000000*E34/TrRoad_act!E101)</f>
        <v>5309.4082636444919</v>
      </c>
      <c r="F125" s="78">
        <f>IF(TrRoad_act!F101=0,"",1000000*F34/TrRoad_act!F101)</f>
        <v>5555.00859561992</v>
      </c>
      <c r="G125" s="78">
        <f>IF(TrRoad_act!G101=0,"",1000000*G34/TrRoad_act!G101)</f>
        <v>5498.6995923037366</v>
      </c>
      <c r="H125" s="78">
        <f>IF(TrRoad_act!H101=0,"",1000000*H34/TrRoad_act!H101)</f>
        <v>5495.8075315363121</v>
      </c>
      <c r="I125" s="78">
        <f>IF(TrRoad_act!I101=0,"",1000000*I34/TrRoad_act!I101)</f>
        <v>5640.4489078438746</v>
      </c>
      <c r="J125" s="78">
        <f>IF(TrRoad_act!J101=0,"",1000000*J34/TrRoad_act!J101)</f>
        <v>5573.0428759978167</v>
      </c>
      <c r="K125" s="78">
        <f>IF(TrRoad_act!K101=0,"",1000000*K34/TrRoad_act!K101)</f>
        <v>5280.7340390351519</v>
      </c>
      <c r="L125" s="78">
        <f>IF(TrRoad_act!L101=0,"",1000000*L34/TrRoad_act!L101)</f>
        <v>4954.0688496703997</v>
      </c>
      <c r="M125" s="78">
        <f>IF(TrRoad_act!M101=0,"",1000000*M34/TrRoad_act!M101)</f>
        <v>4765.6067713745297</v>
      </c>
      <c r="N125" s="78">
        <f>IF(TrRoad_act!N101=0,"",1000000*N34/TrRoad_act!N101)</f>
        <v>4542.1748031180196</v>
      </c>
      <c r="O125" s="78">
        <f>IF(TrRoad_act!O101=0,"",1000000*O34/TrRoad_act!O101)</f>
        <v>4158.7261516077015</v>
      </c>
      <c r="P125" s="78">
        <f>IF(TrRoad_act!P101=0,"",1000000*P34/TrRoad_act!P101)</f>
        <v>4153.5730209006206</v>
      </c>
      <c r="Q125" s="78">
        <f>IF(TrRoad_act!Q101=0,"",1000000*Q34/TrRoad_act!Q101)</f>
        <v>4431.4443862065855</v>
      </c>
    </row>
    <row r="126" spans="1:17" ht="11.45" customHeight="1" x14ac:dyDescent="0.25">
      <c r="A126" s="62" t="s">
        <v>59</v>
      </c>
      <c r="B126" s="77">
        <f>IF(TrRoad_act!B102=0,"",1000000*B35/TrRoad_act!B102)</f>
        <v>3533.5282237364554</v>
      </c>
      <c r="C126" s="77">
        <f>IF(TrRoad_act!C102=0,"",1000000*C35/TrRoad_act!C102)</f>
        <v>3541.8778983066077</v>
      </c>
      <c r="D126" s="77">
        <f>IF(TrRoad_act!D102=0,"",1000000*D35/TrRoad_act!D102)</f>
        <v>3762.0101878443716</v>
      </c>
      <c r="E126" s="77">
        <f>IF(TrRoad_act!E102=0,"",1000000*E35/TrRoad_act!E102)</f>
        <v>3596.3124635068307</v>
      </c>
      <c r="F126" s="77">
        <f>IF(TrRoad_act!F102=0,"",1000000*F35/TrRoad_act!F102)</f>
        <v>3603.0631523024526</v>
      </c>
      <c r="G126" s="77">
        <f>IF(TrRoad_act!G102=0,"",1000000*G35/TrRoad_act!G102)</f>
        <v>3764.7741005362227</v>
      </c>
      <c r="H126" s="77">
        <f>IF(TrRoad_act!H102=0,"",1000000*H35/TrRoad_act!H102)</f>
        <v>3973.5901052920672</v>
      </c>
      <c r="I126" s="77">
        <f>IF(TrRoad_act!I102=0,"",1000000*I35/TrRoad_act!I102)</f>
        <v>3888.5291311837036</v>
      </c>
      <c r="J126" s="77">
        <f>IF(TrRoad_act!J102=0,"",1000000*J35/TrRoad_act!J102)</f>
        <v>3628.7654537644485</v>
      </c>
      <c r="K126" s="77">
        <f>IF(TrRoad_act!K102=0,"",1000000*K35/TrRoad_act!K102)</f>
        <v>3419.6149956595359</v>
      </c>
      <c r="L126" s="77">
        <f>IF(TrRoad_act!L102=0,"",1000000*L35/TrRoad_act!L102)</f>
        <v>3241.359598321334</v>
      </c>
      <c r="M126" s="77">
        <f>IF(TrRoad_act!M102=0,"",1000000*M35/TrRoad_act!M102)</f>
        <v>3253.0421330322424</v>
      </c>
      <c r="N126" s="77">
        <f>IF(TrRoad_act!N102=0,"",1000000*N35/TrRoad_act!N102)</f>
        <v>3256.4312132364671</v>
      </c>
      <c r="O126" s="77">
        <f>IF(TrRoad_act!O102=0,"",1000000*O35/TrRoad_act!O102)</f>
        <v>3111.9073270098652</v>
      </c>
      <c r="P126" s="77">
        <f>IF(TrRoad_act!P102=0,"",1000000*P35/TrRoad_act!P102)</f>
        <v>3095.1944352427454</v>
      </c>
      <c r="Q126" s="77">
        <f>IF(TrRoad_act!Q102=0,"",1000000*Q35/TrRoad_act!Q102)</f>
        <v>3057.5892287621036</v>
      </c>
    </row>
    <row r="127" spans="1:17" ht="11.45" customHeight="1" x14ac:dyDescent="0.25">
      <c r="A127" s="62" t="s">
        <v>58</v>
      </c>
      <c r="B127" s="77">
        <f>IF(TrRoad_act!B103=0,"",1000000*B36/TrRoad_act!B103)</f>
        <v>5069.5490696711558</v>
      </c>
      <c r="C127" s="77">
        <f>IF(TrRoad_act!C103=0,"",1000000*C36/TrRoad_act!C103)</f>
        <v>5075.82860507651</v>
      </c>
      <c r="D127" s="77">
        <f>IF(TrRoad_act!D103=0,"",1000000*D36/TrRoad_act!D103)</f>
        <v>5669.9592658815509</v>
      </c>
      <c r="E127" s="77">
        <f>IF(TrRoad_act!E103=0,"",1000000*E36/TrRoad_act!E103)</f>
        <v>5646.1947237010963</v>
      </c>
      <c r="F127" s="77">
        <f>IF(TrRoad_act!F103=0,"",1000000*F36/TrRoad_act!F103)</f>
        <v>5891.091555741802</v>
      </c>
      <c r="G127" s="77">
        <f>IF(TrRoad_act!G103=0,"",1000000*G36/TrRoad_act!G103)</f>
        <v>5784.1507716751712</v>
      </c>
      <c r="H127" s="77">
        <f>IF(TrRoad_act!H103=0,"",1000000*H36/TrRoad_act!H103)</f>
        <v>5738.6279061418954</v>
      </c>
      <c r="I127" s="77">
        <f>IF(TrRoad_act!I103=0,"",1000000*I36/TrRoad_act!I103)</f>
        <v>5867.0578233482001</v>
      </c>
      <c r="J127" s="77">
        <f>IF(TrRoad_act!J103=0,"",1000000*J36/TrRoad_act!J103)</f>
        <v>5795.0648249647384</v>
      </c>
      <c r="K127" s="77">
        <f>IF(TrRoad_act!K103=0,"",1000000*K36/TrRoad_act!K103)</f>
        <v>5472.3207935262581</v>
      </c>
      <c r="L127" s="77">
        <f>IF(TrRoad_act!L103=0,"",1000000*L36/TrRoad_act!L103)</f>
        <v>5112.8672174672492</v>
      </c>
      <c r="M127" s="77">
        <f>IF(TrRoad_act!M103=0,"",1000000*M36/TrRoad_act!M103)</f>
        <v>4903.3361090367407</v>
      </c>
      <c r="N127" s="77">
        <f>IF(TrRoad_act!N103=0,"",1000000*N36/TrRoad_act!N103)</f>
        <v>4658.2830076296295</v>
      </c>
      <c r="O127" s="77">
        <f>IF(TrRoad_act!O103=0,"",1000000*O36/TrRoad_act!O103)</f>
        <v>4245.6843919257726</v>
      </c>
      <c r="P127" s="77">
        <f>IF(TrRoad_act!P103=0,"",1000000*P36/TrRoad_act!P103)</f>
        <v>4229.681963505388</v>
      </c>
      <c r="Q127" s="77">
        <f>IF(TrRoad_act!Q103=0,"",1000000*Q36/TrRoad_act!Q103)</f>
        <v>4521.0569996816384</v>
      </c>
    </row>
    <row r="128" spans="1:17" ht="11.45" customHeight="1" x14ac:dyDescent="0.25">
      <c r="A128" s="62" t="s">
        <v>57</v>
      </c>
      <c r="B128" s="77">
        <f>IF(TrRoad_act!B104=0,"",1000000*B37/TrRoad_act!B104)</f>
        <v>2404.7354982187303</v>
      </c>
      <c r="C128" s="77">
        <f>IF(TrRoad_act!C104=0,"",1000000*C37/TrRoad_act!C104)</f>
        <v>2417.8513072121928</v>
      </c>
      <c r="D128" s="77">
        <f>IF(TrRoad_act!D104=0,"",1000000*D37/TrRoad_act!D104)</f>
        <v>2728.7619694052105</v>
      </c>
      <c r="E128" s="77">
        <f>IF(TrRoad_act!E104=0,"",1000000*E37/TrRoad_act!E104)</f>
        <v>2773.492684269414</v>
      </c>
      <c r="F128" s="77">
        <f>IF(TrRoad_act!F104=0,"",1000000*F37/TrRoad_act!F104)</f>
        <v>2935.2247600212386</v>
      </c>
      <c r="G128" s="77">
        <f>IF(TrRoad_act!G104=0,"",1000000*G37/TrRoad_act!G104)</f>
        <v>2929.3443696792397</v>
      </c>
      <c r="H128" s="77">
        <f>IF(TrRoad_act!H104=0,"",1000000*H37/TrRoad_act!H104)</f>
        <v>2941.1374205674838</v>
      </c>
      <c r="I128" s="77">
        <f>IF(TrRoad_act!I104=0,"",1000000*I37/TrRoad_act!I104)</f>
        <v>3037.7069014127255</v>
      </c>
      <c r="J128" s="77">
        <f>IF(TrRoad_act!J104=0,"",1000000*J37/TrRoad_act!J104)</f>
        <v>2998.4793929159591</v>
      </c>
      <c r="K128" s="77">
        <f>IF(TrRoad_act!K104=0,"",1000000*K37/TrRoad_act!K104)</f>
        <v>2881.7969850068289</v>
      </c>
      <c r="L128" s="77">
        <f>IF(TrRoad_act!L104=0,"",1000000*L37/TrRoad_act!L104)</f>
        <v>2787.8289169818909</v>
      </c>
      <c r="M128" s="77">
        <f>IF(TrRoad_act!M104=0,"",1000000*M37/TrRoad_act!M104)</f>
        <v>2701.7464761433594</v>
      </c>
      <c r="N128" s="77">
        <f>IF(TrRoad_act!N104=0,"",1000000*N37/TrRoad_act!N104)</f>
        <v>2600.3753763388695</v>
      </c>
      <c r="O128" s="77">
        <f>IF(TrRoad_act!O104=0,"",1000000*O37/TrRoad_act!O104)</f>
        <v>2396.7801680212501</v>
      </c>
      <c r="P128" s="77">
        <f>IF(TrRoad_act!P104=0,"",1000000*P37/TrRoad_act!P104)</f>
        <v>2451.0254652603357</v>
      </c>
      <c r="Q128" s="77">
        <f>IF(TrRoad_act!Q104=0,"",1000000*Q37/TrRoad_act!Q104)</f>
        <v>2578.740144794996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>
        <f>IF(TrRoad_act!L105=0,"",1000000*L38/TrRoad_act!L105)</f>
        <v>2909.7251040251303</v>
      </c>
      <c r="M129" s="77">
        <f>IF(TrRoad_act!M105=0,"",1000000*M38/TrRoad_act!M105)</f>
        <v>2833.0009622848465</v>
      </c>
      <c r="N129" s="77">
        <f>IF(TrRoad_act!N105=0,"",1000000*N38/TrRoad_act!N105)</f>
        <v>2796.5375773997266</v>
      </c>
      <c r="O129" s="77">
        <f>IF(TrRoad_act!O105=0,"",1000000*O38/TrRoad_act!O105)</f>
        <v>2616.4252778238224</v>
      </c>
      <c r="P129" s="77">
        <f>IF(TrRoad_act!P105=0,"",1000000*P38/TrRoad_act!P105)</f>
        <v>2522.9526186539438</v>
      </c>
      <c r="Q129" s="77">
        <f>IF(TrRoad_act!Q105=0,"",1000000*Q38/TrRoad_act!Q105)</f>
        <v>2906.5383676178744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40795.374002694087</v>
      </c>
      <c r="C131" s="76">
        <f>IF(TrRoad_act!C107=0,"",1000000*C40/TrRoad_act!C107)</f>
        <v>41809.160282812969</v>
      </c>
      <c r="D131" s="76">
        <f>IF(TrRoad_act!D107=0,"",1000000*D40/TrRoad_act!D107)</f>
        <v>43316.029853340893</v>
      </c>
      <c r="E131" s="76">
        <f>IF(TrRoad_act!E107=0,"",1000000*E40/TrRoad_act!E107)</f>
        <v>43159.964365965185</v>
      </c>
      <c r="F131" s="76">
        <f>IF(TrRoad_act!F107=0,"",1000000*F40/TrRoad_act!F107)</f>
        <v>44552.008316468287</v>
      </c>
      <c r="G131" s="76">
        <f>IF(TrRoad_act!G107=0,"",1000000*G40/TrRoad_act!G107)</f>
        <v>42649.485772411776</v>
      </c>
      <c r="H131" s="76">
        <f>IF(TrRoad_act!H107=0,"",1000000*H40/TrRoad_act!H107)</f>
        <v>44691.445575907041</v>
      </c>
      <c r="I131" s="76">
        <f>IF(TrRoad_act!I107=0,"",1000000*I40/TrRoad_act!I107)</f>
        <v>46121.894250208512</v>
      </c>
      <c r="J131" s="76">
        <f>IF(TrRoad_act!J107=0,"",1000000*J40/TrRoad_act!J107)</f>
        <v>41353.007236968122</v>
      </c>
      <c r="K131" s="76">
        <f>IF(TrRoad_act!K107=0,"",1000000*K40/TrRoad_act!K107)</f>
        <v>38595.634598395292</v>
      </c>
      <c r="L131" s="76">
        <f>IF(TrRoad_act!L107=0,"",1000000*L40/TrRoad_act!L107)</f>
        <v>38018.063396883779</v>
      </c>
      <c r="M131" s="76">
        <f>IF(TrRoad_act!M107=0,"",1000000*M40/TrRoad_act!M107)</f>
        <v>34425.279870395825</v>
      </c>
      <c r="N131" s="76">
        <f>IF(TrRoad_act!N107=0,"",1000000*N40/TrRoad_act!N107)</f>
        <v>33803.48247553601</v>
      </c>
      <c r="O131" s="76">
        <f>IF(TrRoad_act!O107=0,"",1000000*O40/TrRoad_act!O107)</f>
        <v>35294.161885414171</v>
      </c>
      <c r="P131" s="76">
        <f>IF(TrRoad_act!P107=0,"",1000000*P40/TrRoad_act!P107)</f>
        <v>35437.970001159236</v>
      </c>
      <c r="Q131" s="76">
        <f>IF(TrRoad_act!Q107=0,"",1000000*Q40/TrRoad_act!Q107)</f>
        <v>35984.096102149466</v>
      </c>
    </row>
    <row r="132" spans="1:17" ht="11.45" customHeight="1" x14ac:dyDescent="0.25">
      <c r="A132" s="17" t="s">
        <v>23</v>
      </c>
      <c r="B132" s="75">
        <f>IF(TrRoad_act!B108=0,"",1000000*B41/TrRoad_act!B108)</f>
        <v>24339.14715879588</v>
      </c>
      <c r="C132" s="75">
        <f>IF(TrRoad_act!C108=0,"",1000000*C41/TrRoad_act!C108)</f>
        <v>26202.977586723191</v>
      </c>
      <c r="D132" s="75">
        <f>IF(TrRoad_act!D108=0,"",1000000*D41/TrRoad_act!D108)</f>
        <v>26873.368197536518</v>
      </c>
      <c r="E132" s="75">
        <f>IF(TrRoad_act!E108=0,"",1000000*E41/TrRoad_act!E108)</f>
        <v>24378.389445849567</v>
      </c>
      <c r="F132" s="75">
        <f>IF(TrRoad_act!F108=0,"",1000000*F41/TrRoad_act!F108)</f>
        <v>24232.748497796583</v>
      </c>
      <c r="G132" s="75">
        <f>IF(TrRoad_act!G108=0,"",1000000*G41/TrRoad_act!G108)</f>
        <v>21666.696339021659</v>
      </c>
      <c r="H132" s="75">
        <f>IF(TrRoad_act!H108=0,"",1000000*H41/TrRoad_act!H108)</f>
        <v>22068.849811177333</v>
      </c>
      <c r="I132" s="75">
        <f>IF(TrRoad_act!I108=0,"",1000000*I41/TrRoad_act!I108)</f>
        <v>21493.846332796755</v>
      </c>
      <c r="J132" s="75">
        <f>IF(TrRoad_act!J108=0,"",1000000*J41/TrRoad_act!J108)</f>
        <v>16601.262350581343</v>
      </c>
      <c r="K132" s="75">
        <f>IF(TrRoad_act!K108=0,"",1000000*K41/TrRoad_act!K108)</f>
        <v>15992.433522699755</v>
      </c>
      <c r="L132" s="75">
        <f>IF(TrRoad_act!L108=0,"",1000000*L41/TrRoad_act!L108)</f>
        <v>15408.768357373381</v>
      </c>
      <c r="M132" s="75">
        <f>IF(TrRoad_act!M108=0,"",1000000*M41/TrRoad_act!M108)</f>
        <v>14427.16955180355</v>
      </c>
      <c r="N132" s="75">
        <f>IF(TrRoad_act!N108=0,"",1000000*N41/TrRoad_act!N108)</f>
        <v>14691.229667109217</v>
      </c>
      <c r="O132" s="75">
        <f>IF(TrRoad_act!O108=0,"",1000000*O41/TrRoad_act!O108)</f>
        <v>15271.214031414489</v>
      </c>
      <c r="P132" s="75">
        <f>IF(TrRoad_act!P108=0,"",1000000*P41/TrRoad_act!P108)</f>
        <v>15495.380956175442</v>
      </c>
      <c r="Q132" s="75">
        <f>IF(TrRoad_act!Q108=0,"",1000000*Q41/TrRoad_act!Q108)</f>
        <v>16055.479797140144</v>
      </c>
    </row>
    <row r="133" spans="1:17" ht="11.45" customHeight="1" x14ac:dyDescent="0.25">
      <c r="A133" s="15" t="s">
        <v>22</v>
      </c>
      <c r="B133" s="74">
        <f>IF(TrRoad_act!B109=0,"",1000000*B42/TrRoad_act!B109)</f>
        <v>155553.39581294401</v>
      </c>
      <c r="C133" s="74">
        <f>IF(TrRoad_act!C109=0,"",1000000*C42/TrRoad_act!C109)</f>
        <v>144813.24926444105</v>
      </c>
      <c r="D133" s="74">
        <f>IF(TrRoad_act!D109=0,"",1000000*D42/TrRoad_act!D109)</f>
        <v>146426.48887610572</v>
      </c>
      <c r="E133" s="74">
        <f>IF(TrRoad_act!E109=0,"",1000000*E42/TrRoad_act!E109)</f>
        <v>162338.32769030597</v>
      </c>
      <c r="F133" s="74">
        <f>IF(TrRoad_act!F109=0,"",1000000*F42/TrRoad_act!F109)</f>
        <v>159362.3023806756</v>
      </c>
      <c r="G133" s="74">
        <f>IF(TrRoad_act!G109=0,"",1000000*G42/TrRoad_act!G109)</f>
        <v>161963.00218619764</v>
      </c>
      <c r="H133" s="74">
        <f>IF(TrRoad_act!H109=0,"",1000000*H42/TrRoad_act!H109)</f>
        <v>169894.99456485416</v>
      </c>
      <c r="I133" s="74">
        <f>IF(TrRoad_act!I109=0,"",1000000*I42/TrRoad_act!I109)</f>
        <v>179568.17485552013</v>
      </c>
      <c r="J133" s="74">
        <f>IF(TrRoad_act!J109=0,"",1000000*J42/TrRoad_act!J109)</f>
        <v>184597.13435236688</v>
      </c>
      <c r="K133" s="74">
        <f>IF(TrRoad_act!K109=0,"",1000000*K42/TrRoad_act!K109)</f>
        <v>175909.61533346103</v>
      </c>
      <c r="L133" s="74">
        <f>IF(TrRoad_act!L109=0,"",1000000*L42/TrRoad_act!L109)</f>
        <v>175496.87178696791</v>
      </c>
      <c r="M133" s="74">
        <f>IF(TrRoad_act!M109=0,"",1000000*M42/TrRoad_act!M109)</f>
        <v>166394.60181405672</v>
      </c>
      <c r="N133" s="74">
        <f>IF(TrRoad_act!N109=0,"",1000000*N42/TrRoad_act!N109)</f>
        <v>156085.13973197207</v>
      </c>
      <c r="O133" s="74">
        <f>IF(TrRoad_act!O109=0,"",1000000*O42/TrRoad_act!O109)</f>
        <v>159489.73419769155</v>
      </c>
      <c r="P133" s="74">
        <f>IF(TrRoad_act!P109=0,"",1000000*P42/TrRoad_act!P109)</f>
        <v>160001.32467328888</v>
      </c>
      <c r="Q133" s="74">
        <f>IF(TrRoad_act!Q109=0,"",1000000*Q42/TrRoad_act!Q109)</f>
        <v>166627.33246272194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0.67277708999569663</v>
      </c>
      <c r="C136" s="56">
        <f t="shared" si="16"/>
        <v>0.67078780784752401</v>
      </c>
      <c r="D136" s="56">
        <f t="shared" si="16"/>
        <v>0.65635433115879838</v>
      </c>
      <c r="E136" s="56">
        <f t="shared" si="16"/>
        <v>0.65404769380928318</v>
      </c>
      <c r="F136" s="56">
        <f t="shared" si="16"/>
        <v>0.63591042860698699</v>
      </c>
      <c r="G136" s="56">
        <f t="shared" si="16"/>
        <v>0.62367024294951745</v>
      </c>
      <c r="H136" s="56">
        <f t="shared" si="16"/>
        <v>0.61718437984306929</v>
      </c>
      <c r="I136" s="56">
        <f t="shared" si="16"/>
        <v>0.61005695473102406</v>
      </c>
      <c r="J136" s="56">
        <f t="shared" si="16"/>
        <v>0.62550714496107085</v>
      </c>
      <c r="K136" s="56">
        <f t="shared" si="16"/>
        <v>0.64044413638583908</v>
      </c>
      <c r="L136" s="56">
        <f t="shared" si="16"/>
        <v>0.6331240738008721</v>
      </c>
      <c r="M136" s="56">
        <f t="shared" si="16"/>
        <v>0.6368316690111957</v>
      </c>
      <c r="N136" s="56">
        <f t="shared" si="16"/>
        <v>0.63973511702960784</v>
      </c>
      <c r="O136" s="56">
        <f t="shared" si="16"/>
        <v>0.62698058269828605</v>
      </c>
      <c r="P136" s="56">
        <f t="shared" si="16"/>
        <v>0.62593170117002939</v>
      </c>
      <c r="Q136" s="56">
        <f t="shared" si="16"/>
        <v>0.62400118385552517</v>
      </c>
    </row>
    <row r="137" spans="1:17" ht="11.45" customHeight="1" x14ac:dyDescent="0.25">
      <c r="A137" s="55" t="s">
        <v>30</v>
      </c>
      <c r="B137" s="54">
        <f t="shared" ref="B137:Q137" si="17">IF(B19=0,0,B19/B$17)</f>
        <v>7.2685738126134743E-3</v>
      </c>
      <c r="C137" s="54">
        <f t="shared" si="17"/>
        <v>7.4026038227348054E-3</v>
      </c>
      <c r="D137" s="54">
        <f t="shared" si="17"/>
        <v>7.5811746598809741E-3</v>
      </c>
      <c r="E137" s="54">
        <f t="shared" si="17"/>
        <v>7.8159989281245418E-3</v>
      </c>
      <c r="F137" s="54">
        <f t="shared" si="17"/>
        <v>7.4902754558428472E-3</v>
      </c>
      <c r="G137" s="54">
        <f t="shared" si="17"/>
        <v>7.2447295061327027E-3</v>
      </c>
      <c r="H137" s="54">
        <f t="shared" si="17"/>
        <v>7.3019342367626732E-3</v>
      </c>
      <c r="I137" s="54">
        <f t="shared" si="17"/>
        <v>7.4282906324960171E-3</v>
      </c>
      <c r="J137" s="54">
        <f t="shared" si="17"/>
        <v>7.1481379610144977E-3</v>
      </c>
      <c r="K137" s="54">
        <f t="shared" si="17"/>
        <v>7.0557401297538956E-3</v>
      </c>
      <c r="L137" s="54">
        <f t="shared" si="17"/>
        <v>6.721216696149967E-3</v>
      </c>
      <c r="M137" s="54">
        <f t="shared" si="17"/>
        <v>6.6946593404821741E-3</v>
      </c>
      <c r="N137" s="54">
        <f t="shared" si="17"/>
        <v>6.6583246765149354E-3</v>
      </c>
      <c r="O137" s="54">
        <f t="shared" si="17"/>
        <v>6.5603251913479562E-3</v>
      </c>
      <c r="P137" s="54">
        <f t="shared" si="17"/>
        <v>6.7292942133342134E-3</v>
      </c>
      <c r="Q137" s="54">
        <f t="shared" si="17"/>
        <v>6.2280121459432165E-3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0.610216505400767</v>
      </c>
      <c r="C138" s="50">
        <f t="shared" si="18"/>
        <v>0.61037150524122386</v>
      </c>
      <c r="D138" s="50">
        <f t="shared" si="18"/>
        <v>0.59600499914534899</v>
      </c>
      <c r="E138" s="50">
        <f t="shared" si="18"/>
        <v>0.59318658753920694</v>
      </c>
      <c r="F138" s="50">
        <f t="shared" si="18"/>
        <v>0.5772831223983913</v>
      </c>
      <c r="G138" s="50">
        <f t="shared" si="18"/>
        <v>0.56501650166670914</v>
      </c>
      <c r="H138" s="50">
        <f t="shared" si="18"/>
        <v>0.56099406845002797</v>
      </c>
      <c r="I138" s="50">
        <f t="shared" si="18"/>
        <v>0.55603639378197278</v>
      </c>
      <c r="J138" s="50">
        <f t="shared" si="18"/>
        <v>0.57111741731880439</v>
      </c>
      <c r="K138" s="50">
        <f t="shared" si="18"/>
        <v>0.58679276891747401</v>
      </c>
      <c r="L138" s="50">
        <f t="shared" si="18"/>
        <v>0.58031775620019133</v>
      </c>
      <c r="M138" s="50">
        <f t="shared" si="18"/>
        <v>0.58552367174399722</v>
      </c>
      <c r="N138" s="50">
        <f t="shared" si="18"/>
        <v>0.58928029264105253</v>
      </c>
      <c r="O138" s="50">
        <f t="shared" si="18"/>
        <v>0.57756351816223839</v>
      </c>
      <c r="P138" s="50">
        <f t="shared" si="18"/>
        <v>0.57677334798596558</v>
      </c>
      <c r="Q138" s="50">
        <f t="shared" si="18"/>
        <v>0.57558737622069589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0.27816005759918511</v>
      </c>
      <c r="C139" s="52">
        <f t="shared" si="19"/>
        <v>0.26036864445954844</v>
      </c>
      <c r="D139" s="52">
        <f t="shared" si="19"/>
        <v>0.24704630550321566</v>
      </c>
      <c r="E139" s="52">
        <f t="shared" si="19"/>
        <v>0.24364720444134733</v>
      </c>
      <c r="F139" s="52">
        <f t="shared" si="19"/>
        <v>0.21030555046562277</v>
      </c>
      <c r="G139" s="52">
        <f t="shared" si="19"/>
        <v>0.19963792730003679</v>
      </c>
      <c r="H139" s="52">
        <f t="shared" si="19"/>
        <v>0.17992480918026182</v>
      </c>
      <c r="I139" s="52">
        <f t="shared" si="19"/>
        <v>0.16421144378825681</v>
      </c>
      <c r="J139" s="52">
        <f t="shared" si="19"/>
        <v>0.149339974184377</v>
      </c>
      <c r="K139" s="52">
        <f t="shared" si="19"/>
        <v>0.14405767066581579</v>
      </c>
      <c r="L139" s="52">
        <f t="shared" si="19"/>
        <v>0.13238355329912499</v>
      </c>
      <c r="M139" s="52">
        <f t="shared" si="19"/>
        <v>0.12908849516202467</v>
      </c>
      <c r="N139" s="52">
        <f t="shared" si="19"/>
        <v>0.12968432810653902</v>
      </c>
      <c r="O139" s="52">
        <f t="shared" si="19"/>
        <v>0.13273951639081735</v>
      </c>
      <c r="P139" s="52">
        <f t="shared" si="19"/>
        <v>0.14152013215288678</v>
      </c>
      <c r="Q139" s="52">
        <f t="shared" si="19"/>
        <v>0.14160878753940112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0.32413119208904106</v>
      </c>
      <c r="C140" s="52">
        <f t="shared" si="20"/>
        <v>0.34107445180894863</v>
      </c>
      <c r="D140" s="52">
        <f t="shared" si="20"/>
        <v>0.34126887581941912</v>
      </c>
      <c r="E140" s="52">
        <f t="shared" si="20"/>
        <v>0.34294918727541013</v>
      </c>
      <c r="F140" s="52">
        <f t="shared" si="20"/>
        <v>0.36104468851758775</v>
      </c>
      <c r="G140" s="52">
        <f t="shared" si="20"/>
        <v>0.35960991783917723</v>
      </c>
      <c r="H140" s="52">
        <f t="shared" si="20"/>
        <v>0.37569952569937948</v>
      </c>
      <c r="I140" s="52">
        <f t="shared" si="20"/>
        <v>0.3874821259762859</v>
      </c>
      <c r="J140" s="52">
        <f t="shared" si="20"/>
        <v>0.41780087574926139</v>
      </c>
      <c r="K140" s="52">
        <f t="shared" si="20"/>
        <v>0.43894926958601116</v>
      </c>
      <c r="L140" s="52">
        <f t="shared" si="20"/>
        <v>0.44433789875734886</v>
      </c>
      <c r="M140" s="52">
        <f t="shared" si="20"/>
        <v>0.45255667272059236</v>
      </c>
      <c r="N140" s="52">
        <f t="shared" si="20"/>
        <v>0.45566444323448119</v>
      </c>
      <c r="O140" s="52">
        <f t="shared" si="20"/>
        <v>0.44113762245467203</v>
      </c>
      <c r="P140" s="52">
        <f t="shared" si="20"/>
        <v>0.43109262178486113</v>
      </c>
      <c r="Q140" s="52">
        <f t="shared" si="20"/>
        <v>0.42853950419490461</v>
      </c>
    </row>
    <row r="141" spans="1:17" ht="11.45" customHeight="1" x14ac:dyDescent="0.25">
      <c r="A141" s="53" t="s">
        <v>57</v>
      </c>
      <c r="B141" s="52">
        <f t="shared" ref="B141:Q141" si="21">IF(B23=0,0,B23/B$17)</f>
        <v>7.9252557125407356E-3</v>
      </c>
      <c r="C141" s="52">
        <f t="shared" si="21"/>
        <v>8.9284089727267296E-3</v>
      </c>
      <c r="D141" s="52">
        <f t="shared" si="21"/>
        <v>7.6898178227142559E-3</v>
      </c>
      <c r="E141" s="52">
        <f t="shared" si="21"/>
        <v>6.590195822449455E-3</v>
      </c>
      <c r="F141" s="52">
        <f t="shared" si="21"/>
        <v>5.9328834151807612E-3</v>
      </c>
      <c r="G141" s="52">
        <f t="shared" si="21"/>
        <v>5.7686565274951522E-3</v>
      </c>
      <c r="H141" s="52">
        <f t="shared" si="21"/>
        <v>5.3697335703866093E-3</v>
      </c>
      <c r="I141" s="52">
        <f t="shared" si="21"/>
        <v>4.3428240174301662E-3</v>
      </c>
      <c r="J141" s="52">
        <f t="shared" si="21"/>
        <v>3.9765673851659905E-3</v>
      </c>
      <c r="K141" s="52">
        <f t="shared" si="21"/>
        <v>3.7858286656471075E-3</v>
      </c>
      <c r="L141" s="52">
        <f t="shared" si="21"/>
        <v>3.5779294905094678E-3</v>
      </c>
      <c r="M141" s="52">
        <f t="shared" si="21"/>
        <v>3.8598256578161049E-3</v>
      </c>
      <c r="N141" s="52">
        <f t="shared" si="21"/>
        <v>3.8814926754288503E-3</v>
      </c>
      <c r="O141" s="52">
        <f t="shared" si="21"/>
        <v>3.6067730998496578E-3</v>
      </c>
      <c r="P141" s="52">
        <f t="shared" si="21"/>
        <v>3.9637760421888041E-3</v>
      </c>
      <c r="Q141" s="52">
        <f t="shared" si="21"/>
        <v>5.0971958466217463E-3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1.8374653207940453E-5</v>
      </c>
      <c r="M142" s="52">
        <f t="shared" si="22"/>
        <v>1.8678203564138917E-5</v>
      </c>
      <c r="N142" s="52">
        <f t="shared" si="22"/>
        <v>4.3054402462961224E-5</v>
      </c>
      <c r="O142" s="52">
        <f t="shared" si="22"/>
        <v>6.857130801961378E-5</v>
      </c>
      <c r="P142" s="52">
        <f t="shared" si="22"/>
        <v>1.6502598232531775E-4</v>
      </c>
      <c r="Q142" s="52">
        <f t="shared" si="22"/>
        <v>2.4366613834773745E-4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6.97422214053114E-6</v>
      </c>
      <c r="O143" s="52">
        <f t="shared" si="23"/>
        <v>1.1034908879672186E-5</v>
      </c>
      <c r="P143" s="52">
        <f t="shared" si="23"/>
        <v>3.1792023703520737E-5</v>
      </c>
      <c r="Q143" s="52">
        <f t="shared" si="23"/>
        <v>9.8222501420625868E-5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5.5292010782316214E-2</v>
      </c>
      <c r="C145" s="50">
        <f t="shared" si="25"/>
        <v>5.3013698783565356E-2</v>
      </c>
      <c r="D145" s="50">
        <f t="shared" si="25"/>
        <v>5.2768157353568323E-2</v>
      </c>
      <c r="E145" s="50">
        <f t="shared" si="25"/>
        <v>5.3045107341951739E-2</v>
      </c>
      <c r="F145" s="50">
        <f t="shared" si="25"/>
        <v>5.1137030752752839E-2</v>
      </c>
      <c r="G145" s="50">
        <f t="shared" si="25"/>
        <v>5.1409011776675659E-2</v>
      </c>
      <c r="H145" s="50">
        <f t="shared" si="25"/>
        <v>4.8888377156278633E-2</v>
      </c>
      <c r="I145" s="50">
        <f t="shared" si="25"/>
        <v>4.6592270316555252E-2</v>
      </c>
      <c r="J145" s="50">
        <f t="shared" si="25"/>
        <v>4.7241589681252034E-2</v>
      </c>
      <c r="K145" s="50">
        <f t="shared" si="25"/>
        <v>4.6595627338611161E-2</v>
      </c>
      <c r="L145" s="50">
        <f t="shared" si="25"/>
        <v>4.6085100904530739E-2</v>
      </c>
      <c r="M145" s="50">
        <f t="shared" si="25"/>
        <v>4.4613337926716234E-2</v>
      </c>
      <c r="N145" s="50">
        <f t="shared" si="25"/>
        <v>4.3796499712040443E-2</v>
      </c>
      <c r="O145" s="50">
        <f t="shared" si="25"/>
        <v>4.2856739344699739E-2</v>
      </c>
      <c r="P145" s="50">
        <f t="shared" si="25"/>
        <v>4.2429058970729551E-2</v>
      </c>
      <c r="Q145" s="50">
        <f t="shared" si="25"/>
        <v>4.2185795488886069E-2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2.0368908062615973E-4</v>
      </c>
      <c r="C146" s="52">
        <f t="shared" si="26"/>
        <v>1.9537476199048561E-4</v>
      </c>
      <c r="D146" s="52">
        <f t="shared" si="26"/>
        <v>1.8098888353565169E-4</v>
      </c>
      <c r="E146" s="52">
        <f t="shared" si="26"/>
        <v>1.7937090016166405E-4</v>
      </c>
      <c r="F146" s="52">
        <f t="shared" si="26"/>
        <v>1.6962868445474124E-4</v>
      </c>
      <c r="G146" s="52">
        <f t="shared" si="26"/>
        <v>1.7291780377301692E-4</v>
      </c>
      <c r="H146" s="52">
        <f t="shared" si="26"/>
        <v>1.5343268316063478E-4</v>
      </c>
      <c r="I146" s="52">
        <f t="shared" si="26"/>
        <v>1.4136982675234749E-4</v>
      </c>
      <c r="J146" s="52">
        <f t="shared" si="26"/>
        <v>1.3104571213109893E-4</v>
      </c>
      <c r="K146" s="52">
        <f t="shared" si="26"/>
        <v>1.2194761359474899E-4</v>
      </c>
      <c r="L146" s="52">
        <f t="shared" si="26"/>
        <v>1.1089990678579173E-4</v>
      </c>
      <c r="M146" s="52">
        <f t="shared" si="26"/>
        <v>1.0751734993034409E-4</v>
      </c>
      <c r="N146" s="52">
        <f t="shared" si="26"/>
        <v>1.0673774977427666E-4</v>
      </c>
      <c r="O146" s="52">
        <f t="shared" si="26"/>
        <v>1.0131203738433885E-4</v>
      </c>
      <c r="P146" s="52">
        <f t="shared" si="26"/>
        <v>9.9325459394515974E-5</v>
      </c>
      <c r="Q146" s="52">
        <f t="shared" si="26"/>
        <v>9.0389164379075352E-5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5.5088321701690049E-2</v>
      </c>
      <c r="C147" s="52">
        <f t="shared" si="27"/>
        <v>5.2818324021574867E-2</v>
      </c>
      <c r="D147" s="52">
        <f t="shared" si="27"/>
        <v>5.2587168470032669E-2</v>
      </c>
      <c r="E147" s="52">
        <f t="shared" si="27"/>
        <v>5.286573644179008E-2</v>
      </c>
      <c r="F147" s="52">
        <f t="shared" si="27"/>
        <v>5.0967402068298105E-2</v>
      </c>
      <c r="G147" s="52">
        <f t="shared" si="27"/>
        <v>5.1236093972902644E-2</v>
      </c>
      <c r="H147" s="52">
        <f t="shared" si="27"/>
        <v>4.8734944473117991E-2</v>
      </c>
      <c r="I147" s="52">
        <f t="shared" si="27"/>
        <v>4.6450900489802903E-2</v>
      </c>
      <c r="J147" s="52">
        <f t="shared" si="27"/>
        <v>4.7110543969120934E-2</v>
      </c>
      <c r="K147" s="52">
        <f t="shared" si="27"/>
        <v>4.6473679725016412E-2</v>
      </c>
      <c r="L147" s="52">
        <f t="shared" si="27"/>
        <v>4.5974200997744949E-2</v>
      </c>
      <c r="M147" s="52">
        <f t="shared" si="27"/>
        <v>4.4505820576785884E-2</v>
      </c>
      <c r="N147" s="52">
        <f t="shared" si="27"/>
        <v>4.368976196226617E-2</v>
      </c>
      <c r="O147" s="52">
        <f t="shared" si="27"/>
        <v>4.2755427307315394E-2</v>
      </c>
      <c r="P147" s="52">
        <f t="shared" si="27"/>
        <v>4.2329733511335038E-2</v>
      </c>
      <c r="Q147" s="52">
        <f t="shared" si="27"/>
        <v>4.2095406324506993E-2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0.32722291000430331</v>
      </c>
      <c r="C151" s="56">
        <f t="shared" si="31"/>
        <v>0.32921219215247599</v>
      </c>
      <c r="D151" s="56">
        <f t="shared" si="31"/>
        <v>0.34364566884120162</v>
      </c>
      <c r="E151" s="56">
        <f t="shared" si="31"/>
        <v>0.34595230619071687</v>
      </c>
      <c r="F151" s="56">
        <f t="shared" si="31"/>
        <v>0.36408957139301296</v>
      </c>
      <c r="G151" s="56">
        <f t="shared" si="31"/>
        <v>0.37632975705048249</v>
      </c>
      <c r="H151" s="56">
        <f t="shared" si="31"/>
        <v>0.38281562015693077</v>
      </c>
      <c r="I151" s="56">
        <f t="shared" si="31"/>
        <v>0.38994304526897594</v>
      </c>
      <c r="J151" s="56">
        <f t="shared" si="31"/>
        <v>0.37449285503892915</v>
      </c>
      <c r="K151" s="56">
        <f t="shared" si="31"/>
        <v>0.35955586361416086</v>
      </c>
      <c r="L151" s="56">
        <f t="shared" si="31"/>
        <v>0.3668759261991279</v>
      </c>
      <c r="M151" s="56">
        <f t="shared" si="31"/>
        <v>0.36316833098880436</v>
      </c>
      <c r="N151" s="56">
        <f t="shared" si="31"/>
        <v>0.36026488297039205</v>
      </c>
      <c r="O151" s="56">
        <f t="shared" si="31"/>
        <v>0.3730194173017139</v>
      </c>
      <c r="P151" s="56">
        <f t="shared" si="31"/>
        <v>0.37406829882997061</v>
      </c>
      <c r="Q151" s="56">
        <f t="shared" si="31"/>
        <v>0.37599881614447495</v>
      </c>
    </row>
    <row r="152" spans="1:17" ht="11.45" customHeight="1" x14ac:dyDescent="0.25">
      <c r="A152" s="55" t="s">
        <v>27</v>
      </c>
      <c r="B152" s="54">
        <f t="shared" ref="B152:Q152" si="32">IF(B34=0,0,B34/B$17)</f>
        <v>9.025360396291697E-2</v>
      </c>
      <c r="C152" s="54">
        <f t="shared" si="32"/>
        <v>9.1892856267903736E-2</v>
      </c>
      <c r="D152" s="54">
        <f t="shared" si="32"/>
        <v>9.7507482273367196E-2</v>
      </c>
      <c r="E152" s="54">
        <f t="shared" si="32"/>
        <v>9.8985948428429352E-2</v>
      </c>
      <c r="F152" s="54">
        <f t="shared" si="32"/>
        <v>0.10497681408250491</v>
      </c>
      <c r="G152" s="54">
        <f t="shared" si="32"/>
        <v>0.11184079088354212</v>
      </c>
      <c r="H152" s="54">
        <f t="shared" si="32"/>
        <v>0.11249307825693167</v>
      </c>
      <c r="I152" s="54">
        <f t="shared" si="32"/>
        <v>0.11486645460606419</v>
      </c>
      <c r="J152" s="54">
        <f t="shared" si="32"/>
        <v>0.11611958732707682</v>
      </c>
      <c r="K152" s="54">
        <f t="shared" si="32"/>
        <v>0.11615857709024818</v>
      </c>
      <c r="L152" s="54">
        <f t="shared" si="32"/>
        <v>0.11679304637728612</v>
      </c>
      <c r="M152" s="54">
        <f t="shared" si="32"/>
        <v>0.11639441423261632</v>
      </c>
      <c r="N152" s="54">
        <f t="shared" si="32"/>
        <v>0.11740051067181069</v>
      </c>
      <c r="O152" s="54">
        <f t="shared" si="32"/>
        <v>0.11313964738943555</v>
      </c>
      <c r="P152" s="54">
        <f t="shared" si="32"/>
        <v>0.11410683997409941</v>
      </c>
      <c r="Q152" s="54">
        <f t="shared" si="32"/>
        <v>0.1164246897945732</v>
      </c>
    </row>
    <row r="153" spans="1:17" ht="11.45" customHeight="1" x14ac:dyDescent="0.25">
      <c r="A153" s="53" t="s">
        <v>59</v>
      </c>
      <c r="B153" s="52">
        <f t="shared" ref="B153:Q153" si="33">IF(B35=0,0,B35/B$17)</f>
        <v>5.7476224802071769E-3</v>
      </c>
      <c r="C153" s="52">
        <f t="shared" si="33"/>
        <v>5.5491157011162877E-3</v>
      </c>
      <c r="D153" s="52">
        <f t="shared" si="33"/>
        <v>5.8721014091969899E-3</v>
      </c>
      <c r="E153" s="52">
        <f t="shared" si="33"/>
        <v>5.4608051284037382E-3</v>
      </c>
      <c r="F153" s="52">
        <f t="shared" si="33"/>
        <v>5.2020716263527023E-3</v>
      </c>
      <c r="G153" s="52">
        <f t="shared" si="33"/>
        <v>5.4101638642371636E-3</v>
      </c>
      <c r="H153" s="52">
        <f t="shared" si="33"/>
        <v>5.1395092054170284E-3</v>
      </c>
      <c r="I153" s="52">
        <f t="shared" si="33"/>
        <v>4.4662090712648079E-3</v>
      </c>
      <c r="J153" s="52">
        <f t="shared" si="33"/>
        <v>4.1310749532004198E-3</v>
      </c>
      <c r="K153" s="52">
        <f t="shared" si="33"/>
        <v>3.8295942571305204E-3</v>
      </c>
      <c r="L153" s="52">
        <f t="shared" si="33"/>
        <v>3.6327949655724375E-3</v>
      </c>
      <c r="M153" s="52">
        <f t="shared" si="33"/>
        <v>3.4118396431257439E-3</v>
      </c>
      <c r="N153" s="52">
        <f t="shared" si="33"/>
        <v>3.3154440109929538E-3</v>
      </c>
      <c r="O153" s="52">
        <f t="shared" si="33"/>
        <v>3.0289770416887995E-3</v>
      </c>
      <c r="P153" s="52">
        <f t="shared" si="33"/>
        <v>2.7734895730248512E-3</v>
      </c>
      <c r="Q153" s="52">
        <f t="shared" si="33"/>
        <v>2.3796274621578554E-3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8.1435222435727622E-2</v>
      </c>
      <c r="C154" s="52">
        <f t="shared" si="34"/>
        <v>8.312363962362522E-2</v>
      </c>
      <c r="D154" s="52">
        <f t="shared" si="34"/>
        <v>8.8265178480350759E-2</v>
      </c>
      <c r="E154" s="52">
        <f t="shared" si="34"/>
        <v>9.0468246944531872E-2</v>
      </c>
      <c r="F154" s="52">
        <f t="shared" si="34"/>
        <v>9.674827132887473E-2</v>
      </c>
      <c r="G154" s="52">
        <f t="shared" si="34"/>
        <v>0.10345081378015063</v>
      </c>
      <c r="H154" s="52">
        <f t="shared" si="34"/>
        <v>0.10452824503668683</v>
      </c>
      <c r="I154" s="52">
        <f t="shared" si="34"/>
        <v>0.10788537064429964</v>
      </c>
      <c r="J154" s="52">
        <f t="shared" si="34"/>
        <v>0.10967271689793516</v>
      </c>
      <c r="K154" s="52">
        <f t="shared" si="34"/>
        <v>0.11019814641413805</v>
      </c>
      <c r="L154" s="52">
        <f t="shared" si="34"/>
        <v>0.11118624068174644</v>
      </c>
      <c r="M154" s="52">
        <f t="shared" si="34"/>
        <v>0.11097838082309329</v>
      </c>
      <c r="N154" s="52">
        <f t="shared" si="34"/>
        <v>0.11215460688729727</v>
      </c>
      <c r="O154" s="52">
        <f t="shared" si="34"/>
        <v>0.10852541189595734</v>
      </c>
      <c r="P154" s="52">
        <f t="shared" si="34"/>
        <v>0.1099155232446825</v>
      </c>
      <c r="Q154" s="52">
        <f t="shared" si="34"/>
        <v>0.11248465110712288</v>
      </c>
    </row>
    <row r="155" spans="1:17" ht="11.45" customHeight="1" x14ac:dyDescent="0.25">
      <c r="A155" s="53" t="s">
        <v>57</v>
      </c>
      <c r="B155" s="52">
        <f t="shared" ref="B155:Q155" si="35">IF(B37=0,0,B37/B$17)</f>
        <v>3.0707590469821831E-3</v>
      </c>
      <c r="C155" s="52">
        <f t="shared" si="35"/>
        <v>3.220100943162238E-3</v>
      </c>
      <c r="D155" s="52">
        <f t="shared" si="35"/>
        <v>3.370202383819465E-3</v>
      </c>
      <c r="E155" s="52">
        <f t="shared" si="35"/>
        <v>3.0568963554937351E-3</v>
      </c>
      <c r="F155" s="52">
        <f t="shared" si="35"/>
        <v>3.0264711272774865E-3</v>
      </c>
      <c r="G155" s="52">
        <f t="shared" si="35"/>
        <v>2.9798132391543352E-3</v>
      </c>
      <c r="H155" s="52">
        <f t="shared" si="35"/>
        <v>2.8253240148278097E-3</v>
      </c>
      <c r="I155" s="52">
        <f t="shared" si="35"/>
        <v>2.5148748904997489E-3</v>
      </c>
      <c r="J155" s="52">
        <f t="shared" si="35"/>
        <v>2.3157954759412433E-3</v>
      </c>
      <c r="K155" s="52">
        <f t="shared" si="35"/>
        <v>2.1308364189796193E-3</v>
      </c>
      <c r="L155" s="52">
        <f t="shared" si="35"/>
        <v>1.9722720269435578E-3</v>
      </c>
      <c r="M155" s="52">
        <f t="shared" si="35"/>
        <v>2.0024772475473228E-3</v>
      </c>
      <c r="N155" s="52">
        <f t="shared" si="35"/>
        <v>1.9243998830765399E-3</v>
      </c>
      <c r="O155" s="52">
        <f t="shared" si="35"/>
        <v>1.575137938536436E-3</v>
      </c>
      <c r="P155" s="52">
        <f t="shared" si="35"/>
        <v>1.3924328875098834E-3</v>
      </c>
      <c r="Q155" s="52">
        <f t="shared" si="35"/>
        <v>1.509086102792791E-3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1.7387030236791807E-6</v>
      </c>
      <c r="M156" s="52">
        <f t="shared" si="36"/>
        <v>1.7165188499520363E-6</v>
      </c>
      <c r="N156" s="52">
        <f t="shared" si="36"/>
        <v>6.0598904439290176E-6</v>
      </c>
      <c r="O156" s="52">
        <f t="shared" si="36"/>
        <v>1.0120513252974128E-5</v>
      </c>
      <c r="P156" s="52">
        <f t="shared" si="36"/>
        <v>2.5394268882194587E-5</v>
      </c>
      <c r="Q156" s="52">
        <f t="shared" si="36"/>
        <v>5.1325122499653881E-5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0.23696930604138633</v>
      </c>
      <c r="C158" s="50">
        <f t="shared" si="38"/>
        <v>0.23731933588457224</v>
      </c>
      <c r="D158" s="50">
        <f t="shared" si="38"/>
        <v>0.24613818656783443</v>
      </c>
      <c r="E158" s="50">
        <f t="shared" si="38"/>
        <v>0.24696635776228756</v>
      </c>
      <c r="F158" s="50">
        <f t="shared" si="38"/>
        <v>0.25911275731050804</v>
      </c>
      <c r="G158" s="50">
        <f t="shared" si="38"/>
        <v>0.26448896616694034</v>
      </c>
      <c r="H158" s="50">
        <f t="shared" si="38"/>
        <v>0.2703225418999991</v>
      </c>
      <c r="I158" s="50">
        <f t="shared" si="38"/>
        <v>0.27507659066291174</v>
      </c>
      <c r="J158" s="50">
        <f t="shared" si="38"/>
        <v>0.25837326771185237</v>
      </c>
      <c r="K158" s="50">
        <f t="shared" si="38"/>
        <v>0.24339728652391263</v>
      </c>
      <c r="L158" s="50">
        <f t="shared" si="38"/>
        <v>0.25008287982184174</v>
      </c>
      <c r="M158" s="50">
        <f t="shared" si="38"/>
        <v>0.24677391675618804</v>
      </c>
      <c r="N158" s="50">
        <f t="shared" si="38"/>
        <v>0.24286437229858138</v>
      </c>
      <c r="O158" s="50">
        <f t="shared" si="38"/>
        <v>0.25987976991227835</v>
      </c>
      <c r="P158" s="50">
        <f t="shared" si="38"/>
        <v>0.25996145885587124</v>
      </c>
      <c r="Q158" s="50">
        <f t="shared" si="38"/>
        <v>0.25957412634990179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0.12364842522446981</v>
      </c>
      <c r="C159" s="52">
        <f t="shared" si="39"/>
        <v>0.12916489324893207</v>
      </c>
      <c r="D159" s="52">
        <f t="shared" si="39"/>
        <v>0.13170257253231901</v>
      </c>
      <c r="E159" s="52">
        <f t="shared" si="39"/>
        <v>0.12050530207525066</v>
      </c>
      <c r="F159" s="52">
        <f t="shared" si="39"/>
        <v>0.1197442508147175</v>
      </c>
      <c r="G159" s="52">
        <f t="shared" si="39"/>
        <v>0.11426937874096535</v>
      </c>
      <c r="H159" s="52">
        <f t="shared" si="39"/>
        <v>0.11305842936308688</v>
      </c>
      <c r="I159" s="52">
        <f t="shared" si="39"/>
        <v>0.10821956028044066</v>
      </c>
      <c r="J159" s="52">
        <f t="shared" si="39"/>
        <v>8.8442255205910786E-2</v>
      </c>
      <c r="K159" s="52">
        <f t="shared" si="39"/>
        <v>8.6598771303761118E-2</v>
      </c>
      <c r="L159" s="52">
        <f t="shared" si="39"/>
        <v>8.7043951298669403E-2</v>
      </c>
      <c r="M159" s="52">
        <f t="shared" si="39"/>
        <v>8.9810139336751568E-2</v>
      </c>
      <c r="N159" s="52">
        <f t="shared" si="39"/>
        <v>9.1283256466294246E-2</v>
      </c>
      <c r="O159" s="52">
        <f t="shared" si="39"/>
        <v>9.683408259209092E-2</v>
      </c>
      <c r="P159" s="52">
        <f t="shared" si="39"/>
        <v>9.7982151738764234E-2</v>
      </c>
      <c r="Q159" s="52">
        <f t="shared" si="39"/>
        <v>0.10048869997753654</v>
      </c>
    </row>
    <row r="160" spans="1:17" ht="11.45" customHeight="1" x14ac:dyDescent="0.25">
      <c r="A160" s="47" t="s">
        <v>22</v>
      </c>
      <c r="B160" s="46">
        <f t="shared" ref="B160:Q160" si="40">IF(B42=0,0,B42/B$17)</f>
        <v>0.11332088081691651</v>
      </c>
      <c r="C160" s="46">
        <f t="shared" si="40"/>
        <v>0.10815444263564021</v>
      </c>
      <c r="D160" s="46">
        <f t="shared" si="40"/>
        <v>0.11443561403551539</v>
      </c>
      <c r="E160" s="46">
        <f t="shared" si="40"/>
        <v>0.12646105568703689</v>
      </c>
      <c r="F160" s="46">
        <f t="shared" si="40"/>
        <v>0.13936850649579058</v>
      </c>
      <c r="G160" s="46">
        <f t="shared" si="40"/>
        <v>0.15021958742597502</v>
      </c>
      <c r="H160" s="46">
        <f t="shared" si="40"/>
        <v>0.15726411253691219</v>
      </c>
      <c r="I160" s="46">
        <f t="shared" si="40"/>
        <v>0.16685703038247104</v>
      </c>
      <c r="J160" s="46">
        <f t="shared" si="40"/>
        <v>0.16993101250594159</v>
      </c>
      <c r="K160" s="46">
        <f t="shared" si="40"/>
        <v>0.15679851522015154</v>
      </c>
      <c r="L160" s="46">
        <f t="shared" si="40"/>
        <v>0.16303892852317234</v>
      </c>
      <c r="M160" s="46">
        <f t="shared" si="40"/>
        <v>0.15696377741943646</v>
      </c>
      <c r="N160" s="46">
        <f t="shared" si="40"/>
        <v>0.15158111583228712</v>
      </c>
      <c r="O160" s="46">
        <f t="shared" si="40"/>
        <v>0.16304568732018743</v>
      </c>
      <c r="P160" s="46">
        <f t="shared" si="40"/>
        <v>0.16197930711710698</v>
      </c>
      <c r="Q160" s="46">
        <f t="shared" si="40"/>
        <v>0.15908542637236522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5552625.8569752593</v>
      </c>
      <c r="C3" s="41">
        <f>TrRoad_act!C57</f>
        <v>5656383.3895211844</v>
      </c>
      <c r="D3" s="41">
        <f>TrRoad_act!D57</f>
        <v>5694269.2503910959</v>
      </c>
      <c r="E3" s="41">
        <f>TrRoad_act!E57</f>
        <v>5763827.6596956551</v>
      </c>
      <c r="F3" s="41">
        <f>TrRoad_act!F57</f>
        <v>5853649.3938976275</v>
      </c>
      <c r="G3" s="41">
        <f>TrRoad_act!G57</f>
        <v>5949929.2684290987</v>
      </c>
      <c r="H3" s="41">
        <f>TrRoad_act!H57</f>
        <v>6036513.1499387566</v>
      </c>
      <c r="I3" s="41">
        <f>TrRoad_act!I57</f>
        <v>6140393.3173764255</v>
      </c>
      <c r="J3" s="41">
        <f>TrRoad_act!J57</f>
        <v>6259324.1898208624</v>
      </c>
      <c r="K3" s="41">
        <f>TrRoad_act!K57</f>
        <v>6348758.6259213984</v>
      </c>
      <c r="L3" s="41">
        <f>TrRoad_act!L57</f>
        <v>6468147.6012717662</v>
      </c>
      <c r="M3" s="41">
        <f>TrRoad_act!M57</f>
        <v>6639213.3728439119</v>
      </c>
      <c r="N3" s="41">
        <f>TrRoad_act!N57</f>
        <v>6693688.6600687159</v>
      </c>
      <c r="O3" s="41">
        <f>TrRoad_act!O57</f>
        <v>6773346.4813207481</v>
      </c>
      <c r="P3" s="41">
        <f>TrRoad_act!P57</f>
        <v>6857951.0726122614</v>
      </c>
      <c r="Q3" s="41">
        <f>TrRoad_act!Q57</f>
        <v>6958798.0350125078</v>
      </c>
    </row>
    <row r="4" spans="1:17" ht="11.45" customHeight="1" x14ac:dyDescent="0.25">
      <c r="A4" s="25" t="s">
        <v>39</v>
      </c>
      <c r="B4" s="40">
        <f>TrRoad_act!B58</f>
        <v>4970560</v>
      </c>
      <c r="C4" s="40">
        <f>TrRoad_act!C58</f>
        <v>5048306</v>
      </c>
      <c r="D4" s="40">
        <f>TrRoad_act!D58</f>
        <v>5107279</v>
      </c>
      <c r="E4" s="40">
        <f>TrRoad_act!E58</f>
        <v>5155540</v>
      </c>
      <c r="F4" s="40">
        <f>TrRoad_act!F58</f>
        <v>5213090</v>
      </c>
      <c r="G4" s="40">
        <f>TrRoad_act!G58</f>
        <v>5280684</v>
      </c>
      <c r="H4" s="40">
        <f>TrRoad_act!H58</f>
        <v>5351093</v>
      </c>
      <c r="I4" s="40">
        <f>TrRoad_act!I58</f>
        <v>5438479</v>
      </c>
      <c r="J4" s="40">
        <f>TrRoad_act!J58</f>
        <v>5534992</v>
      </c>
      <c r="K4" s="40">
        <f>TrRoad_act!K58</f>
        <v>5613061</v>
      </c>
      <c r="L4" s="40">
        <f>TrRoad_act!L58</f>
        <v>5711226</v>
      </c>
      <c r="M4" s="40">
        <f>TrRoad_act!M58</f>
        <v>5857100</v>
      </c>
      <c r="N4" s="40">
        <f>TrRoad_act!N58</f>
        <v>5901031</v>
      </c>
      <c r="O4" s="40">
        <f>TrRoad_act!O58</f>
        <v>5960087</v>
      </c>
      <c r="P4" s="40">
        <f>TrRoad_act!P58</f>
        <v>6027987</v>
      </c>
      <c r="Q4" s="40">
        <f>TrRoad_act!Q58</f>
        <v>6105459</v>
      </c>
    </row>
    <row r="5" spans="1:17" ht="11.45" customHeight="1" x14ac:dyDescent="0.25">
      <c r="A5" s="23" t="s">
        <v>30</v>
      </c>
      <c r="B5" s="39">
        <f>TrRoad_act!B59</f>
        <v>277838</v>
      </c>
      <c r="C5" s="39">
        <f>TrRoad_act!C59</f>
        <v>293630</v>
      </c>
      <c r="D5" s="39">
        <f>TrRoad_act!D59</f>
        <v>305510</v>
      </c>
      <c r="E5" s="39">
        <f>TrRoad_act!E59</f>
        <v>319480</v>
      </c>
      <c r="F5" s="39">
        <f>TrRoad_act!F59</f>
        <v>322762</v>
      </c>
      <c r="G5" s="39">
        <f>TrRoad_act!G59</f>
        <v>346293</v>
      </c>
      <c r="H5" s="39">
        <f>TrRoad_act!H59</f>
        <v>359764</v>
      </c>
      <c r="I5" s="39">
        <f>TrRoad_act!I59</f>
        <v>374000</v>
      </c>
      <c r="J5" s="39">
        <f>TrRoad_act!J59</f>
        <v>388000</v>
      </c>
      <c r="K5" s="39">
        <f>TrRoad_act!K59</f>
        <v>404000</v>
      </c>
      <c r="L5" s="39">
        <f>TrRoad_act!L59</f>
        <v>419000</v>
      </c>
      <c r="M5" s="39">
        <f>TrRoad_act!M59</f>
        <v>434000</v>
      </c>
      <c r="N5" s="39">
        <f>TrRoad_act!N59</f>
        <v>441000</v>
      </c>
      <c r="O5" s="39">
        <f>TrRoad_act!O59</f>
        <v>450793</v>
      </c>
      <c r="P5" s="39">
        <f>TrRoad_act!P59</f>
        <v>456512</v>
      </c>
      <c r="Q5" s="39">
        <f>TrRoad_act!Q59</f>
        <v>465786</v>
      </c>
    </row>
    <row r="6" spans="1:17" ht="11.45" customHeight="1" x14ac:dyDescent="0.25">
      <c r="A6" s="19" t="s">
        <v>29</v>
      </c>
      <c r="B6" s="38">
        <f>TrRoad_act!B60</f>
        <v>4678000</v>
      </c>
      <c r="C6" s="38">
        <f>TrRoad_act!C60</f>
        <v>4740000</v>
      </c>
      <c r="D6" s="38">
        <f>TrRoad_act!D60</f>
        <v>4787000</v>
      </c>
      <c r="E6" s="38">
        <f>TrRoad_act!E60</f>
        <v>4821000</v>
      </c>
      <c r="F6" s="38">
        <f>TrRoad_act!F60</f>
        <v>4875000</v>
      </c>
      <c r="G6" s="38">
        <f>TrRoad_act!G60</f>
        <v>4919000</v>
      </c>
      <c r="H6" s="38">
        <f>TrRoad_act!H60</f>
        <v>4976000</v>
      </c>
      <c r="I6" s="38">
        <f>TrRoad_act!I60</f>
        <v>5049000</v>
      </c>
      <c r="J6" s="38">
        <f>TrRoad_act!J60</f>
        <v>5131000</v>
      </c>
      <c r="K6" s="38">
        <f>TrRoad_act!K60</f>
        <v>5193000</v>
      </c>
      <c r="L6" s="38">
        <f>TrRoad_act!L60</f>
        <v>5276000</v>
      </c>
      <c r="M6" s="38">
        <f>TrRoad_act!M60</f>
        <v>5407000</v>
      </c>
      <c r="N6" s="38">
        <f>TrRoad_act!N60</f>
        <v>5444000</v>
      </c>
      <c r="O6" s="38">
        <f>TrRoad_act!O60</f>
        <v>5493472</v>
      </c>
      <c r="P6" s="38">
        <f>TrRoad_act!P60</f>
        <v>5555499</v>
      </c>
      <c r="Q6" s="38">
        <f>TrRoad_act!Q60</f>
        <v>5623579</v>
      </c>
    </row>
    <row r="7" spans="1:17" ht="11.45" customHeight="1" x14ac:dyDescent="0.25">
      <c r="A7" s="62" t="s">
        <v>59</v>
      </c>
      <c r="B7" s="42">
        <f>TrRoad_act!B61</f>
        <v>2743881</v>
      </c>
      <c r="C7" s="42">
        <f>TrRoad_act!C61</f>
        <v>2688945</v>
      </c>
      <c r="D7" s="42">
        <f>TrRoad_act!D61</f>
        <v>2630605</v>
      </c>
      <c r="E7" s="42">
        <f>TrRoad_act!E61</f>
        <v>2567269</v>
      </c>
      <c r="F7" s="42">
        <f>TrRoad_act!F61</f>
        <v>2499875</v>
      </c>
      <c r="G7" s="42">
        <f>TrRoad_act!G61</f>
        <v>2432751</v>
      </c>
      <c r="H7" s="42">
        <f>TrRoad_act!H61</f>
        <v>2339835</v>
      </c>
      <c r="I7" s="42">
        <f>TrRoad_act!I61</f>
        <v>2257988</v>
      </c>
      <c r="J7" s="42">
        <f>TrRoad_act!J61</f>
        <v>2172223</v>
      </c>
      <c r="K7" s="42">
        <f>TrRoad_act!K61</f>
        <v>2104026</v>
      </c>
      <c r="L7" s="42">
        <f>TrRoad_act!L61</f>
        <v>2049247</v>
      </c>
      <c r="M7" s="42">
        <f>TrRoad_act!M61</f>
        <v>2019521</v>
      </c>
      <c r="N7" s="42">
        <f>TrRoad_act!N61</f>
        <v>1997851</v>
      </c>
      <c r="O7" s="42">
        <f>TrRoad_act!O61</f>
        <v>2012539</v>
      </c>
      <c r="P7" s="42">
        <f>TrRoad_act!P61</f>
        <v>2052661</v>
      </c>
      <c r="Q7" s="42">
        <f>TrRoad_act!Q61</f>
        <v>2112490</v>
      </c>
    </row>
    <row r="8" spans="1:17" ht="11.45" customHeight="1" x14ac:dyDescent="0.25">
      <c r="A8" s="62" t="s">
        <v>58</v>
      </c>
      <c r="B8" s="42">
        <f>TrRoad_act!B62</f>
        <v>1875119</v>
      </c>
      <c r="C8" s="42">
        <f>TrRoad_act!C62</f>
        <v>1979055</v>
      </c>
      <c r="D8" s="42">
        <f>TrRoad_act!D62</f>
        <v>2082395</v>
      </c>
      <c r="E8" s="42">
        <f>TrRoad_act!E62</f>
        <v>2182731</v>
      </c>
      <c r="F8" s="42">
        <f>TrRoad_act!F62</f>
        <v>2310125</v>
      </c>
      <c r="G8" s="42">
        <f>TrRoad_act!G62</f>
        <v>2426249</v>
      </c>
      <c r="H8" s="42">
        <f>TrRoad_act!H62</f>
        <v>2580165</v>
      </c>
      <c r="I8" s="42">
        <f>TrRoad_act!I62</f>
        <v>2740012</v>
      </c>
      <c r="J8" s="42">
        <f>TrRoad_act!J62</f>
        <v>2911777</v>
      </c>
      <c r="K8" s="42">
        <f>TrRoad_act!K62</f>
        <v>3046974</v>
      </c>
      <c r="L8" s="42">
        <f>TrRoad_act!L62</f>
        <v>3189544</v>
      </c>
      <c r="M8" s="42">
        <f>TrRoad_act!M62</f>
        <v>3345994</v>
      </c>
      <c r="N8" s="42">
        <f>TrRoad_act!N62</f>
        <v>3402118</v>
      </c>
      <c r="O8" s="42">
        <f>TrRoad_act!O62</f>
        <v>3439307</v>
      </c>
      <c r="P8" s="42">
        <f>TrRoad_act!P62</f>
        <v>3453692</v>
      </c>
      <c r="Q8" s="42">
        <f>TrRoad_act!Q62</f>
        <v>3440522</v>
      </c>
    </row>
    <row r="9" spans="1:17" ht="11.45" customHeight="1" x14ac:dyDescent="0.25">
      <c r="A9" s="62" t="s">
        <v>57</v>
      </c>
      <c r="B9" s="42">
        <f>TrRoad_act!B63</f>
        <v>59000</v>
      </c>
      <c r="C9" s="42">
        <f>TrRoad_act!C63</f>
        <v>72000</v>
      </c>
      <c r="D9" s="42">
        <f>TrRoad_act!D63</f>
        <v>74000</v>
      </c>
      <c r="E9" s="42">
        <f>TrRoad_act!E63</f>
        <v>71000</v>
      </c>
      <c r="F9" s="42">
        <f>TrRoad_act!F63</f>
        <v>65000</v>
      </c>
      <c r="G9" s="42">
        <f>TrRoad_act!G63</f>
        <v>60000</v>
      </c>
      <c r="H9" s="42">
        <f>TrRoad_act!H63</f>
        <v>56000</v>
      </c>
      <c r="I9" s="42">
        <f>TrRoad_act!I63</f>
        <v>51000</v>
      </c>
      <c r="J9" s="42">
        <f>TrRoad_act!J63</f>
        <v>47000</v>
      </c>
      <c r="K9" s="42">
        <f>TrRoad_act!K63</f>
        <v>42000</v>
      </c>
      <c r="L9" s="42">
        <f>TrRoad_act!L63</f>
        <v>37000</v>
      </c>
      <c r="M9" s="42">
        <f>TrRoad_act!M63</f>
        <v>41000</v>
      </c>
      <c r="N9" s="42">
        <f>TrRoad_act!N63</f>
        <v>42499</v>
      </c>
      <c r="O9" s="42">
        <f>TrRoad_act!O63</f>
        <v>39274</v>
      </c>
      <c r="P9" s="42">
        <f>TrRoad_act!P63</f>
        <v>44040</v>
      </c>
      <c r="Q9" s="42">
        <f>TrRoad_act!Q63</f>
        <v>61102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155</v>
      </c>
      <c r="M10" s="42">
        <f>TrRoad_act!M64</f>
        <v>153</v>
      </c>
      <c r="N10" s="42">
        <f>TrRoad_act!N64</f>
        <v>329</v>
      </c>
      <c r="O10" s="42">
        <f>TrRoad_act!O64</f>
        <v>531</v>
      </c>
      <c r="P10" s="42">
        <f>TrRoad_act!P64</f>
        <v>1426</v>
      </c>
      <c r="Q10" s="42">
        <f>TrRoad_act!Q64</f>
        <v>2321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325</v>
      </c>
      <c r="O11" s="42">
        <f>TrRoad_act!O65</f>
        <v>475</v>
      </c>
      <c r="P11" s="42">
        <f>TrRoad_act!P65</f>
        <v>1207</v>
      </c>
      <c r="Q11" s="42">
        <f>TrRoad_act!Q65</f>
        <v>3397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54</v>
      </c>
      <c r="M12" s="42">
        <f>TrRoad_act!M66</f>
        <v>332</v>
      </c>
      <c r="N12" s="42">
        <f>TrRoad_act!N66</f>
        <v>878</v>
      </c>
      <c r="O12" s="42">
        <f>TrRoad_act!O66</f>
        <v>1346</v>
      </c>
      <c r="P12" s="42">
        <f>TrRoad_act!P66</f>
        <v>2473</v>
      </c>
      <c r="Q12" s="42">
        <f>TrRoad_act!Q66</f>
        <v>3747</v>
      </c>
    </row>
    <row r="13" spans="1:17" ht="11.45" customHeight="1" x14ac:dyDescent="0.25">
      <c r="A13" s="19" t="s">
        <v>28</v>
      </c>
      <c r="B13" s="38">
        <f>TrRoad_act!B67</f>
        <v>14722</v>
      </c>
      <c r="C13" s="38">
        <f>TrRoad_act!C67</f>
        <v>14676</v>
      </c>
      <c r="D13" s="38">
        <f>TrRoad_act!D67</f>
        <v>14769</v>
      </c>
      <c r="E13" s="38">
        <f>TrRoad_act!E67</f>
        <v>15060</v>
      </c>
      <c r="F13" s="38">
        <f>TrRoad_act!F67</f>
        <v>15328</v>
      </c>
      <c r="G13" s="38">
        <f>TrRoad_act!G67</f>
        <v>15391</v>
      </c>
      <c r="H13" s="38">
        <f>TrRoad_act!H67</f>
        <v>15329</v>
      </c>
      <c r="I13" s="38">
        <f>TrRoad_act!I67</f>
        <v>15479</v>
      </c>
      <c r="J13" s="38">
        <f>TrRoad_act!J67</f>
        <v>15992</v>
      </c>
      <c r="K13" s="38">
        <f>TrRoad_act!K67</f>
        <v>16061</v>
      </c>
      <c r="L13" s="38">
        <f>TrRoad_act!L67</f>
        <v>16226</v>
      </c>
      <c r="M13" s="38">
        <f>TrRoad_act!M67</f>
        <v>16100</v>
      </c>
      <c r="N13" s="38">
        <f>TrRoad_act!N67</f>
        <v>16031</v>
      </c>
      <c r="O13" s="38">
        <f>TrRoad_act!O67</f>
        <v>15822</v>
      </c>
      <c r="P13" s="38">
        <f>TrRoad_act!P67</f>
        <v>15976</v>
      </c>
      <c r="Q13" s="38">
        <f>TrRoad_act!Q67</f>
        <v>16094</v>
      </c>
    </row>
    <row r="14" spans="1:17" ht="11.45" customHeight="1" x14ac:dyDescent="0.25">
      <c r="A14" s="62" t="s">
        <v>59</v>
      </c>
      <c r="B14" s="37">
        <f>TrRoad_act!B68</f>
        <v>214</v>
      </c>
      <c r="C14" s="37">
        <f>TrRoad_act!C68</f>
        <v>207</v>
      </c>
      <c r="D14" s="37">
        <f>TrRoad_act!D68</f>
        <v>188</v>
      </c>
      <c r="E14" s="37">
        <f>TrRoad_act!E68</f>
        <v>187</v>
      </c>
      <c r="F14" s="37">
        <f>TrRoad_act!F68</f>
        <v>184</v>
      </c>
      <c r="G14" s="37">
        <f>TrRoad_act!G68</f>
        <v>183</v>
      </c>
      <c r="H14" s="37">
        <f>TrRoad_act!H68</f>
        <v>167</v>
      </c>
      <c r="I14" s="37">
        <f>TrRoad_act!I68</f>
        <v>160</v>
      </c>
      <c r="J14" s="37">
        <f>TrRoad_act!J68</f>
        <v>152</v>
      </c>
      <c r="K14" s="37">
        <f>TrRoad_act!K68</f>
        <v>143</v>
      </c>
      <c r="L14" s="37">
        <f>TrRoad_act!L68</f>
        <v>133</v>
      </c>
      <c r="M14" s="37">
        <f>TrRoad_act!M68</f>
        <v>131</v>
      </c>
      <c r="N14" s="37">
        <f>TrRoad_act!N68</f>
        <v>129</v>
      </c>
      <c r="O14" s="37">
        <f>TrRoad_act!O68</f>
        <v>123</v>
      </c>
      <c r="P14" s="37">
        <f>TrRoad_act!P68</f>
        <v>120</v>
      </c>
      <c r="Q14" s="37">
        <f>TrRoad_act!Q68</f>
        <v>116</v>
      </c>
    </row>
    <row r="15" spans="1:17" ht="11.45" customHeight="1" x14ac:dyDescent="0.25">
      <c r="A15" s="62" t="s">
        <v>58</v>
      </c>
      <c r="B15" s="37">
        <f>TrRoad_act!B69</f>
        <v>14506</v>
      </c>
      <c r="C15" s="37">
        <f>TrRoad_act!C69</f>
        <v>14467</v>
      </c>
      <c r="D15" s="37">
        <f>TrRoad_act!D69</f>
        <v>14579</v>
      </c>
      <c r="E15" s="37">
        <f>TrRoad_act!E69</f>
        <v>14871</v>
      </c>
      <c r="F15" s="37">
        <f>TrRoad_act!F69</f>
        <v>15142</v>
      </c>
      <c r="G15" s="37">
        <f>TrRoad_act!G69</f>
        <v>15187</v>
      </c>
      <c r="H15" s="37">
        <f>TrRoad_act!H69</f>
        <v>15141</v>
      </c>
      <c r="I15" s="37">
        <f>TrRoad_act!I69</f>
        <v>15299</v>
      </c>
      <c r="J15" s="37">
        <f>TrRoad_act!J69</f>
        <v>15821</v>
      </c>
      <c r="K15" s="37">
        <f>TrRoad_act!K69</f>
        <v>15899</v>
      </c>
      <c r="L15" s="37">
        <f>TrRoad_act!L69</f>
        <v>16075</v>
      </c>
      <c r="M15" s="37">
        <f>TrRoad_act!M69</f>
        <v>15952</v>
      </c>
      <c r="N15" s="37">
        <f>TrRoad_act!N69</f>
        <v>15886</v>
      </c>
      <c r="O15" s="37">
        <f>TrRoad_act!O69</f>
        <v>15683</v>
      </c>
      <c r="P15" s="37">
        <f>TrRoad_act!P69</f>
        <v>15838</v>
      </c>
      <c r="Q15" s="37">
        <f>TrRoad_act!Q69</f>
        <v>15962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2</v>
      </c>
      <c r="C18" s="37">
        <f>TrRoad_act!C72</f>
        <v>2</v>
      </c>
      <c r="D18" s="37">
        <f>TrRoad_act!D72</f>
        <v>2</v>
      </c>
      <c r="E18" s="37">
        <f>TrRoad_act!E72</f>
        <v>2</v>
      </c>
      <c r="F18" s="37">
        <f>TrRoad_act!F72</f>
        <v>2</v>
      </c>
      <c r="G18" s="37">
        <f>TrRoad_act!G72</f>
        <v>21</v>
      </c>
      <c r="H18" s="37">
        <f>TrRoad_act!H72</f>
        <v>21</v>
      </c>
      <c r="I18" s="37">
        <f>TrRoad_act!I72</f>
        <v>20</v>
      </c>
      <c r="J18" s="37">
        <f>TrRoad_act!J72</f>
        <v>19</v>
      </c>
      <c r="K18" s="37">
        <f>TrRoad_act!K72</f>
        <v>19</v>
      </c>
      <c r="L18" s="37">
        <f>TrRoad_act!L72</f>
        <v>18</v>
      </c>
      <c r="M18" s="37">
        <f>TrRoad_act!M72</f>
        <v>17</v>
      </c>
      <c r="N18" s="37">
        <f>TrRoad_act!N72</f>
        <v>16</v>
      </c>
      <c r="O18" s="37">
        <f>TrRoad_act!O72</f>
        <v>16</v>
      </c>
      <c r="P18" s="37">
        <f>TrRoad_act!P72</f>
        <v>18</v>
      </c>
      <c r="Q18" s="37">
        <f>TrRoad_act!Q72</f>
        <v>16</v>
      </c>
    </row>
    <row r="19" spans="1:17" ht="11.45" customHeight="1" x14ac:dyDescent="0.25">
      <c r="A19" s="25" t="s">
        <v>18</v>
      </c>
      <c r="B19" s="40">
        <f>TrRoad_act!B73</f>
        <v>582065.85697525914</v>
      </c>
      <c r="C19" s="40">
        <f>TrRoad_act!C73</f>
        <v>608077.38952118438</v>
      </c>
      <c r="D19" s="40">
        <f>TrRoad_act!D73</f>
        <v>586990.25039109576</v>
      </c>
      <c r="E19" s="40">
        <f>TrRoad_act!E73</f>
        <v>608287.65969565464</v>
      </c>
      <c r="F19" s="40">
        <f>TrRoad_act!F73</f>
        <v>640559.39389762748</v>
      </c>
      <c r="G19" s="40">
        <f>TrRoad_act!G73</f>
        <v>669245.26842909819</v>
      </c>
      <c r="H19" s="40">
        <f>TrRoad_act!H73</f>
        <v>685420.14993875637</v>
      </c>
      <c r="I19" s="40">
        <f>TrRoad_act!I73</f>
        <v>701914.31737642572</v>
      </c>
      <c r="J19" s="40">
        <f>TrRoad_act!J73</f>
        <v>724332.18982086226</v>
      </c>
      <c r="K19" s="40">
        <f>TrRoad_act!K73</f>
        <v>735697.62592139794</v>
      </c>
      <c r="L19" s="40">
        <f>TrRoad_act!L73</f>
        <v>756921.60127176647</v>
      </c>
      <c r="M19" s="40">
        <f>TrRoad_act!M73</f>
        <v>782113.37284391199</v>
      </c>
      <c r="N19" s="40">
        <f>TrRoad_act!N73</f>
        <v>792657.66006871592</v>
      </c>
      <c r="O19" s="40">
        <f>TrRoad_act!O73</f>
        <v>813259.48132074857</v>
      </c>
      <c r="P19" s="40">
        <f>TrRoad_act!P73</f>
        <v>829964.07261226163</v>
      </c>
      <c r="Q19" s="40">
        <f>TrRoad_act!Q73</f>
        <v>853339.03501250781</v>
      </c>
    </row>
    <row r="20" spans="1:17" ht="11.45" customHeight="1" x14ac:dyDescent="0.25">
      <c r="A20" s="23" t="s">
        <v>27</v>
      </c>
      <c r="B20" s="39">
        <f>TrRoad_act!B74</f>
        <v>445600</v>
      </c>
      <c r="C20" s="39">
        <f>TrRoad_act!C74</f>
        <v>469743</v>
      </c>
      <c r="D20" s="39">
        <f>TrRoad_act!D74</f>
        <v>448274</v>
      </c>
      <c r="E20" s="39">
        <f>TrRoad_act!E74</f>
        <v>465435</v>
      </c>
      <c r="F20" s="39">
        <f>TrRoad_act!F74</f>
        <v>489814</v>
      </c>
      <c r="G20" s="39">
        <f>TrRoad_act!G74</f>
        <v>512872</v>
      </c>
      <c r="H20" s="39">
        <f>TrRoad_act!H74</f>
        <v>529076</v>
      </c>
      <c r="I20" s="39">
        <f>TrRoad_act!I74</f>
        <v>542914</v>
      </c>
      <c r="J20" s="39">
        <f>TrRoad_act!J74</f>
        <v>557236</v>
      </c>
      <c r="K20" s="39">
        <f>TrRoad_act!K74</f>
        <v>571773</v>
      </c>
      <c r="L20" s="39">
        <f>TrRoad_act!L74</f>
        <v>591797</v>
      </c>
      <c r="M20" s="39">
        <f>TrRoad_act!M74</f>
        <v>604649</v>
      </c>
      <c r="N20" s="39">
        <f>TrRoad_act!N74</f>
        <v>620248</v>
      </c>
      <c r="O20" s="39">
        <f>TrRoad_act!O74</f>
        <v>640032</v>
      </c>
      <c r="P20" s="39">
        <f>TrRoad_act!P74</f>
        <v>655050</v>
      </c>
      <c r="Q20" s="39">
        <f>TrRoad_act!Q74</f>
        <v>669512</v>
      </c>
    </row>
    <row r="21" spans="1:17" ht="11.45" customHeight="1" x14ac:dyDescent="0.25">
      <c r="A21" s="62" t="s">
        <v>59</v>
      </c>
      <c r="B21" s="42">
        <f>TrRoad_act!B75</f>
        <v>38214</v>
      </c>
      <c r="C21" s="42">
        <f>TrRoad_act!C75</f>
        <v>38182</v>
      </c>
      <c r="D21" s="42">
        <f>TrRoad_act!D75</f>
        <v>38104</v>
      </c>
      <c r="E21" s="42">
        <f>TrRoad_act!E75</f>
        <v>37908</v>
      </c>
      <c r="F21" s="42">
        <f>TrRoad_act!F75</f>
        <v>37422</v>
      </c>
      <c r="G21" s="42">
        <f>TrRoad_act!G75</f>
        <v>36236</v>
      </c>
      <c r="H21" s="42">
        <f>TrRoad_act!H75</f>
        <v>33432</v>
      </c>
      <c r="I21" s="42">
        <f>TrRoad_act!I75</f>
        <v>30620</v>
      </c>
      <c r="J21" s="42">
        <f>TrRoad_act!J75</f>
        <v>30446</v>
      </c>
      <c r="K21" s="42">
        <f>TrRoad_act!K75</f>
        <v>29110</v>
      </c>
      <c r="L21" s="42">
        <f>TrRoad_act!L75</f>
        <v>28134</v>
      </c>
      <c r="M21" s="42">
        <f>TrRoad_act!M75</f>
        <v>25965</v>
      </c>
      <c r="N21" s="42">
        <f>TrRoad_act!N75</f>
        <v>24432</v>
      </c>
      <c r="O21" s="42">
        <f>TrRoad_act!O75</f>
        <v>22899</v>
      </c>
      <c r="P21" s="42">
        <f>TrRoad_act!P75</f>
        <v>21366</v>
      </c>
      <c r="Q21" s="42">
        <f>TrRoad_act!Q75</f>
        <v>19833</v>
      </c>
    </row>
    <row r="22" spans="1:17" ht="11.45" customHeight="1" x14ac:dyDescent="0.25">
      <c r="A22" s="62" t="s">
        <v>58</v>
      </c>
      <c r="B22" s="42">
        <f>TrRoad_act!B76</f>
        <v>377386</v>
      </c>
      <c r="C22" s="42">
        <f>TrRoad_act!C76</f>
        <v>399104</v>
      </c>
      <c r="D22" s="42">
        <f>TrRoad_act!D76</f>
        <v>380020</v>
      </c>
      <c r="E22" s="42">
        <f>TrRoad_act!E76</f>
        <v>400011</v>
      </c>
      <c r="F22" s="42">
        <f>TrRoad_act!F76</f>
        <v>425667</v>
      </c>
      <c r="G22" s="42">
        <f>TrRoad_act!G76</f>
        <v>450986</v>
      </c>
      <c r="H22" s="42">
        <f>TrRoad_act!H76</f>
        <v>470814</v>
      </c>
      <c r="I22" s="42">
        <f>TrRoad_act!I76</f>
        <v>490223</v>
      </c>
      <c r="J22" s="42">
        <f>TrRoad_act!J76</f>
        <v>506135</v>
      </c>
      <c r="K22" s="42">
        <f>TrRoad_act!K76</f>
        <v>523443</v>
      </c>
      <c r="L22" s="42">
        <f>TrRoad_act!L76</f>
        <v>545889</v>
      </c>
      <c r="M22" s="42">
        <f>TrRoad_act!M76</f>
        <v>560320</v>
      </c>
      <c r="N22" s="42">
        <f>TrRoad_act!N76</f>
        <v>577764</v>
      </c>
      <c r="O22" s="42">
        <f>TrRoad_act!O76</f>
        <v>601355</v>
      </c>
      <c r="P22" s="42">
        <f>TrRoad_act!P76</f>
        <v>619635</v>
      </c>
      <c r="Q22" s="42">
        <f>TrRoad_act!Q76</f>
        <v>634033</v>
      </c>
    </row>
    <row r="23" spans="1:17" ht="11.45" customHeight="1" x14ac:dyDescent="0.25">
      <c r="A23" s="62" t="s">
        <v>57</v>
      </c>
      <c r="B23" s="42">
        <f>TrRoad_act!B77</f>
        <v>30000</v>
      </c>
      <c r="C23" s="42">
        <f>TrRoad_act!C77</f>
        <v>32457</v>
      </c>
      <c r="D23" s="42">
        <f>TrRoad_act!D77</f>
        <v>30150</v>
      </c>
      <c r="E23" s="42">
        <f>TrRoad_act!E77</f>
        <v>27516</v>
      </c>
      <c r="F23" s="42">
        <f>TrRoad_act!F77</f>
        <v>26725</v>
      </c>
      <c r="G23" s="42">
        <f>TrRoad_act!G77</f>
        <v>25650</v>
      </c>
      <c r="H23" s="42">
        <f>TrRoad_act!H77</f>
        <v>24830</v>
      </c>
      <c r="I23" s="42">
        <f>TrRoad_act!I77</f>
        <v>22071</v>
      </c>
      <c r="J23" s="42">
        <f>TrRoad_act!J77</f>
        <v>20655</v>
      </c>
      <c r="K23" s="42">
        <f>TrRoad_act!K77</f>
        <v>19220</v>
      </c>
      <c r="L23" s="42">
        <f>TrRoad_act!L77</f>
        <v>17759</v>
      </c>
      <c r="M23" s="42">
        <f>TrRoad_act!M77</f>
        <v>18349</v>
      </c>
      <c r="N23" s="42">
        <f>TrRoad_act!N77</f>
        <v>17759</v>
      </c>
      <c r="O23" s="42">
        <f>TrRoad_act!O77</f>
        <v>15461</v>
      </c>
      <c r="P23" s="42">
        <f>TrRoad_act!P77</f>
        <v>13546</v>
      </c>
      <c r="Q23" s="42">
        <f>TrRoad_act!Q77</f>
        <v>14913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15</v>
      </c>
      <c r="M24" s="42">
        <f>TrRoad_act!M78</f>
        <v>15</v>
      </c>
      <c r="N24" s="42">
        <f>TrRoad_act!N78</f>
        <v>52</v>
      </c>
      <c r="O24" s="42">
        <f>TrRoad_act!O78</f>
        <v>91</v>
      </c>
      <c r="P24" s="42">
        <f>TrRoad_act!P78</f>
        <v>240</v>
      </c>
      <c r="Q24" s="42">
        <f>TrRoad_act!Q78</f>
        <v>450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241</v>
      </c>
      <c r="O25" s="42">
        <f>TrRoad_act!O79</f>
        <v>226</v>
      </c>
      <c r="P25" s="42">
        <f>TrRoad_act!P79</f>
        <v>263</v>
      </c>
      <c r="Q25" s="42">
        <f>TrRoad_act!Q79</f>
        <v>283</v>
      </c>
    </row>
    <row r="26" spans="1:17" ht="11.45" customHeight="1" x14ac:dyDescent="0.25">
      <c r="A26" s="19" t="s">
        <v>24</v>
      </c>
      <c r="B26" s="38">
        <f>TrRoad_act!B80</f>
        <v>136465.85697525911</v>
      </c>
      <c r="C26" s="38">
        <f>TrRoad_act!C80</f>
        <v>138334.38952118444</v>
      </c>
      <c r="D26" s="38">
        <f>TrRoad_act!D80</f>
        <v>138716.25039109573</v>
      </c>
      <c r="E26" s="38">
        <f>TrRoad_act!E80</f>
        <v>142852.65969565464</v>
      </c>
      <c r="F26" s="38">
        <f>TrRoad_act!F80</f>
        <v>150745.39389762754</v>
      </c>
      <c r="G26" s="38">
        <f>TrRoad_act!G80</f>
        <v>156373.26842909816</v>
      </c>
      <c r="H26" s="38">
        <f>TrRoad_act!H80</f>
        <v>156344.14993875637</v>
      </c>
      <c r="I26" s="38">
        <f>TrRoad_act!I80</f>
        <v>159000.31737642572</v>
      </c>
      <c r="J26" s="38">
        <f>TrRoad_act!J80</f>
        <v>167096.18982086229</v>
      </c>
      <c r="K26" s="38">
        <f>TrRoad_act!K80</f>
        <v>163924.62592139799</v>
      </c>
      <c r="L26" s="38">
        <f>TrRoad_act!L80</f>
        <v>165124.60127176644</v>
      </c>
      <c r="M26" s="38">
        <f>TrRoad_act!M80</f>
        <v>177464.37284391202</v>
      </c>
      <c r="N26" s="38">
        <f>TrRoad_act!N80</f>
        <v>172409.66006871595</v>
      </c>
      <c r="O26" s="38">
        <f>TrRoad_act!O80</f>
        <v>173227.4813207486</v>
      </c>
      <c r="P26" s="38">
        <f>TrRoad_act!P80</f>
        <v>174914.07261226157</v>
      </c>
      <c r="Q26" s="38">
        <f>TrRoad_act!Q80</f>
        <v>183827.03501250787</v>
      </c>
    </row>
    <row r="27" spans="1:17" ht="11.45" customHeight="1" x14ac:dyDescent="0.25">
      <c r="A27" s="17" t="s">
        <v>23</v>
      </c>
      <c r="B27" s="37">
        <f>TrRoad_act!B81</f>
        <v>119351</v>
      </c>
      <c r="C27" s="37">
        <f>TrRoad_act!C81</f>
        <v>120133</v>
      </c>
      <c r="D27" s="37">
        <f>TrRoad_act!D81</f>
        <v>119638</v>
      </c>
      <c r="E27" s="37">
        <f>TrRoad_act!E81</f>
        <v>123405</v>
      </c>
      <c r="F27" s="37">
        <f>TrRoad_act!F81</f>
        <v>128078</v>
      </c>
      <c r="G27" s="37">
        <f>TrRoad_act!G81</f>
        <v>132986</v>
      </c>
      <c r="H27" s="37">
        <f>TrRoad_act!H81</f>
        <v>132418</v>
      </c>
      <c r="I27" s="37">
        <f>TrRoad_act!I81</f>
        <v>134228</v>
      </c>
      <c r="J27" s="37">
        <f>TrRoad_act!J81</f>
        <v>142477</v>
      </c>
      <c r="K27" s="37">
        <f>TrRoad_act!K81</f>
        <v>140755</v>
      </c>
      <c r="L27" s="37">
        <f>TrRoad_act!L81</f>
        <v>141804</v>
      </c>
      <c r="M27" s="37">
        <f>TrRoad_act!M81</f>
        <v>154111</v>
      </c>
      <c r="N27" s="37">
        <f>TrRoad_act!N81</f>
        <v>149105</v>
      </c>
      <c r="O27" s="37">
        <f>TrRoad_act!O81</f>
        <v>149177</v>
      </c>
      <c r="P27" s="37">
        <f>TrRoad_act!P81</f>
        <v>150775</v>
      </c>
      <c r="Q27" s="37">
        <f>TrRoad_act!Q81</f>
        <v>159497</v>
      </c>
    </row>
    <row r="28" spans="1:17" ht="11.45" customHeight="1" x14ac:dyDescent="0.25">
      <c r="A28" s="15" t="s">
        <v>22</v>
      </c>
      <c r="B28" s="36">
        <f>TrRoad_act!B82</f>
        <v>17114.856975259125</v>
      </c>
      <c r="C28" s="36">
        <f>TrRoad_act!C82</f>
        <v>18201.389521184425</v>
      </c>
      <c r="D28" s="36">
        <f>TrRoad_act!D82</f>
        <v>19078.250391095728</v>
      </c>
      <c r="E28" s="36">
        <f>TrRoad_act!E82</f>
        <v>19447.659695654638</v>
      </c>
      <c r="F28" s="36">
        <f>TrRoad_act!F82</f>
        <v>22667.393897627535</v>
      </c>
      <c r="G28" s="36">
        <f>TrRoad_act!G82</f>
        <v>23387.268429098149</v>
      </c>
      <c r="H28" s="36">
        <f>TrRoad_act!H82</f>
        <v>23926.149938756378</v>
      </c>
      <c r="I28" s="36">
        <f>TrRoad_act!I82</f>
        <v>24772.317376425726</v>
      </c>
      <c r="J28" s="36">
        <f>TrRoad_act!J82</f>
        <v>24619.189820862292</v>
      </c>
      <c r="K28" s="36">
        <f>TrRoad_act!K82</f>
        <v>23169.625921398005</v>
      </c>
      <c r="L28" s="36">
        <f>TrRoad_act!L82</f>
        <v>23320.601271766453</v>
      </c>
      <c r="M28" s="36">
        <f>TrRoad_act!M82</f>
        <v>23353.37284391202</v>
      </c>
      <c r="N28" s="36">
        <f>TrRoad_act!N82</f>
        <v>23304.660068715955</v>
      </c>
      <c r="O28" s="36">
        <f>TrRoad_act!O82</f>
        <v>24050.481320748611</v>
      </c>
      <c r="P28" s="36">
        <f>TrRoad_act!P82</f>
        <v>24139.072612261589</v>
      </c>
      <c r="Q28" s="36">
        <f>TrRoad_act!Q82</f>
        <v>24330.035012507884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633219</v>
      </c>
      <c r="D30" s="41">
        <f>TrRoad_act!D111</f>
        <v>546786</v>
      </c>
      <c r="E30" s="41">
        <f>TrRoad_act!E111</f>
        <v>573482</v>
      </c>
      <c r="F30" s="41">
        <f>TrRoad_act!F111</f>
        <v>609998</v>
      </c>
      <c r="G30" s="41">
        <f>TrRoad_act!G111</f>
        <v>603141</v>
      </c>
      <c r="H30" s="41">
        <f>TrRoad_act!H111</f>
        <v>638913</v>
      </c>
      <c r="I30" s="41">
        <f>TrRoad_act!I111</f>
        <v>643635</v>
      </c>
      <c r="J30" s="41">
        <f>TrRoad_act!J111</f>
        <v>665651</v>
      </c>
      <c r="K30" s="41">
        <f>TrRoad_act!K111</f>
        <v>601696</v>
      </c>
      <c r="L30" s="41">
        <f>TrRoad_act!L111</f>
        <v>692860</v>
      </c>
      <c r="M30" s="41">
        <f>TrRoad_act!M111</f>
        <v>743850</v>
      </c>
      <c r="N30" s="41">
        <f>TrRoad_act!N111</f>
        <v>633870</v>
      </c>
      <c r="O30" s="41">
        <f>TrRoad_act!O111</f>
        <v>629055</v>
      </c>
      <c r="P30" s="41">
        <f>TrRoad_act!P111</f>
        <v>628409</v>
      </c>
      <c r="Q30" s="41">
        <f>TrRoad_act!Q111</f>
        <v>665807</v>
      </c>
    </row>
    <row r="31" spans="1:17" ht="11.45" customHeight="1" x14ac:dyDescent="0.25">
      <c r="A31" s="25" t="s">
        <v>39</v>
      </c>
      <c r="B31" s="40"/>
      <c r="C31" s="40">
        <f>TrRoad_act!C112</f>
        <v>540721</v>
      </c>
      <c r="D31" s="40">
        <f>TrRoad_act!D112</f>
        <v>503032</v>
      </c>
      <c r="E31" s="40">
        <f>TrRoad_act!E112</f>
        <v>492097</v>
      </c>
      <c r="F31" s="40">
        <f>TrRoad_act!F112</f>
        <v>521588</v>
      </c>
      <c r="G31" s="40">
        <f>TrRoad_act!G112</f>
        <v>521987</v>
      </c>
      <c r="H31" s="40">
        <f>TrRoad_act!H112</f>
        <v>567243</v>
      </c>
      <c r="I31" s="40">
        <f>TrRoad_act!I112</f>
        <v>569663</v>
      </c>
      <c r="J31" s="40">
        <f>TrRoad_act!J112</f>
        <v>577706</v>
      </c>
      <c r="K31" s="40">
        <f>TrRoad_act!K112</f>
        <v>515305</v>
      </c>
      <c r="L31" s="40">
        <f>TrRoad_act!L112</f>
        <v>590813</v>
      </c>
      <c r="M31" s="40">
        <f>TrRoad_act!M112</f>
        <v>634845</v>
      </c>
      <c r="N31" s="40">
        <f>TrRoad_act!N112</f>
        <v>537283</v>
      </c>
      <c r="O31" s="40">
        <f>TrRoad_act!O112</f>
        <v>524106</v>
      </c>
      <c r="P31" s="40">
        <f>TrRoad_act!P112</f>
        <v>530556</v>
      </c>
      <c r="Q31" s="40">
        <f>TrRoad_act!Q112</f>
        <v>562595</v>
      </c>
    </row>
    <row r="32" spans="1:17" ht="11.45" customHeight="1" x14ac:dyDescent="0.25">
      <c r="A32" s="23" t="s">
        <v>30</v>
      </c>
      <c r="B32" s="39"/>
      <c r="C32" s="39">
        <f>TrRoad_act!C113</f>
        <v>26536</v>
      </c>
      <c r="D32" s="39">
        <f>TrRoad_act!D113</f>
        <v>26879</v>
      </c>
      <c r="E32" s="39">
        <f>TrRoad_act!E113</f>
        <v>27780</v>
      </c>
      <c r="F32" s="39">
        <f>TrRoad_act!F113</f>
        <v>31319</v>
      </c>
      <c r="G32" s="39">
        <f>TrRoad_act!G113</f>
        <v>35465</v>
      </c>
      <c r="H32" s="39">
        <f>TrRoad_act!H113</f>
        <v>34086</v>
      </c>
      <c r="I32" s="39">
        <f>TrRoad_act!I113</f>
        <v>37664</v>
      </c>
      <c r="J32" s="39">
        <f>TrRoad_act!J113</f>
        <v>32991</v>
      </c>
      <c r="K32" s="39">
        <f>TrRoad_act!K113</f>
        <v>33029</v>
      </c>
      <c r="L32" s="39">
        <f>TrRoad_act!L113</f>
        <v>33036</v>
      </c>
      <c r="M32" s="39">
        <f>TrRoad_act!M113</f>
        <v>31309</v>
      </c>
      <c r="N32" s="39">
        <f>TrRoad_act!N113</f>
        <v>29285</v>
      </c>
      <c r="O32" s="39">
        <f>TrRoad_act!O113</f>
        <v>25805</v>
      </c>
      <c r="P32" s="39">
        <f>TrRoad_act!P113</f>
        <v>25851</v>
      </c>
      <c r="Q32" s="39">
        <f>TrRoad_act!Q113</f>
        <v>26971</v>
      </c>
    </row>
    <row r="33" spans="1:17" ht="11.45" customHeight="1" x14ac:dyDescent="0.25">
      <c r="A33" s="19" t="s">
        <v>29</v>
      </c>
      <c r="B33" s="38"/>
      <c r="C33" s="38">
        <f>TrRoad_act!C114</f>
        <v>512976</v>
      </c>
      <c r="D33" s="38">
        <f>TrRoad_act!D114</f>
        <v>474830</v>
      </c>
      <c r="E33" s="38">
        <f>TrRoad_act!E114</f>
        <v>463173</v>
      </c>
      <c r="F33" s="38">
        <f>TrRoad_act!F114</f>
        <v>489106</v>
      </c>
      <c r="G33" s="38">
        <f>TrRoad_act!G114</f>
        <v>485394</v>
      </c>
      <c r="H33" s="38">
        <f>TrRoad_act!H114</f>
        <v>531992</v>
      </c>
      <c r="I33" s="38">
        <f>TrRoad_act!I114</f>
        <v>530651</v>
      </c>
      <c r="J33" s="38">
        <f>TrRoad_act!J114</f>
        <v>543244</v>
      </c>
      <c r="K33" s="38">
        <f>TrRoad_act!K114</f>
        <v>481027</v>
      </c>
      <c r="L33" s="38">
        <f>TrRoad_act!L114</f>
        <v>556489</v>
      </c>
      <c r="M33" s="38">
        <f>TrRoad_act!M114</f>
        <v>602553</v>
      </c>
      <c r="N33" s="38">
        <f>TrRoad_act!N114</f>
        <v>506808</v>
      </c>
      <c r="O33" s="38">
        <f>TrRoad_act!O114</f>
        <v>497221</v>
      </c>
      <c r="P33" s="38">
        <f>TrRoad_act!P114</f>
        <v>503300</v>
      </c>
      <c r="Q33" s="38">
        <f>TrRoad_act!Q114</f>
        <v>534436</v>
      </c>
    </row>
    <row r="34" spans="1:17" ht="11.45" customHeight="1" x14ac:dyDescent="0.25">
      <c r="A34" s="62" t="s">
        <v>59</v>
      </c>
      <c r="B34" s="42"/>
      <c r="C34" s="42">
        <f>TrRoad_act!C115</f>
        <v>186132</v>
      </c>
      <c r="D34" s="42">
        <f>TrRoad_act!D115</f>
        <v>168334</v>
      </c>
      <c r="E34" s="42">
        <f>TrRoad_act!E115</f>
        <v>146753</v>
      </c>
      <c r="F34" s="42">
        <f>TrRoad_act!F115</f>
        <v>146346</v>
      </c>
      <c r="G34" s="42">
        <f>TrRoad_act!G115</f>
        <v>132688</v>
      </c>
      <c r="H34" s="42">
        <f>TrRoad_act!H115</f>
        <v>135282</v>
      </c>
      <c r="I34" s="42">
        <f>TrRoad_act!I115</f>
        <v>122028</v>
      </c>
      <c r="J34" s="42">
        <f>TrRoad_act!J115</f>
        <v>115850</v>
      </c>
      <c r="K34" s="42">
        <f>TrRoad_act!K115</f>
        <v>119093</v>
      </c>
      <c r="L34" s="42">
        <f>TrRoad_act!L115</f>
        <v>134552</v>
      </c>
      <c r="M34" s="42">
        <f>TrRoad_act!M115</f>
        <v>147172</v>
      </c>
      <c r="N34" s="42">
        <f>TrRoad_act!N115</f>
        <v>157126</v>
      </c>
      <c r="O34" s="42">
        <f>TrRoad_act!O115</f>
        <v>175137</v>
      </c>
      <c r="P34" s="42">
        <f>TrRoad_act!P115</f>
        <v>188897</v>
      </c>
      <c r="Q34" s="42">
        <f>TrRoad_act!Q115</f>
        <v>204866</v>
      </c>
    </row>
    <row r="35" spans="1:17" ht="11.45" customHeight="1" x14ac:dyDescent="0.25">
      <c r="A35" s="62" t="s">
        <v>58</v>
      </c>
      <c r="B35" s="42"/>
      <c r="C35" s="42">
        <f>TrRoad_act!C116</f>
        <v>313844</v>
      </c>
      <c r="D35" s="42">
        <f>TrRoad_act!D116</f>
        <v>304496</v>
      </c>
      <c r="E35" s="42">
        <f>TrRoad_act!E116</f>
        <v>316420</v>
      </c>
      <c r="F35" s="42">
        <f>TrRoad_act!F116</f>
        <v>342760</v>
      </c>
      <c r="G35" s="42">
        <f>TrRoad_act!G116</f>
        <v>352380</v>
      </c>
      <c r="H35" s="42">
        <f>TrRoad_act!H116</f>
        <v>396234</v>
      </c>
      <c r="I35" s="42">
        <f>TrRoad_act!I116</f>
        <v>408255</v>
      </c>
      <c r="J35" s="42">
        <f>TrRoad_act!J116</f>
        <v>426992</v>
      </c>
      <c r="K35" s="42">
        <f>TrRoad_act!K116</f>
        <v>361638</v>
      </c>
      <c r="L35" s="42">
        <f>TrRoad_act!L116</f>
        <v>421479</v>
      </c>
      <c r="M35" s="42">
        <f>TrRoad_act!M116</f>
        <v>439209</v>
      </c>
      <c r="N35" s="42">
        <f>TrRoad_act!N116</f>
        <v>342081</v>
      </c>
      <c r="O35" s="42">
        <f>TrRoad_act!O116</f>
        <v>320132</v>
      </c>
      <c r="P35" s="42">
        <f>TrRoad_act!P116</f>
        <v>304090</v>
      </c>
      <c r="Q35" s="42">
        <f>TrRoad_act!Q116</f>
        <v>306105</v>
      </c>
    </row>
    <row r="36" spans="1:17" ht="11.45" customHeight="1" x14ac:dyDescent="0.25">
      <c r="A36" s="62" t="s">
        <v>57</v>
      </c>
      <c r="B36" s="42"/>
      <c r="C36" s="42">
        <f>TrRoad_act!C117</f>
        <v>13000</v>
      </c>
      <c r="D36" s="42">
        <f>TrRoad_act!D117</f>
        <v>2000</v>
      </c>
      <c r="E36" s="42">
        <f>TrRoad_act!E117</f>
        <v>0</v>
      </c>
      <c r="F36" s="42">
        <f>TrRoad_act!F117</f>
        <v>0</v>
      </c>
      <c r="G36" s="42">
        <f>TrRoad_act!G117</f>
        <v>326</v>
      </c>
      <c r="H36" s="42">
        <f>TrRoad_act!H117</f>
        <v>476</v>
      </c>
      <c r="I36" s="42">
        <f>TrRoad_act!I117</f>
        <v>368</v>
      </c>
      <c r="J36" s="42">
        <f>TrRoad_act!J117</f>
        <v>402</v>
      </c>
      <c r="K36" s="42">
        <f>TrRoad_act!K117</f>
        <v>296</v>
      </c>
      <c r="L36" s="42">
        <f>TrRoad_act!L117</f>
        <v>249</v>
      </c>
      <c r="M36" s="42">
        <f>TrRoad_act!M117</f>
        <v>15884</v>
      </c>
      <c r="N36" s="42">
        <f>TrRoad_act!N117</f>
        <v>6538</v>
      </c>
      <c r="O36" s="42">
        <f>TrRoad_act!O117</f>
        <v>1082</v>
      </c>
      <c r="P36" s="42">
        <f>TrRoad_act!P117</f>
        <v>7477</v>
      </c>
      <c r="Q36" s="42">
        <f>TrRoad_act!Q117</f>
        <v>18972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155</v>
      </c>
      <c r="M37" s="42">
        <f>TrRoad_act!M118</f>
        <v>7</v>
      </c>
      <c r="N37" s="42">
        <f>TrRoad_act!N118</f>
        <v>176</v>
      </c>
      <c r="O37" s="42">
        <f>TrRoad_act!O118</f>
        <v>202</v>
      </c>
      <c r="P37" s="42">
        <f>TrRoad_act!P118</f>
        <v>925</v>
      </c>
      <c r="Q37" s="42">
        <f>TrRoad_act!Q118</f>
        <v>895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325</v>
      </c>
      <c r="O38" s="42">
        <f>TrRoad_act!O119</f>
        <v>167</v>
      </c>
      <c r="P38" s="42">
        <f>TrRoad_act!P119</f>
        <v>744</v>
      </c>
      <c r="Q38" s="42">
        <f>TrRoad_act!Q119</f>
        <v>2238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54</v>
      </c>
      <c r="M39" s="42">
        <f>TrRoad_act!M120</f>
        <v>281</v>
      </c>
      <c r="N39" s="42">
        <f>TrRoad_act!N120</f>
        <v>562</v>
      </c>
      <c r="O39" s="42">
        <f>TrRoad_act!O120</f>
        <v>501</v>
      </c>
      <c r="P39" s="42">
        <f>TrRoad_act!P120</f>
        <v>1167</v>
      </c>
      <c r="Q39" s="42">
        <f>TrRoad_act!Q120</f>
        <v>1360</v>
      </c>
    </row>
    <row r="40" spans="1:17" ht="11.45" customHeight="1" x14ac:dyDescent="0.25">
      <c r="A40" s="19" t="s">
        <v>28</v>
      </c>
      <c r="B40" s="38"/>
      <c r="C40" s="38">
        <f>TrRoad_act!C121</f>
        <v>1209</v>
      </c>
      <c r="D40" s="38">
        <f>TrRoad_act!D121</f>
        <v>1323</v>
      </c>
      <c r="E40" s="38">
        <f>TrRoad_act!E121</f>
        <v>1144</v>
      </c>
      <c r="F40" s="38">
        <f>TrRoad_act!F121</f>
        <v>1163</v>
      </c>
      <c r="G40" s="38">
        <f>TrRoad_act!G121</f>
        <v>1128</v>
      </c>
      <c r="H40" s="38">
        <f>TrRoad_act!H121</f>
        <v>1165</v>
      </c>
      <c r="I40" s="38">
        <f>TrRoad_act!I121</f>
        <v>1348</v>
      </c>
      <c r="J40" s="38">
        <f>TrRoad_act!J121</f>
        <v>1471</v>
      </c>
      <c r="K40" s="38">
        <f>TrRoad_act!K121</f>
        <v>1249</v>
      </c>
      <c r="L40" s="38">
        <f>TrRoad_act!L121</f>
        <v>1288</v>
      </c>
      <c r="M40" s="38">
        <f>TrRoad_act!M121</f>
        <v>983</v>
      </c>
      <c r="N40" s="38">
        <f>TrRoad_act!N121</f>
        <v>1190</v>
      </c>
      <c r="O40" s="38">
        <f>TrRoad_act!O121</f>
        <v>1080</v>
      </c>
      <c r="P40" s="38">
        <f>TrRoad_act!P121</f>
        <v>1405</v>
      </c>
      <c r="Q40" s="38">
        <f>TrRoad_act!Q121</f>
        <v>1188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1</v>
      </c>
      <c r="L41" s="37">
        <f>TrRoad_act!L122</f>
        <v>2</v>
      </c>
      <c r="M41" s="37">
        <f>TrRoad_act!M122</f>
        <v>2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1209</v>
      </c>
      <c r="D42" s="37">
        <f>TrRoad_act!D123</f>
        <v>1323</v>
      </c>
      <c r="E42" s="37">
        <f>TrRoad_act!E123</f>
        <v>1144</v>
      </c>
      <c r="F42" s="37">
        <f>TrRoad_act!F123</f>
        <v>1163</v>
      </c>
      <c r="G42" s="37">
        <f>TrRoad_act!G123</f>
        <v>1109</v>
      </c>
      <c r="H42" s="37">
        <f>TrRoad_act!H123</f>
        <v>1165</v>
      </c>
      <c r="I42" s="37">
        <f>TrRoad_act!I123</f>
        <v>1348</v>
      </c>
      <c r="J42" s="37">
        <f>TrRoad_act!J123</f>
        <v>1471</v>
      </c>
      <c r="K42" s="37">
        <f>TrRoad_act!K123</f>
        <v>1248</v>
      </c>
      <c r="L42" s="37">
        <f>TrRoad_act!L123</f>
        <v>1286</v>
      </c>
      <c r="M42" s="37">
        <f>TrRoad_act!M123</f>
        <v>981</v>
      </c>
      <c r="N42" s="37">
        <f>TrRoad_act!N123</f>
        <v>1190</v>
      </c>
      <c r="O42" s="37">
        <f>TrRoad_act!O123</f>
        <v>1080</v>
      </c>
      <c r="P42" s="37">
        <f>TrRoad_act!P123</f>
        <v>1402</v>
      </c>
      <c r="Q42" s="37">
        <f>TrRoad_act!Q123</f>
        <v>1188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19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3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92498</v>
      </c>
      <c r="D46" s="40">
        <f>TrRoad_act!D127</f>
        <v>43754</v>
      </c>
      <c r="E46" s="40">
        <f>TrRoad_act!E127</f>
        <v>81385</v>
      </c>
      <c r="F46" s="40">
        <f>TrRoad_act!F127</f>
        <v>88410</v>
      </c>
      <c r="G46" s="40">
        <f>TrRoad_act!G127</f>
        <v>81154</v>
      </c>
      <c r="H46" s="40">
        <f>TrRoad_act!H127</f>
        <v>71670</v>
      </c>
      <c r="I46" s="40">
        <f>TrRoad_act!I127</f>
        <v>73972</v>
      </c>
      <c r="J46" s="40">
        <f>TrRoad_act!J127</f>
        <v>87945</v>
      </c>
      <c r="K46" s="40">
        <f>TrRoad_act!K127</f>
        <v>86391</v>
      </c>
      <c r="L46" s="40">
        <f>TrRoad_act!L127</f>
        <v>102047</v>
      </c>
      <c r="M46" s="40">
        <f>TrRoad_act!M127</f>
        <v>109005</v>
      </c>
      <c r="N46" s="40">
        <f>TrRoad_act!N127</f>
        <v>96587</v>
      </c>
      <c r="O46" s="40">
        <f>TrRoad_act!O127</f>
        <v>104949</v>
      </c>
      <c r="P46" s="40">
        <f>TrRoad_act!P127</f>
        <v>97853</v>
      </c>
      <c r="Q46" s="40">
        <f>TrRoad_act!Q127</f>
        <v>103212</v>
      </c>
    </row>
    <row r="47" spans="1:17" ht="11.45" customHeight="1" x14ac:dyDescent="0.25">
      <c r="A47" s="23" t="s">
        <v>27</v>
      </c>
      <c r="B47" s="39"/>
      <c r="C47" s="39">
        <f>TrRoad_act!C128</f>
        <v>79843</v>
      </c>
      <c r="D47" s="39">
        <f>TrRoad_act!D128</f>
        <v>34229</v>
      </c>
      <c r="E47" s="39">
        <f>TrRoad_act!E128</f>
        <v>68577</v>
      </c>
      <c r="F47" s="39">
        <f>TrRoad_act!F128</f>
        <v>71515</v>
      </c>
      <c r="G47" s="39">
        <f>TrRoad_act!G128</f>
        <v>66152</v>
      </c>
      <c r="H47" s="39">
        <f>TrRoad_act!H128</f>
        <v>57676</v>
      </c>
      <c r="I47" s="39">
        <f>TrRoad_act!I128</f>
        <v>59041</v>
      </c>
      <c r="J47" s="39">
        <f>TrRoad_act!J128</f>
        <v>66460</v>
      </c>
      <c r="K47" s="39">
        <f>TrRoad_act!K128</f>
        <v>73844</v>
      </c>
      <c r="L47" s="39">
        <f>TrRoad_act!L128</f>
        <v>85568</v>
      </c>
      <c r="M47" s="39">
        <f>TrRoad_act!M128</f>
        <v>82230</v>
      </c>
      <c r="N47" s="39">
        <f>TrRoad_act!N128</f>
        <v>85453</v>
      </c>
      <c r="O47" s="39">
        <f>TrRoad_act!O128</f>
        <v>87742</v>
      </c>
      <c r="P47" s="39">
        <f>TrRoad_act!P128</f>
        <v>80523</v>
      </c>
      <c r="Q47" s="39">
        <f>TrRoad_act!Q128</f>
        <v>77451</v>
      </c>
    </row>
    <row r="48" spans="1:17" ht="11.45" customHeight="1" x14ac:dyDescent="0.25">
      <c r="A48" s="62" t="s">
        <v>59</v>
      </c>
      <c r="B48" s="42"/>
      <c r="C48" s="42">
        <f>TrRoad_act!C129</f>
        <v>4745</v>
      </c>
      <c r="D48" s="42">
        <f>TrRoad_act!D129</f>
        <v>4698</v>
      </c>
      <c r="E48" s="42">
        <f>TrRoad_act!E129</f>
        <v>4213</v>
      </c>
      <c r="F48" s="42">
        <f>TrRoad_act!F129</f>
        <v>3557</v>
      </c>
      <c r="G48" s="42">
        <f>TrRoad_act!G129</f>
        <v>2503</v>
      </c>
      <c r="H48" s="42">
        <f>TrRoad_act!H129</f>
        <v>684</v>
      </c>
      <c r="I48" s="42">
        <f>TrRoad_act!I129</f>
        <v>871</v>
      </c>
      <c r="J48" s="42">
        <f>TrRoad_act!J129</f>
        <v>4034</v>
      </c>
      <c r="K48" s="42">
        <f>TrRoad_act!K129</f>
        <v>3368</v>
      </c>
      <c r="L48" s="42">
        <f>TrRoad_act!L129</f>
        <v>3906</v>
      </c>
      <c r="M48" s="42">
        <f>TrRoad_act!M129</f>
        <v>2456</v>
      </c>
      <c r="N48" s="42">
        <f>TrRoad_act!N129</f>
        <v>2442</v>
      </c>
      <c r="O48" s="42">
        <f>TrRoad_act!O129</f>
        <v>1682</v>
      </c>
      <c r="P48" s="42">
        <f>TrRoad_act!P129</f>
        <v>1354</v>
      </c>
      <c r="Q48" s="42">
        <f>TrRoad_act!Q129</f>
        <v>1819</v>
      </c>
    </row>
    <row r="49" spans="1:18" ht="11.45" customHeight="1" x14ac:dyDescent="0.25">
      <c r="A49" s="62" t="s">
        <v>58</v>
      </c>
      <c r="B49" s="42"/>
      <c r="C49" s="42">
        <f>TrRoad_act!C130</f>
        <v>68891</v>
      </c>
      <c r="D49" s="42">
        <f>TrRoad_act!D130</f>
        <v>28089</v>
      </c>
      <c r="E49" s="42">
        <f>TrRoad_act!E130</f>
        <v>63536</v>
      </c>
      <c r="F49" s="42">
        <f>TrRoad_act!F130</f>
        <v>65575</v>
      </c>
      <c r="G49" s="42">
        <f>TrRoad_act!G130</f>
        <v>61821</v>
      </c>
      <c r="H49" s="42">
        <f>TrRoad_act!H130</f>
        <v>54993</v>
      </c>
      <c r="I49" s="42">
        <f>TrRoad_act!I130</f>
        <v>57829</v>
      </c>
      <c r="J49" s="42">
        <f>TrRoad_act!J130</f>
        <v>60414</v>
      </c>
      <c r="K49" s="42">
        <f>TrRoad_act!K130</f>
        <v>68462</v>
      </c>
      <c r="L49" s="42">
        <f>TrRoad_act!L130</f>
        <v>79855</v>
      </c>
      <c r="M49" s="42">
        <f>TrRoad_act!M130</f>
        <v>76184</v>
      </c>
      <c r="N49" s="42">
        <f>TrRoad_act!N130</f>
        <v>80622</v>
      </c>
      <c r="O49" s="42">
        <f>TrRoad_act!O130</f>
        <v>85881</v>
      </c>
      <c r="P49" s="42">
        <f>TrRoad_act!P130</f>
        <v>78867</v>
      </c>
      <c r="Q49" s="42">
        <f>TrRoad_act!Q130</f>
        <v>73894</v>
      </c>
    </row>
    <row r="50" spans="1:18" ht="11.45" customHeight="1" x14ac:dyDescent="0.25">
      <c r="A50" s="62" t="s">
        <v>57</v>
      </c>
      <c r="B50" s="42"/>
      <c r="C50" s="42">
        <f>TrRoad_act!C131</f>
        <v>6207</v>
      </c>
      <c r="D50" s="42">
        <f>TrRoad_act!D131</f>
        <v>1442</v>
      </c>
      <c r="E50" s="42">
        <f>TrRoad_act!E131</f>
        <v>828</v>
      </c>
      <c r="F50" s="42">
        <f>TrRoad_act!F131</f>
        <v>2383</v>
      </c>
      <c r="G50" s="42">
        <f>TrRoad_act!G131</f>
        <v>1828</v>
      </c>
      <c r="H50" s="42">
        <f>TrRoad_act!H131</f>
        <v>1999</v>
      </c>
      <c r="I50" s="42">
        <f>TrRoad_act!I131</f>
        <v>341</v>
      </c>
      <c r="J50" s="42">
        <f>TrRoad_act!J131</f>
        <v>2012</v>
      </c>
      <c r="K50" s="42">
        <f>TrRoad_act!K131</f>
        <v>2014</v>
      </c>
      <c r="L50" s="42">
        <f>TrRoad_act!L131</f>
        <v>1792</v>
      </c>
      <c r="M50" s="42">
        <f>TrRoad_act!M131</f>
        <v>3590</v>
      </c>
      <c r="N50" s="42">
        <f>TrRoad_act!N131</f>
        <v>2104</v>
      </c>
      <c r="O50" s="42">
        <f>TrRoad_act!O131</f>
        <v>11</v>
      </c>
      <c r="P50" s="42">
        <f>TrRoad_act!P131</f>
        <v>30</v>
      </c>
      <c r="Q50" s="42">
        <f>TrRoad_act!Q131</f>
        <v>1367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15</v>
      </c>
      <c r="M51" s="42">
        <f>TrRoad_act!M132</f>
        <v>0</v>
      </c>
      <c r="N51" s="42">
        <f>TrRoad_act!N132</f>
        <v>44</v>
      </c>
      <c r="O51" s="42">
        <f>TrRoad_act!O132</f>
        <v>62</v>
      </c>
      <c r="P51" s="42">
        <f>TrRoad_act!P132</f>
        <v>180</v>
      </c>
      <c r="Q51" s="42">
        <f>TrRoad_act!Q132</f>
        <v>302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241</v>
      </c>
      <c r="O52" s="42">
        <f>TrRoad_act!O133</f>
        <v>106</v>
      </c>
      <c r="P52" s="42">
        <f>TrRoad_act!P133</f>
        <v>92</v>
      </c>
      <c r="Q52" s="42">
        <f>TrRoad_act!Q133</f>
        <v>69</v>
      </c>
    </row>
    <row r="53" spans="1:18" ht="11.45" customHeight="1" x14ac:dyDescent="0.25">
      <c r="A53" s="19" t="s">
        <v>24</v>
      </c>
      <c r="B53" s="38"/>
      <c r="C53" s="38">
        <f>TrRoad_act!C134</f>
        <v>12655</v>
      </c>
      <c r="D53" s="38">
        <f>TrRoad_act!D134</f>
        <v>9525</v>
      </c>
      <c r="E53" s="38">
        <f>TrRoad_act!E134</f>
        <v>12808</v>
      </c>
      <c r="F53" s="38">
        <f>TrRoad_act!F134</f>
        <v>16895</v>
      </c>
      <c r="G53" s="38">
        <f>TrRoad_act!G134</f>
        <v>15002</v>
      </c>
      <c r="H53" s="38">
        <f>TrRoad_act!H134</f>
        <v>13994</v>
      </c>
      <c r="I53" s="38">
        <f>TrRoad_act!I134</f>
        <v>14931</v>
      </c>
      <c r="J53" s="38">
        <f>TrRoad_act!J134</f>
        <v>21485</v>
      </c>
      <c r="K53" s="38">
        <f>TrRoad_act!K134</f>
        <v>12547</v>
      </c>
      <c r="L53" s="38">
        <f>TrRoad_act!L134</f>
        <v>16479</v>
      </c>
      <c r="M53" s="38">
        <f>TrRoad_act!M134</f>
        <v>26775</v>
      </c>
      <c r="N53" s="38">
        <f>TrRoad_act!N134</f>
        <v>11134</v>
      </c>
      <c r="O53" s="38">
        <f>TrRoad_act!O134</f>
        <v>17207</v>
      </c>
      <c r="P53" s="38">
        <f>TrRoad_act!P134</f>
        <v>17330</v>
      </c>
      <c r="Q53" s="38">
        <f>TrRoad_act!Q134</f>
        <v>25761</v>
      </c>
    </row>
    <row r="54" spans="1:18" ht="11.45" customHeight="1" x14ac:dyDescent="0.25">
      <c r="A54" s="17" t="s">
        <v>23</v>
      </c>
      <c r="B54" s="37"/>
      <c r="C54" s="37">
        <f>TrRoad_act!C135</f>
        <v>6356</v>
      </c>
      <c r="D54" s="37">
        <f>TrRoad_act!D135</f>
        <v>3754</v>
      </c>
      <c r="E54" s="37">
        <f>TrRoad_act!E135</f>
        <v>8039</v>
      </c>
      <c r="F54" s="37">
        <f>TrRoad_act!F135</f>
        <v>9677</v>
      </c>
      <c r="G54" s="37">
        <f>TrRoad_act!G135</f>
        <v>10197</v>
      </c>
      <c r="H54" s="37">
        <f>TrRoad_act!H135</f>
        <v>9037</v>
      </c>
      <c r="I54" s="37">
        <f>TrRoad_act!I135</f>
        <v>9239</v>
      </c>
      <c r="J54" s="37">
        <f>TrRoad_act!J135</f>
        <v>16428</v>
      </c>
      <c r="K54" s="37">
        <f>TrRoad_act!K135</f>
        <v>8618</v>
      </c>
      <c r="L54" s="37">
        <f>TrRoad_act!L135</f>
        <v>11012</v>
      </c>
      <c r="M54" s="37">
        <f>TrRoad_act!M135</f>
        <v>21517</v>
      </c>
      <c r="N54" s="37">
        <f>TrRoad_act!N135</f>
        <v>6042</v>
      </c>
      <c r="O54" s="37">
        <f>TrRoad_act!O135</f>
        <v>11389</v>
      </c>
      <c r="P54" s="37">
        <f>TrRoad_act!P135</f>
        <v>12142</v>
      </c>
      <c r="Q54" s="37">
        <f>TrRoad_act!Q135</f>
        <v>20432</v>
      </c>
    </row>
    <row r="55" spans="1:18" ht="11.45" customHeight="1" x14ac:dyDescent="0.25">
      <c r="A55" s="15" t="s">
        <v>22</v>
      </c>
      <c r="B55" s="36"/>
      <c r="C55" s="36">
        <f>TrRoad_act!C136</f>
        <v>6299</v>
      </c>
      <c r="D55" s="36">
        <f>TrRoad_act!D136</f>
        <v>5771</v>
      </c>
      <c r="E55" s="36">
        <f>TrRoad_act!E136</f>
        <v>4769</v>
      </c>
      <c r="F55" s="36">
        <f>TrRoad_act!F136</f>
        <v>7218</v>
      </c>
      <c r="G55" s="36">
        <f>TrRoad_act!G136</f>
        <v>4805</v>
      </c>
      <c r="H55" s="36">
        <f>TrRoad_act!H136</f>
        <v>4957</v>
      </c>
      <c r="I55" s="36">
        <f>TrRoad_act!I136</f>
        <v>5692</v>
      </c>
      <c r="J55" s="36">
        <f>TrRoad_act!J136</f>
        <v>5057</v>
      </c>
      <c r="K55" s="36">
        <f>TrRoad_act!K136</f>
        <v>3929</v>
      </c>
      <c r="L55" s="36">
        <f>TrRoad_act!L136</f>
        <v>5467</v>
      </c>
      <c r="M55" s="36">
        <f>TrRoad_act!M136</f>
        <v>5258</v>
      </c>
      <c r="N55" s="36">
        <f>TrRoad_act!N136</f>
        <v>5092</v>
      </c>
      <c r="O55" s="36">
        <f>TrRoad_act!O136</f>
        <v>5818</v>
      </c>
      <c r="P55" s="36">
        <f>TrRoad_act!P136</f>
        <v>5188</v>
      </c>
      <c r="Q55" s="36">
        <f>TrRoad_act!Q136</f>
        <v>5329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101130</v>
      </c>
      <c r="C59" s="41">
        <f t="shared" ref="C59:Q59" si="1">C60+C75</f>
        <v>134651.03501250787</v>
      </c>
      <c r="D59" s="41">
        <f t="shared" si="1"/>
        <v>137268</v>
      </c>
      <c r="E59" s="41">
        <f t="shared" si="1"/>
        <v>145411</v>
      </c>
      <c r="F59" s="41">
        <f t="shared" si="1"/>
        <v>160889</v>
      </c>
      <c r="G59" s="41">
        <f t="shared" si="1"/>
        <v>216197</v>
      </c>
      <c r="H59" s="41">
        <f t="shared" si="1"/>
        <v>439075</v>
      </c>
      <c r="I59" s="41">
        <f t="shared" si="1"/>
        <v>519117</v>
      </c>
      <c r="J59" s="41">
        <f t="shared" si="1"/>
        <v>587848</v>
      </c>
      <c r="K59" s="41">
        <f t="shared" si="1"/>
        <v>563393</v>
      </c>
      <c r="L59" s="41">
        <f t="shared" si="1"/>
        <v>669715</v>
      </c>
      <c r="M59" s="41">
        <f t="shared" si="1"/>
        <v>733064</v>
      </c>
      <c r="N59" s="41">
        <f t="shared" si="1"/>
        <v>629693</v>
      </c>
      <c r="O59" s="41">
        <f t="shared" si="1"/>
        <v>627539</v>
      </c>
      <c r="P59" s="41">
        <f t="shared" si="1"/>
        <v>628001</v>
      </c>
      <c r="Q59" s="41">
        <f t="shared" si="1"/>
        <v>665807</v>
      </c>
    </row>
    <row r="60" spans="1:18" ht="11.45" customHeight="1" x14ac:dyDescent="0.25">
      <c r="A60" s="25" t="s">
        <v>39</v>
      </c>
      <c r="B60" s="40">
        <f t="shared" ref="B60" si="2">B61+B62+B69</f>
        <v>95929</v>
      </c>
      <c r="C60" s="40">
        <f t="shared" ref="C60:Q60" si="3">C61+C62+C69</f>
        <v>131838</v>
      </c>
      <c r="D60" s="40">
        <f t="shared" si="3"/>
        <v>135305</v>
      </c>
      <c r="E60" s="40">
        <f t="shared" si="3"/>
        <v>138307</v>
      </c>
      <c r="F60" s="40">
        <f t="shared" si="3"/>
        <v>152122</v>
      </c>
      <c r="G60" s="40">
        <f t="shared" si="3"/>
        <v>206173</v>
      </c>
      <c r="H60" s="40">
        <f t="shared" si="3"/>
        <v>413977</v>
      </c>
      <c r="I60" s="40">
        <f t="shared" si="3"/>
        <v>470653</v>
      </c>
      <c r="J60" s="40">
        <f t="shared" si="3"/>
        <v>517304</v>
      </c>
      <c r="K60" s="40">
        <f t="shared" si="3"/>
        <v>487591</v>
      </c>
      <c r="L60" s="40">
        <f t="shared" si="3"/>
        <v>575426</v>
      </c>
      <c r="M60" s="40">
        <f t="shared" si="3"/>
        <v>628324</v>
      </c>
      <c r="N60" s="40">
        <f t="shared" si="3"/>
        <v>535563</v>
      </c>
      <c r="O60" s="40">
        <f t="shared" si="3"/>
        <v>523814</v>
      </c>
      <c r="P60" s="40">
        <f t="shared" si="3"/>
        <v>530538</v>
      </c>
      <c r="Q60" s="40">
        <f t="shared" si="3"/>
        <v>562595</v>
      </c>
    </row>
    <row r="61" spans="1:18" ht="11.45" customHeight="1" x14ac:dyDescent="0.25">
      <c r="A61" s="23" t="s">
        <v>30</v>
      </c>
      <c r="B61" s="39">
        <v>26779</v>
      </c>
      <c r="C61" s="39">
        <v>18966</v>
      </c>
      <c r="D61" s="39">
        <v>20469</v>
      </c>
      <c r="E61" s="39">
        <v>26316</v>
      </c>
      <c r="F61" s="39">
        <v>30163</v>
      </c>
      <c r="G61" s="39">
        <v>34579</v>
      </c>
      <c r="H61" s="39">
        <v>33533</v>
      </c>
      <c r="I61" s="39">
        <v>37285</v>
      </c>
      <c r="J61" s="39">
        <v>32773</v>
      </c>
      <c r="K61" s="39">
        <v>32883</v>
      </c>
      <c r="L61" s="39">
        <v>32937</v>
      </c>
      <c r="M61" s="39">
        <v>31242</v>
      </c>
      <c r="N61" s="39">
        <v>29235</v>
      </c>
      <c r="O61" s="39">
        <v>25804</v>
      </c>
      <c r="P61" s="39">
        <v>25851</v>
      </c>
      <c r="Q61" s="39">
        <v>26971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68853</v>
      </c>
      <c r="C62" s="38">
        <f t="shared" ref="C62:Q62" si="5">SUM(C63:C68)</f>
        <v>112304</v>
      </c>
      <c r="D62" s="38">
        <f t="shared" si="5"/>
        <v>114085</v>
      </c>
      <c r="E62" s="38">
        <f t="shared" si="5"/>
        <v>111237</v>
      </c>
      <c r="F62" s="38">
        <f t="shared" si="5"/>
        <v>121099</v>
      </c>
      <c r="G62" s="38">
        <f t="shared" si="5"/>
        <v>170683</v>
      </c>
      <c r="H62" s="38">
        <f t="shared" si="5"/>
        <v>379434</v>
      </c>
      <c r="I62" s="38">
        <f t="shared" si="5"/>
        <v>432137</v>
      </c>
      <c r="J62" s="38">
        <f t="shared" si="5"/>
        <v>483137</v>
      </c>
      <c r="K62" s="38">
        <f t="shared" si="5"/>
        <v>453497</v>
      </c>
      <c r="L62" s="38">
        <f t="shared" si="5"/>
        <v>541219</v>
      </c>
      <c r="M62" s="38">
        <f t="shared" si="5"/>
        <v>596105</v>
      </c>
      <c r="N62" s="38">
        <f t="shared" si="5"/>
        <v>505141</v>
      </c>
      <c r="O62" s="38">
        <f t="shared" si="5"/>
        <v>496930</v>
      </c>
      <c r="P62" s="38">
        <f t="shared" si="5"/>
        <v>503282</v>
      </c>
      <c r="Q62" s="38">
        <f t="shared" si="5"/>
        <v>534436</v>
      </c>
      <c r="R62" s="112"/>
    </row>
    <row r="63" spans="1:18" ht="11.45" customHeight="1" x14ac:dyDescent="0.25">
      <c r="A63" s="62" t="s">
        <v>59</v>
      </c>
      <c r="B63" s="42">
        <v>68407</v>
      </c>
      <c r="C63" s="42">
        <v>104951</v>
      </c>
      <c r="D63" s="42">
        <v>112746</v>
      </c>
      <c r="E63" s="42">
        <v>111237</v>
      </c>
      <c r="F63" s="42">
        <v>121099</v>
      </c>
      <c r="G63" s="42">
        <v>116893</v>
      </c>
      <c r="H63" s="42">
        <v>124709</v>
      </c>
      <c r="I63" s="42">
        <v>116129</v>
      </c>
      <c r="J63" s="42">
        <v>112635</v>
      </c>
      <c r="K63" s="42">
        <v>117366</v>
      </c>
      <c r="L63" s="42">
        <v>133653</v>
      </c>
      <c r="M63" s="42">
        <v>146790</v>
      </c>
      <c r="N63" s="42">
        <v>157003</v>
      </c>
      <c r="O63" s="42">
        <v>175111</v>
      </c>
      <c r="P63" s="42">
        <v>188895</v>
      </c>
      <c r="Q63" s="42">
        <v>204866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53493</v>
      </c>
      <c r="H64" s="42">
        <v>254277</v>
      </c>
      <c r="I64" s="42">
        <v>315652</v>
      </c>
      <c r="J64" s="42">
        <v>370108</v>
      </c>
      <c r="K64" s="42">
        <v>335838</v>
      </c>
      <c r="L64" s="42">
        <v>407199</v>
      </c>
      <c r="M64" s="42">
        <v>433246</v>
      </c>
      <c r="N64" s="42">
        <v>340651</v>
      </c>
      <c r="O64" s="42">
        <v>319877</v>
      </c>
      <c r="P64" s="42">
        <v>304076</v>
      </c>
      <c r="Q64" s="42">
        <v>306105</v>
      </c>
      <c r="R64" s="112"/>
    </row>
    <row r="65" spans="1:18" ht="11.45" customHeight="1" x14ac:dyDescent="0.25">
      <c r="A65" s="62" t="s">
        <v>57</v>
      </c>
      <c r="B65" s="42">
        <v>446</v>
      </c>
      <c r="C65" s="42">
        <v>7353</v>
      </c>
      <c r="D65" s="42">
        <v>1339</v>
      </c>
      <c r="E65" s="42">
        <v>0</v>
      </c>
      <c r="F65" s="42">
        <v>0</v>
      </c>
      <c r="G65" s="42">
        <v>297</v>
      </c>
      <c r="H65" s="42">
        <v>448</v>
      </c>
      <c r="I65" s="42">
        <v>356</v>
      </c>
      <c r="J65" s="42">
        <v>394</v>
      </c>
      <c r="K65" s="42">
        <v>293</v>
      </c>
      <c r="L65" s="42">
        <v>249</v>
      </c>
      <c r="M65" s="42">
        <v>15861</v>
      </c>
      <c r="N65" s="42">
        <v>6535</v>
      </c>
      <c r="O65" s="42">
        <v>1082</v>
      </c>
      <c r="P65" s="42">
        <v>7477</v>
      </c>
      <c r="Q65" s="42">
        <v>18972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118</v>
      </c>
      <c r="M66" s="42">
        <v>7</v>
      </c>
      <c r="N66" s="42">
        <v>174</v>
      </c>
      <c r="O66" s="42">
        <v>202</v>
      </c>
      <c r="P66" s="42">
        <v>925</v>
      </c>
      <c r="Q66" s="42">
        <v>895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254</v>
      </c>
      <c r="O67" s="42">
        <v>162</v>
      </c>
      <c r="P67" s="42">
        <v>743</v>
      </c>
      <c r="Q67" s="42">
        <v>2238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201</v>
      </c>
      <c r="N68" s="42">
        <v>524</v>
      </c>
      <c r="O68" s="42">
        <v>496</v>
      </c>
      <c r="P68" s="42">
        <v>1166</v>
      </c>
      <c r="Q68" s="42">
        <v>1360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297</v>
      </c>
      <c r="C69" s="38">
        <f t="shared" ref="C69:Q69" si="7">SUM(C70:C74)</f>
        <v>568</v>
      </c>
      <c r="D69" s="38">
        <f t="shared" si="7"/>
        <v>751</v>
      </c>
      <c r="E69" s="38">
        <f t="shared" si="7"/>
        <v>754</v>
      </c>
      <c r="F69" s="38">
        <f t="shared" si="7"/>
        <v>860</v>
      </c>
      <c r="G69" s="38">
        <f t="shared" si="7"/>
        <v>911</v>
      </c>
      <c r="H69" s="38">
        <f t="shared" si="7"/>
        <v>1010</v>
      </c>
      <c r="I69" s="38">
        <f t="shared" si="7"/>
        <v>1231</v>
      </c>
      <c r="J69" s="38">
        <f t="shared" si="7"/>
        <v>1394</v>
      </c>
      <c r="K69" s="38">
        <f t="shared" si="7"/>
        <v>1211</v>
      </c>
      <c r="L69" s="38">
        <f t="shared" si="7"/>
        <v>1270</v>
      </c>
      <c r="M69" s="38">
        <f t="shared" si="7"/>
        <v>977</v>
      </c>
      <c r="N69" s="38">
        <f t="shared" si="7"/>
        <v>1187</v>
      </c>
      <c r="O69" s="38">
        <f t="shared" si="7"/>
        <v>1080</v>
      </c>
      <c r="P69" s="38">
        <f t="shared" si="7"/>
        <v>1405</v>
      </c>
      <c r="Q69" s="38">
        <f t="shared" si="7"/>
        <v>1188</v>
      </c>
      <c r="R69" s="112"/>
    </row>
    <row r="70" spans="1:18" ht="11.45" customHeight="1" x14ac:dyDescent="0.25">
      <c r="A70" s="62" t="s">
        <v>59</v>
      </c>
      <c r="B70" s="37">
        <v>111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1</v>
      </c>
      <c r="L70" s="37">
        <v>2</v>
      </c>
      <c r="M70" s="37">
        <v>2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186</v>
      </c>
      <c r="C71" s="37">
        <v>568</v>
      </c>
      <c r="D71" s="37">
        <v>751</v>
      </c>
      <c r="E71" s="37">
        <v>754</v>
      </c>
      <c r="F71" s="37">
        <v>860</v>
      </c>
      <c r="G71" s="37">
        <v>898</v>
      </c>
      <c r="H71" s="37">
        <v>1010</v>
      </c>
      <c r="I71" s="37">
        <v>1231</v>
      </c>
      <c r="J71" s="37">
        <v>1394</v>
      </c>
      <c r="K71" s="37">
        <v>1210</v>
      </c>
      <c r="L71" s="37">
        <v>1268</v>
      </c>
      <c r="M71" s="37">
        <v>975</v>
      </c>
      <c r="N71" s="37">
        <v>1187</v>
      </c>
      <c r="O71" s="37">
        <v>1080</v>
      </c>
      <c r="P71" s="37">
        <v>1402</v>
      </c>
      <c r="Q71" s="37">
        <v>1188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13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3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5201</v>
      </c>
      <c r="C75" s="40">
        <f t="shared" ref="C75:Q75" si="9">C76+C82</f>
        <v>2813.0350125078839</v>
      </c>
      <c r="D75" s="40">
        <f t="shared" si="9"/>
        <v>1963</v>
      </c>
      <c r="E75" s="40">
        <f t="shared" si="9"/>
        <v>7104</v>
      </c>
      <c r="F75" s="40">
        <f t="shared" si="9"/>
        <v>8767</v>
      </c>
      <c r="G75" s="40">
        <f t="shared" si="9"/>
        <v>10024</v>
      </c>
      <c r="H75" s="40">
        <f t="shared" si="9"/>
        <v>25098</v>
      </c>
      <c r="I75" s="40">
        <f t="shared" si="9"/>
        <v>48464</v>
      </c>
      <c r="J75" s="40">
        <f t="shared" si="9"/>
        <v>70544</v>
      </c>
      <c r="K75" s="40">
        <f t="shared" si="9"/>
        <v>75802</v>
      </c>
      <c r="L75" s="40">
        <f t="shared" si="9"/>
        <v>94289</v>
      </c>
      <c r="M75" s="40">
        <f t="shared" si="9"/>
        <v>104740</v>
      </c>
      <c r="N75" s="40">
        <f t="shared" si="9"/>
        <v>94130</v>
      </c>
      <c r="O75" s="40">
        <f t="shared" si="9"/>
        <v>103725</v>
      </c>
      <c r="P75" s="40">
        <f t="shared" si="9"/>
        <v>97463</v>
      </c>
      <c r="Q75" s="40">
        <f t="shared" si="9"/>
        <v>103212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0</v>
      </c>
      <c r="E76" s="39">
        <f t="shared" si="11"/>
        <v>0</v>
      </c>
      <c r="F76" s="39">
        <f t="shared" si="11"/>
        <v>0</v>
      </c>
      <c r="G76" s="39">
        <f t="shared" si="11"/>
        <v>559</v>
      </c>
      <c r="H76" s="39">
        <f t="shared" si="11"/>
        <v>16490</v>
      </c>
      <c r="I76" s="39">
        <f t="shared" si="11"/>
        <v>39354</v>
      </c>
      <c r="J76" s="39">
        <f t="shared" si="11"/>
        <v>54046</v>
      </c>
      <c r="K76" s="39">
        <f t="shared" si="11"/>
        <v>66556</v>
      </c>
      <c r="L76" s="39">
        <f t="shared" si="11"/>
        <v>81560</v>
      </c>
      <c r="M76" s="39">
        <f t="shared" si="11"/>
        <v>80724</v>
      </c>
      <c r="N76" s="39">
        <f t="shared" si="11"/>
        <v>84708</v>
      </c>
      <c r="O76" s="39">
        <f t="shared" si="11"/>
        <v>87578</v>
      </c>
      <c r="P76" s="39">
        <f t="shared" si="11"/>
        <v>80486</v>
      </c>
      <c r="Q76" s="39">
        <f t="shared" si="11"/>
        <v>77451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3283</v>
      </c>
      <c r="K77" s="42">
        <v>3094</v>
      </c>
      <c r="L77" s="42">
        <v>3756</v>
      </c>
      <c r="M77" s="42">
        <v>2417</v>
      </c>
      <c r="N77" s="42">
        <v>2430</v>
      </c>
      <c r="O77" s="42">
        <v>1680</v>
      </c>
      <c r="P77" s="42">
        <v>1354</v>
      </c>
      <c r="Q77" s="42">
        <v>1819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15036</v>
      </c>
      <c r="I78" s="42">
        <v>39068</v>
      </c>
      <c r="J78" s="42">
        <v>48926</v>
      </c>
      <c r="K78" s="42">
        <v>61530</v>
      </c>
      <c r="L78" s="42">
        <v>76041</v>
      </c>
      <c r="M78" s="42">
        <v>74735</v>
      </c>
      <c r="N78" s="42">
        <v>80155</v>
      </c>
      <c r="O78" s="42">
        <v>85786</v>
      </c>
      <c r="P78" s="42">
        <v>78862</v>
      </c>
      <c r="Q78" s="42">
        <v>73894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559</v>
      </c>
      <c r="H79" s="42">
        <v>1454</v>
      </c>
      <c r="I79" s="42">
        <v>286</v>
      </c>
      <c r="J79" s="42">
        <v>1837</v>
      </c>
      <c r="K79" s="42">
        <v>1932</v>
      </c>
      <c r="L79" s="42">
        <v>1763</v>
      </c>
      <c r="M79" s="42">
        <v>3572</v>
      </c>
      <c r="N79" s="42">
        <v>2102</v>
      </c>
      <c r="O79" s="42">
        <v>11</v>
      </c>
      <c r="P79" s="42">
        <v>30</v>
      </c>
      <c r="Q79" s="42">
        <v>1367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148</v>
      </c>
      <c r="Q80" s="42">
        <v>302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21</v>
      </c>
      <c r="O81" s="42">
        <v>101</v>
      </c>
      <c r="P81" s="42">
        <v>92</v>
      </c>
      <c r="Q81" s="42">
        <v>69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5201</v>
      </c>
      <c r="C82" s="38">
        <f t="shared" ref="C82:Q82" si="13">SUM(C83:C84)</f>
        <v>2813.0350125078839</v>
      </c>
      <c r="D82" s="38">
        <f t="shared" si="13"/>
        <v>1963</v>
      </c>
      <c r="E82" s="38">
        <f t="shared" si="13"/>
        <v>7104</v>
      </c>
      <c r="F82" s="38">
        <f t="shared" si="13"/>
        <v>8767</v>
      </c>
      <c r="G82" s="38">
        <f t="shared" si="13"/>
        <v>9465</v>
      </c>
      <c r="H82" s="38">
        <f t="shared" si="13"/>
        <v>8608</v>
      </c>
      <c r="I82" s="38">
        <f t="shared" si="13"/>
        <v>9110</v>
      </c>
      <c r="J82" s="38">
        <f t="shared" si="13"/>
        <v>16498</v>
      </c>
      <c r="K82" s="38">
        <f t="shared" si="13"/>
        <v>9246</v>
      </c>
      <c r="L82" s="38">
        <f t="shared" si="13"/>
        <v>12729</v>
      </c>
      <c r="M82" s="38">
        <f t="shared" si="13"/>
        <v>24016</v>
      </c>
      <c r="N82" s="38">
        <f t="shared" si="13"/>
        <v>9422</v>
      </c>
      <c r="O82" s="38">
        <f t="shared" si="13"/>
        <v>16147</v>
      </c>
      <c r="P82" s="38">
        <f t="shared" si="13"/>
        <v>16977</v>
      </c>
      <c r="Q82" s="38">
        <f t="shared" si="13"/>
        <v>25761</v>
      </c>
      <c r="R82" s="112"/>
    </row>
    <row r="83" spans="1:18" ht="11.45" customHeight="1" x14ac:dyDescent="0.25">
      <c r="A83" s="17" t="s">
        <v>23</v>
      </c>
      <c r="B83" s="37">
        <v>5201</v>
      </c>
      <c r="C83" s="37">
        <v>2813</v>
      </c>
      <c r="D83" s="37">
        <v>1963</v>
      </c>
      <c r="E83" s="37">
        <v>7104</v>
      </c>
      <c r="F83" s="37">
        <v>8763</v>
      </c>
      <c r="G83" s="37">
        <v>9450</v>
      </c>
      <c r="H83" s="37">
        <v>8545</v>
      </c>
      <c r="I83" s="37">
        <v>8884</v>
      </c>
      <c r="J83" s="37">
        <v>16007</v>
      </c>
      <c r="K83" s="37">
        <v>8479</v>
      </c>
      <c r="L83" s="37">
        <v>10906</v>
      </c>
      <c r="M83" s="37">
        <v>21398</v>
      </c>
      <c r="N83" s="37">
        <v>6023</v>
      </c>
      <c r="O83" s="37">
        <v>11387</v>
      </c>
      <c r="P83" s="37">
        <v>12142</v>
      </c>
      <c r="Q83" s="37">
        <v>20432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3.5012507883948274E-2</v>
      </c>
      <c r="D84" s="36">
        <v>0</v>
      </c>
      <c r="E84" s="36">
        <v>0</v>
      </c>
      <c r="F84" s="36">
        <v>4</v>
      </c>
      <c r="G84" s="36">
        <v>15</v>
      </c>
      <c r="H84" s="36">
        <v>63</v>
      </c>
      <c r="I84" s="36">
        <v>226</v>
      </c>
      <c r="J84" s="36">
        <v>491</v>
      </c>
      <c r="K84" s="36">
        <v>767</v>
      </c>
      <c r="L84" s="36">
        <v>1823</v>
      </c>
      <c r="M84" s="36">
        <v>2618</v>
      </c>
      <c r="N84" s="36">
        <v>3399</v>
      </c>
      <c r="O84" s="36">
        <v>4760</v>
      </c>
      <c r="P84" s="36">
        <v>4835</v>
      </c>
      <c r="Q84" s="36">
        <v>5329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3.8675761774471273</v>
      </c>
      <c r="C90" s="22">
        <v>3.8347714892215699</v>
      </c>
      <c r="D90" s="22">
        <v>3.8029678724685816</v>
      </c>
      <c r="E90" s="22">
        <v>3.7688769875722095</v>
      </c>
      <c r="F90" s="22">
        <v>3.7190946385989458</v>
      </c>
      <c r="G90" s="22">
        <v>3.674569255044708</v>
      </c>
      <c r="H90" s="22">
        <v>3.6244697225332065</v>
      </c>
      <c r="I90" s="22">
        <v>3.5715043075396853</v>
      </c>
      <c r="J90" s="22">
        <v>3.5229003778599779</v>
      </c>
      <c r="K90" s="22">
        <v>3.4667628500430707</v>
      </c>
      <c r="L90" s="22">
        <v>3.4051274214291007</v>
      </c>
      <c r="M90" s="22">
        <v>3.340289953422674</v>
      </c>
      <c r="N90" s="22">
        <v>3.2772271097600565</v>
      </c>
      <c r="O90" s="22">
        <v>3.2418535087440419</v>
      </c>
      <c r="P90" s="22">
        <v>3.1826786449509128</v>
      </c>
      <c r="Q90" s="22">
        <v>3.1248332092146205</v>
      </c>
    </row>
    <row r="91" spans="1:18" ht="11.45" customHeight="1" x14ac:dyDescent="0.25">
      <c r="A91" s="19" t="s">
        <v>29</v>
      </c>
      <c r="B91" s="21">
        <v>5.8889524025178162</v>
      </c>
      <c r="C91" s="21">
        <v>5.7626537538979612</v>
      </c>
      <c r="D91" s="21">
        <v>5.6985317130943702</v>
      </c>
      <c r="E91" s="21">
        <v>5.6272102293233228</v>
      </c>
      <c r="F91" s="21">
        <v>5.5538795920221729</v>
      </c>
      <c r="G91" s="21">
        <v>5.470639156256663</v>
      </c>
      <c r="H91" s="21">
        <v>5.3781566824336418</v>
      </c>
      <c r="I91" s="21">
        <v>5.2914977285775047</v>
      </c>
      <c r="J91" s="21">
        <v>5.2067553062569143</v>
      </c>
      <c r="K91" s="21">
        <v>5.1278452883407803</v>
      </c>
      <c r="L91" s="21">
        <v>5.0280617908642116</v>
      </c>
      <c r="M91" s="21">
        <v>4.9124564711822023</v>
      </c>
      <c r="N91" s="21">
        <v>4.8207567679315178</v>
      </c>
      <c r="O91" s="21">
        <v>4.7257202032927976</v>
      </c>
      <c r="P91" s="21">
        <v>4.6328318218970193</v>
      </c>
      <c r="Q91" s="21">
        <v>4.5368010255283711</v>
      </c>
    </row>
    <row r="92" spans="1:18" ht="11.45" customHeight="1" x14ac:dyDescent="0.25">
      <c r="A92" s="62" t="s">
        <v>59</v>
      </c>
      <c r="B92" s="70">
        <v>6.1236622809579524</v>
      </c>
      <c r="C92" s="70">
        <v>6.0742090873446548</v>
      </c>
      <c r="D92" s="70">
        <v>6.0598700420205107</v>
      </c>
      <c r="E92" s="70">
        <v>6.0422994935739096</v>
      </c>
      <c r="F92" s="70">
        <v>6.0200882393888531</v>
      </c>
      <c r="G92" s="70">
        <v>5.9916080403446363</v>
      </c>
      <c r="H92" s="70">
        <v>5.952095131526109</v>
      </c>
      <c r="I92" s="70">
        <v>5.914478785558706</v>
      </c>
      <c r="J92" s="70">
        <v>5.8659974063836469</v>
      </c>
      <c r="K92" s="70">
        <v>5.799176219038146</v>
      </c>
      <c r="L92" s="70">
        <v>5.7083752518754611</v>
      </c>
      <c r="M92" s="70">
        <v>5.5930714586896224</v>
      </c>
      <c r="N92" s="70">
        <v>5.4825350922902185</v>
      </c>
      <c r="O92" s="70">
        <v>5.3571288619785777</v>
      </c>
      <c r="P92" s="70">
        <v>5.2267972509116492</v>
      </c>
      <c r="Q92" s="70">
        <v>5.0961653309734718</v>
      </c>
    </row>
    <row r="93" spans="1:18" ht="11.45" customHeight="1" x14ac:dyDescent="0.25">
      <c r="A93" s="62" t="s">
        <v>58</v>
      </c>
      <c r="B93" s="70">
        <v>5.5077085829385339</v>
      </c>
      <c r="C93" s="70">
        <v>5.3267254325638485</v>
      </c>
      <c r="D93" s="70">
        <v>5.2535344655971077</v>
      </c>
      <c r="E93" s="70">
        <v>5.1717715675746909</v>
      </c>
      <c r="F93" s="70">
        <v>5.1005118788719734</v>
      </c>
      <c r="G93" s="70">
        <v>5.0127431484185285</v>
      </c>
      <c r="H93" s="70">
        <v>4.9289652105488884</v>
      </c>
      <c r="I93" s="70">
        <v>4.8545867130584615</v>
      </c>
      <c r="J93" s="70">
        <v>4.7938916070666204</v>
      </c>
      <c r="K93" s="70">
        <v>4.7476971996169386</v>
      </c>
      <c r="L93" s="70">
        <v>4.6759278766414596</v>
      </c>
      <c r="M93" s="70">
        <v>4.5859534746578667</v>
      </c>
      <c r="N93" s="70">
        <v>4.5170101761681929</v>
      </c>
      <c r="O93" s="70">
        <v>4.4434653826186716</v>
      </c>
      <c r="P93" s="70">
        <v>4.367622722930685</v>
      </c>
      <c r="Q93" s="70">
        <v>4.2823891431274541</v>
      </c>
    </row>
    <row r="94" spans="1:18" ht="11.45" customHeight="1" x14ac:dyDescent="0.25">
      <c r="A94" s="62" t="s">
        <v>57</v>
      </c>
      <c r="B94" s="70">
        <v>7.089995686610747</v>
      </c>
      <c r="C94" s="70">
        <v>6.9649017573865528</v>
      </c>
      <c r="D94" s="70">
        <v>6.9641919107529189</v>
      </c>
      <c r="E94" s="70">
        <v>6.9751957032302832</v>
      </c>
      <c r="F94" s="70">
        <v>6.9788705001307836</v>
      </c>
      <c r="G94" s="70">
        <v>6.9793137256546034</v>
      </c>
      <c r="H94" s="70">
        <v>6.9789215046342967</v>
      </c>
      <c r="I94" s="70">
        <v>6.9756501862663338</v>
      </c>
      <c r="J94" s="70">
        <v>6.9723310638158766</v>
      </c>
      <c r="K94" s="70">
        <v>6.9548105241978</v>
      </c>
      <c r="L94" s="70">
        <v>6.9295765920872858</v>
      </c>
      <c r="M94" s="70">
        <v>6.5278501059181178</v>
      </c>
      <c r="N94" s="70">
        <v>6.3893745524485839</v>
      </c>
      <c r="O94" s="70">
        <v>6.3120229822844349</v>
      </c>
      <c r="P94" s="70">
        <v>6.1698770699692309</v>
      </c>
      <c r="Q94" s="70">
        <v>5.7043727977725327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>
        <v>5.2728424398693372</v>
      </c>
      <c r="M95" s="70">
        <v>5.2940650796230688</v>
      </c>
      <c r="N95" s="70">
        <v>5.4095346413745595</v>
      </c>
      <c r="O95" s="70">
        <v>5.3360905622286507</v>
      </c>
      <c r="P95" s="70">
        <v>4.8610317729814918</v>
      </c>
      <c r="Q95" s="70">
        <v>4.7547417066478994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>
        <v>2.3342006543457683</v>
      </c>
      <c r="O96" s="70">
        <v>2.462210991738925</v>
      </c>
      <c r="P96" s="70">
        <v>2.616603323179576</v>
      </c>
      <c r="Q96" s="70">
        <v>2.878643365414451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>
        <v>2.2700240490771333</v>
      </c>
      <c r="M97" s="70">
        <v>2.2516826650059003</v>
      </c>
      <c r="N97" s="70">
        <v>2.236224525352037</v>
      </c>
      <c r="O97" s="70">
        <v>2.2265537916218121</v>
      </c>
      <c r="P97" s="70">
        <v>2.2072530443471114</v>
      </c>
      <c r="Q97" s="70">
        <v>2.1920546972782882</v>
      </c>
    </row>
    <row r="98" spans="1:17" ht="11.45" customHeight="1" x14ac:dyDescent="0.25">
      <c r="A98" s="19" t="s">
        <v>28</v>
      </c>
      <c r="B98" s="21">
        <v>57.041250210315283</v>
      </c>
      <c r="C98" s="21">
        <v>55.411924317070643</v>
      </c>
      <c r="D98" s="21">
        <v>54.602738550394378</v>
      </c>
      <c r="E98" s="21">
        <v>53.922499121964897</v>
      </c>
      <c r="F98" s="21">
        <v>53.233701834069201</v>
      </c>
      <c r="G98" s="21">
        <v>52.468375500936546</v>
      </c>
      <c r="H98" s="21">
        <v>51.675977827700734</v>
      </c>
      <c r="I98" s="21">
        <v>50.806034327299869</v>
      </c>
      <c r="J98" s="21">
        <v>50.017485749918592</v>
      </c>
      <c r="K98" s="21">
        <v>49.164999747069047</v>
      </c>
      <c r="L98" s="21">
        <v>48.325338026576937</v>
      </c>
      <c r="M98" s="21">
        <v>47.520579076126154</v>
      </c>
      <c r="N98" s="21">
        <v>46.601607782049264</v>
      </c>
      <c r="O98" s="21">
        <v>45.932664416084336</v>
      </c>
      <c r="P98" s="21">
        <v>45.695253889742673</v>
      </c>
      <c r="Q98" s="21">
        <v>45.498399919221242</v>
      </c>
    </row>
    <row r="99" spans="1:17" ht="11.45" customHeight="1" x14ac:dyDescent="0.25">
      <c r="A99" s="62" t="s">
        <v>59</v>
      </c>
      <c r="B99" s="20">
        <v>16.912617126500798</v>
      </c>
      <c r="C99" s="20">
        <v>16.95489866931705</v>
      </c>
      <c r="D99" s="20">
        <v>16.997285915990343</v>
      </c>
      <c r="E99" s="20">
        <v>17.039779130780317</v>
      </c>
      <c r="F99" s="20">
        <v>17.082378578607269</v>
      </c>
      <c r="G99" s="20">
        <v>17.125084525053786</v>
      </c>
      <c r="H99" s="20">
        <v>17.167897236366422</v>
      </c>
      <c r="I99" s="20">
        <v>17.210816979457338</v>
      </c>
      <c r="J99" s="20">
        <v>17.25384402190598</v>
      </c>
      <c r="K99" s="20">
        <v>17.262710514779201</v>
      </c>
      <c r="L99" s="20">
        <v>17.222164664948412</v>
      </c>
      <c r="M99" s="20">
        <v>17.169662052741668</v>
      </c>
      <c r="N99" s="20">
        <v>17.209261489231022</v>
      </c>
      <c r="O99" s="20">
        <v>17.241635204234008</v>
      </c>
      <c r="P99" s="20">
        <v>17.279000908749264</v>
      </c>
      <c r="Q99" s="20">
        <v>17.314065241792974</v>
      </c>
    </row>
    <row r="100" spans="1:17" ht="11.45" customHeight="1" x14ac:dyDescent="0.25">
      <c r="A100" s="62" t="s">
        <v>58</v>
      </c>
      <c r="B100" s="20">
        <v>57.63763302900869</v>
      </c>
      <c r="C100" s="20">
        <v>55.966346183615038</v>
      </c>
      <c r="D100" s="20">
        <v>55.091681347596612</v>
      </c>
      <c r="E100" s="20">
        <v>54.390124249448469</v>
      </c>
      <c r="F100" s="20">
        <v>53.67666335605913</v>
      </c>
      <c r="G100" s="20">
        <v>52.934811242537187</v>
      </c>
      <c r="H100" s="20">
        <v>52.096090879705301</v>
      </c>
      <c r="I100" s="20">
        <v>51.193557031151791</v>
      </c>
      <c r="J100" s="20">
        <v>50.364641631053843</v>
      </c>
      <c r="K100" s="20">
        <v>49.483070987241696</v>
      </c>
      <c r="L100" s="20">
        <v>48.610843680340523</v>
      </c>
      <c r="M100" s="20">
        <v>47.795712681758054</v>
      </c>
      <c r="N100" s="20">
        <v>46.863766242076572</v>
      </c>
      <c r="O100" s="20">
        <v>46.180729113570251</v>
      </c>
      <c r="P100" s="20">
        <v>45.936363939160593</v>
      </c>
      <c r="Q100" s="20">
        <v>45.725782619391929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>
        <v>25.24040619517562</v>
      </c>
      <c r="C103" s="20">
        <v>25.303507210663557</v>
      </c>
      <c r="D103" s="20">
        <v>25.366765978690214</v>
      </c>
      <c r="E103" s="20">
        <v>25.430182893636935</v>
      </c>
      <c r="F103" s="20">
        <v>25.49375835087103</v>
      </c>
      <c r="G103" s="20">
        <v>23.138025067493011</v>
      </c>
      <c r="H103" s="20">
        <v>23.19587013016174</v>
      </c>
      <c r="I103" s="20">
        <v>23.132280798520917</v>
      </c>
      <c r="J103" s="20">
        <v>23.055398761351093</v>
      </c>
      <c r="K103" s="20">
        <v>23.113037258254472</v>
      </c>
      <c r="L103" s="20">
        <v>23.170819851400108</v>
      </c>
      <c r="M103" s="20">
        <v>23.228746901028607</v>
      </c>
      <c r="N103" s="20">
        <v>23.286818768281176</v>
      </c>
      <c r="O103" s="20">
        <v>23.345035815201882</v>
      </c>
      <c r="P103" s="20">
        <v>22.986886947423173</v>
      </c>
      <c r="Q103" s="20">
        <v>22.992160072796725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8.4007783480656393</v>
      </c>
      <c r="C105" s="102">
        <v>8.2643492548824558</v>
      </c>
      <c r="D105" s="102">
        <v>8.1958366817708441</v>
      </c>
      <c r="E105" s="102">
        <v>8.0411627739835012</v>
      </c>
      <c r="F105" s="102">
        <v>7.9033736030106772</v>
      </c>
      <c r="G105" s="102">
        <v>7.7772948999084415</v>
      </c>
      <c r="H105" s="102">
        <v>7.6738861084213434</v>
      </c>
      <c r="I105" s="102">
        <v>7.5575182982741325</v>
      </c>
      <c r="J105" s="102">
        <v>7.4217663951282411</v>
      </c>
      <c r="K105" s="102">
        <v>7.2539071023767718</v>
      </c>
      <c r="L105" s="102">
        <v>7.1356233512045275</v>
      </c>
      <c r="M105" s="102">
        <v>7.0260768509207336</v>
      </c>
      <c r="N105" s="102">
        <v>6.9133324438879669</v>
      </c>
      <c r="O105" s="102">
        <v>6.7943352797798759</v>
      </c>
      <c r="P105" s="102">
        <v>6.6686657746758264</v>
      </c>
      <c r="Q105" s="102">
        <v>6.5495663587847366</v>
      </c>
    </row>
    <row r="106" spans="1:17" ht="11.45" customHeight="1" x14ac:dyDescent="0.25">
      <c r="A106" s="62" t="s">
        <v>59</v>
      </c>
      <c r="B106" s="70">
        <v>8.1029806266359614</v>
      </c>
      <c r="C106" s="70">
        <v>8.0065825340383618</v>
      </c>
      <c r="D106" s="70">
        <v>7.9081192429741467</v>
      </c>
      <c r="E106" s="70">
        <v>7.8092406297545276</v>
      </c>
      <c r="F106" s="70">
        <v>7.7145764318038434</v>
      </c>
      <c r="G106" s="70">
        <v>7.632433728499679</v>
      </c>
      <c r="H106" s="70">
        <v>7.5770755667522387</v>
      </c>
      <c r="I106" s="70">
        <v>7.5003984958055909</v>
      </c>
      <c r="J106" s="70">
        <v>7.3130189579437159</v>
      </c>
      <c r="K106" s="70">
        <v>7.0826291024581289</v>
      </c>
      <c r="L106" s="70">
        <v>6.8969408823661693</v>
      </c>
      <c r="M106" s="70">
        <v>6.7521629785412012</v>
      </c>
      <c r="N106" s="70">
        <v>6.643405267065277</v>
      </c>
      <c r="O106" s="70">
        <v>6.5134270045758642</v>
      </c>
      <c r="P106" s="70">
        <v>6.3833076772357051</v>
      </c>
      <c r="Q106" s="70">
        <v>6.207053876493787</v>
      </c>
    </row>
    <row r="107" spans="1:17" ht="11.45" customHeight="1" x14ac:dyDescent="0.25">
      <c r="A107" s="62" t="s">
        <v>58</v>
      </c>
      <c r="B107" s="70">
        <v>8.1787856912939922</v>
      </c>
      <c r="C107" s="70">
        <v>8.0376953547667025</v>
      </c>
      <c r="D107" s="70">
        <v>7.9783681408837737</v>
      </c>
      <c r="E107" s="70">
        <v>7.8419977415995401</v>
      </c>
      <c r="F107" s="70">
        <v>7.7163225890735978</v>
      </c>
      <c r="G107" s="70">
        <v>7.6028067512030093</v>
      </c>
      <c r="H107" s="70">
        <v>7.5086409981389783</v>
      </c>
      <c r="I107" s="70">
        <v>7.4130843709422365</v>
      </c>
      <c r="J107" s="70">
        <v>7.2965369215219065</v>
      </c>
      <c r="K107" s="70">
        <v>7.1471277245830009</v>
      </c>
      <c r="L107" s="70">
        <v>7.0443784574189037</v>
      </c>
      <c r="M107" s="70">
        <v>6.9341682096061987</v>
      </c>
      <c r="N107" s="70">
        <v>6.8265902501471523</v>
      </c>
      <c r="O107" s="70">
        <v>6.7206074933002</v>
      </c>
      <c r="P107" s="70">
        <v>6.604984331797219</v>
      </c>
      <c r="Q107" s="70">
        <v>6.4798226279834319</v>
      </c>
    </row>
    <row r="108" spans="1:17" ht="11.45" customHeight="1" x14ac:dyDescent="0.25">
      <c r="A108" s="62" t="s">
        <v>57</v>
      </c>
      <c r="B108" s="70">
        <v>11.572677111236922</v>
      </c>
      <c r="C108" s="70">
        <v>11.354607969091008</v>
      </c>
      <c r="D108" s="70">
        <v>11.300499374832652</v>
      </c>
      <c r="E108" s="70">
        <v>11.25601625604385</v>
      </c>
      <c r="F108" s="70">
        <v>11.147026051671375</v>
      </c>
      <c r="G108" s="70">
        <v>11.049844671418626</v>
      </c>
      <c r="H108" s="70">
        <v>10.937530143119817</v>
      </c>
      <c r="I108" s="70">
        <v>10.84481119438265</v>
      </c>
      <c r="J108" s="70">
        <v>10.650715516225414</v>
      </c>
      <c r="K108" s="70">
        <v>10.421379549210092</v>
      </c>
      <c r="L108" s="70">
        <v>10.318377430074657</v>
      </c>
      <c r="M108" s="70">
        <v>10.220058034208298</v>
      </c>
      <c r="N108" s="70">
        <v>10.154124165715103</v>
      </c>
      <c r="O108" s="70">
        <v>10.125760474423529</v>
      </c>
      <c r="P108" s="70">
        <v>10.095275170157803</v>
      </c>
      <c r="Q108" s="70">
        <v>10.010740360389544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>
        <v>7.2787377100975839</v>
      </c>
      <c r="M109" s="70">
        <v>7.296934554372827</v>
      </c>
      <c r="N109" s="70">
        <v>7.2976989518478854</v>
      </c>
      <c r="O109" s="70">
        <v>7.2971754718399895</v>
      </c>
      <c r="P109" s="70">
        <v>6.7651687644000766</v>
      </c>
      <c r="Q109" s="70">
        <v>7.2580937150026692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 t="s">
        <v>181</v>
      </c>
      <c r="N110" s="70">
        <v>3.337275855750748</v>
      </c>
      <c r="O110" s="70">
        <v>3.3260531581827371</v>
      </c>
      <c r="P110" s="70">
        <v>3.3082109429616029</v>
      </c>
      <c r="Q110" s="70">
        <v>3.2900318576892484</v>
      </c>
    </row>
    <row r="111" spans="1:17" ht="11.45" customHeight="1" x14ac:dyDescent="0.25">
      <c r="A111" s="19" t="s">
        <v>24</v>
      </c>
      <c r="B111" s="21">
        <v>42.721264822114769</v>
      </c>
      <c r="C111" s="21">
        <v>42.507674056669579</v>
      </c>
      <c r="D111" s="21">
        <v>42.406084230633248</v>
      </c>
      <c r="E111" s="21">
        <v>42.265828475601126</v>
      </c>
      <c r="F111" s="21">
        <v>42.121133560195332</v>
      </c>
      <c r="G111" s="21">
        <v>42.006701313021424</v>
      </c>
      <c r="H111" s="21">
        <v>41.891886024234502</v>
      </c>
      <c r="I111" s="21">
        <v>41.773500236089141</v>
      </c>
      <c r="J111" s="21">
        <v>41.541493753118395</v>
      </c>
      <c r="K111" s="21">
        <v>41.392577154497502</v>
      </c>
      <c r="L111" s="21">
        <v>41.182988133775162</v>
      </c>
      <c r="M111" s="21">
        <v>40.836808326643933</v>
      </c>
      <c r="N111" s="21">
        <v>40.657449116475938</v>
      </c>
      <c r="O111" s="21">
        <v>40.375493366479581</v>
      </c>
      <c r="P111" s="21">
        <v>40.100708186898402</v>
      </c>
      <c r="Q111" s="21">
        <v>39.708719635509254</v>
      </c>
    </row>
    <row r="112" spans="1:17" ht="11.45" customHeight="1" x14ac:dyDescent="0.25">
      <c r="A112" s="17" t="s">
        <v>23</v>
      </c>
      <c r="B112" s="20">
        <v>42.261444704509714</v>
      </c>
      <c r="C112" s="20">
        <v>42.251745979614512</v>
      </c>
      <c r="D112" s="20">
        <v>42.283163267013364</v>
      </c>
      <c r="E112" s="20">
        <v>42.229239210569759</v>
      </c>
      <c r="F112" s="20">
        <v>42.140458112027957</v>
      </c>
      <c r="G112" s="20">
        <v>42.038958614418924</v>
      </c>
      <c r="H112" s="20">
        <v>41.9246427697028</v>
      </c>
      <c r="I112" s="20">
        <v>41.806693857001598</v>
      </c>
      <c r="J112" s="20">
        <v>41.552523685511915</v>
      </c>
      <c r="K112" s="20">
        <v>41.39702288420515</v>
      </c>
      <c r="L112" s="20">
        <v>41.184713048105209</v>
      </c>
      <c r="M112" s="20">
        <v>40.816331113702638</v>
      </c>
      <c r="N112" s="20">
        <v>40.64064082203236</v>
      </c>
      <c r="O112" s="20">
        <v>40.351386851041369</v>
      </c>
      <c r="P112" s="20">
        <v>40.068114871001754</v>
      </c>
      <c r="Q112" s="20">
        <v>39.65392697156048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44.196853206704937</v>
      </c>
      <c r="D113" s="69">
        <v>43.176910587562645</v>
      </c>
      <c r="E113" s="69">
        <v>42.498005422434701</v>
      </c>
      <c r="F113" s="69">
        <v>42.011943683282375</v>
      </c>
      <c r="G113" s="69">
        <v>41.82327803310082</v>
      </c>
      <c r="H113" s="69">
        <v>41.710595564527267</v>
      </c>
      <c r="I113" s="69">
        <v>41.593641675416976</v>
      </c>
      <c r="J113" s="69">
        <v>41.477660958901069</v>
      </c>
      <c r="K113" s="69">
        <v>41.365569438139772</v>
      </c>
      <c r="L113" s="69">
        <v>41.172499564084845</v>
      </c>
      <c r="M113" s="69">
        <v>40.971939289725263</v>
      </c>
      <c r="N113" s="69">
        <v>40.764989871656198</v>
      </c>
      <c r="O113" s="69">
        <v>40.525017927155346</v>
      </c>
      <c r="P113" s="69">
        <v>40.304289214357603</v>
      </c>
      <c r="Q113" s="69">
        <v>40.067916221841529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1.105105568533884</v>
      </c>
      <c r="C117" s="111">
        <f>IF(TrRoad_act!C86=0,"",TrRoad_ene!C62/TrRoad_tech!C90)</f>
        <v>1.1244309353449815</v>
      </c>
      <c r="D117" s="111">
        <f>IF(TrRoad_act!D86=0,"",TrRoad_ene!D62/TrRoad_tech!D90)</f>
        <v>1.1016359073623661</v>
      </c>
      <c r="E117" s="111">
        <f>IF(TrRoad_act!E86=0,"",TrRoad_ene!E62/TrRoad_tech!E90)</f>
        <v>1.1222550420480304</v>
      </c>
      <c r="F117" s="111">
        <f>IF(TrRoad_act!F86=0,"",TrRoad_ene!F62/TrRoad_tech!F90)</f>
        <v>1.1105871285206037</v>
      </c>
      <c r="G117" s="111">
        <f>IF(TrRoad_act!G86=0,"",TrRoad_ene!G62/TrRoad_tech!G90)</f>
        <v>1.089281979886777</v>
      </c>
      <c r="H117" s="111">
        <f>IF(TrRoad_act!H86=0,"",TrRoad_ene!H62/TrRoad_tech!H90)</f>
        <v>1.1044559547786088</v>
      </c>
      <c r="I117" s="111">
        <f>IF(TrRoad_act!I86=0,"",TrRoad_ene!I62/TrRoad_tech!I90)</f>
        <v>1.1308032503066536</v>
      </c>
      <c r="J117" s="111">
        <f>IF(TrRoad_act!J86=0,"",TrRoad_ene!J62/TrRoad_tech!J90)</f>
        <v>1.1066657662838195</v>
      </c>
      <c r="K117" s="111">
        <f>IF(TrRoad_act!K86=0,"",TrRoad_ene!K62/TrRoad_tech!K90)</f>
        <v>1.1130205807867952</v>
      </c>
      <c r="L117" s="111">
        <f>IF(TrRoad_act!L86=0,"",TrRoad_ene!L62/TrRoad_tech!L90)</f>
        <v>1.125430060681808</v>
      </c>
      <c r="M117" s="111">
        <f>IF(TrRoad_act!M86=0,"",TrRoad_ene!M62/TrRoad_tech!M90)</f>
        <v>1.1283495190835289</v>
      </c>
      <c r="N117" s="111">
        <f>IF(TrRoad_act!N86=0,"",TrRoad_ene!N62/TrRoad_tech!N90)</f>
        <v>1.1454058942943868</v>
      </c>
      <c r="O117" s="111">
        <f>IF(TrRoad_act!O86=0,"",TrRoad_ene!O62/TrRoad_tech!O90)</f>
        <v>1.1706361168785029</v>
      </c>
      <c r="P117" s="111">
        <f>IF(TrRoad_act!P86=0,"",TrRoad_ene!P62/TrRoad_tech!P90)</f>
        <v>1.1591981911112821</v>
      </c>
      <c r="Q117" s="111">
        <f>IF(TrRoad_act!Q86=0,"",TrRoad_ene!Q62/TrRoad_tech!Q90)</f>
        <v>1.1812239361593271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1.0637620602562716</v>
      </c>
      <c r="C118" s="107">
        <f>IF(TrRoad_act!C87=0,"",TrRoad_ene!C63/TrRoad_tech!C91)</f>
        <v>1.0859449154961891</v>
      </c>
      <c r="D118" s="107">
        <f>IF(TrRoad_act!D87=0,"",TrRoad_ene!D63/TrRoad_tech!D91)</f>
        <v>1.0724300347999189</v>
      </c>
      <c r="E118" s="107">
        <f>IF(TrRoad_act!E87=0,"",TrRoad_ene!E63/TrRoad_tech!E91)</f>
        <v>1.0687378014562325</v>
      </c>
      <c r="F118" s="107">
        <f>IF(TrRoad_act!F87=0,"",TrRoad_ene!F63/TrRoad_tech!F91)</f>
        <v>1.0807150074853111</v>
      </c>
      <c r="G118" s="107">
        <f>IF(TrRoad_act!G87=0,"",TrRoad_ene!G63/TrRoad_tech!G91)</f>
        <v>1.0808992640619337</v>
      </c>
      <c r="H118" s="107">
        <f>IF(TrRoad_act!H87=0,"",TrRoad_ene!H63/TrRoad_tech!H91)</f>
        <v>1.083685973583006</v>
      </c>
      <c r="I118" s="107">
        <f>IF(TrRoad_act!I87=0,"",TrRoad_ene!I63/TrRoad_tech!I91)</f>
        <v>1.0759614281494947</v>
      </c>
      <c r="J118" s="107">
        <f>IF(TrRoad_act!J87=0,"",TrRoad_ene!J63/TrRoad_tech!J91)</f>
        <v>1.0963432655696723</v>
      </c>
      <c r="K118" s="107">
        <f>IF(TrRoad_act!K87=0,"",TrRoad_ene!K63/TrRoad_tech!K91)</f>
        <v>1.1213721264533416</v>
      </c>
      <c r="L118" s="107">
        <f>IF(TrRoad_act!L87=0,"",TrRoad_ene!L63/TrRoad_tech!L91)</f>
        <v>1.123505141894608</v>
      </c>
      <c r="M118" s="107">
        <f>IF(TrRoad_act!M87=0,"",TrRoad_ene!M63/TrRoad_tech!M91)</f>
        <v>1.1339821292112668</v>
      </c>
      <c r="N118" s="107">
        <f>IF(TrRoad_act!N87=0,"",TrRoad_ene!N63/TrRoad_tech!N91)</f>
        <v>1.1408697459012063</v>
      </c>
      <c r="O118" s="107">
        <f>IF(TrRoad_act!O87=0,"",TrRoad_ene!O63/TrRoad_tech!O91)</f>
        <v>1.1404676929795772</v>
      </c>
      <c r="P118" s="107">
        <f>IF(TrRoad_act!P87=0,"",TrRoad_ene!P63/TrRoad_tech!P91)</f>
        <v>1.1432171164132896</v>
      </c>
      <c r="Q118" s="107">
        <f>IF(TrRoad_act!Q87=0,"",TrRoad_ene!Q63/TrRoad_tech!Q91)</f>
        <v>1.1853530701321009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1.1000000000067303</v>
      </c>
      <c r="C119" s="108">
        <f>IF(TrRoad_act!C88=0,"",TrRoad_ene!C64/TrRoad_tech!C92)</f>
        <v>1.1002513566456584</v>
      </c>
      <c r="D119" s="108">
        <f>IF(TrRoad_act!D88=0,"",TrRoad_ene!D64/TrRoad_tech!D92)</f>
        <v>1.1008016439517754</v>
      </c>
      <c r="E119" s="108">
        <f>IF(TrRoad_act!E88=0,"",TrRoad_ene!E64/TrRoad_tech!E92)</f>
        <v>1.1016487384975122</v>
      </c>
      <c r="F119" s="108">
        <f>IF(TrRoad_act!F88=0,"",TrRoad_ene!F64/TrRoad_tech!F92)</f>
        <v>1.1029398851158498</v>
      </c>
      <c r="G119" s="108">
        <f>IF(TrRoad_act!G88=0,"",TrRoad_ene!G64/TrRoad_tech!G92)</f>
        <v>1.1046445439305874</v>
      </c>
      <c r="H119" s="108">
        <f>IF(TrRoad_act!H88=0,"",TrRoad_ene!H64/TrRoad_tech!H92)</f>
        <v>1.1071005403415597</v>
      </c>
      <c r="I119" s="108">
        <f>IF(TrRoad_act!I88=0,"",TrRoad_ene!I64/TrRoad_tech!I92)</f>
        <v>1.1100890261747447</v>
      </c>
      <c r="J119" s="108">
        <f>IF(TrRoad_act!J88=0,"",TrRoad_ene!J64/TrRoad_tech!J92)</f>
        <v>1.1137856458908346</v>
      </c>
      <c r="K119" s="108">
        <f>IF(TrRoad_act!K88=0,"",TrRoad_ene!K64/TrRoad_tech!K92)</f>
        <v>1.1183587639534736</v>
      </c>
      <c r="L119" s="108">
        <f>IF(TrRoad_act!L88=0,"",TrRoad_ene!L64/TrRoad_tech!L92)</f>
        <v>1.1245691303736824</v>
      </c>
      <c r="M119" s="108">
        <f>IF(TrRoad_act!M88=0,"",TrRoad_ene!M64/TrRoad_tech!M92)</f>
        <v>1.132120869585612</v>
      </c>
      <c r="N119" s="108">
        <f>IF(TrRoad_act!N88=0,"",TrRoad_ene!N64/TrRoad_tech!N92)</f>
        <v>1.1416447747621965</v>
      </c>
      <c r="O119" s="108">
        <f>IF(TrRoad_act!O88=0,"",TrRoad_ene!O64/TrRoad_tech!O92)</f>
        <v>1.1531762850985849</v>
      </c>
      <c r="P119" s="108">
        <f>IF(TrRoad_act!P88=0,"",TrRoad_ene!P64/TrRoad_tech!P92)</f>
        <v>1.1663627149207547</v>
      </c>
      <c r="Q119" s="108">
        <f>IF(TrRoad_act!Q88=0,"",TrRoad_ene!Q64/TrRoad_tech!Q92)</f>
        <v>1.181153991619468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1.0595771671591996</v>
      </c>
      <c r="C120" s="108">
        <f>IF(TrRoad_act!C89=0,"",TrRoad_ene!C65/TrRoad_tech!C93)</f>
        <v>1.1070144486388085</v>
      </c>
      <c r="D120" s="108">
        <f>IF(TrRoad_act!D89=0,"",TrRoad_ene!D65/TrRoad_tech!D93)</f>
        <v>1.0868965654995959</v>
      </c>
      <c r="E120" s="108">
        <f>IF(TrRoad_act!E89=0,"",TrRoad_ene!E65/TrRoad_tech!E93)</f>
        <v>1.0796700031020534</v>
      </c>
      <c r="F120" s="108">
        <f>IF(TrRoad_act!F89=0,"",TrRoad_ene!F65/TrRoad_tech!F93)</f>
        <v>1.1070090064822564</v>
      </c>
      <c r="G120" s="108">
        <f>IF(TrRoad_act!G89=0,"",TrRoad_ene!G65/TrRoad_tech!G93)</f>
        <v>1.1049489517963176</v>
      </c>
      <c r="H120" s="108">
        <f>IF(TrRoad_act!H89=0,"",TrRoad_ene!H65/TrRoad_tech!H93)</f>
        <v>1.1117051314261206</v>
      </c>
      <c r="I120" s="108">
        <f>IF(TrRoad_act!I89=0,"",TrRoad_ene!I65/TrRoad_tech!I93)</f>
        <v>1.1030698630372522</v>
      </c>
      <c r="J120" s="108">
        <f>IF(TrRoad_act!J89=0,"",TrRoad_ene!J65/TrRoad_tech!J93)</f>
        <v>1.1332512908345318</v>
      </c>
      <c r="K120" s="108">
        <f>IF(TrRoad_act!K89=0,"",TrRoad_ene!K65/TrRoad_tech!K93)</f>
        <v>1.1623035570619284</v>
      </c>
      <c r="L120" s="108">
        <f>IF(TrRoad_act!L89=0,"",TrRoad_ene!L65/TrRoad_tech!L93)</f>
        <v>1.1609455015722518</v>
      </c>
      <c r="M120" s="108">
        <f>IF(TrRoad_act!M89=0,"",TrRoad_ene!M65/TrRoad_tech!M93)</f>
        <v>1.1690789079789754</v>
      </c>
      <c r="N120" s="108">
        <f>IF(TrRoad_act!N89=0,"",TrRoad_ene!N65/TrRoad_tech!N93)</f>
        <v>1.1720225368098891</v>
      </c>
      <c r="O120" s="108">
        <f>IF(TrRoad_act!O89=0,"",TrRoad_ene!O65/TrRoad_tech!O93)</f>
        <v>1.1628779288637225</v>
      </c>
      <c r="P120" s="108">
        <f>IF(TrRoad_act!P89=0,"",TrRoad_ene!P65/TrRoad_tech!P93)</f>
        <v>1.1583732286730952</v>
      </c>
      <c r="Q120" s="108">
        <f>IF(TrRoad_act!Q89=0,"",TrRoad_ene!Q65/TrRoad_tech!Q93)</f>
        <v>1.2078846508532874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1.3002529347557128</v>
      </c>
      <c r="C121" s="108">
        <f>IF(TrRoad_act!C90=0,"",TrRoad_ene!C66/TrRoad_tech!C94)</f>
        <v>1.288914008779654</v>
      </c>
      <c r="D121" s="108">
        <f>IF(TrRoad_act!D90=0,"",TrRoad_ene!D66/TrRoad_tech!D94)</f>
        <v>1.1000056576368942</v>
      </c>
      <c r="E121" s="108">
        <f>IF(TrRoad_act!E90=0,"",TrRoad_ene!E66/TrRoad_tech!E94)</f>
        <v>1.0326006469587252</v>
      </c>
      <c r="F121" s="108">
        <f>IF(TrRoad_act!F90=0,"",TrRoad_ene!F66/TrRoad_tech!F94)</f>
        <v>1.0317031734255966</v>
      </c>
      <c r="G121" s="108">
        <f>IF(TrRoad_act!G90=0,"",TrRoad_ene!G66/TrRoad_tech!G94)</f>
        <v>1.1000078666113851</v>
      </c>
      <c r="H121" s="108">
        <f>IF(TrRoad_act!H90=0,"",TrRoad_ene!H66/TrRoad_tech!H94)</f>
        <v>1.1381546286743243</v>
      </c>
      <c r="I121" s="108">
        <f>IF(TrRoad_act!I90=0,"",TrRoad_ene!I66/TrRoad_tech!I94)</f>
        <v>1.0590591243760279</v>
      </c>
      <c r="J121" s="108">
        <f>IF(TrRoad_act!J90=0,"",TrRoad_ene!J66/TrRoad_tech!J94)</f>
        <v>1.0526462738021283</v>
      </c>
      <c r="K121" s="108">
        <f>IF(TrRoad_act!K90=0,"",TrRoad_ene!K66/TrRoad_tech!K94)</f>
        <v>1.0753380072025795</v>
      </c>
      <c r="L121" s="108">
        <f>IF(TrRoad_act!L90=0,"",TrRoad_ene!L66/TrRoad_tech!L94)</f>
        <v>1.1006957964545534</v>
      </c>
      <c r="M121" s="108">
        <f>IF(TrRoad_act!M90=0,"",TrRoad_ene!M66/TrRoad_tech!M94)</f>
        <v>1.1164983880895014</v>
      </c>
      <c r="N121" s="108">
        <f>IF(TrRoad_act!N90=0,"",TrRoad_ene!N66/TrRoad_tech!N94)</f>
        <v>1.0873218748593316</v>
      </c>
      <c r="O121" s="108">
        <f>IF(TrRoad_act!O90=0,"",TrRoad_ene!O66/TrRoad_tech!O94)</f>
        <v>1.1017255317478938</v>
      </c>
      <c r="P121" s="108">
        <f>IF(TrRoad_act!P90=0,"",TrRoad_ene!P66/TrRoad_tech!P94)</f>
        <v>1.0978249682014238</v>
      </c>
      <c r="Q121" s="108">
        <f>IF(TrRoad_act!Q90=0,"",TrRoad_ene!Q66/TrRoad_tech!Q94)</f>
        <v>1.1568402624460641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1.2206989859247799</v>
      </c>
      <c r="M122" s="108">
        <f>IF(TrRoad_act!M91=0,"",TrRoad_ene!M67/TrRoad_tech!M95)</f>
        <v>1.2500278527237774</v>
      </c>
      <c r="N122" s="108">
        <f>IF(TrRoad_act!N91=0,"",TrRoad_ene!N67/TrRoad_tech!N95)</f>
        <v>1.2802851695100594</v>
      </c>
      <c r="O122" s="108">
        <f>IF(TrRoad_act!O91=0,"",TrRoad_ene!O67/TrRoad_tech!O95)</f>
        <v>1.3009945709767983</v>
      </c>
      <c r="P122" s="108">
        <f>IF(TrRoad_act!P91=0,"",TrRoad_ene!P67/TrRoad_tech!P95)</f>
        <v>1.2979218580317635</v>
      </c>
      <c r="Q122" s="108">
        <f>IF(TrRoad_act!Q91=0,"",TrRoad_ene!Q67/TrRoad_tech!Q95)</f>
        <v>1.304037851518062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1.2359551891786269</v>
      </c>
      <c r="O123" s="108">
        <f>IF(TrRoad_act!O92=0,"",TrRoad_ene!O68/TrRoad_tech!O96)</f>
        <v>1.2436055494115368</v>
      </c>
      <c r="P123" s="108">
        <f>IF(TrRoad_act!P92=0,"",TrRoad_ene!P68/TrRoad_tech!P96)</f>
        <v>1.2650162006975247</v>
      </c>
      <c r="Q123" s="108">
        <f>IF(TrRoad_act!Q92=0,"",TrRoad_ene!Q68/TrRoad_tech!Q96)</f>
        <v>1.288853002091485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1.2000000000070941</v>
      </c>
      <c r="M124" s="108">
        <f>IF(TrRoad_act!M93=0,"",TrRoad_ene!M69/TrRoad_tech!M97)</f>
        <v>1.2146422829098966</v>
      </c>
      <c r="N124" s="108">
        <f>IF(TrRoad_act!N93=0,"",TrRoad_ene!N69/TrRoad_tech!N97)</f>
        <v>1.2284354471216627</v>
      </c>
      <c r="O124" s="108">
        <f>IF(TrRoad_act!O93=0,"",TrRoad_ene!O69/TrRoad_tech!O97)</f>
        <v>1.2390197705151744</v>
      </c>
      <c r="P124" s="108">
        <f>IF(TrRoad_act!P93=0,"",TrRoad_ene!P69/TrRoad_tech!P97)</f>
        <v>1.2572526237311963</v>
      </c>
      <c r="Q124" s="108">
        <f>IF(TrRoad_act!Q93=0,"",TrRoad_ene!Q69/TrRoad_tech!Q97)</f>
        <v>1.273339991394659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1.1089497958218941</v>
      </c>
      <c r="C125" s="107">
        <f>IF(TrRoad_act!C94=0,"",TrRoad_ene!C70/TrRoad_tech!C98)</f>
        <v>1.1220510196604614</v>
      </c>
      <c r="D125" s="107">
        <f>IF(TrRoad_act!D94=0,"",TrRoad_ene!D70/TrRoad_tech!D98)</f>
        <v>1.1185929868665674</v>
      </c>
      <c r="E125" s="107">
        <f>IF(TrRoad_act!E94=0,"",TrRoad_ene!E70/TrRoad_tech!E98)</f>
        <v>1.1352081506038718</v>
      </c>
      <c r="F125" s="107">
        <f>IF(TrRoad_act!F94=0,"",TrRoad_ene!F70/TrRoad_tech!F98)</f>
        <v>1.1467283905261518</v>
      </c>
      <c r="G125" s="107">
        <f>IF(TrRoad_act!G94=0,"",TrRoad_ene!G70/TrRoad_tech!G98)</f>
        <v>1.1505434489500084</v>
      </c>
      <c r="H125" s="107">
        <f>IF(TrRoad_act!H94=0,"",TrRoad_ene!H70/TrRoad_tech!H98)</f>
        <v>1.1607534015127448</v>
      </c>
      <c r="I125" s="107">
        <f>IF(TrRoad_act!I94=0,"",TrRoad_ene!I70/TrRoad_tech!I98)</f>
        <v>1.1659074448390836</v>
      </c>
      <c r="J125" s="107">
        <f>IF(TrRoad_act!J94=0,"",TrRoad_ene!J70/TrRoad_tech!J98)</f>
        <v>1.1814560609669997</v>
      </c>
      <c r="K125" s="107">
        <f>IF(TrRoad_act!K94=0,"",TrRoad_ene!K70/TrRoad_tech!K98)</f>
        <v>1.1831979153103021</v>
      </c>
      <c r="L125" s="107">
        <f>IF(TrRoad_act!L94=0,"",TrRoad_ene!L70/TrRoad_tech!L98)</f>
        <v>1.1869476689319129</v>
      </c>
      <c r="M125" s="107">
        <f>IF(TrRoad_act!M94=0,"",TrRoad_ene!M70/TrRoad_tech!M98)</f>
        <v>1.1780248929196131</v>
      </c>
      <c r="N125" s="107">
        <f>IF(TrRoad_act!N94=0,"",TrRoad_ene!N70/TrRoad_tech!N98)</f>
        <v>1.1670441986665627</v>
      </c>
      <c r="O125" s="107">
        <f>IF(TrRoad_act!O94=0,"",TrRoad_ene!O70/TrRoad_tech!O98)</f>
        <v>1.1696011307835508</v>
      </c>
      <c r="P125" s="107">
        <f>IF(TrRoad_act!P94=0,"",TrRoad_ene!P70/TrRoad_tech!P98)</f>
        <v>1.1702311902958082</v>
      </c>
      <c r="Q125" s="107">
        <f>IF(TrRoad_act!Q94=0,"",TrRoad_ene!Q70/TrRoad_tech!Q98)</f>
        <v>1.1932691900603272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1.1000000000133239</v>
      </c>
      <c r="D126" s="106">
        <f>IF(TrRoad_act!D95=0,"",TrRoad_ene!D71/TrRoad_tech!D99)</f>
        <v>1.1000000000133237</v>
      </c>
      <c r="E126" s="106">
        <f>IF(TrRoad_act!E95=0,"",TrRoad_ene!E71/TrRoad_tech!E99)</f>
        <v>1.1000000000133239</v>
      </c>
      <c r="F126" s="106">
        <f>IF(TrRoad_act!F95=0,"",TrRoad_ene!F71/TrRoad_tech!F99)</f>
        <v>1.1000000000133237</v>
      </c>
      <c r="G126" s="106">
        <f>IF(TrRoad_act!G95=0,"",TrRoad_ene!G71/TrRoad_tech!G99)</f>
        <v>1.1000000000133241</v>
      </c>
      <c r="H126" s="106">
        <f>IF(TrRoad_act!H95=0,"",TrRoad_ene!H71/TrRoad_tech!H99)</f>
        <v>1.1000000000133239</v>
      </c>
      <c r="I126" s="106">
        <f>IF(TrRoad_act!I95=0,"",TrRoad_ene!I71/TrRoad_tech!I99)</f>
        <v>1.1000000000133234</v>
      </c>
      <c r="J126" s="106">
        <f>IF(TrRoad_act!J95=0,"",TrRoad_ene!J71/TrRoad_tech!J99)</f>
        <v>1.1000000000133241</v>
      </c>
      <c r="K126" s="106">
        <f>IF(TrRoad_act!K95=0,"",TrRoad_ene!K71/TrRoad_tech!K99)</f>
        <v>1.1002109153595321</v>
      </c>
      <c r="L126" s="106">
        <f>IF(TrRoad_act!L95=0,"",TrRoad_ene!L71/TrRoad_tech!L99)</f>
        <v>1.1007494001788107</v>
      </c>
      <c r="M126" s="106">
        <f>IF(TrRoad_act!M95=0,"",TrRoad_ene!M71/TrRoad_tech!M99)</f>
        <v>1.1013515726901129</v>
      </c>
      <c r="N126" s="106">
        <f>IF(TrRoad_act!N95=0,"",TrRoad_ene!N71/TrRoad_tech!N99)</f>
        <v>1.1013727924687022</v>
      </c>
      <c r="O126" s="106">
        <f>IF(TrRoad_act!O95=0,"",TrRoad_ene!O71/TrRoad_tech!O99)</f>
        <v>1.1014406472327418</v>
      </c>
      <c r="P126" s="106">
        <f>IF(TrRoad_act!P95=0,"",TrRoad_ene!P71/TrRoad_tech!P99)</f>
        <v>1.1014771538154753</v>
      </c>
      <c r="Q126" s="106">
        <f>IF(TrRoad_act!Q95=0,"",TrRoad_ene!Q71/TrRoad_tech!Q99)</f>
        <v>1.1015288079638577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1.1080667846255416</v>
      </c>
      <c r="C127" s="106">
        <f>IF(TrRoad_act!C96=0,"",TrRoad_ene!C72/TrRoad_tech!C100)</f>
        <v>1.121361691340748</v>
      </c>
      <c r="D127" s="106">
        <f>IF(TrRoad_act!D96=0,"",TrRoad_ene!D72/TrRoad_tech!D100)</f>
        <v>1.1180650693233991</v>
      </c>
      <c r="E127" s="106">
        <f>IF(TrRoad_act!E96=0,"",TrRoad_ene!E72/TrRoad_tech!E100)</f>
        <v>1.1348490456133851</v>
      </c>
      <c r="F127" s="106">
        <f>IF(TrRoad_act!F96=0,"",TrRoad_ene!F72/TrRoad_tech!F100)</f>
        <v>1.1465124057205547</v>
      </c>
      <c r="G127" s="106">
        <f>IF(TrRoad_act!G96=0,"",TrRoad_ene!G72/TrRoad_tech!G100)</f>
        <v>1.1503759172900752</v>
      </c>
      <c r="H127" s="106">
        <f>IF(TrRoad_act!H96=0,"",TrRoad_ene!H72/TrRoad_tech!H100)</f>
        <v>1.1607331542097392</v>
      </c>
      <c r="I127" s="106">
        <f>IF(TrRoad_act!I96=0,"",TrRoad_ene!I72/TrRoad_tech!I100)</f>
        <v>1.1659573548671973</v>
      </c>
      <c r="J127" s="106">
        <f>IF(TrRoad_act!J96=0,"",TrRoad_ene!J72/TrRoad_tech!J100)</f>
        <v>1.1814938013336393</v>
      </c>
      <c r="K127" s="106">
        <f>IF(TrRoad_act!K96=0,"",TrRoad_ene!K72/TrRoad_tech!K100)</f>
        <v>1.183183371070359</v>
      </c>
      <c r="L127" s="106">
        <f>IF(TrRoad_act!L96=0,"",TrRoad_ene!L72/TrRoad_tech!L100)</f>
        <v>1.1868948826349042</v>
      </c>
      <c r="M127" s="106">
        <f>IF(TrRoad_act!M96=0,"",TrRoad_ene!M72/TrRoad_tech!M100)</f>
        <v>1.1778951713576784</v>
      </c>
      <c r="N127" s="106">
        <f>IF(TrRoad_act!N96=0,"",TrRoad_ene!N72/TrRoad_tech!N100)</f>
        <v>1.1668396470484794</v>
      </c>
      <c r="O127" s="106">
        <f>IF(TrRoad_act!O96=0,"",TrRoad_ene!O72/TrRoad_tech!O100)</f>
        <v>1.1693707182747457</v>
      </c>
      <c r="P127" s="106">
        <f>IF(TrRoad_act!P96=0,"",TrRoad_ene!P72/TrRoad_tech!P100)</f>
        <v>1.1699570335357601</v>
      </c>
      <c r="Q127" s="106">
        <f>IF(TrRoad_act!Q96=0,"",TrRoad_ene!Q72/TrRoad_tech!Q100)</f>
        <v>1.1930110829440876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1.1000000000133241</v>
      </c>
      <c r="D130" s="106">
        <f>IF(TrRoad_act!D99=0,"",TrRoad_ene!D75/TrRoad_tech!D103)</f>
        <v>1.1000000000133241</v>
      </c>
      <c r="E130" s="106">
        <f>IF(TrRoad_act!E99=0,"",TrRoad_ene!E75/TrRoad_tech!E103)</f>
        <v>1.1000000000133243</v>
      </c>
      <c r="F130" s="106">
        <f>IF(TrRoad_act!F99=0,"",TrRoad_ene!F75/TrRoad_tech!F103)</f>
        <v>1.1000000000133241</v>
      </c>
      <c r="G130" s="106">
        <f>IF(TrRoad_act!G99=0,"",TrRoad_ene!G75/TrRoad_tech!G103)</f>
        <v>1.1149133861521003</v>
      </c>
      <c r="H130" s="106">
        <f>IF(TrRoad_act!H99=0,"",TrRoad_ene!H75/TrRoad_tech!H103)</f>
        <v>1.1149133861521001</v>
      </c>
      <c r="I130" s="106">
        <f>IF(TrRoad_act!I99=0,"",TrRoad_ene!I75/TrRoad_tech!I103)</f>
        <v>1.1157413565701013</v>
      </c>
      <c r="J130" s="106">
        <f>IF(TrRoad_act!J99=0,"",TrRoad_ene!J75/TrRoad_tech!J103)</f>
        <v>1.1166666666799756</v>
      </c>
      <c r="K130" s="106">
        <f>IF(TrRoad_act!K99=0,"",TrRoad_ene!K75/TrRoad_tech!K103)</f>
        <v>1.1166666666799754</v>
      </c>
      <c r="L130" s="106">
        <f>IF(TrRoad_act!L99=0,"",TrRoad_ene!L75/TrRoad_tech!L103)</f>
        <v>1.1166666666799756</v>
      </c>
      <c r="M130" s="106">
        <f>IF(TrRoad_act!M99=0,"",TrRoad_ene!M75/TrRoad_tech!M103)</f>
        <v>1.1166666666799756</v>
      </c>
      <c r="N130" s="106">
        <f>IF(TrRoad_act!N99=0,"",TrRoad_ene!N75/TrRoad_tech!N103)</f>
        <v>1.1166666666799756</v>
      </c>
      <c r="O130" s="106">
        <f>IF(TrRoad_act!O99=0,"",TrRoad_ene!O75/TrRoad_tech!O103)</f>
        <v>1.1166666666799754</v>
      </c>
      <c r="P130" s="106">
        <f>IF(TrRoad_act!P99=0,"",TrRoad_ene!P75/TrRoad_tech!P103)</f>
        <v>1.1275794952202227</v>
      </c>
      <c r="Q130" s="106">
        <f>IF(TrRoad_act!Q99=0,"",TrRoad_ene!Q75/TrRoad_tech!Q103)</f>
        <v>1.1289714684320942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1.0828073989116354</v>
      </c>
      <c r="C132" s="109">
        <f>IF(TrRoad_act!C101=0,"",TrRoad_ene!C77/TrRoad_tech!C105)</f>
        <v>1.0828364380950284</v>
      </c>
      <c r="D132" s="109">
        <f>IF(TrRoad_act!D101=0,"",TrRoad_ene!D77/TrRoad_tech!D105)</f>
        <v>1.0838343067287228</v>
      </c>
      <c r="E132" s="109">
        <f>IF(TrRoad_act!E101=0,"",TrRoad_ene!E77/TrRoad_tech!E105)</f>
        <v>1.0865978417892186</v>
      </c>
      <c r="F132" s="109">
        <f>IF(TrRoad_act!F101=0,"",TrRoad_ene!F77/TrRoad_tech!F105)</f>
        <v>1.089531944114182</v>
      </c>
      <c r="G132" s="109">
        <f>IF(TrRoad_act!G101=0,"",TrRoad_ene!G77/TrRoad_tech!G105)</f>
        <v>1.0929324083927094</v>
      </c>
      <c r="H132" s="109">
        <f>IF(TrRoad_act!H101=0,"",TrRoad_ene!H77/TrRoad_tech!H105)</f>
        <v>1.0966178416715908</v>
      </c>
      <c r="I132" s="109">
        <f>IF(TrRoad_act!I101=0,"",TrRoad_ene!I77/TrRoad_tech!I105)</f>
        <v>1.1022527127026289</v>
      </c>
      <c r="J132" s="109">
        <f>IF(TrRoad_act!J101=0,"",TrRoad_ene!J77/TrRoad_tech!J105)</f>
        <v>1.1090418426428825</v>
      </c>
      <c r="K132" s="109">
        <f>IF(TrRoad_act!K101=0,"",TrRoad_ene!K77/TrRoad_tech!K105)</f>
        <v>1.1176646405115418</v>
      </c>
      <c r="L132" s="109">
        <f>IF(TrRoad_act!L101=0,"",TrRoad_ene!L77/TrRoad_tech!L105)</f>
        <v>1.1276621087248033</v>
      </c>
      <c r="M132" s="109">
        <f>IF(TrRoad_act!M101=0,"",TrRoad_ene!M77/TrRoad_tech!M105)</f>
        <v>1.1371252571271424</v>
      </c>
      <c r="N132" s="109">
        <f>IF(TrRoad_act!N101=0,"",TrRoad_ene!N77/TrRoad_tech!N105)</f>
        <v>1.1487162587175737</v>
      </c>
      <c r="O132" s="109">
        <f>IF(TrRoad_act!O101=0,"",TrRoad_ene!O77/TrRoad_tech!O105)</f>
        <v>1.1619003194682327</v>
      </c>
      <c r="P132" s="109">
        <f>IF(TrRoad_act!P101=0,"",TrRoad_ene!P77/TrRoad_tech!P105)</f>
        <v>1.1758773619542875</v>
      </c>
      <c r="Q132" s="109">
        <f>IF(TrRoad_act!Q101=0,"",TrRoad_ene!Q77/TrRoad_tech!Q105)</f>
        <v>1.1899312092392744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1.1003424426379875</v>
      </c>
      <c r="D133" s="108">
        <f>IF(TrRoad_act!D102=0,"",TrRoad_ene!D78/TrRoad_tech!D106)</f>
        <v>1.1011508926238462</v>
      </c>
      <c r="E133" s="108">
        <f>IF(TrRoad_act!E102=0,"",TrRoad_ene!E78/TrRoad_tech!E106)</f>
        <v>1.1024125214886162</v>
      </c>
      <c r="F133" s="108">
        <f>IF(TrRoad_act!F102=0,"",TrRoad_ene!F78/TrRoad_tech!F106)</f>
        <v>1.1040641828889366</v>
      </c>
      <c r="G133" s="108">
        <f>IF(TrRoad_act!G102=0,"",TrRoad_ene!G78/TrRoad_tech!G106)</f>
        <v>1.1058441366697276</v>
      </c>
      <c r="H133" s="108">
        <f>IF(TrRoad_act!H102=0,"",TrRoad_ene!H78/TrRoad_tech!H106)</f>
        <v>1.1070259018229478</v>
      </c>
      <c r="I133" s="108">
        <f>IF(TrRoad_act!I102=0,"",TrRoad_ene!I78/TrRoad_tech!I106)</f>
        <v>1.1089144777503512</v>
      </c>
      <c r="J133" s="108">
        <f>IF(TrRoad_act!J102=0,"",TrRoad_ene!J78/TrRoad_tech!J106)</f>
        <v>1.1159951498870548</v>
      </c>
      <c r="K133" s="108">
        <f>IF(TrRoad_act!K102=0,"",TrRoad_ene!K78/TrRoad_tech!K106)</f>
        <v>1.1244216539667473</v>
      </c>
      <c r="L133" s="108">
        <f>IF(TrRoad_act!L102=0,"",TrRoad_ene!L78/TrRoad_tech!L106)</f>
        <v>1.1356419537445923</v>
      </c>
      <c r="M133" s="108">
        <f>IF(TrRoad_act!M102=0,"",TrRoad_ene!M78/TrRoad_tech!M106)</f>
        <v>1.1458595569859629</v>
      </c>
      <c r="N133" s="108">
        <f>IF(TrRoad_act!N102=0,"",TrRoad_ene!N78/TrRoad_tech!N106)</f>
        <v>1.1558441612602053</v>
      </c>
      <c r="O133" s="108">
        <f>IF(TrRoad_act!O102=0,"",TrRoad_ene!O78/TrRoad_tech!O106)</f>
        <v>1.1675526973439758</v>
      </c>
      <c r="P133" s="108">
        <f>IF(TrRoad_act!P102=0,"",TrRoad_ene!P78/TrRoad_tech!P106)</f>
        <v>1.1801826994446998</v>
      </c>
      <c r="Q133" s="108">
        <f>IF(TrRoad_act!Q102=0,"",TrRoad_ene!Q78/TrRoad_tech!Q106)</f>
        <v>1.197464696813799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1.1004169518677605</v>
      </c>
      <c r="D134" s="108">
        <f>IF(TrRoad_act!D103=0,"",TrRoad_ene!D79/TrRoad_tech!D107)</f>
        <v>1.1008613733148009</v>
      </c>
      <c r="E134" s="108">
        <f>IF(TrRoad_act!E103=0,"",TrRoad_ene!E79/TrRoad_tech!E107)</f>
        <v>1.1023815284261869</v>
      </c>
      <c r="F134" s="108">
        <f>IF(TrRoad_act!F103=0,"",TrRoad_ene!F79/TrRoad_tech!F107)</f>
        <v>1.1045585228915014</v>
      </c>
      <c r="G134" s="108">
        <f>IF(TrRoad_act!G103=0,"",TrRoad_ene!G79/TrRoad_tech!G107)</f>
        <v>1.1071908717741086</v>
      </c>
      <c r="H134" s="108">
        <f>IF(TrRoad_act!H103=0,"",TrRoad_ene!H79/TrRoad_tech!H107)</f>
        <v>1.1103390367087047</v>
      </c>
      <c r="I134" s="108">
        <f>IF(TrRoad_act!I103=0,"",TrRoad_ene!I79/TrRoad_tech!I107)</f>
        <v>1.1145879217058721</v>
      </c>
      <c r="J134" s="108">
        <f>IF(TrRoad_act!J103=0,"",TrRoad_ene!J79/TrRoad_tech!J107)</f>
        <v>1.1201598874933985</v>
      </c>
      <c r="K134" s="108">
        <f>IF(TrRoad_act!K103=0,"",TrRoad_ene!K79/TrRoad_tech!K107)</f>
        <v>1.1276597682220026</v>
      </c>
      <c r="L134" s="108">
        <f>IF(TrRoad_act!L103=0,"",TrRoad_ene!L79/TrRoad_tech!L107)</f>
        <v>1.1366301893825932</v>
      </c>
      <c r="M134" s="108">
        <f>IF(TrRoad_act!M103=0,"",TrRoad_ene!M79/TrRoad_tech!M107)</f>
        <v>1.1464426865728519</v>
      </c>
      <c r="N134" s="108">
        <f>IF(TrRoad_act!N103=0,"",TrRoad_ene!N79/TrRoad_tech!N107)</f>
        <v>1.1579345933876419</v>
      </c>
      <c r="O134" s="108">
        <f>IF(TrRoad_act!O103=0,"",TrRoad_ene!O79/TrRoad_tech!O107)</f>
        <v>1.170239112550435</v>
      </c>
      <c r="P134" s="108">
        <f>IF(TrRoad_act!P103=0,"",TrRoad_ene!P79/TrRoad_tech!P107)</f>
        <v>1.1834275733001511</v>
      </c>
      <c r="Q134" s="108">
        <f>IF(TrRoad_act!Q103=0,"",TrRoad_ene!Q79/TrRoad_tech!Q107)</f>
        <v>1.1983499805918776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1.1000000000067303</v>
      </c>
      <c r="C135" s="108">
        <f>IF(TrRoad_act!C104=0,"",TrRoad_ene!C80/TrRoad_tech!C108)</f>
        <v>1.1000112193986202</v>
      </c>
      <c r="D135" s="108">
        <f>IF(TrRoad_act!D104=0,"",TrRoad_ene!D80/TrRoad_tech!D108)</f>
        <v>1.1000187358730529</v>
      </c>
      <c r="E135" s="108">
        <f>IF(TrRoad_act!E104=0,"",TrRoad_ene!E80/TrRoad_tech!E108)</f>
        <v>1.1000276617271596</v>
      </c>
      <c r="F135" s="108">
        <f>IF(TrRoad_act!F104=0,"",TrRoad_ene!F80/TrRoad_tech!F108)</f>
        <v>1.1000601425244407</v>
      </c>
      <c r="G135" s="108">
        <f>IF(TrRoad_act!G104=0,"",TrRoad_ene!G80/TrRoad_tech!G108)</f>
        <v>1.1000978654112104</v>
      </c>
      <c r="H135" s="108">
        <f>IF(TrRoad_act!H104=0,"",TrRoad_ene!H80/TrRoad_tech!H108)</f>
        <v>1.1004514593139372</v>
      </c>
      <c r="I135" s="108">
        <f>IF(TrRoad_act!I104=0,"",TrRoad_ene!I80/TrRoad_tech!I108)</f>
        <v>1.1006600164784874</v>
      </c>
      <c r="J135" s="108">
        <f>IF(TrRoad_act!J104=0,"",TrRoad_ene!J80/TrRoad_tech!J108)</f>
        <v>1.1022711903076641</v>
      </c>
      <c r="K135" s="108">
        <f>IF(TrRoad_act!K104=0,"",TrRoad_ene!K80/TrRoad_tech!K108)</f>
        <v>1.1050131938247416</v>
      </c>
      <c r="L135" s="108">
        <f>IF(TrRoad_act!L104=0,"",TrRoad_ene!L80/TrRoad_tech!L108)</f>
        <v>1.1087903142955866</v>
      </c>
      <c r="M135" s="108">
        <f>IF(TrRoad_act!M104=0,"",TrRoad_ene!M80/TrRoad_tech!M108)</f>
        <v>1.1170575974580259</v>
      </c>
      <c r="N135" s="108">
        <f>IF(TrRoad_act!N104=0,"",TrRoad_ene!N80/TrRoad_tech!N108)</f>
        <v>1.124168936952608</v>
      </c>
      <c r="O135" s="108">
        <f>IF(TrRoad_act!O104=0,"",TrRoad_ene!O80/TrRoad_tech!O108)</f>
        <v>1.1277992936741745</v>
      </c>
      <c r="P135" s="108">
        <f>IF(TrRoad_act!P104=0,"",TrRoad_ene!P80/TrRoad_tech!P108)</f>
        <v>1.1316667660186575</v>
      </c>
      <c r="Q135" s="108">
        <f>IF(TrRoad_act!Q104=0,"",TrRoad_ene!Q80/TrRoad_tech!Q108)</f>
        <v>1.1372864431137217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>
        <f>IF(TrRoad_act!L105=0,"",TrRoad_ene!L81/TrRoad_tech!L109)</f>
        <v>1.2000000000070941</v>
      </c>
      <c r="M136" s="108">
        <f>IF(TrRoad_act!M105=0,"",TrRoad_ene!M81/TrRoad_tech!M109)</f>
        <v>1.2000000000070941</v>
      </c>
      <c r="N136" s="108">
        <f>IF(TrRoad_act!N105=0,"",TrRoad_ene!N81/TrRoad_tech!N109)</f>
        <v>1.230448273890919</v>
      </c>
      <c r="O136" s="108">
        <f>IF(TrRoad_act!O105=0,"",TrRoad_ene!O81/TrRoad_tech!O109)</f>
        <v>1.2496127637514649</v>
      </c>
      <c r="P136" s="108">
        <f>IF(TrRoad_act!P105=0,"",TrRoad_ene!P81/TrRoad_tech!P109)</f>
        <v>1.2714813648469905</v>
      </c>
      <c r="Q136" s="108">
        <f>IF(TrRoad_act!Q105=0,"",TrRoad_ene!Q81/TrRoad_tech!Q109)</f>
        <v>1.2932205810521524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>
        <f>IF(TrRoad_act!N106=0,"",TrRoad_ene!N82/TrRoad_tech!N110)</f>
        <v>1.2360000000066975</v>
      </c>
      <c r="O137" s="108">
        <f>IF(TrRoad_act!O106=0,"",TrRoad_ene!O82/TrRoad_tech!O110)</f>
        <v>1.2453180607416929</v>
      </c>
      <c r="P137" s="108">
        <f>IF(TrRoad_act!P106=0,"",TrRoad_ene!P82/TrRoad_tech!P110)</f>
        <v>1.2582899103419742</v>
      </c>
      <c r="Q137" s="108">
        <f>IF(TrRoad_act!Q106=0,"",TrRoad_ene!Q82/TrRoad_tech!Q110)</f>
        <v>1.2719540811891663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1.2225516656185551</v>
      </c>
      <c r="C138" s="107">
        <f>IF(TrRoad_act!C107=0,"",TrRoad_ene!C83/TrRoad_tech!C111)</f>
        <v>1.1843123925260175</v>
      </c>
      <c r="D138" s="107">
        <f>IF(TrRoad_act!D107=0,"",TrRoad_ene!D83/TrRoad_tech!D111)</f>
        <v>1.1975851749052757</v>
      </c>
      <c r="E138" s="107">
        <f>IF(TrRoad_act!E107=0,"",TrRoad_ene!E83/TrRoad_tech!E111)</f>
        <v>1.2794290853355614</v>
      </c>
      <c r="F138" s="107">
        <f>IF(TrRoad_act!F107=0,"",TrRoad_ene!F83/TrRoad_tech!F111)</f>
        <v>1.2801317939321379</v>
      </c>
      <c r="G138" s="107">
        <f>IF(TrRoad_act!G107=0,"",TrRoad_ene!G83/TrRoad_tech!G111)</f>
        <v>1.3051774783852716</v>
      </c>
      <c r="H138" s="107">
        <f>IF(TrRoad_act!H107=0,"",TrRoad_ene!H83/TrRoad_tech!H111)</f>
        <v>1.3498814425756236</v>
      </c>
      <c r="I138" s="107">
        <f>IF(TrRoad_act!I107=0,"",TrRoad_ene!I83/TrRoad_tech!I111)</f>
        <v>1.4098232407135736</v>
      </c>
      <c r="J138" s="107">
        <f>IF(TrRoad_act!J107=0,"",TrRoad_ene!J83/TrRoad_tech!J111)</f>
        <v>1.4698743053302121</v>
      </c>
      <c r="K138" s="107">
        <f>IF(TrRoad_act!K107=0,"",TrRoad_ene!K83/TrRoad_tech!K111)</f>
        <v>1.436529878907993</v>
      </c>
      <c r="L138" s="107">
        <f>IF(TrRoad_act!L107=0,"",TrRoad_ene!L83/TrRoad_tech!L111)</f>
        <v>1.4704278861830082</v>
      </c>
      <c r="M138" s="107">
        <f>IF(TrRoad_act!M107=0,"",TrRoad_ene!M83/TrRoad_tech!M111)</f>
        <v>1.4220813023490362</v>
      </c>
      <c r="N138" s="107">
        <f>IF(TrRoad_act!N107=0,"",TrRoad_ene!N83/TrRoad_tech!N111)</f>
        <v>1.3672050348387423</v>
      </c>
      <c r="O138" s="107">
        <f>IF(TrRoad_act!O107=0,"",TrRoad_ene!O83/TrRoad_tech!O111)</f>
        <v>1.3959391284472897</v>
      </c>
      <c r="P138" s="107">
        <f>IF(TrRoad_act!P107=0,"",TrRoad_ene!P83/TrRoad_tech!P111)</f>
        <v>1.416053755649501</v>
      </c>
      <c r="Q138" s="107">
        <f>IF(TrRoad_act!Q107=0,"",TrRoad_ene!Q83/TrRoad_tech!Q111)</f>
        <v>1.4368638528802151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1.1184129327178856</v>
      </c>
      <c r="C139" s="106">
        <f>IF(TrRoad_act!C108=0,"",TrRoad_ene!C84/TrRoad_tech!C112)</f>
        <v>1.1138305559492536</v>
      </c>
      <c r="D139" s="106">
        <f>IF(TrRoad_act!D108=0,"",TrRoad_ene!D84/TrRoad_tech!D112)</f>
        <v>1.1181055506094415</v>
      </c>
      <c r="E139" s="106">
        <f>IF(TrRoad_act!E108=0,"",TrRoad_ene!E84/TrRoad_tech!E112)</f>
        <v>1.1356458936664153</v>
      </c>
      <c r="F139" s="106">
        <f>IF(TrRoad_act!F108=0,"",TrRoad_ene!F84/TrRoad_tech!F112)</f>
        <v>1.1369648590407289</v>
      </c>
      <c r="G139" s="106">
        <f>IF(TrRoad_act!G108=0,"",TrRoad_ene!G84/TrRoad_tech!G112)</f>
        <v>1.1429162125973802</v>
      </c>
      <c r="H139" s="106">
        <f>IF(TrRoad_act!H108=0,"",TrRoad_ene!H84/TrRoad_tech!H112)</f>
        <v>1.1527764345154337</v>
      </c>
      <c r="I139" s="106">
        <f>IF(TrRoad_act!I108=0,"",TrRoad_ene!I84/TrRoad_tech!I112)</f>
        <v>1.1658230584520037</v>
      </c>
      <c r="J139" s="106">
        <f>IF(TrRoad_act!J108=0,"",TrRoad_ene!J84/TrRoad_tech!J112)</f>
        <v>1.1799338280070992</v>
      </c>
      <c r="K139" s="106">
        <f>IF(TrRoad_act!K108=0,"",TrRoad_ene!K84/TrRoad_tech!K112)</f>
        <v>1.1749508847537879</v>
      </c>
      <c r="L139" s="106">
        <f>IF(TrRoad_act!L108=0,"",TrRoad_ene!L84/TrRoad_tech!L112)</f>
        <v>1.1840554004748329</v>
      </c>
      <c r="M139" s="106">
        <f>IF(TrRoad_act!M108=0,"",TrRoad_ene!M84/TrRoad_tech!M112)</f>
        <v>1.1792405928142946</v>
      </c>
      <c r="N139" s="106">
        <f>IF(TrRoad_act!N108=0,"",TrRoad_ene!N84/TrRoad_tech!N112)</f>
        <v>1.1706758691510553</v>
      </c>
      <c r="O139" s="106">
        <f>IF(TrRoad_act!O108=0,"",TrRoad_ene!O84/TrRoad_tech!O112)</f>
        <v>1.1804764611584297</v>
      </c>
      <c r="P139" s="106">
        <f>IF(TrRoad_act!P108=0,"",TrRoad_ene!P84/TrRoad_tech!P112)</f>
        <v>1.1892697316779235</v>
      </c>
      <c r="Q139" s="106">
        <f>IF(TrRoad_act!Q108=0,"",TrRoad_ene!Q84/TrRoad_tech!Q112)</f>
        <v>1.2012865235406405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1.2843523158186729</v>
      </c>
      <c r="C140" s="105">
        <f>IF(TrRoad_act!C109=0,"",TrRoad_ene!C85/TrRoad_tech!C113)</f>
        <v>1.242503440830887</v>
      </c>
      <c r="D140" s="105">
        <f>IF(TrRoad_act!D109=0,"",TrRoad_ene!D85/TrRoad_tech!D113)</f>
        <v>1.2860229980649474</v>
      </c>
      <c r="E140" s="105">
        <f>IF(TrRoad_act!E109=0,"",TrRoad_ene!E85/TrRoad_tech!E113)</f>
        <v>1.4485489345841784</v>
      </c>
      <c r="F140" s="105">
        <f>IF(TrRoad_act!F109=0,"",TrRoad_ene!F85/TrRoad_tech!F113)</f>
        <v>1.43844569809472</v>
      </c>
      <c r="G140" s="105">
        <f>IF(TrRoad_act!G109=0,"",TrRoad_ene!G85/TrRoad_tech!G113)</f>
        <v>1.4685150446285891</v>
      </c>
      <c r="H140" s="105">
        <f>IF(TrRoad_act!H109=0,"",TrRoad_ene!H85/TrRoad_tech!H113)</f>
        <v>1.5445957792382858</v>
      </c>
      <c r="I140" s="105">
        <f>IF(TrRoad_act!I109=0,"",TrRoad_ene!I85/TrRoad_tech!I113)</f>
        <v>1.6371296466640621</v>
      </c>
      <c r="J140" s="105">
        <f>IF(TrRoad_act!J109=0,"",TrRoad_ene!J85/TrRoad_tech!J113)</f>
        <v>1.6876848363570502</v>
      </c>
      <c r="K140" s="105">
        <f>IF(TrRoad_act!K109=0,"",TrRoad_ene!K85/TrRoad_tech!K113)</f>
        <v>1.6388578441122532</v>
      </c>
      <c r="L140" s="105">
        <f>IF(TrRoad_act!L109=0,"",TrRoad_ene!L85/TrRoad_tech!L113)</f>
        <v>1.6888229396655103</v>
      </c>
      <c r="M140" s="105">
        <f>IF(TrRoad_act!M109=0,"",TrRoad_ene!M85/TrRoad_tech!M113)</f>
        <v>1.6073350365959527</v>
      </c>
      <c r="N140" s="105">
        <f>IF(TrRoad_act!N109=0,"",TrRoad_ene!N85/TrRoad_tech!N113)</f>
        <v>1.5174484607074465</v>
      </c>
      <c r="O140" s="105">
        <f>IF(TrRoad_act!O109=0,"",TrRoad_ene!O85/TrRoad_tech!O113)</f>
        <v>1.5606157825991311</v>
      </c>
      <c r="P140" s="105">
        <f>IF(TrRoad_act!P109=0,"",TrRoad_ene!P85/TrRoad_tech!P113)</f>
        <v>1.5936649009425239</v>
      </c>
      <c r="Q140" s="105">
        <f>IF(TrRoad_act!Q109=0,"",TrRoad_ene!Q85/TrRoad_tech!Q113)</f>
        <v>1.6272529732638437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3.4291998277597293</v>
      </c>
      <c r="C144" s="22">
        <v>3.4291998277597293</v>
      </c>
      <c r="D144" s="22">
        <v>3.4291998277597293</v>
      </c>
      <c r="E144" s="22">
        <v>3.3809012386363531</v>
      </c>
      <c r="F144" s="22">
        <v>3.3326026495129768</v>
      </c>
      <c r="G144" s="22">
        <v>3.2843040603896001</v>
      </c>
      <c r="H144" s="22">
        <v>3.2360054712662234</v>
      </c>
      <c r="I144" s="22">
        <v>3.2360054712662234</v>
      </c>
      <c r="J144" s="22">
        <v>3.1394082930194704</v>
      </c>
      <c r="K144" s="22">
        <v>2.9751930899999905</v>
      </c>
      <c r="L144" s="22">
        <v>2.8669836909800623</v>
      </c>
      <c r="M144" s="22">
        <v>2.6982894293847863</v>
      </c>
      <c r="N144" s="22">
        <v>2.75882672600186</v>
      </c>
      <c r="O144" s="22">
        <v>2.6737370721440339</v>
      </c>
      <c r="P144" s="22">
        <v>2.6162391167196879</v>
      </c>
      <c r="Q144" s="22">
        <v>2.5463595938658994</v>
      </c>
    </row>
    <row r="145" spans="1:17" ht="11.45" customHeight="1" x14ac:dyDescent="0.25">
      <c r="A145" s="19" t="s">
        <v>29</v>
      </c>
      <c r="B145" s="21">
        <v>5.2245652734391781</v>
      </c>
      <c r="C145" s="21">
        <v>5.2208369092505578</v>
      </c>
      <c r="D145" s="21">
        <v>5.1801080320169506</v>
      </c>
      <c r="E145" s="21">
        <v>5.0665952376440249</v>
      </c>
      <c r="F145" s="21">
        <v>5.0156899186128934</v>
      </c>
      <c r="G145" s="21">
        <v>4.9217112906171927</v>
      </c>
      <c r="H145" s="21">
        <v>4.8838586479571706</v>
      </c>
      <c r="I145" s="21">
        <v>4.8601135567451701</v>
      </c>
      <c r="J145" s="21">
        <v>4.7347944670639661</v>
      </c>
      <c r="K145" s="21">
        <v>4.5535145581023926</v>
      </c>
      <c r="L145" s="21">
        <v>4.3761474354005321</v>
      </c>
      <c r="M145" s="21">
        <v>4.1749900491358272</v>
      </c>
      <c r="N145" s="21">
        <v>4.2195828791932799</v>
      </c>
      <c r="O145" s="21">
        <v>4.102206148548361</v>
      </c>
      <c r="P145" s="21">
        <v>4.0264903430955004</v>
      </c>
      <c r="Q145" s="21">
        <v>3.9213189466603295</v>
      </c>
    </row>
    <row r="146" spans="1:17" ht="11.45" customHeight="1" x14ac:dyDescent="0.25">
      <c r="A146" s="62" t="s">
        <v>59</v>
      </c>
      <c r="B146" s="70">
        <v>5.715333046266216</v>
      </c>
      <c r="C146" s="70">
        <v>5.715333046266216</v>
      </c>
      <c r="D146" s="70">
        <v>5.715333046266216</v>
      </c>
      <c r="E146" s="70">
        <v>5.6348353977272554</v>
      </c>
      <c r="F146" s="70">
        <v>5.5543377491882957</v>
      </c>
      <c r="G146" s="70">
        <v>5.4738401006493334</v>
      </c>
      <c r="H146" s="70">
        <v>5.3933424521103728</v>
      </c>
      <c r="I146" s="70">
        <v>5.3933424521103728</v>
      </c>
      <c r="J146" s="70">
        <v>5.2323471550324507</v>
      </c>
      <c r="K146" s="70">
        <v>4.9586551499999834</v>
      </c>
      <c r="L146" s="70">
        <v>4.7777997803225372</v>
      </c>
      <c r="M146" s="70">
        <v>4.4968348115594452</v>
      </c>
      <c r="N146" s="70">
        <v>4.6037354212768058</v>
      </c>
      <c r="O146" s="70">
        <v>4.4589359784174984</v>
      </c>
      <c r="P146" s="70">
        <v>4.3716810363145715</v>
      </c>
      <c r="Q146" s="70">
        <v>4.2703682990580161</v>
      </c>
    </row>
    <row r="147" spans="1:17" ht="11.45" customHeight="1" x14ac:dyDescent="0.25">
      <c r="A147" s="62" t="s">
        <v>58</v>
      </c>
      <c r="B147" s="70">
        <v>4.8892144064096765</v>
      </c>
      <c r="C147" s="70">
        <v>4.8834289119110181</v>
      </c>
      <c r="D147" s="70">
        <v>4.8770086136898536</v>
      </c>
      <c r="E147" s="70">
        <v>4.8030501134018966</v>
      </c>
      <c r="F147" s="70">
        <v>4.7857069701551156</v>
      </c>
      <c r="G147" s="70">
        <v>4.7127490358237036</v>
      </c>
      <c r="H147" s="70">
        <v>4.708496630508388</v>
      </c>
      <c r="I147" s="70">
        <v>4.6996582978922392</v>
      </c>
      <c r="J147" s="70">
        <v>4.5986845167775661</v>
      </c>
      <c r="K147" s="70">
        <v>4.4191663080741028</v>
      </c>
      <c r="L147" s="70">
        <v>4.2494199573586906</v>
      </c>
      <c r="M147" s="70">
        <v>4.071144080887886</v>
      </c>
      <c r="N147" s="70">
        <v>4.0533232333772284</v>
      </c>
      <c r="O147" s="70">
        <v>3.9148802590866518</v>
      </c>
      <c r="P147" s="70">
        <v>3.8275206375963813</v>
      </c>
      <c r="Q147" s="70">
        <v>3.707851375177909</v>
      </c>
    </row>
    <row r="148" spans="1:17" ht="11.45" customHeight="1" x14ac:dyDescent="0.25">
      <c r="A148" s="62" t="s">
        <v>57</v>
      </c>
      <c r="B148" s="70">
        <v>0</v>
      </c>
      <c r="C148" s="70">
        <v>6.2863692586376141</v>
      </c>
      <c r="D148" s="70">
        <v>6.2781044991628994</v>
      </c>
      <c r="E148" s="70">
        <v>0</v>
      </c>
      <c r="F148" s="70">
        <v>0</v>
      </c>
      <c r="G148" s="70">
        <v>6.0666554580565606</v>
      </c>
      <c r="H148" s="70">
        <v>6.0611813965862948</v>
      </c>
      <c r="I148" s="70">
        <v>6.0498039354912336</v>
      </c>
      <c r="J148" s="70">
        <v>5.9198218092070825</v>
      </c>
      <c r="K148" s="70">
        <v>5.688730547530966</v>
      </c>
      <c r="L148" s="70">
        <v>4.7271343338399783</v>
      </c>
      <c r="M148" s="70">
        <v>4.7792859773615008</v>
      </c>
      <c r="N148" s="70">
        <v>5.2177477356634547</v>
      </c>
      <c r="O148" s="70">
        <v>5.0950172727941876</v>
      </c>
      <c r="P148" s="70">
        <v>5.0474598690084695</v>
      </c>
      <c r="Q148" s="70">
        <v>5.0371151410611743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5.2728424398693372</v>
      </c>
      <c r="M149" s="70">
        <v>5.4617676386934253</v>
      </c>
      <c r="N149" s="70">
        <v>5.4984088632780947</v>
      </c>
      <c r="O149" s="70">
        <v>5.1944447984586803</v>
      </c>
      <c r="P149" s="70">
        <v>4.5961696864534511</v>
      </c>
      <c r="Q149" s="70">
        <v>4.5660275023323873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2.3342006543457683</v>
      </c>
      <c r="O150" s="70">
        <v>2.6875394313392009</v>
      </c>
      <c r="P150" s="70">
        <v>2.7068773513515167</v>
      </c>
      <c r="Q150" s="70">
        <v>3.0060803642912148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2.2700240490771333</v>
      </c>
      <c r="M151" s="70">
        <v>2.247323808586362</v>
      </c>
      <c r="N151" s="70">
        <v>2.2248505705004984</v>
      </c>
      <c r="O151" s="70">
        <v>2.2026020647954936</v>
      </c>
      <c r="P151" s="70">
        <v>2.1805760441475388</v>
      </c>
      <c r="Q151" s="70">
        <v>2.1587702837060636</v>
      </c>
    </row>
    <row r="152" spans="1:17" ht="11.45" customHeight="1" x14ac:dyDescent="0.25">
      <c r="A152" s="19" t="s">
        <v>28</v>
      </c>
      <c r="B152" s="21">
        <v>46.591787614218987</v>
      </c>
      <c r="C152" s="21">
        <v>46.591787614218987</v>
      </c>
      <c r="D152" s="21">
        <v>46.591787614218987</v>
      </c>
      <c r="E152" s="21">
        <v>46.425980540858781</v>
      </c>
      <c r="F152" s="21">
        <v>46.258377723021745</v>
      </c>
      <c r="G152" s="21">
        <v>45.698058835587879</v>
      </c>
      <c r="H152" s="21">
        <v>45.917598792126483</v>
      </c>
      <c r="I152" s="21">
        <v>45.917598792126483</v>
      </c>
      <c r="J152" s="21">
        <v>45.56708277081254</v>
      </c>
      <c r="K152" s="21">
        <v>44.920813240382472</v>
      </c>
      <c r="L152" s="21">
        <v>44.476136411572028</v>
      </c>
      <c r="M152" s="21">
        <v>43.775171952586518</v>
      </c>
      <c r="N152" s="21">
        <v>44.08332828517905</v>
      </c>
      <c r="O152" s="21">
        <v>43.73536706605185</v>
      </c>
      <c r="P152" s="21">
        <v>43.448144191284001</v>
      </c>
      <c r="Q152" s="21">
        <v>43.199999999908329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12.396637874999961</v>
      </c>
      <c r="L153" s="20">
        <v>11.945765379083593</v>
      </c>
      <c r="M153" s="20">
        <v>11.242872622436611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46.591787614218987</v>
      </c>
      <c r="C154" s="20">
        <v>46.591787614218987</v>
      </c>
      <c r="D154" s="20">
        <v>46.591787614218987</v>
      </c>
      <c r="E154" s="20">
        <v>46.425980540858781</v>
      </c>
      <c r="F154" s="20">
        <v>46.258377723021745</v>
      </c>
      <c r="G154" s="20">
        <v>46.088933115977703</v>
      </c>
      <c r="H154" s="20">
        <v>45.917598792126483</v>
      </c>
      <c r="I154" s="20">
        <v>45.917598792126483</v>
      </c>
      <c r="J154" s="20">
        <v>45.56708277081254</v>
      </c>
      <c r="K154" s="20">
        <v>44.946874278335507</v>
      </c>
      <c r="L154" s="20">
        <v>44.526727968387718</v>
      </c>
      <c r="M154" s="20">
        <v>43.841496721863074</v>
      </c>
      <c r="N154" s="20">
        <v>44.08332828517905</v>
      </c>
      <c r="O154" s="20">
        <v>43.73536706605185</v>
      </c>
      <c r="P154" s="20">
        <v>43.49638345204815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22.883344259150356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20.904329660839604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7.4955607433592899</v>
      </c>
      <c r="D159" s="22">
        <v>7.3738136575902633</v>
      </c>
      <c r="E159" s="22">
        <v>7.2126606032379481</v>
      </c>
      <c r="F159" s="22">
        <v>7.257486809702594</v>
      </c>
      <c r="G159" s="22">
        <v>7.1678289604677312</v>
      </c>
      <c r="H159" s="22">
        <v>7.1855736841008326</v>
      </c>
      <c r="I159" s="22">
        <v>7.0814465743328121</v>
      </c>
      <c r="J159" s="22">
        <v>7.0105781226401636</v>
      </c>
      <c r="K159" s="22">
        <v>6.8170627361579132</v>
      </c>
      <c r="L159" s="22">
        <v>6.5930630496677445</v>
      </c>
      <c r="M159" s="22">
        <v>6.4986233022830335</v>
      </c>
      <c r="N159" s="22">
        <v>6.4361133079079975</v>
      </c>
      <c r="O159" s="22">
        <v>6.2871604709498108</v>
      </c>
      <c r="P159" s="22">
        <v>6.0642717314065013</v>
      </c>
      <c r="Q159" s="22">
        <v>5.8876973389855181</v>
      </c>
    </row>
    <row r="160" spans="1:17" ht="11.45" customHeight="1" x14ac:dyDescent="0.25">
      <c r="A160" s="62" t="s">
        <v>59</v>
      </c>
      <c r="B160" s="70">
        <v>0</v>
      </c>
      <c r="C160" s="70">
        <v>7.1845358680282443</v>
      </c>
      <c r="D160" s="70">
        <v>7.1845358680282443</v>
      </c>
      <c r="E160" s="70">
        <v>7.0833452219996769</v>
      </c>
      <c r="F160" s="70">
        <v>6.9821545759711121</v>
      </c>
      <c r="G160" s="70">
        <v>6.8809639299425438</v>
      </c>
      <c r="H160" s="70">
        <v>6.7797732839139773</v>
      </c>
      <c r="I160" s="70">
        <v>6.7797732839139773</v>
      </c>
      <c r="J160" s="70">
        <v>6.5773919918568424</v>
      </c>
      <c r="K160" s="70">
        <v>6.2333437953597155</v>
      </c>
      <c r="L160" s="70">
        <v>6.0066336741754549</v>
      </c>
      <c r="M160" s="70">
        <v>5.6532013768358205</v>
      </c>
      <c r="N160" s="70">
        <v>5.7800334078472897</v>
      </c>
      <c r="O160" s="70">
        <v>5.6082445459732853</v>
      </c>
      <c r="P160" s="70">
        <v>5.5104293067254186</v>
      </c>
      <c r="Q160" s="70">
        <v>5.3695083666696375</v>
      </c>
    </row>
    <row r="161" spans="1:17" ht="11.45" customHeight="1" x14ac:dyDescent="0.25">
      <c r="A161" s="62" t="s">
        <v>58</v>
      </c>
      <c r="B161" s="70">
        <v>0</v>
      </c>
      <c r="C161" s="70">
        <v>7.2517486914457843</v>
      </c>
      <c r="D161" s="70">
        <v>7.2422147369101788</v>
      </c>
      <c r="E161" s="70">
        <v>7.1323885333636623</v>
      </c>
      <c r="F161" s="70">
        <v>7.1066344743583922</v>
      </c>
      <c r="G161" s="70">
        <v>6.998294081908333</v>
      </c>
      <c r="H161" s="70">
        <v>6.9919793847483875</v>
      </c>
      <c r="I161" s="70">
        <v>6.9788547200630084</v>
      </c>
      <c r="J161" s="70">
        <v>6.8289116169121273</v>
      </c>
      <c r="K161" s="70">
        <v>6.5623323426892961</v>
      </c>
      <c r="L161" s="70">
        <v>6.3102639909465683</v>
      </c>
      <c r="M161" s="70">
        <v>6.0455295436486365</v>
      </c>
      <c r="N161" s="70">
        <v>6.0190220710311255</v>
      </c>
      <c r="O161" s="70">
        <v>5.9344042314545984</v>
      </c>
      <c r="P161" s="70">
        <v>5.8212634904549301</v>
      </c>
      <c r="Q161" s="70">
        <v>5.7208994481384003</v>
      </c>
    </row>
    <row r="162" spans="1:17" ht="11.45" customHeight="1" x14ac:dyDescent="0.25">
      <c r="A162" s="62" t="s">
        <v>57</v>
      </c>
      <c r="B162" s="70">
        <v>0</v>
      </c>
      <c r="C162" s="70">
        <v>10.260954286559786</v>
      </c>
      <c r="D162" s="70">
        <v>10.247464096010935</v>
      </c>
      <c r="E162" s="70">
        <v>10.092064108779365</v>
      </c>
      <c r="F162" s="70">
        <v>10.055623074569484</v>
      </c>
      <c r="G162" s="70">
        <v>9.9023254546961788</v>
      </c>
      <c r="H162" s="70">
        <v>9.8933903934235623</v>
      </c>
      <c r="I162" s="70">
        <v>9.8748194817589088</v>
      </c>
      <c r="J162" s="70">
        <v>9.6626555758542541</v>
      </c>
      <c r="K162" s="70">
        <v>9.2854558323259919</v>
      </c>
      <c r="L162" s="70">
        <v>8.9287885036068388</v>
      </c>
      <c r="M162" s="70">
        <v>8.5541991214615258</v>
      </c>
      <c r="N162" s="70">
        <v>8.5166920350533406</v>
      </c>
      <c r="O162" s="70">
        <v>6.4537599643404207</v>
      </c>
      <c r="P162" s="70">
        <v>6.1432336621569821</v>
      </c>
      <c r="Q162" s="70">
        <v>7.7920972841345222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7.2787377100975839</v>
      </c>
      <c r="M163" s="70">
        <v>0</v>
      </c>
      <c r="N163" s="70">
        <v>7.2945211447731815</v>
      </c>
      <c r="O163" s="70">
        <v>7.2898871283229152</v>
      </c>
      <c r="P163" s="70">
        <v>6.5840603621793585</v>
      </c>
      <c r="Q163" s="70">
        <v>7.5803481318365895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3.337275855750748</v>
      </c>
      <c r="O164" s="70">
        <v>3.303903097193241</v>
      </c>
      <c r="P164" s="70">
        <v>3.2708640662213089</v>
      </c>
      <c r="Q164" s="70">
        <v>3.2381554255590963</v>
      </c>
    </row>
    <row r="165" spans="1:17" ht="11.45" customHeight="1" x14ac:dyDescent="0.25">
      <c r="A165" s="19" t="s">
        <v>24</v>
      </c>
      <c r="B165" s="21">
        <v>41.029534713248999</v>
      </c>
      <c r="C165" s="21">
        <v>40.966190373308997</v>
      </c>
      <c r="D165" s="21">
        <v>41.064935643674971</v>
      </c>
      <c r="E165" s="21">
        <v>40.612836549448105</v>
      </c>
      <c r="F165" s="21">
        <v>40.594213563465942</v>
      </c>
      <c r="G165" s="21">
        <v>40.307429505766926</v>
      </c>
      <c r="H165" s="21">
        <v>40.223131341925104</v>
      </c>
      <c r="I165" s="21">
        <v>40.111765069805806</v>
      </c>
      <c r="J165" s="21">
        <v>39.719367466182163</v>
      </c>
      <c r="K165" s="21">
        <v>39.655110853460705</v>
      </c>
      <c r="L165" s="21">
        <v>39.485103768345027</v>
      </c>
      <c r="M165" s="21">
        <v>39.06788021458425</v>
      </c>
      <c r="N165" s="21">
        <v>39.23444441155074</v>
      </c>
      <c r="O165" s="21">
        <v>38.815495850494585</v>
      </c>
      <c r="P165" s="21">
        <v>38.505364679336637</v>
      </c>
      <c r="Q165" s="21">
        <v>38.104652910767463</v>
      </c>
    </row>
    <row r="166" spans="1:17" ht="11.45" customHeight="1" x14ac:dyDescent="0.25">
      <c r="A166" s="17" t="s">
        <v>23</v>
      </c>
      <c r="B166" s="20">
        <v>0</v>
      </c>
      <c r="C166" s="20">
        <v>40.186855670023071</v>
      </c>
      <c r="D166" s="20">
        <v>40.117924528213983</v>
      </c>
      <c r="E166" s="20">
        <v>40.03209242611166</v>
      </c>
      <c r="F166" s="20">
        <v>39.929577464704153</v>
      </c>
      <c r="G166" s="20">
        <v>39.810638297787214</v>
      </c>
      <c r="H166" s="20">
        <v>39.67557251900643</v>
      </c>
      <c r="I166" s="20">
        <v>39.524714828812556</v>
      </c>
      <c r="J166" s="20">
        <v>39.358435002025217</v>
      </c>
      <c r="K166" s="20">
        <v>39.17713567831121</v>
      </c>
      <c r="L166" s="20">
        <v>38.981249999913594</v>
      </c>
      <c r="M166" s="20">
        <v>38.771239121346895</v>
      </c>
      <c r="N166" s="20">
        <v>38.547589616731102</v>
      </c>
      <c r="O166" s="20">
        <v>38.310810810737571</v>
      </c>
      <c r="P166" s="20">
        <v>38.061432058508984</v>
      </c>
      <c r="Q166" s="20">
        <v>37.799999999919784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112.21588182236793</v>
      </c>
      <c r="C171" s="78">
        <v>111.26406940853497</v>
      </c>
      <c r="D171" s="78">
        <v>110.3413026069686</v>
      </c>
      <c r="E171" s="78">
        <v>109.35217180896157</v>
      </c>
      <c r="F171" s="78">
        <v>107.90776064990045</v>
      </c>
      <c r="G171" s="78">
        <v>106.61587784015681</v>
      </c>
      <c r="H171" s="78">
        <v>105.16226375171307</v>
      </c>
      <c r="I171" s="78">
        <v>103.62549744721359</v>
      </c>
      <c r="J171" s="78">
        <v>102.21527756302741</v>
      </c>
      <c r="K171" s="78">
        <v>100.5864739148831</v>
      </c>
      <c r="L171" s="78">
        <v>98.798151292112735</v>
      </c>
      <c r="M171" s="78">
        <v>96.916923020541077</v>
      </c>
      <c r="N171" s="78">
        <v>95.087184629583817</v>
      </c>
      <c r="O171" s="78">
        <v>94.060836433938221</v>
      </c>
      <c r="P171" s="78">
        <v>92.343905928215747</v>
      </c>
      <c r="Q171" s="78">
        <v>90.665548144754638</v>
      </c>
    </row>
    <row r="172" spans="1:17" ht="11.45" customHeight="1" x14ac:dyDescent="0.25">
      <c r="A172" s="19" t="s">
        <v>29</v>
      </c>
      <c r="B172" s="76">
        <v>177.17437095614412</v>
      </c>
      <c r="C172" s="76">
        <v>173.37166184582551</v>
      </c>
      <c r="D172" s="76">
        <v>172.17891462695314</v>
      </c>
      <c r="E172" s="76">
        <v>170.59465519031284</v>
      </c>
      <c r="F172" s="76">
        <v>168.60632803742598</v>
      </c>
      <c r="G172" s="76">
        <v>166.35875424305075</v>
      </c>
      <c r="H172" s="76">
        <v>163.79024356044374</v>
      </c>
      <c r="I172" s="76">
        <v>161.42966867798557</v>
      </c>
      <c r="J172" s="76">
        <v>159.04720308808297</v>
      </c>
      <c r="K172" s="76">
        <v>156.29069671863806</v>
      </c>
      <c r="L172" s="76">
        <v>153.32739072534733</v>
      </c>
      <c r="M172" s="76">
        <v>149.75101104783735</v>
      </c>
      <c r="N172" s="76">
        <v>146.19950919663802</v>
      </c>
      <c r="O172" s="76">
        <v>142.888002355216</v>
      </c>
      <c r="P172" s="76">
        <v>139.60291615274423</v>
      </c>
      <c r="Q172" s="76">
        <v>136.3772652066877</v>
      </c>
    </row>
    <row r="173" spans="1:17" ht="11.45" customHeight="1" x14ac:dyDescent="0.25">
      <c r="A173" s="62" t="s">
        <v>59</v>
      </c>
      <c r="B173" s="77">
        <v>177.67514621874929</v>
      </c>
      <c r="C173" s="77">
        <v>176.24028534577963</v>
      </c>
      <c r="D173" s="77">
        <v>175.82424477108515</v>
      </c>
      <c r="E173" s="77">
        <v>175.31444367148805</v>
      </c>
      <c r="F173" s="77">
        <v>174.66999470386565</v>
      </c>
      <c r="G173" s="77">
        <v>173.84365528517242</v>
      </c>
      <c r="H173" s="77">
        <v>172.69720704394746</v>
      </c>
      <c r="I173" s="77">
        <v>171.60578667108393</v>
      </c>
      <c r="J173" s="77">
        <v>170.19912253145608</v>
      </c>
      <c r="K173" s="77">
        <v>168.26033758751154</v>
      </c>
      <c r="L173" s="77">
        <v>165.62579074654661</v>
      </c>
      <c r="M173" s="77">
        <v>162.28030607186506</v>
      </c>
      <c r="N173" s="77">
        <v>159.07314601609676</v>
      </c>
      <c r="O173" s="77">
        <v>155.43454393697013</v>
      </c>
      <c r="P173" s="77">
        <v>151.65303427971008</v>
      </c>
      <c r="Q173" s="77">
        <v>147.86281130349778</v>
      </c>
    </row>
    <row r="174" spans="1:17" ht="11.45" customHeight="1" x14ac:dyDescent="0.25">
      <c r="A174" s="62" t="s">
        <v>58</v>
      </c>
      <c r="B174" s="77">
        <v>170.87218652629866</v>
      </c>
      <c r="C174" s="77">
        <v>165.25733124424215</v>
      </c>
      <c r="D174" s="77">
        <v>162.98664092516421</v>
      </c>
      <c r="E174" s="77">
        <v>160.45001340549194</v>
      </c>
      <c r="F174" s="77">
        <v>158.23923942635733</v>
      </c>
      <c r="G174" s="77">
        <v>155.51628583224834</v>
      </c>
      <c r="H174" s="77">
        <v>152.91714333752833</v>
      </c>
      <c r="I174" s="77">
        <v>150.60961084822776</v>
      </c>
      <c r="J174" s="77">
        <v>148.72659446925698</v>
      </c>
      <c r="K174" s="77">
        <v>147.29345048798945</v>
      </c>
      <c r="L174" s="77">
        <v>145.06686551936545</v>
      </c>
      <c r="M174" s="77">
        <v>142.27548275703893</v>
      </c>
      <c r="N174" s="77">
        <v>140.13657290335513</v>
      </c>
      <c r="O174" s="77">
        <v>137.85490540185361</v>
      </c>
      <c r="P174" s="77">
        <v>135.50194846927349</v>
      </c>
      <c r="Q174" s="77">
        <v>132.85764586554507</v>
      </c>
    </row>
    <row r="175" spans="1:17" ht="11.45" customHeight="1" x14ac:dyDescent="0.25">
      <c r="A175" s="62" t="s">
        <v>57</v>
      </c>
      <c r="B175" s="77">
        <v>187.30852576582885</v>
      </c>
      <c r="C175" s="77">
        <v>184.00370577708219</v>
      </c>
      <c r="D175" s="77">
        <v>183.98495254614343</v>
      </c>
      <c r="E175" s="77">
        <v>184.27565852649556</v>
      </c>
      <c r="F175" s="77">
        <v>184.37274191276919</v>
      </c>
      <c r="G175" s="77">
        <v>184.38445135846109</v>
      </c>
      <c r="H175" s="77">
        <v>184.37408938585421</v>
      </c>
      <c r="I175" s="77">
        <v>184.28766538111589</v>
      </c>
      <c r="J175" s="77">
        <v>184.19997845428102</v>
      </c>
      <c r="K175" s="77">
        <v>183.73710843410862</v>
      </c>
      <c r="L175" s="77">
        <v>183.07046054998915</v>
      </c>
      <c r="M175" s="77">
        <v>172.45736581601986</v>
      </c>
      <c r="N175" s="77">
        <v>168.79902060376983</v>
      </c>
      <c r="O175" s="77">
        <v>166.75549205826169</v>
      </c>
      <c r="P175" s="77">
        <v>163.00018070741268</v>
      </c>
      <c r="Q175" s="77">
        <v>150.7021592674956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>
        <v>123.84824903984413</v>
      </c>
      <c r="M176" s="77">
        <v>124.34672529880254</v>
      </c>
      <c r="N176" s="77">
        <v>127.05886836080433</v>
      </c>
      <c r="O176" s="77">
        <v>125.33381764891735</v>
      </c>
      <c r="P176" s="77">
        <v>114.17566151013712</v>
      </c>
      <c r="Q176" s="77">
        <v>111.67912595917713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>
        <v>45.65971646888962</v>
      </c>
      <c r="O177" s="77">
        <v>48.042424825832803</v>
      </c>
      <c r="P177" s="77">
        <v>50.806300508854036</v>
      </c>
      <c r="Q177" s="77">
        <v>55.614516799617896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1769.6584702798609</v>
      </c>
      <c r="C179" s="76">
        <v>1719.1099574545713</v>
      </c>
      <c r="D179" s="76">
        <v>1694.0056261022828</v>
      </c>
      <c r="E179" s="76">
        <v>1672.9017501896737</v>
      </c>
      <c r="F179" s="76">
        <v>1651.5323736361079</v>
      </c>
      <c r="G179" s="76">
        <v>1614.0589432708862</v>
      </c>
      <c r="H179" s="76">
        <v>1603.205251210419</v>
      </c>
      <c r="I179" s="76">
        <v>1576.2159605046045</v>
      </c>
      <c r="J179" s="76">
        <v>1551.7518811927951</v>
      </c>
      <c r="K179" s="76">
        <v>1525.2823641865436</v>
      </c>
      <c r="L179" s="76">
        <v>1499.213867960287</v>
      </c>
      <c r="M179" s="76">
        <v>1474.2374756175918</v>
      </c>
      <c r="N179" s="76">
        <v>1445.7770409325597</v>
      </c>
      <c r="O179" s="76">
        <v>1425.0236161855109</v>
      </c>
      <c r="P179" s="76">
        <v>1416.2017447242088</v>
      </c>
      <c r="Q179" s="76">
        <v>1411.550912793105</v>
      </c>
    </row>
    <row r="180" spans="1:17" ht="11.45" customHeight="1" x14ac:dyDescent="0.25">
      <c r="A180" s="62" t="s">
        <v>59</v>
      </c>
      <c r="B180" s="75">
        <v>490.71153551966853</v>
      </c>
      <c r="C180" s="75">
        <v>491.93831435846766</v>
      </c>
      <c r="D180" s="75">
        <v>493.16816014436387</v>
      </c>
      <c r="E180" s="75">
        <v>494.40108054472466</v>
      </c>
      <c r="F180" s="75">
        <v>495.63708324608655</v>
      </c>
      <c r="G180" s="75">
        <v>496.87617595420176</v>
      </c>
      <c r="H180" s="75">
        <v>498.11836639408727</v>
      </c>
      <c r="I180" s="75">
        <v>499.36366231007253</v>
      </c>
      <c r="J180" s="75">
        <v>500.61207146584763</v>
      </c>
      <c r="K180" s="75">
        <v>500.86932853611353</v>
      </c>
      <c r="L180" s="75">
        <v>499.69291000309761</v>
      </c>
      <c r="M180" s="75">
        <v>498.1695717011624</v>
      </c>
      <c r="N180" s="75">
        <v>499.31853050156928</v>
      </c>
      <c r="O180" s="75">
        <v>500.25783843249263</v>
      </c>
      <c r="P180" s="75">
        <v>501.34198656292727</v>
      </c>
      <c r="Q180" s="75">
        <v>502.35936149556807</v>
      </c>
    </row>
    <row r="181" spans="1:17" ht="11.45" customHeight="1" x14ac:dyDescent="0.25">
      <c r="A181" s="62" t="s">
        <v>58</v>
      </c>
      <c r="B181" s="75">
        <v>1788.1607629669752</v>
      </c>
      <c r="C181" s="75">
        <v>1736.3104456735555</v>
      </c>
      <c r="D181" s="75">
        <v>1709.1746793639309</v>
      </c>
      <c r="E181" s="75">
        <v>1687.409440058248</v>
      </c>
      <c r="F181" s="75">
        <v>1665.2748951710896</v>
      </c>
      <c r="G181" s="75">
        <v>1642.2595357329872</v>
      </c>
      <c r="H181" s="75">
        <v>1616.2389175170624</v>
      </c>
      <c r="I181" s="75">
        <v>1588.2385377231747</v>
      </c>
      <c r="J181" s="75">
        <v>1562.5221105144408</v>
      </c>
      <c r="K181" s="75">
        <v>1535.1720971255322</v>
      </c>
      <c r="L181" s="75">
        <v>1508.1119531774964</v>
      </c>
      <c r="M181" s="75">
        <v>1482.8231758328463</v>
      </c>
      <c r="N181" s="75">
        <v>1453.9102942822374</v>
      </c>
      <c r="O181" s="75">
        <v>1432.7196219964771</v>
      </c>
      <c r="P181" s="75">
        <v>1425.1383908849389</v>
      </c>
      <c r="Q181" s="75">
        <v>1418.605276431148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263.62456555948887</v>
      </c>
      <c r="C186" s="78">
        <v>250.92365558439974</v>
      </c>
      <c r="D186" s="78">
        <v>249.41151081381298</v>
      </c>
      <c r="E186" s="78">
        <v>246.22526420839074</v>
      </c>
      <c r="F186" s="78">
        <v>240.76939057122925</v>
      </c>
      <c r="G186" s="78">
        <v>236.19414825489895</v>
      </c>
      <c r="H186" s="78">
        <v>233.05117029653098</v>
      </c>
      <c r="I186" s="78">
        <v>231.03077930558462</v>
      </c>
      <c r="J186" s="78">
        <v>224.32822179353107</v>
      </c>
      <c r="K186" s="78">
        <v>216.74477922257711</v>
      </c>
      <c r="L186" s="78">
        <v>211.72410677080148</v>
      </c>
      <c r="M186" s="78">
        <v>203.83475099822368</v>
      </c>
      <c r="N186" s="78">
        <v>199.27812627604385</v>
      </c>
      <c r="O186" s="78">
        <v>197.99758609071691</v>
      </c>
      <c r="P186" s="78">
        <v>197.57270512444566</v>
      </c>
      <c r="Q186" s="78">
        <v>196.50497261409677</v>
      </c>
    </row>
    <row r="187" spans="1:17" ht="11.45" customHeight="1" x14ac:dyDescent="0.25">
      <c r="A187" s="62" t="s">
        <v>59</v>
      </c>
      <c r="B187" s="77">
        <v>235.10412586306416</v>
      </c>
      <c r="C187" s="77">
        <v>232.30718109183687</v>
      </c>
      <c r="D187" s="77">
        <v>229.45031557013522</v>
      </c>
      <c r="E187" s="77">
        <v>226.58139967378787</v>
      </c>
      <c r="F187" s="77">
        <v>223.834763030407</v>
      </c>
      <c r="G187" s="77">
        <v>221.45143159396343</v>
      </c>
      <c r="H187" s="77">
        <v>219.84524088134646</v>
      </c>
      <c r="I187" s="77">
        <v>217.62049216611524</v>
      </c>
      <c r="J187" s="77">
        <v>212.18376406771296</v>
      </c>
      <c r="K187" s="77">
        <v>205.49911207636987</v>
      </c>
      <c r="L187" s="77">
        <v>200.11145675799438</v>
      </c>
      <c r="M187" s="77">
        <v>195.91079479279514</v>
      </c>
      <c r="N187" s="77">
        <v>192.7552415629919</v>
      </c>
      <c r="O187" s="77">
        <v>188.98398414651453</v>
      </c>
      <c r="P187" s="77">
        <v>185.20863380053962</v>
      </c>
      <c r="Q187" s="77">
        <v>180.09471366882204</v>
      </c>
    </row>
    <row r="188" spans="1:17" ht="11.45" customHeight="1" x14ac:dyDescent="0.25">
      <c r="A188" s="62" t="s">
        <v>58</v>
      </c>
      <c r="B188" s="77">
        <v>253.74018489841481</v>
      </c>
      <c r="C188" s="77">
        <v>249.36297177300889</v>
      </c>
      <c r="D188" s="77">
        <v>247.52239313598869</v>
      </c>
      <c r="E188" s="77">
        <v>243.29161223095957</v>
      </c>
      <c r="F188" s="77">
        <v>239.39264267206605</v>
      </c>
      <c r="G188" s="77">
        <v>235.87090597699137</v>
      </c>
      <c r="H188" s="77">
        <v>232.94948995077127</v>
      </c>
      <c r="I188" s="77">
        <v>229.98492318397368</v>
      </c>
      <c r="J188" s="77">
        <v>226.36913320223687</v>
      </c>
      <c r="K188" s="77">
        <v>221.73383418747522</v>
      </c>
      <c r="L188" s="77">
        <v>218.5461216061141</v>
      </c>
      <c r="M188" s="77">
        <v>215.12693815844614</v>
      </c>
      <c r="N188" s="77">
        <v>211.7894193195323</v>
      </c>
      <c r="O188" s="77">
        <v>208.50139034635419</v>
      </c>
      <c r="P188" s="77">
        <v>204.91427564673134</v>
      </c>
      <c r="Q188" s="77">
        <v>201.03123541721209</v>
      </c>
    </row>
    <row r="189" spans="1:17" ht="11.45" customHeight="1" x14ac:dyDescent="0.25">
      <c r="A189" s="62" t="s">
        <v>57</v>
      </c>
      <c r="B189" s="77">
        <v>305.73517738005182</v>
      </c>
      <c r="C189" s="77">
        <v>299.97407238988836</v>
      </c>
      <c r="D189" s="77">
        <v>298.54459323788643</v>
      </c>
      <c r="E189" s="77">
        <v>297.36940671167577</v>
      </c>
      <c r="F189" s="77">
        <v>294.49002632749898</v>
      </c>
      <c r="G189" s="77">
        <v>291.9226198195646</v>
      </c>
      <c r="H189" s="77">
        <v>288.9554150922807</v>
      </c>
      <c r="I189" s="77">
        <v>286.50590025952653</v>
      </c>
      <c r="J189" s="77">
        <v>281.37814321422854</v>
      </c>
      <c r="K189" s="77">
        <v>275.31938326775315</v>
      </c>
      <c r="L189" s="77">
        <v>272.59820035893279</v>
      </c>
      <c r="M189" s="77">
        <v>270.00072894880304</v>
      </c>
      <c r="N189" s="77">
        <v>268.25884132977097</v>
      </c>
      <c r="O189" s="77">
        <v>267.50950925173669</v>
      </c>
      <c r="P189" s="77">
        <v>266.7041269000494</v>
      </c>
      <c r="Q189" s="77">
        <v>264.47082644494617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>
        <v>170.96261284041117</v>
      </c>
      <c r="M190" s="77">
        <v>171.39001937251217</v>
      </c>
      <c r="N190" s="77">
        <v>171.40797350065768</v>
      </c>
      <c r="O190" s="77">
        <v>171.39567802945319</v>
      </c>
      <c r="P190" s="77">
        <v>158.89993214945329</v>
      </c>
      <c r="Q190" s="77">
        <v>170.47772775710956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 t="s">
        <v>181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1325.3925514390753</v>
      </c>
      <c r="C192" s="76">
        <v>1318.7660713768398</v>
      </c>
      <c r="D192" s="76">
        <v>1315.6143295150011</v>
      </c>
      <c r="E192" s="76">
        <v>1311.263008602803</v>
      </c>
      <c r="F192" s="76">
        <v>1306.7739663446096</v>
      </c>
      <c r="G192" s="76">
        <v>1303.2237987950236</v>
      </c>
      <c r="H192" s="76">
        <v>1299.6617476904239</v>
      </c>
      <c r="I192" s="76">
        <v>1295.988924742474</v>
      </c>
      <c r="J192" s="76">
        <v>1288.7911119975709</v>
      </c>
      <c r="K192" s="76">
        <v>1284.1710954456357</v>
      </c>
      <c r="L192" s="76">
        <v>1277.6687662640099</v>
      </c>
      <c r="M192" s="76">
        <v>1266.928818845767</v>
      </c>
      <c r="N192" s="76">
        <v>1261.3643449899835</v>
      </c>
      <c r="O192" s="76">
        <v>1252.6168967944154</v>
      </c>
      <c r="P192" s="76">
        <v>1244.0919097234751</v>
      </c>
      <c r="Q192" s="76">
        <v>1231.9307832113307</v>
      </c>
    </row>
    <row r="193" spans="1:17" ht="11.45" customHeight="1" x14ac:dyDescent="0.25">
      <c r="A193" s="17" t="s">
        <v>23</v>
      </c>
      <c r="B193" s="75">
        <v>1311.1270056643139</v>
      </c>
      <c r="C193" s="75">
        <v>1310.8261105998049</v>
      </c>
      <c r="D193" s="75">
        <v>1311.800806430517</v>
      </c>
      <c r="E193" s="75">
        <v>1310.1278563656876</v>
      </c>
      <c r="F193" s="75">
        <v>1307.3734948736806</v>
      </c>
      <c r="G193" s="75">
        <v>1304.2245553779521</v>
      </c>
      <c r="H193" s="75">
        <v>1300.6779991201004</v>
      </c>
      <c r="I193" s="75">
        <v>1297.0187298780627</v>
      </c>
      <c r="J193" s="75">
        <v>1289.1333066937746</v>
      </c>
      <c r="K193" s="75">
        <v>1284.3090205998828</v>
      </c>
      <c r="L193" s="75">
        <v>1277.7222803304692</v>
      </c>
      <c r="M193" s="75">
        <v>1266.2935299417602</v>
      </c>
      <c r="N193" s="75">
        <v>1260.8428813032062</v>
      </c>
      <c r="O193" s="75">
        <v>1251.8690117274355</v>
      </c>
      <c r="P193" s="75">
        <v>1243.0807285635542</v>
      </c>
      <c r="Q193" s="75">
        <v>1230.2308853039629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1371.171482893217</v>
      </c>
      <c r="D194" s="74">
        <v>1339.5285913277339</v>
      </c>
      <c r="E194" s="74">
        <v>1318.4661098506335</v>
      </c>
      <c r="F194" s="74">
        <v>1303.3864390755646</v>
      </c>
      <c r="G194" s="74">
        <v>1297.5332404751903</v>
      </c>
      <c r="H194" s="74">
        <v>1294.0373583858602</v>
      </c>
      <c r="I194" s="74">
        <v>1290.4089589427713</v>
      </c>
      <c r="J194" s="74">
        <v>1286.8107513892073</v>
      </c>
      <c r="K194" s="74">
        <v>1283.3332029759026</v>
      </c>
      <c r="L194" s="74">
        <v>1277.3433669060864</v>
      </c>
      <c r="M194" s="74">
        <v>1271.1211472490231</v>
      </c>
      <c r="N194" s="74">
        <v>1264.7007095963577</v>
      </c>
      <c r="O194" s="74">
        <v>1257.255774875438</v>
      </c>
      <c r="P194" s="74">
        <v>1250.4078457926028</v>
      </c>
      <c r="Q194" s="74">
        <v>1243.0745656346614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1.1051055685338842</v>
      </c>
      <c r="C198" s="111">
        <f>IF(TrRoad_act!C86=0,"",TrRoad_emi!C56/TrRoad_tech!C171)</f>
        <v>1.1244309353449815</v>
      </c>
      <c r="D198" s="111">
        <f>IF(TrRoad_act!D86=0,"",TrRoad_emi!D56/TrRoad_tech!D171)</f>
        <v>1.1016359073623658</v>
      </c>
      <c r="E198" s="111">
        <f>IF(TrRoad_act!E86=0,"",TrRoad_emi!E56/TrRoad_tech!E171)</f>
        <v>1.1222550420480304</v>
      </c>
      <c r="F198" s="111">
        <f>IF(TrRoad_act!F86=0,"",TrRoad_emi!F56/TrRoad_tech!F171)</f>
        <v>1.1105871285206037</v>
      </c>
      <c r="G198" s="111">
        <f>IF(TrRoad_act!G86=0,"",TrRoad_emi!G56/TrRoad_tech!G171)</f>
        <v>1.089281979886777</v>
      </c>
      <c r="H198" s="111">
        <f>IF(TrRoad_act!H86=0,"",TrRoad_emi!H56/TrRoad_tech!H171)</f>
        <v>1.1044559547786088</v>
      </c>
      <c r="I198" s="111">
        <f>IF(TrRoad_act!I86=0,"",TrRoad_emi!I56/TrRoad_tech!I171)</f>
        <v>1.1308032503066536</v>
      </c>
      <c r="J198" s="111">
        <f>IF(TrRoad_act!J86=0,"",TrRoad_emi!J56/TrRoad_tech!J171)</f>
        <v>1.1066657662838197</v>
      </c>
      <c r="K198" s="111">
        <f>IF(TrRoad_act!K86=0,"",TrRoad_emi!K56/TrRoad_tech!K171)</f>
        <v>1.0967508860242803</v>
      </c>
      <c r="L198" s="111">
        <f>IF(TrRoad_act!L86=0,"",TrRoad_emi!L56/TrRoad_tech!L171)</f>
        <v>1.0757296920713004</v>
      </c>
      <c r="M198" s="111">
        <f>IF(TrRoad_act!M86=0,"",TrRoad_emi!M56/TrRoad_tech!M171)</f>
        <v>1.0772203159181384</v>
      </c>
      <c r="N198" s="111">
        <f>IF(TrRoad_act!N86=0,"",TrRoad_emi!N56/TrRoad_tech!N171)</f>
        <v>1.0939840606837927</v>
      </c>
      <c r="O198" s="111">
        <f>IF(TrRoad_act!O86=0,"",TrRoad_emi!O56/TrRoad_tech!O171)</f>
        <v>1.1180365948819342</v>
      </c>
      <c r="P198" s="111">
        <f>IF(TrRoad_act!P86=0,"",TrRoad_emi!P56/TrRoad_tech!P171)</f>
        <v>1.1237408958219579</v>
      </c>
      <c r="Q198" s="111">
        <f>IF(TrRoad_act!Q86=0,"",TrRoad_emi!Q56/TrRoad_tech!Q171)</f>
        <v>1.1459997418426306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1.0610353849846317</v>
      </c>
      <c r="C199" s="107">
        <f>IF(TrRoad_act!C87=0,"",TrRoad_emi!C57/TrRoad_tech!C172)</f>
        <v>1.0850067107232391</v>
      </c>
      <c r="D199" s="107">
        <f>IF(TrRoad_act!D87=0,"",TrRoad_emi!D57/TrRoad_tech!D172)</f>
        <v>1.0680973141761161</v>
      </c>
      <c r="E199" s="107">
        <f>IF(TrRoad_act!E87=0,"",TrRoad_emi!E57/TrRoad_tech!E172)</f>
        <v>1.0614490918602135</v>
      </c>
      <c r="F199" s="107">
        <f>IF(TrRoad_act!F87=0,"",TrRoad_emi!F57/TrRoad_tech!F172)</f>
        <v>1.0753586340422014</v>
      </c>
      <c r="G199" s="107">
        <f>IF(TrRoad_act!G87=0,"",TrRoad_emi!G57/TrRoad_tech!G172)</f>
        <v>1.0745425689516577</v>
      </c>
      <c r="H199" s="107">
        <f>IF(TrRoad_act!H87=0,"",TrRoad_emi!H57/TrRoad_tech!H172)</f>
        <v>1.0781987441415126</v>
      </c>
      <c r="I199" s="107">
        <f>IF(TrRoad_act!I87=0,"",TrRoad_emi!I57/TrRoad_tech!I172)</f>
        <v>1.0708269170797677</v>
      </c>
      <c r="J199" s="107">
        <f>IF(TrRoad_act!J87=0,"",TrRoad_emi!J57/TrRoad_tech!J172)</f>
        <v>1.0923837487988766</v>
      </c>
      <c r="K199" s="107">
        <f>IF(TrRoad_act!K87=0,"",TrRoad_emi!K57/TrRoad_tech!K172)</f>
        <v>1.1036937317247864</v>
      </c>
      <c r="L199" s="107">
        <f>IF(TrRoad_act!L87=0,"",TrRoad_emi!L57/TrRoad_tech!L172)</f>
        <v>1.0757971892992155</v>
      </c>
      <c r="M199" s="107">
        <f>IF(TrRoad_act!M87=0,"",TrRoad_emi!M57/TrRoad_tech!M172)</f>
        <v>1.0872827359790358</v>
      </c>
      <c r="N199" s="107">
        <f>IF(TrRoad_act!N87=0,"",TrRoad_emi!N57/TrRoad_tech!N172)</f>
        <v>1.0984881382439133</v>
      </c>
      <c r="O199" s="107">
        <f>IF(TrRoad_act!O87=0,"",TrRoad_emi!O57/TrRoad_tech!O172)</f>
        <v>1.1001456781571251</v>
      </c>
      <c r="P199" s="107">
        <f>IF(TrRoad_act!P87=0,"",TrRoad_emi!P57/TrRoad_tech!P172)</f>
        <v>1.0993288394558116</v>
      </c>
      <c r="Q199" s="107">
        <f>IF(TrRoad_act!Q87=0,"",TrRoad_emi!Q57/TrRoad_tech!Q172)</f>
        <v>1.1640073999169482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1.10000000000673</v>
      </c>
      <c r="C200" s="108">
        <f>IF(TrRoad_act!C88=0,"",TrRoad_emi!C58/TrRoad_tech!C173)</f>
        <v>1.1002513566456584</v>
      </c>
      <c r="D200" s="108">
        <f>IF(TrRoad_act!D88=0,"",TrRoad_emi!D58/TrRoad_tech!D173)</f>
        <v>1.1008016439517752</v>
      </c>
      <c r="E200" s="108">
        <f>IF(TrRoad_act!E88=0,"",TrRoad_emi!E58/TrRoad_tech!E173)</f>
        <v>1.1016487384975122</v>
      </c>
      <c r="F200" s="108">
        <f>IF(TrRoad_act!F88=0,"",TrRoad_emi!F58/TrRoad_tech!F173)</f>
        <v>1.1029398851158496</v>
      </c>
      <c r="G200" s="108">
        <f>IF(TrRoad_act!G88=0,"",TrRoad_emi!G58/TrRoad_tech!G173)</f>
        <v>1.1046445439305874</v>
      </c>
      <c r="H200" s="108">
        <f>IF(TrRoad_act!H88=0,"",TrRoad_emi!H58/TrRoad_tech!H173)</f>
        <v>1.1071005403415599</v>
      </c>
      <c r="I200" s="108">
        <f>IF(TrRoad_act!I88=0,"",TrRoad_emi!I58/TrRoad_tech!I173)</f>
        <v>1.1100890261747445</v>
      </c>
      <c r="J200" s="108">
        <f>IF(TrRoad_act!J88=0,"",TrRoad_emi!J58/TrRoad_tech!J173)</f>
        <v>1.1137856458908348</v>
      </c>
      <c r="K200" s="108">
        <f>IF(TrRoad_act!K88=0,"",TrRoad_emi!K58/TrRoad_tech!K173)</f>
        <v>1.1020110377401418</v>
      </c>
      <c r="L200" s="108">
        <f>IF(TrRoad_act!L88=0,"",TrRoad_emi!L58/TrRoad_tech!L173)</f>
        <v>1.0749067814990576</v>
      </c>
      <c r="M200" s="108">
        <f>IF(TrRoad_act!M88=0,"",TrRoad_emi!M58/TrRoad_tech!M173)</f>
        <v>1.0808207742075093</v>
      </c>
      <c r="N200" s="108">
        <f>IF(TrRoad_act!N88=0,"",TrRoad_emi!N58/TrRoad_tech!N173)</f>
        <v>1.0903917927907791</v>
      </c>
      <c r="O200" s="108">
        <f>IF(TrRoad_act!O88=0,"",TrRoad_emi!O58/TrRoad_tech!O173)</f>
        <v>1.1013612757208586</v>
      </c>
      <c r="P200" s="108">
        <f>IF(TrRoad_act!P88=0,"",TrRoad_emi!P58/TrRoad_tech!P173)</f>
        <v>1.1306862727777971</v>
      </c>
      <c r="Q200" s="108">
        <f>IF(TrRoad_act!Q88=0,"",TrRoad_emi!Q58/TrRoad_tech!Q173)</f>
        <v>1.1459318830546665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1.0595771671591996</v>
      </c>
      <c r="C201" s="108">
        <f>IF(TrRoad_act!C89=0,"",TrRoad_emi!C59/TrRoad_tech!C174)</f>
        <v>1.1070144486388087</v>
      </c>
      <c r="D201" s="108">
        <f>IF(TrRoad_act!D89=0,"",TrRoad_emi!D59/TrRoad_tech!D174)</f>
        <v>1.0868965654995961</v>
      </c>
      <c r="E201" s="108">
        <f>IF(TrRoad_act!E89=0,"",TrRoad_emi!E59/TrRoad_tech!E174)</f>
        <v>1.0796700031020532</v>
      </c>
      <c r="F201" s="108">
        <f>IF(TrRoad_act!F89=0,"",TrRoad_emi!F59/TrRoad_tech!F174)</f>
        <v>1.1070090064822569</v>
      </c>
      <c r="G201" s="108">
        <f>IF(TrRoad_act!G89=0,"",TrRoad_emi!G59/TrRoad_tech!G174)</f>
        <v>1.1049489517963178</v>
      </c>
      <c r="H201" s="108">
        <f>IF(TrRoad_act!H89=0,"",TrRoad_emi!H59/TrRoad_tech!H174)</f>
        <v>1.1117051314261204</v>
      </c>
      <c r="I201" s="108">
        <f>IF(TrRoad_act!I89=0,"",TrRoad_emi!I59/TrRoad_tech!I174)</f>
        <v>1.1030698630372522</v>
      </c>
      <c r="J201" s="108">
        <f>IF(TrRoad_act!J89=0,"",TrRoad_emi!J59/TrRoad_tech!J174)</f>
        <v>1.133251290834532</v>
      </c>
      <c r="K201" s="108">
        <f>IF(TrRoad_act!K89=0,"",TrRoad_emi!K59/TrRoad_tech!K174)</f>
        <v>1.143690537209453</v>
      </c>
      <c r="L201" s="108">
        <f>IF(TrRoad_act!L89=0,"",TrRoad_emi!L59/TrRoad_tech!L174)</f>
        <v>1.1111234912592423</v>
      </c>
      <c r="M201" s="108">
        <f>IF(TrRoad_act!M89=0,"",TrRoad_emi!M59/TrRoad_tech!M174)</f>
        <v>1.1201162133821272</v>
      </c>
      <c r="N201" s="108">
        <f>IF(TrRoad_act!N89=0,"",TrRoad_emi!N59/TrRoad_tech!N174)</f>
        <v>1.1214229621155554</v>
      </c>
      <c r="O201" s="108">
        <f>IF(TrRoad_act!O89=0,"",TrRoad_emi!O59/TrRoad_tech!O174)</f>
        <v>1.1120411544640694</v>
      </c>
      <c r="P201" s="108">
        <f>IF(TrRoad_act!P89=0,"",TrRoad_emi!P59/TrRoad_tech!P174)</f>
        <v>1.0942105367667818</v>
      </c>
      <c r="Q201" s="108">
        <f>IF(TrRoad_act!Q89=0,"",TrRoad_emi!Q59/TrRoad_tech!Q174)</f>
        <v>1.170568955777755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1.3002529347557128</v>
      </c>
      <c r="C202" s="108">
        <f>IF(TrRoad_act!C90=0,"",TrRoad_emi!C60/TrRoad_tech!C175)</f>
        <v>1.288914008779654</v>
      </c>
      <c r="D202" s="108">
        <f>IF(TrRoad_act!D90=0,"",TrRoad_emi!D60/TrRoad_tech!D175)</f>
        <v>1.1000056576368944</v>
      </c>
      <c r="E202" s="108">
        <f>IF(TrRoad_act!E90=0,"",TrRoad_emi!E60/TrRoad_tech!E175)</f>
        <v>1.0326006469587252</v>
      </c>
      <c r="F202" s="108">
        <f>IF(TrRoad_act!F90=0,"",TrRoad_emi!F60/TrRoad_tech!F175)</f>
        <v>1.0317031734255968</v>
      </c>
      <c r="G202" s="108">
        <f>IF(TrRoad_act!G90=0,"",TrRoad_emi!G60/TrRoad_tech!G175)</f>
        <v>1.1000078666113851</v>
      </c>
      <c r="H202" s="108">
        <f>IF(TrRoad_act!H90=0,"",TrRoad_emi!H60/TrRoad_tech!H175)</f>
        <v>1.1381546286743238</v>
      </c>
      <c r="I202" s="108">
        <f>IF(TrRoad_act!I90=0,"",TrRoad_emi!I60/TrRoad_tech!I175)</f>
        <v>1.0590591243760279</v>
      </c>
      <c r="J202" s="108">
        <f>IF(TrRoad_act!J90=0,"",TrRoad_emi!J60/TrRoad_tech!J175)</f>
        <v>1.0526462738021283</v>
      </c>
      <c r="K202" s="108">
        <f>IF(TrRoad_act!K90=0,"",TrRoad_emi!K60/TrRoad_tech!K175)</f>
        <v>1.0753380072025798</v>
      </c>
      <c r="L202" s="108">
        <f>IF(TrRoad_act!L90=0,"",TrRoad_emi!L60/TrRoad_tech!L175)</f>
        <v>1.1006957964545536</v>
      </c>
      <c r="M202" s="108">
        <f>IF(TrRoad_act!M90=0,"",TrRoad_emi!M60/TrRoad_tech!M175)</f>
        <v>1.1164983880895012</v>
      </c>
      <c r="N202" s="108">
        <f>IF(TrRoad_act!N90=0,"",TrRoad_emi!N60/TrRoad_tech!N175)</f>
        <v>1.0873218748593316</v>
      </c>
      <c r="O202" s="108">
        <f>IF(TrRoad_act!O90=0,"",TrRoad_emi!O60/TrRoad_tech!O175)</f>
        <v>1.1017255317478938</v>
      </c>
      <c r="P202" s="108">
        <f>IF(TrRoad_act!P90=0,"",TrRoad_emi!P60/TrRoad_tech!P175)</f>
        <v>1.0978249682014241</v>
      </c>
      <c r="Q202" s="108">
        <f>IF(TrRoad_act!Q90=0,"",TrRoad_emi!Q60/TrRoad_tech!Q175)</f>
        <v>1.1568402624460643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1.2206989859247799</v>
      </c>
      <c r="M203" s="108">
        <f>IF(TrRoad_act!M91=0,"",TrRoad_emi!M61/TrRoad_tech!M176)</f>
        <v>1.2500278527237774</v>
      </c>
      <c r="N203" s="108">
        <f>IF(TrRoad_act!N91=0,"",TrRoad_emi!N61/TrRoad_tech!N176)</f>
        <v>1.2802851695100592</v>
      </c>
      <c r="O203" s="108">
        <f>IF(TrRoad_act!O91=0,"",TrRoad_emi!O61/TrRoad_tech!O176)</f>
        <v>1.3009945709767985</v>
      </c>
      <c r="P203" s="108">
        <f>IF(TrRoad_act!P91=0,"",TrRoad_emi!P61/TrRoad_tech!P176)</f>
        <v>1.2979218580317633</v>
      </c>
      <c r="Q203" s="108">
        <f>IF(TrRoad_act!Q91=0,"",TrRoad_emi!Q61/TrRoad_tech!Q176)</f>
        <v>1.3040378515180622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1.1804475534464152</v>
      </c>
      <c r="O204" s="108">
        <f>IF(TrRoad_act!O92=0,"",TrRoad_emi!O62/TrRoad_tech!O177)</f>
        <v>1.1876949965851122</v>
      </c>
      <c r="P204" s="108">
        <f>IF(TrRoad_act!P92=0,"",TrRoad_emi!P62/TrRoad_tech!P177)</f>
        <v>1.2262310462507682</v>
      </c>
      <c r="Q204" s="108">
        <f>IF(TrRoad_act!Q92=0,"",TrRoad_emi!Q62/TrRoad_tech!Q177)</f>
        <v>1.2501295655813027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1.108607098182949</v>
      </c>
      <c r="C206" s="107">
        <f>IF(TrRoad_act!C94=0,"",TrRoad_emi!C64/TrRoad_tech!C179)</f>
        <v>1.1217036321806786</v>
      </c>
      <c r="D206" s="107">
        <f>IF(TrRoad_act!D94=0,"",TrRoad_emi!D64/TrRoad_tech!D179)</f>
        <v>1.118266092613067</v>
      </c>
      <c r="E206" s="107">
        <f>IF(TrRoad_act!E94=0,"",TrRoad_emi!E64/TrRoad_tech!E179)</f>
        <v>1.1348817300669827</v>
      </c>
      <c r="F206" s="107">
        <f>IF(TrRoad_act!F94=0,"",TrRoad_emi!F64/TrRoad_tech!F179)</f>
        <v>1.146403622600292</v>
      </c>
      <c r="G206" s="107">
        <f>IF(TrRoad_act!G94=0,"",TrRoad_emi!G64/TrRoad_tech!G179)</f>
        <v>1.1594468365781827</v>
      </c>
      <c r="H206" s="107">
        <f>IF(TrRoad_act!H94=0,"",TrRoad_emi!H64/TrRoad_tech!H179)</f>
        <v>1.1598696856507913</v>
      </c>
      <c r="I206" s="107">
        <f>IF(TrRoad_act!I94=0,"",TrRoad_emi!I64/TrRoad_tech!I179)</f>
        <v>1.1650487184839839</v>
      </c>
      <c r="J206" s="107">
        <f>IF(TrRoad_act!J94=0,"",TrRoad_emi!J64/TrRoad_tech!J179)</f>
        <v>1.1806492540142777</v>
      </c>
      <c r="K206" s="107">
        <f>IF(TrRoad_act!K94=0,"",TrRoad_emi!K64/TrRoad_tech!K179)</f>
        <v>1.1634746586371689</v>
      </c>
      <c r="L206" s="107">
        <f>IF(TrRoad_act!L94=0,"",TrRoad_emi!L64/TrRoad_tech!L179)</f>
        <v>1.1353122652514926</v>
      </c>
      <c r="M206" s="107">
        <f>IF(TrRoad_act!M94=0,"",TrRoad_emi!M64/TrRoad_tech!M179)</f>
        <v>1.1279975593607774</v>
      </c>
      <c r="N206" s="107">
        <f>IF(TrRoad_act!N94=0,"",TrRoad_emi!N64/TrRoad_tech!N179)</f>
        <v>1.115946465386193</v>
      </c>
      <c r="O206" s="107">
        <f>IF(TrRoad_act!O94=0,"",TrRoad_emi!O64/TrRoad_tech!O179)</f>
        <v>1.1177393604669921</v>
      </c>
      <c r="P206" s="107">
        <f>IF(TrRoad_act!P94=0,"",TrRoad_emi!P64/TrRoad_tech!P179)</f>
        <v>1.1058351215543041</v>
      </c>
      <c r="Q206" s="107">
        <f>IF(TrRoad_act!Q94=0,"",TrRoad_emi!Q64/TrRoad_tech!Q179)</f>
        <v>1.1556940052278291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1.1000000000133237</v>
      </c>
      <c r="C207" s="106">
        <f>IF(TrRoad_act!C95=0,"",TrRoad_emi!C65/TrRoad_tech!C180)</f>
        <v>1.1000000000133241</v>
      </c>
      <c r="D207" s="106">
        <f>IF(TrRoad_act!D95=0,"",TrRoad_emi!D65/TrRoad_tech!D180)</f>
        <v>1.1000000000133237</v>
      </c>
      <c r="E207" s="106">
        <f>IF(TrRoad_act!E95=0,"",TrRoad_emi!E65/TrRoad_tech!E180)</f>
        <v>1.1000000000133239</v>
      </c>
      <c r="F207" s="106">
        <f>IF(TrRoad_act!F95=0,"",TrRoad_emi!F65/TrRoad_tech!F180)</f>
        <v>1.1000000000133237</v>
      </c>
      <c r="G207" s="106">
        <f>IF(TrRoad_act!G95=0,"",TrRoad_emi!G65/TrRoad_tech!G180)</f>
        <v>1.1000000000133241</v>
      </c>
      <c r="H207" s="106">
        <f>IF(TrRoad_act!H95=0,"",TrRoad_emi!H65/TrRoad_tech!H180)</f>
        <v>1.1000000000133237</v>
      </c>
      <c r="I207" s="106">
        <f>IF(TrRoad_act!I95=0,"",TrRoad_emi!I65/TrRoad_tech!I180)</f>
        <v>1.1000000000133234</v>
      </c>
      <c r="J207" s="106">
        <f>IF(TrRoad_act!J95=0,"",TrRoad_emi!J65/TrRoad_tech!J180)</f>
        <v>1.1000000000133243</v>
      </c>
      <c r="K207" s="106">
        <f>IF(TrRoad_act!K95=0,"",TrRoad_emi!K65/TrRoad_tech!K180)</f>
        <v>1.0841284672213019</v>
      </c>
      <c r="L207" s="106">
        <f>IF(TrRoad_act!L95=0,"",TrRoad_emi!L65/TrRoad_tech!L180)</f>
        <v>1.0521389597365685</v>
      </c>
      <c r="M207" s="106">
        <f>IF(TrRoad_act!M95=0,"",TrRoad_emi!M65/TrRoad_tech!M180)</f>
        <v>1.0514457346813975</v>
      </c>
      <c r="N207" s="106">
        <f>IF(TrRoad_act!N95=0,"",TrRoad_emi!N65/TrRoad_tech!N180)</f>
        <v>1.0519277802161244</v>
      </c>
      <c r="O207" s="106">
        <f>IF(TrRoad_act!O95=0,"",TrRoad_emi!O65/TrRoad_tech!O180)</f>
        <v>1.0519502456325267</v>
      </c>
      <c r="P207" s="106">
        <f>IF(TrRoad_act!P95=0,"",TrRoad_emi!P65/TrRoad_tech!P180)</f>
        <v>1.0677854167193033</v>
      </c>
      <c r="Q207" s="106">
        <f>IF(TrRoad_act!Q95=0,"",TrRoad_emi!Q65/TrRoad_tech!Q180)</f>
        <v>1.0686811288833653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1.1080667846255414</v>
      </c>
      <c r="C208" s="106">
        <f>IF(TrRoad_act!C96=0,"",TrRoad_emi!C66/TrRoad_tech!C181)</f>
        <v>1.1213616913407483</v>
      </c>
      <c r="D208" s="106">
        <f>IF(TrRoad_act!D96=0,"",TrRoad_emi!D66/TrRoad_tech!D181)</f>
        <v>1.1180650693233991</v>
      </c>
      <c r="E208" s="106">
        <f>IF(TrRoad_act!E96=0,"",TrRoad_emi!E66/TrRoad_tech!E181)</f>
        <v>1.1348490456133853</v>
      </c>
      <c r="F208" s="106">
        <f>IF(TrRoad_act!F96=0,"",TrRoad_emi!F66/TrRoad_tech!F181)</f>
        <v>1.1465124057205547</v>
      </c>
      <c r="G208" s="106">
        <f>IF(TrRoad_act!G96=0,"",TrRoad_emi!G66/TrRoad_tech!G181)</f>
        <v>1.1503759172900754</v>
      </c>
      <c r="H208" s="106">
        <f>IF(TrRoad_act!H96=0,"",TrRoad_emi!H66/TrRoad_tech!H181)</f>
        <v>1.1607331542097392</v>
      </c>
      <c r="I208" s="106">
        <f>IF(TrRoad_act!I96=0,"",TrRoad_emi!I66/TrRoad_tech!I181)</f>
        <v>1.1659573548671978</v>
      </c>
      <c r="J208" s="106">
        <f>IF(TrRoad_act!J96=0,"",TrRoad_emi!J66/TrRoad_tech!J181)</f>
        <v>1.1814938013336396</v>
      </c>
      <c r="K208" s="106">
        <f>IF(TrRoad_act!K96=0,"",TrRoad_emi!K66/TrRoad_tech!K181)</f>
        <v>1.1642385141995066</v>
      </c>
      <c r="L208" s="106">
        <f>IF(TrRoad_act!L96=0,"",TrRoad_emi!L66/TrRoad_tech!L181)</f>
        <v>1.1359799774635122</v>
      </c>
      <c r="M208" s="106">
        <f>IF(TrRoad_act!M96=0,"",TrRoad_emi!M66/TrRoad_tech!M181)</f>
        <v>1.128582534758678</v>
      </c>
      <c r="N208" s="106">
        <f>IF(TrRoad_act!N96=0,"",TrRoad_emi!N66/TrRoad_tech!N181)</f>
        <v>1.1164823184414485</v>
      </c>
      <c r="O208" s="106">
        <f>IF(TrRoad_act!O96=0,"",TrRoad_emi!O66/TrRoad_tech!O181)</f>
        <v>1.118268816138718</v>
      </c>
      <c r="P208" s="106">
        <f>IF(TrRoad_act!P96=0,"",TrRoad_emi!P66/TrRoad_tech!P181)</f>
        <v>1.1051616711154781</v>
      </c>
      <c r="Q208" s="106">
        <f>IF(TrRoad_act!Q96=0,"",TrRoad_emi!Q66/TrRoad_tech!Q181)</f>
        <v>1.1561641573786718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1.0595386565824068</v>
      </c>
      <c r="C213" s="109">
        <f>IF(TrRoad_act!C101=0,"",TrRoad_emi!C71/TrRoad_tech!C186)</f>
        <v>1.0951754487715659</v>
      </c>
      <c r="D213" s="109">
        <f>IF(TrRoad_act!D101=0,"",TrRoad_emi!D71/TrRoad_tech!D186)</f>
        <v>1.0937907175691148</v>
      </c>
      <c r="E213" s="109">
        <f>IF(TrRoad_act!E101=0,"",TrRoad_emi!E71/TrRoad_tech!E186)</f>
        <v>1.090878143302507</v>
      </c>
      <c r="F213" s="109">
        <f>IF(TrRoad_act!F101=0,"",TrRoad_emi!F71/TrRoad_tech!F186)</f>
        <v>1.1002560001978379</v>
      </c>
      <c r="G213" s="109">
        <f>IF(TrRoad_act!G101=0,"",TrRoad_emi!G71/TrRoad_tech!G186)</f>
        <v>1.1076299584415616</v>
      </c>
      <c r="H213" s="109">
        <f>IF(TrRoad_act!H101=0,"",TrRoad_emi!H71/TrRoad_tech!H186)</f>
        <v>1.1118758336336947</v>
      </c>
      <c r="I213" s="109">
        <f>IF(TrRoad_act!I101=0,"",TrRoad_emi!I71/TrRoad_tech!I186)</f>
        <v>1.111406566717045</v>
      </c>
      <c r="J213" s="109">
        <f>IF(TrRoad_act!J101=0,"",TrRoad_emi!J71/TrRoad_tech!J186)</f>
        <v>1.1316166084204136</v>
      </c>
      <c r="K213" s="109">
        <f>IF(TrRoad_act!K101=0,"",TrRoad_emi!K71/TrRoad_tech!K186)</f>
        <v>1.1361216229719753</v>
      </c>
      <c r="L213" s="109">
        <f>IF(TrRoad_act!L101=0,"",TrRoad_emi!L71/TrRoad_tech!L186)</f>
        <v>1.1237363208735771</v>
      </c>
      <c r="M213" s="109">
        <f>IF(TrRoad_act!M101=0,"",TrRoad_emi!M71/TrRoad_tech!M186)</f>
        <v>1.1601957788600439</v>
      </c>
      <c r="N213" s="109">
        <f>IF(TrRoad_act!N101=0,"",TrRoad_emi!N71/TrRoad_tech!N186)</f>
        <v>1.178103991063906</v>
      </c>
      <c r="O213" s="109">
        <f>IF(TrRoad_act!O101=0,"",TrRoad_emi!O71/TrRoad_tech!O186)</f>
        <v>1.1785181803954385</v>
      </c>
      <c r="P213" s="109">
        <f>IF(TrRoad_act!P101=0,"",TrRoad_emi!P71/TrRoad_tech!P186)</f>
        <v>1.1601738425277985</v>
      </c>
      <c r="Q213" s="109">
        <f>IF(TrRoad_act!Q101=0,"",TrRoad_emi!Q71/TrRoad_tech!Q186)</f>
        <v>1.1883348560907057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1.1003424426379875</v>
      </c>
      <c r="D214" s="108">
        <f>IF(TrRoad_act!D102=0,"",TrRoad_emi!D72/TrRoad_tech!D187)</f>
        <v>1.1011508926238462</v>
      </c>
      <c r="E214" s="108">
        <f>IF(TrRoad_act!E102=0,"",TrRoad_emi!E72/TrRoad_tech!E187)</f>
        <v>1.1024125214886162</v>
      </c>
      <c r="F214" s="108">
        <f>IF(TrRoad_act!F102=0,"",TrRoad_emi!F72/TrRoad_tech!F187)</f>
        <v>1.1040641828889364</v>
      </c>
      <c r="G214" s="108">
        <f>IF(TrRoad_act!G102=0,"",TrRoad_emi!G72/TrRoad_tech!G187)</f>
        <v>1.1058441366697276</v>
      </c>
      <c r="H214" s="108">
        <f>IF(TrRoad_act!H102=0,"",TrRoad_emi!H72/TrRoad_tech!H187)</f>
        <v>1.1070259018229478</v>
      </c>
      <c r="I214" s="108">
        <f>IF(TrRoad_act!I102=0,"",TrRoad_emi!I72/TrRoad_tech!I187)</f>
        <v>1.108914477750351</v>
      </c>
      <c r="J214" s="108">
        <f>IF(TrRoad_act!J102=0,"",TrRoad_emi!J72/TrRoad_tech!J187)</f>
        <v>1.1159951498870551</v>
      </c>
      <c r="K214" s="108">
        <f>IF(TrRoad_act!K102=0,"",TrRoad_emi!K72/TrRoad_tech!K187)</f>
        <v>1.1079853028244628</v>
      </c>
      <c r="L214" s="108">
        <f>IF(TrRoad_act!L102=0,"",TrRoad_emi!L72/TrRoad_tech!L187)</f>
        <v>1.0854906154406647</v>
      </c>
      <c r="M214" s="108">
        <f>IF(TrRoad_act!M102=0,"",TrRoad_emi!M72/TrRoad_tech!M187)</f>
        <v>1.0939369167957806</v>
      </c>
      <c r="N214" s="108">
        <f>IF(TrRoad_act!N102=0,"",TrRoad_emi!N72/TrRoad_tech!N187)</f>
        <v>1.1039537122620247</v>
      </c>
      <c r="O214" s="108">
        <f>IF(TrRoad_act!O102=0,"",TrRoad_emi!O72/TrRoad_tech!O187)</f>
        <v>1.1150917208708986</v>
      </c>
      <c r="P214" s="108">
        <f>IF(TrRoad_act!P102=0,"",TrRoad_emi!P72/TrRoad_tech!P187)</f>
        <v>1.1440835347026932</v>
      </c>
      <c r="Q214" s="108">
        <f>IF(TrRoad_act!Q102=0,"",TrRoad_emi!Q72/TrRoad_tech!Q187)</f>
        <v>1.1617562016870426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1.1000000000067298</v>
      </c>
      <c r="C215" s="108">
        <f>IF(TrRoad_act!C103=0,"",TrRoad_emi!C73/TrRoad_tech!C188)</f>
        <v>1.1004169518677607</v>
      </c>
      <c r="D215" s="108">
        <f>IF(TrRoad_act!D103=0,"",TrRoad_emi!D73/TrRoad_tech!D188)</f>
        <v>1.1008613733148009</v>
      </c>
      <c r="E215" s="108">
        <f>IF(TrRoad_act!E103=0,"",TrRoad_emi!E73/TrRoad_tech!E188)</f>
        <v>1.1023815284261869</v>
      </c>
      <c r="F215" s="108">
        <f>IF(TrRoad_act!F103=0,"",TrRoad_emi!F73/TrRoad_tech!F188)</f>
        <v>1.1045585228915016</v>
      </c>
      <c r="G215" s="108">
        <f>IF(TrRoad_act!G103=0,"",TrRoad_emi!G73/TrRoad_tech!G188)</f>
        <v>1.1071908717741088</v>
      </c>
      <c r="H215" s="108">
        <f>IF(TrRoad_act!H103=0,"",TrRoad_emi!H73/TrRoad_tech!H188)</f>
        <v>1.1103390367087047</v>
      </c>
      <c r="I215" s="108">
        <f>IF(TrRoad_act!I103=0,"",TrRoad_emi!I73/TrRoad_tech!I188)</f>
        <v>1.1145879217058723</v>
      </c>
      <c r="J215" s="108">
        <f>IF(TrRoad_act!J103=0,"",TrRoad_emi!J73/TrRoad_tech!J188)</f>
        <v>1.1201598874933987</v>
      </c>
      <c r="K215" s="108">
        <f>IF(TrRoad_act!K103=0,"",TrRoad_emi!K73/TrRoad_tech!K188)</f>
        <v>1.1096124251926893</v>
      </c>
      <c r="L215" s="108">
        <f>IF(TrRoad_act!L103=0,"",TrRoad_emi!L73/TrRoad_tech!L188)</f>
        <v>1.0879415048215531</v>
      </c>
      <c r="M215" s="108">
        <f>IF(TrRoad_act!M103=0,"",TrRoad_emi!M73/TrRoad_tech!M188)</f>
        <v>1.0985134151110785</v>
      </c>
      <c r="N215" s="108">
        <f>IF(TrRoad_act!N103=0,"",TrRoad_emi!N73/TrRoad_tech!N188)</f>
        <v>1.1080248873762297</v>
      </c>
      <c r="O215" s="108">
        <f>IF(TrRoad_act!O103=0,"",TrRoad_emi!O73/TrRoad_tech!O188)</f>
        <v>1.1191644194970984</v>
      </c>
      <c r="P215" s="108">
        <f>IF(TrRoad_act!P103=0,"",TrRoad_emi!P73/TrRoad_tech!P188)</f>
        <v>1.1179170497286435</v>
      </c>
      <c r="Q215" s="108">
        <f>IF(TrRoad_act!Q103=0,"",TrRoad_emi!Q73/TrRoad_tech!Q188)</f>
        <v>1.1613694430293251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1.1000000000067303</v>
      </c>
      <c r="C216" s="108">
        <f>IF(TrRoad_act!C104=0,"",TrRoad_emi!C74/TrRoad_tech!C189)</f>
        <v>1.1000112193986205</v>
      </c>
      <c r="D216" s="108">
        <f>IF(TrRoad_act!D104=0,"",TrRoad_emi!D74/TrRoad_tech!D189)</f>
        <v>1.1000187358730531</v>
      </c>
      <c r="E216" s="108">
        <f>IF(TrRoad_act!E104=0,"",TrRoad_emi!E74/TrRoad_tech!E189)</f>
        <v>1.1000276617271596</v>
      </c>
      <c r="F216" s="108">
        <f>IF(TrRoad_act!F104=0,"",TrRoad_emi!F74/TrRoad_tech!F189)</f>
        <v>1.1000601425244407</v>
      </c>
      <c r="G216" s="108">
        <f>IF(TrRoad_act!G104=0,"",TrRoad_emi!G74/TrRoad_tech!G189)</f>
        <v>1.1000978654112108</v>
      </c>
      <c r="H216" s="108">
        <f>IF(TrRoad_act!H104=0,"",TrRoad_emi!H74/TrRoad_tech!H189)</f>
        <v>1.1004514593139372</v>
      </c>
      <c r="I216" s="108">
        <f>IF(TrRoad_act!I104=0,"",TrRoad_emi!I74/TrRoad_tech!I189)</f>
        <v>1.1006600164784872</v>
      </c>
      <c r="J216" s="108">
        <f>IF(TrRoad_act!J104=0,"",TrRoad_emi!J74/TrRoad_tech!J189)</f>
        <v>1.1022711903076641</v>
      </c>
      <c r="K216" s="108">
        <f>IF(TrRoad_act!K104=0,"",TrRoad_emi!K74/TrRoad_tech!K189)</f>
        <v>1.1050131938247416</v>
      </c>
      <c r="L216" s="108">
        <f>IF(TrRoad_act!L104=0,"",TrRoad_emi!L74/TrRoad_tech!L189)</f>
        <v>1.1087903142955871</v>
      </c>
      <c r="M216" s="108">
        <f>IF(TrRoad_act!M104=0,"",TrRoad_emi!M74/TrRoad_tech!M189)</f>
        <v>1.1170575974580261</v>
      </c>
      <c r="N216" s="108">
        <f>IF(TrRoad_act!N104=0,"",TrRoad_emi!N74/TrRoad_tech!N189)</f>
        <v>1.1241689369526082</v>
      </c>
      <c r="O216" s="108">
        <f>IF(TrRoad_act!O104=0,"",TrRoad_emi!O74/TrRoad_tech!O189)</f>
        <v>1.1277992936741748</v>
      </c>
      <c r="P216" s="108">
        <f>IF(TrRoad_act!P104=0,"",TrRoad_emi!P74/TrRoad_tech!P189)</f>
        <v>1.1316667660186572</v>
      </c>
      <c r="Q216" s="108">
        <f>IF(TrRoad_act!Q104=0,"",TrRoad_emi!Q74/TrRoad_tech!Q189)</f>
        <v>1.137286443113722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>
        <f>IF(TrRoad_act!L105=0,"",TrRoad_emi!L75/TrRoad_tech!L190)</f>
        <v>1.2000000000070938</v>
      </c>
      <c r="M217" s="108">
        <f>IF(TrRoad_act!M105=0,"",TrRoad_emi!M75/TrRoad_tech!M190)</f>
        <v>1.2000000000070941</v>
      </c>
      <c r="N217" s="108">
        <f>IF(TrRoad_act!N105=0,"",TrRoad_emi!N75/TrRoad_tech!N190)</f>
        <v>1.2304482738909188</v>
      </c>
      <c r="O217" s="108">
        <f>IF(TrRoad_act!O105=0,"",TrRoad_emi!O75/TrRoad_tech!O190)</f>
        <v>1.2496127637514647</v>
      </c>
      <c r="P217" s="108">
        <f>IF(TrRoad_act!P105=0,"",TrRoad_emi!P75/TrRoad_tech!P190)</f>
        <v>1.2714813648469905</v>
      </c>
      <c r="Q217" s="108">
        <f>IF(TrRoad_act!Q105=0,"",TrRoad_emi!Q75/TrRoad_tech!Q190)</f>
        <v>1.2932205810521522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1.2225516656185551</v>
      </c>
      <c r="C219" s="107">
        <f>IF(TrRoad_act!C107=0,"",TrRoad_emi!C77/TrRoad_tech!C192)</f>
        <v>1.1843123925260175</v>
      </c>
      <c r="D219" s="107">
        <f>IF(TrRoad_act!D107=0,"",TrRoad_emi!D77/TrRoad_tech!D192)</f>
        <v>1.1975851749052759</v>
      </c>
      <c r="E219" s="107">
        <f>IF(TrRoad_act!E107=0,"",TrRoad_emi!E77/TrRoad_tech!E192)</f>
        <v>1.2794290853355614</v>
      </c>
      <c r="F219" s="107">
        <f>IF(TrRoad_act!F107=0,"",TrRoad_emi!F77/TrRoad_tech!F192)</f>
        <v>1.2801317939321377</v>
      </c>
      <c r="G219" s="107">
        <f>IF(TrRoad_act!G107=0,"",TrRoad_emi!G77/TrRoad_tech!G192)</f>
        <v>1.3051774783852719</v>
      </c>
      <c r="H219" s="107">
        <f>IF(TrRoad_act!H107=0,"",TrRoad_emi!H77/TrRoad_tech!H192)</f>
        <v>1.3498814425756236</v>
      </c>
      <c r="I219" s="107">
        <f>IF(TrRoad_act!I107=0,"",TrRoad_emi!I77/TrRoad_tech!I192)</f>
        <v>1.4098232407135736</v>
      </c>
      <c r="J219" s="107">
        <f>IF(TrRoad_act!J107=0,"",TrRoad_emi!J77/TrRoad_tech!J192)</f>
        <v>1.4698743053302119</v>
      </c>
      <c r="K219" s="107">
        <f>IF(TrRoad_act!K107=0,"",TrRoad_emi!K77/TrRoad_tech!K192)</f>
        <v>1.4135286060122283</v>
      </c>
      <c r="L219" s="107">
        <f>IF(TrRoad_act!L107=0,"",TrRoad_emi!L77/TrRoad_tech!L192)</f>
        <v>1.4073509406189555</v>
      </c>
      <c r="M219" s="107">
        <f>IF(TrRoad_act!M107=0,"",TrRoad_emi!M77/TrRoad_tech!M192)</f>
        <v>1.3625466422641443</v>
      </c>
      <c r="N219" s="107">
        <f>IF(TrRoad_act!N107=0,"",TrRoad_emi!N77/TrRoad_tech!N192)</f>
        <v>1.3082012783559589</v>
      </c>
      <c r="O219" s="107">
        <f>IF(TrRoad_act!O107=0,"",TrRoad_emi!O77/TrRoad_tech!O192)</f>
        <v>1.3349366469558941</v>
      </c>
      <c r="P219" s="107">
        <f>IF(TrRoad_act!P107=0,"",TrRoad_emi!P77/TrRoad_tech!P192)</f>
        <v>1.3376290588806277</v>
      </c>
      <c r="Q219" s="107">
        <f>IF(TrRoad_act!Q107=0,"",TrRoad_emi!Q77/TrRoad_tech!Q192)</f>
        <v>1.3924854988163282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1.1184129327178853</v>
      </c>
      <c r="C220" s="106">
        <f>IF(TrRoad_act!C108=0,"",TrRoad_emi!C78/TrRoad_tech!C193)</f>
        <v>1.1138305559492538</v>
      </c>
      <c r="D220" s="106">
        <f>IF(TrRoad_act!D108=0,"",TrRoad_emi!D78/TrRoad_tech!D193)</f>
        <v>1.1181055506094415</v>
      </c>
      <c r="E220" s="106">
        <f>IF(TrRoad_act!E108=0,"",TrRoad_emi!E78/TrRoad_tech!E193)</f>
        <v>1.1356458936664153</v>
      </c>
      <c r="F220" s="106">
        <f>IF(TrRoad_act!F108=0,"",TrRoad_emi!F78/TrRoad_tech!F193)</f>
        <v>1.1369648590407289</v>
      </c>
      <c r="G220" s="106">
        <f>IF(TrRoad_act!G108=0,"",TrRoad_emi!G78/TrRoad_tech!G193)</f>
        <v>1.1429162125973804</v>
      </c>
      <c r="H220" s="106">
        <f>IF(TrRoad_act!H108=0,"",TrRoad_emi!H78/TrRoad_tech!H193)</f>
        <v>1.1527764345154337</v>
      </c>
      <c r="I220" s="106">
        <f>IF(TrRoad_act!I108=0,"",TrRoad_emi!I78/TrRoad_tech!I193)</f>
        <v>1.1658230584520037</v>
      </c>
      <c r="J220" s="106">
        <f>IF(TrRoad_act!J108=0,"",TrRoad_emi!J78/TrRoad_tech!J193)</f>
        <v>1.1799338280070992</v>
      </c>
      <c r="K220" s="106">
        <f>IF(TrRoad_act!K108=0,"",TrRoad_emi!K78/TrRoad_tech!K193)</f>
        <v>1.1561379339505056</v>
      </c>
      <c r="L220" s="106">
        <f>IF(TrRoad_act!L108=0,"",TrRoad_emi!L78/TrRoad_tech!L193)</f>
        <v>1.1332629755335133</v>
      </c>
      <c r="M220" s="106">
        <f>IF(TrRoad_act!M108=0,"",TrRoad_emi!M78/TrRoad_tech!M193)</f>
        <v>1.1298723269243365</v>
      </c>
      <c r="N220" s="106">
        <f>IF(TrRoad_act!N108=0,"",TrRoad_emi!N78/TrRoad_tech!N193)</f>
        <v>1.1201536196394402</v>
      </c>
      <c r="O220" s="106">
        <f>IF(TrRoad_act!O108=0,"",TrRoad_emi!O78/TrRoad_tech!O193)</f>
        <v>1.1288896892101827</v>
      </c>
      <c r="P220" s="106">
        <f>IF(TrRoad_act!P108=0,"",TrRoad_emi!P78/TrRoad_tech!P193)</f>
        <v>1.1234049170752736</v>
      </c>
      <c r="Q220" s="106">
        <f>IF(TrRoad_act!Q108=0,"",TrRoad_emi!Q78/TrRoad_tech!Q193)</f>
        <v>1.164184108745391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1.2843523158186729</v>
      </c>
      <c r="C221" s="105">
        <f>IF(TrRoad_act!C109=0,"",TrRoad_emi!C79/TrRoad_tech!C194)</f>
        <v>1.2425034408308873</v>
      </c>
      <c r="D221" s="105">
        <f>IF(TrRoad_act!D109=0,"",TrRoad_emi!D79/TrRoad_tech!D194)</f>
        <v>1.2860229980649478</v>
      </c>
      <c r="E221" s="105">
        <f>IF(TrRoad_act!E109=0,"",TrRoad_emi!E79/TrRoad_tech!E194)</f>
        <v>1.4485489345841787</v>
      </c>
      <c r="F221" s="105">
        <f>IF(TrRoad_act!F109=0,"",TrRoad_emi!F79/TrRoad_tech!F194)</f>
        <v>1.4384456980947204</v>
      </c>
      <c r="G221" s="105">
        <f>IF(TrRoad_act!G109=0,"",TrRoad_emi!G79/TrRoad_tech!G194)</f>
        <v>1.4685150446285891</v>
      </c>
      <c r="H221" s="105">
        <f>IF(TrRoad_act!H109=0,"",TrRoad_emi!H79/TrRoad_tech!H194)</f>
        <v>1.5445957792382856</v>
      </c>
      <c r="I221" s="105">
        <f>IF(TrRoad_act!I109=0,"",TrRoad_emi!I79/TrRoad_tech!I194)</f>
        <v>1.6371296466640621</v>
      </c>
      <c r="J221" s="105">
        <f>IF(TrRoad_act!J109=0,"",TrRoad_emi!J79/TrRoad_tech!J194)</f>
        <v>1.68768483635705</v>
      </c>
      <c r="K221" s="105">
        <f>IF(TrRoad_act!K109=0,"",TrRoad_emi!K79/TrRoad_tech!K194)</f>
        <v>1.6126169583059342</v>
      </c>
      <c r="L221" s="105">
        <f>IF(TrRoad_act!L109=0,"",TrRoad_emi!L79/TrRoad_tech!L194)</f>
        <v>1.6163775014134323</v>
      </c>
      <c r="M221" s="105">
        <f>IF(TrRoad_act!M109=0,"",TrRoad_emi!M79/TrRoad_tech!M194)</f>
        <v>1.5400448297081959</v>
      </c>
      <c r="N221" s="105">
        <f>IF(TrRoad_act!N109=0,"",TrRoad_emi!N79/TrRoad_tech!N194)</f>
        <v>1.4519607268495049</v>
      </c>
      <c r="O221" s="105">
        <f>IF(TrRoad_act!O109=0,"",TrRoad_emi!O79/TrRoad_tech!O194)</f>
        <v>1.4924169382132184</v>
      </c>
      <c r="P221" s="105">
        <f>IF(TrRoad_act!P109=0,"",TrRoad_emi!P79/TrRoad_tech!P194)</f>
        <v>1.5054036424210993</v>
      </c>
      <c r="Q221" s="105">
        <f>IF(TrRoad_act!Q109=0,"",TrRoad_emi!Q79/TrRoad_tech!Q194)</f>
        <v>1.5769943433635505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99.496600703330529</v>
      </c>
      <c r="C225" s="78">
        <v>99.496600703330529</v>
      </c>
      <c r="D225" s="78">
        <v>99.496600703330529</v>
      </c>
      <c r="E225" s="78">
        <v>98.095240130044203</v>
      </c>
      <c r="F225" s="78">
        <v>96.693879556757864</v>
      </c>
      <c r="G225" s="78">
        <v>95.29251898347151</v>
      </c>
      <c r="H225" s="78">
        <v>93.891158410185156</v>
      </c>
      <c r="I225" s="78">
        <v>93.891158410185156</v>
      </c>
      <c r="J225" s="78">
        <v>91.088437263612477</v>
      </c>
      <c r="K225" s="78">
        <v>86.323811314438899</v>
      </c>
      <c r="L225" s="78">
        <v>83.184167109549591</v>
      </c>
      <c r="M225" s="78">
        <v>78.289583407831202</v>
      </c>
      <c r="N225" s="78">
        <v>80.046044253422409</v>
      </c>
      <c r="O225" s="78">
        <v>77.577208449412808</v>
      </c>
      <c r="P225" s="78">
        <v>75.908932641802195</v>
      </c>
      <c r="Q225" s="78">
        <v>73.881411548852398</v>
      </c>
    </row>
    <row r="226" spans="1:17" ht="11.45" customHeight="1" x14ac:dyDescent="0.25">
      <c r="A226" s="19" t="s">
        <v>29</v>
      </c>
      <c r="B226" s="76">
        <v>157.18569323894295</v>
      </c>
      <c r="C226" s="76">
        <v>157.07089300142948</v>
      </c>
      <c r="D226" s="76">
        <v>156.51494516623924</v>
      </c>
      <c r="E226" s="76">
        <v>153.59903617084171</v>
      </c>
      <c r="F226" s="76">
        <v>152.26780590749971</v>
      </c>
      <c r="G226" s="76">
        <v>149.66619725130704</v>
      </c>
      <c r="H226" s="76">
        <v>148.73653645615119</v>
      </c>
      <c r="I226" s="76">
        <v>148.26927298212621</v>
      </c>
      <c r="J226" s="76">
        <v>144.63053723275863</v>
      </c>
      <c r="K226" s="76">
        <v>138.78577117418462</v>
      </c>
      <c r="L226" s="76">
        <v>133.44769726548191</v>
      </c>
      <c r="M226" s="76">
        <v>127.27013147910728</v>
      </c>
      <c r="N226" s="76">
        <v>127.96765645931832</v>
      </c>
      <c r="O226" s="76">
        <v>124.03528279286122</v>
      </c>
      <c r="P226" s="76">
        <v>121.33179346165575</v>
      </c>
      <c r="Q226" s="76">
        <v>117.87573467285199</v>
      </c>
    </row>
    <row r="227" spans="1:17" ht="11.45" customHeight="1" x14ac:dyDescent="0.25">
      <c r="A227" s="62" t="s">
        <v>59</v>
      </c>
      <c r="B227" s="77">
        <v>165.82766783888425</v>
      </c>
      <c r="C227" s="77">
        <v>165.82766783888425</v>
      </c>
      <c r="D227" s="77">
        <v>165.82766783888425</v>
      </c>
      <c r="E227" s="77">
        <v>163.49206688340701</v>
      </c>
      <c r="F227" s="77">
        <v>161.15646592792982</v>
      </c>
      <c r="G227" s="77">
        <v>158.82086497245251</v>
      </c>
      <c r="H227" s="77">
        <v>156.48526401697526</v>
      </c>
      <c r="I227" s="77">
        <v>156.48526401697526</v>
      </c>
      <c r="J227" s="77">
        <v>151.81406210602077</v>
      </c>
      <c r="K227" s="77">
        <v>143.87301885739811</v>
      </c>
      <c r="L227" s="77">
        <v>138.62558639336299</v>
      </c>
      <c r="M227" s="77">
        <v>130.47352156402701</v>
      </c>
      <c r="N227" s="77">
        <v>133.57519187028601</v>
      </c>
      <c r="O227" s="77">
        <v>129.37390496025799</v>
      </c>
      <c r="P227" s="77">
        <v>126.84224434849401</v>
      </c>
      <c r="Q227" s="77">
        <v>123.902703501858</v>
      </c>
    </row>
    <row r="228" spans="1:17" ht="11.45" customHeight="1" x14ac:dyDescent="0.25">
      <c r="A228" s="62" t="s">
        <v>58</v>
      </c>
      <c r="B228" s="77">
        <v>151.6839069167622</v>
      </c>
      <c r="C228" s="77">
        <v>151.50441664776287</v>
      </c>
      <c r="D228" s="77">
        <v>151.30523210873341</v>
      </c>
      <c r="E228" s="77">
        <v>149.0107296916018</v>
      </c>
      <c r="F228" s="77">
        <v>148.47267275500269</v>
      </c>
      <c r="G228" s="77">
        <v>146.20921208421333</v>
      </c>
      <c r="H228" s="77">
        <v>146.07728466225879</v>
      </c>
      <c r="I228" s="77">
        <v>145.80308256956883</v>
      </c>
      <c r="J228" s="77">
        <v>142.67045300119639</v>
      </c>
      <c r="K228" s="77">
        <v>137.1010463449569</v>
      </c>
      <c r="L228" s="77">
        <v>131.83480364804799</v>
      </c>
      <c r="M228" s="77">
        <v>126.303939340553</v>
      </c>
      <c r="N228" s="77">
        <v>125.75106201706301</v>
      </c>
      <c r="O228" s="77">
        <v>121.455981155393</v>
      </c>
      <c r="P228" s="77">
        <v>118.74571983467</v>
      </c>
      <c r="Q228" s="77">
        <v>115.033078139578</v>
      </c>
    </row>
    <row r="229" spans="1:17" ht="11.45" customHeight="1" x14ac:dyDescent="0.25">
      <c r="A229" s="62" t="s">
        <v>57</v>
      </c>
      <c r="B229" s="77">
        <v>0</v>
      </c>
      <c r="C229" s="77">
        <v>166.07775382412362</v>
      </c>
      <c r="D229" s="77">
        <v>165.8594095568709</v>
      </c>
      <c r="E229" s="77">
        <v>0</v>
      </c>
      <c r="F229" s="77">
        <v>0</v>
      </c>
      <c r="G229" s="77">
        <v>160.27319908300254</v>
      </c>
      <c r="H229" s="77">
        <v>160.12858145144557</v>
      </c>
      <c r="I229" s="77">
        <v>159.82800362899374</v>
      </c>
      <c r="J229" s="77">
        <v>156.39404378947364</v>
      </c>
      <c r="K229" s="77">
        <v>150.28891122590073</v>
      </c>
      <c r="L229" s="77">
        <v>124.88478164249292</v>
      </c>
      <c r="M229" s="77">
        <v>126.26256068440813</v>
      </c>
      <c r="N229" s="77">
        <v>137.84615384615401</v>
      </c>
      <c r="O229" s="77">
        <v>134.60377358490601</v>
      </c>
      <c r="P229" s="77">
        <v>133.34736842105301</v>
      </c>
      <c r="Q229" s="77">
        <v>133.07407407407399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123.84824903984413</v>
      </c>
      <c r="M230" s="77">
        <v>128.28571428571399</v>
      </c>
      <c r="N230" s="77">
        <v>129.14634146341501</v>
      </c>
      <c r="O230" s="77">
        <v>122.006849315068</v>
      </c>
      <c r="P230" s="77">
        <v>107.95459459459499</v>
      </c>
      <c r="Q230" s="77">
        <v>107.24661654135301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35.449230769230802</v>
      </c>
      <c r="O231" s="77">
        <v>46.023952095808397</v>
      </c>
      <c r="P231" s="77">
        <v>46.904569892473098</v>
      </c>
      <c r="Q231" s="77">
        <v>55.902144772118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1445.4723781996015</v>
      </c>
      <c r="C233" s="76">
        <v>1445.4723781996015</v>
      </c>
      <c r="D233" s="76">
        <v>1445.4723781996015</v>
      </c>
      <c r="E233" s="76">
        <v>1440.3283483839443</v>
      </c>
      <c r="F233" s="76">
        <v>1435.1286070540386</v>
      </c>
      <c r="G233" s="76">
        <v>1405.7870069254036</v>
      </c>
      <c r="H233" s="76">
        <v>1424.5562174355048</v>
      </c>
      <c r="I233" s="76">
        <v>1424.5562174355048</v>
      </c>
      <c r="J233" s="76">
        <v>1413.681742493249</v>
      </c>
      <c r="K233" s="76">
        <v>1393.6118086638937</v>
      </c>
      <c r="L233" s="76">
        <v>1379.7987396353324</v>
      </c>
      <c r="M233" s="76">
        <v>1358.04319410175</v>
      </c>
      <c r="N233" s="76">
        <v>1367.6494643851127</v>
      </c>
      <c r="O233" s="76">
        <v>1356.8542501062013</v>
      </c>
      <c r="P233" s="76">
        <v>1346.5586110363531</v>
      </c>
      <c r="Q233" s="76">
        <v>1340.2449215971562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359.68254714349536</v>
      </c>
      <c r="L234" s="75">
        <v>346.60069628978999</v>
      </c>
      <c r="M234" s="75">
        <v>326.20659753262998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1445.4723781996015</v>
      </c>
      <c r="C235" s="75">
        <v>1445.4723781996015</v>
      </c>
      <c r="D235" s="75">
        <v>1445.4723781996015</v>
      </c>
      <c r="E235" s="75">
        <v>1440.3283483839443</v>
      </c>
      <c r="F235" s="75">
        <v>1435.1286070540386</v>
      </c>
      <c r="G235" s="75">
        <v>1429.8717257095179</v>
      </c>
      <c r="H235" s="75">
        <v>1424.5562174355048</v>
      </c>
      <c r="I235" s="75">
        <v>1424.5562174355048</v>
      </c>
      <c r="J235" s="75">
        <v>1413.681742493249</v>
      </c>
      <c r="K235" s="75">
        <v>1394.4402776234454</v>
      </c>
      <c r="L235" s="75">
        <v>1381.4055795161187</v>
      </c>
      <c r="M235" s="75">
        <v>1360.1468365004639</v>
      </c>
      <c r="N235" s="75">
        <v>1367.6494643851127</v>
      </c>
      <c r="O235" s="75">
        <v>1356.8542501062013</v>
      </c>
      <c r="P235" s="75">
        <v>1349.4399775364309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227.58156079469617</v>
      </c>
      <c r="D240" s="78">
        <v>224.39612649794105</v>
      </c>
      <c r="E240" s="78">
        <v>220.85602699445599</v>
      </c>
      <c r="F240" s="78">
        <v>221.09301217712758</v>
      </c>
      <c r="G240" s="78">
        <v>217.68484774499223</v>
      </c>
      <c r="H240" s="78">
        <v>218.22142427862423</v>
      </c>
      <c r="I240" s="78">
        <v>216.47742765671947</v>
      </c>
      <c r="J240" s="78">
        <v>211.89976082093122</v>
      </c>
      <c r="K240" s="78">
        <v>203.69198789585752</v>
      </c>
      <c r="L240" s="78">
        <v>195.62556995652568</v>
      </c>
      <c r="M240" s="78">
        <v>188.53270335045195</v>
      </c>
      <c r="N240" s="78">
        <v>185.52219366134113</v>
      </c>
      <c r="O240" s="78">
        <v>183.21771672318297</v>
      </c>
      <c r="P240" s="78">
        <v>179.6663097337385</v>
      </c>
      <c r="Q240" s="78">
        <v>176.64708485709767</v>
      </c>
    </row>
    <row r="241" spans="1:17" ht="11.45" customHeight="1" x14ac:dyDescent="0.25">
      <c r="A241" s="62" t="s">
        <v>59</v>
      </c>
      <c r="B241" s="77">
        <v>0</v>
      </c>
      <c r="C241" s="77">
        <v>208.45588837176635</v>
      </c>
      <c r="D241" s="77">
        <v>208.45588837176635</v>
      </c>
      <c r="E241" s="77">
        <v>205.51988994399497</v>
      </c>
      <c r="F241" s="77">
        <v>202.58389151622367</v>
      </c>
      <c r="G241" s="77">
        <v>199.64789308845226</v>
      </c>
      <c r="H241" s="77">
        <v>196.71189466068091</v>
      </c>
      <c r="I241" s="77">
        <v>196.71189466068091</v>
      </c>
      <c r="J241" s="77">
        <v>190.83989780513818</v>
      </c>
      <c r="K241" s="77">
        <v>180.85750315071559</v>
      </c>
      <c r="L241" s="77">
        <v>174.2796168985719</v>
      </c>
      <c r="M241" s="77">
        <v>164.02494702503594</v>
      </c>
      <c r="N241" s="77">
        <v>167.70491803278699</v>
      </c>
      <c r="O241" s="77">
        <v>162.720545977011</v>
      </c>
      <c r="P241" s="77">
        <v>159.88248337028801</v>
      </c>
      <c r="Q241" s="77">
        <v>155.79372937293701</v>
      </c>
    </row>
    <row r="242" spans="1:17" ht="11.45" customHeight="1" x14ac:dyDescent="0.25">
      <c r="A242" s="62" t="s">
        <v>58</v>
      </c>
      <c r="B242" s="77">
        <v>0</v>
      </c>
      <c r="C242" s="77">
        <v>224.97961473216802</v>
      </c>
      <c r="D242" s="77">
        <v>224.68383153427195</v>
      </c>
      <c r="E242" s="77">
        <v>221.27656274811855</v>
      </c>
      <c r="F242" s="77">
        <v>220.47756397977594</v>
      </c>
      <c r="G242" s="77">
        <v>217.11639127641152</v>
      </c>
      <c r="H242" s="77">
        <v>216.92048292455829</v>
      </c>
      <c r="I242" s="77">
        <v>216.51330085992214</v>
      </c>
      <c r="J242" s="77">
        <v>211.8614378384658</v>
      </c>
      <c r="K242" s="77">
        <v>203.59103231807313</v>
      </c>
      <c r="L242" s="77">
        <v>195.77081638475667</v>
      </c>
      <c r="M242" s="77">
        <v>187.55764512170953</v>
      </c>
      <c r="N242" s="77">
        <v>186.735272307819</v>
      </c>
      <c r="O242" s="77">
        <v>184.110072544643</v>
      </c>
      <c r="P242" s="77">
        <v>180.59997292540999</v>
      </c>
      <c r="Q242" s="77">
        <v>177.48626000814201</v>
      </c>
    </row>
    <row r="243" spans="1:17" ht="11.45" customHeight="1" x14ac:dyDescent="0.25">
      <c r="A243" s="62" t="s">
        <v>57</v>
      </c>
      <c r="B243" s="77">
        <v>0</v>
      </c>
      <c r="C243" s="77">
        <v>271.0811550979713</v>
      </c>
      <c r="D243" s="77">
        <v>270.72476169299694</v>
      </c>
      <c r="E243" s="77">
        <v>266.61929480712234</v>
      </c>
      <c r="F243" s="77">
        <v>265.65656976511343</v>
      </c>
      <c r="G243" s="77">
        <v>261.60664470858558</v>
      </c>
      <c r="H243" s="77">
        <v>261.37059193386227</v>
      </c>
      <c r="I243" s="77">
        <v>260.87997244129997</v>
      </c>
      <c r="J243" s="77">
        <v>255.27487616306544</v>
      </c>
      <c r="K243" s="77">
        <v>245.30974628111741</v>
      </c>
      <c r="L243" s="77">
        <v>235.88705627054605</v>
      </c>
      <c r="M243" s="77">
        <v>225.99088876374861</v>
      </c>
      <c r="N243" s="77">
        <v>225</v>
      </c>
      <c r="O243" s="77">
        <v>170.5</v>
      </c>
      <c r="P243" s="77">
        <v>162.29629629629599</v>
      </c>
      <c r="Q243" s="77">
        <v>205.857142857143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170.96261284041117</v>
      </c>
      <c r="M244" s="77">
        <v>0</v>
      </c>
      <c r="N244" s="77">
        <v>171.333333333333</v>
      </c>
      <c r="O244" s="77">
        <v>171.224489795918</v>
      </c>
      <c r="P244" s="77">
        <v>154.64606741572999</v>
      </c>
      <c r="Q244" s="77">
        <v>178.046822742475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1272.9079984963632</v>
      </c>
      <c r="C246" s="76">
        <v>1270.9427917853286</v>
      </c>
      <c r="D246" s="76">
        <v>1274.0062836172733</v>
      </c>
      <c r="E246" s="76">
        <v>1259.9802763233495</v>
      </c>
      <c r="F246" s="76">
        <v>1259.4025133051175</v>
      </c>
      <c r="G246" s="76">
        <v>1250.5052707836603</v>
      </c>
      <c r="H246" s="76">
        <v>1247.8899887005769</v>
      </c>
      <c r="I246" s="76">
        <v>1244.4349405374885</v>
      </c>
      <c r="J246" s="76">
        <v>1232.2611235119191</v>
      </c>
      <c r="K246" s="76">
        <v>1230.2676142786056</v>
      </c>
      <c r="L246" s="76">
        <v>1224.9932825086446</v>
      </c>
      <c r="M246" s="76">
        <v>1212.0492605387421</v>
      </c>
      <c r="N246" s="76">
        <v>1217.2167794994996</v>
      </c>
      <c r="O246" s="76">
        <v>1204.219240578964</v>
      </c>
      <c r="P246" s="76">
        <v>1194.5976728202995</v>
      </c>
      <c r="Q246" s="76">
        <v>1182.1659155783971</v>
      </c>
    </row>
    <row r="247" spans="1:17" ht="11.45" customHeight="1" x14ac:dyDescent="0.25">
      <c r="A247" s="17" t="s">
        <v>23</v>
      </c>
      <c r="B247" s="75">
        <v>0</v>
      </c>
      <c r="C247" s="75">
        <v>1246.7645654356618</v>
      </c>
      <c r="D247" s="75">
        <v>1244.626032733122</v>
      </c>
      <c r="E247" s="75">
        <v>1241.9631614610641</v>
      </c>
      <c r="F247" s="75">
        <v>1238.7827180255451</v>
      </c>
      <c r="G247" s="75">
        <v>1235.0927269505505</v>
      </c>
      <c r="H247" s="75">
        <v>1230.9024208372891</v>
      </c>
      <c r="I247" s="75">
        <v>1226.2221834954685</v>
      </c>
      <c r="J247" s="75">
        <v>1221.0634868886107</v>
      </c>
      <c r="K247" s="75">
        <v>1215.4388225854345</v>
      </c>
      <c r="L247" s="75">
        <v>1209.3616284723194</v>
      </c>
      <c r="M247" s="75">
        <v>1202.846211493621</v>
      </c>
      <c r="N247" s="75">
        <v>1195.9076672163135</v>
      </c>
      <c r="O247" s="75">
        <v>1188.5617970247549</v>
      </c>
      <c r="P247" s="75">
        <v>1180.8250237324098</v>
      </c>
      <c r="Q247" s="75">
        <v>1172.7143063975113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8604</v>
      </c>
      <c r="C4" s="40">
        <f t="shared" ref="C4:Q4" si="1">SUM(C5,C6,C9)</f>
        <v>8914</v>
      </c>
      <c r="D4" s="40">
        <f t="shared" si="1"/>
        <v>9150</v>
      </c>
      <c r="E4" s="40">
        <f t="shared" si="1"/>
        <v>9165</v>
      </c>
      <c r="F4" s="40">
        <f t="shared" si="1"/>
        <v>10135</v>
      </c>
      <c r="G4" s="40">
        <f t="shared" si="1"/>
        <v>9440</v>
      </c>
      <c r="H4" s="40">
        <f t="shared" si="1"/>
        <v>9914</v>
      </c>
      <c r="I4" s="40">
        <f t="shared" si="1"/>
        <v>10373</v>
      </c>
      <c r="J4" s="40">
        <f t="shared" si="1"/>
        <v>11139</v>
      </c>
      <c r="K4" s="40">
        <f t="shared" si="1"/>
        <v>11237</v>
      </c>
      <c r="L4" s="40">
        <f t="shared" si="1"/>
        <v>11634</v>
      </c>
      <c r="M4" s="40">
        <f t="shared" si="1"/>
        <v>11801.840179717587</v>
      </c>
      <c r="N4" s="40">
        <f t="shared" si="1"/>
        <v>12075.553181966081</v>
      </c>
      <c r="O4" s="40">
        <f t="shared" si="1"/>
        <v>12125.514532573296</v>
      </c>
      <c r="P4" s="40">
        <f t="shared" si="1"/>
        <v>12201.917278338889</v>
      </c>
      <c r="Q4" s="40">
        <f t="shared" si="1"/>
        <v>11575.308747385583</v>
      </c>
    </row>
    <row r="5" spans="1:17" ht="11.45" customHeight="1" x14ac:dyDescent="0.25">
      <c r="A5" s="91" t="s">
        <v>21</v>
      </c>
      <c r="B5" s="121">
        <v>870</v>
      </c>
      <c r="C5" s="121">
        <v>876</v>
      </c>
      <c r="D5" s="121">
        <v>890</v>
      </c>
      <c r="E5" s="121">
        <v>900</v>
      </c>
      <c r="F5" s="121">
        <v>910</v>
      </c>
      <c r="G5" s="121">
        <v>930</v>
      </c>
      <c r="H5" s="121">
        <v>950</v>
      </c>
      <c r="I5" s="121">
        <v>970</v>
      </c>
      <c r="J5" s="121">
        <v>1000</v>
      </c>
      <c r="K5" s="121">
        <v>1000</v>
      </c>
      <c r="L5" s="121">
        <v>1070</v>
      </c>
      <c r="M5" s="121">
        <v>1132.8401797175866</v>
      </c>
      <c r="N5" s="121">
        <v>1218.5531819660803</v>
      </c>
      <c r="O5" s="121">
        <v>1239.5145325732949</v>
      </c>
      <c r="P5" s="121">
        <v>1227.917278338889</v>
      </c>
      <c r="Q5" s="121">
        <v>1242.308747385583</v>
      </c>
    </row>
    <row r="6" spans="1:17" ht="11.45" customHeight="1" x14ac:dyDescent="0.25">
      <c r="A6" s="19" t="s">
        <v>20</v>
      </c>
      <c r="B6" s="38">
        <f t="shared" ref="B6" si="2">SUM(B7:B8)</f>
        <v>6869</v>
      </c>
      <c r="C6" s="38">
        <f t="shared" ref="C6:Q6" si="3">SUM(C7:C8)</f>
        <v>7149</v>
      </c>
      <c r="D6" s="38">
        <f t="shared" si="3"/>
        <v>7351</v>
      </c>
      <c r="E6" s="38">
        <f t="shared" si="3"/>
        <v>7387</v>
      </c>
      <c r="F6" s="38">
        <f t="shared" si="3"/>
        <v>8285</v>
      </c>
      <c r="G6" s="38">
        <f t="shared" si="3"/>
        <v>7528</v>
      </c>
      <c r="H6" s="38">
        <f t="shared" si="3"/>
        <v>7964</v>
      </c>
      <c r="I6" s="38">
        <f t="shared" si="3"/>
        <v>8385</v>
      </c>
      <c r="J6" s="38">
        <f t="shared" si="3"/>
        <v>9060</v>
      </c>
      <c r="K6" s="38">
        <f t="shared" si="3"/>
        <v>9176</v>
      </c>
      <c r="L6" s="38">
        <f t="shared" si="3"/>
        <v>9503</v>
      </c>
      <c r="M6" s="38">
        <f t="shared" si="3"/>
        <v>9764</v>
      </c>
      <c r="N6" s="38">
        <f t="shared" si="3"/>
        <v>9952</v>
      </c>
      <c r="O6" s="38">
        <f t="shared" si="3"/>
        <v>9981</v>
      </c>
      <c r="P6" s="38">
        <f t="shared" si="3"/>
        <v>10064</v>
      </c>
      <c r="Q6" s="38">
        <f t="shared" si="3"/>
        <v>9423</v>
      </c>
    </row>
    <row r="7" spans="1:17" ht="11.45" customHeight="1" x14ac:dyDescent="0.25">
      <c r="A7" s="62" t="s">
        <v>116</v>
      </c>
      <c r="B7" s="42">
        <v>568.74876526868741</v>
      </c>
      <c r="C7" s="42">
        <v>597.35901263229255</v>
      </c>
      <c r="D7" s="42">
        <v>327.55819594010046</v>
      </c>
      <c r="E7" s="42">
        <v>390.21923200375028</v>
      </c>
      <c r="F7" s="42">
        <v>435.34491687908843</v>
      </c>
      <c r="G7" s="42">
        <v>427.42612206824612</v>
      </c>
      <c r="H7" s="42">
        <v>514.412160969242</v>
      </c>
      <c r="I7" s="42">
        <v>259.91184081134224</v>
      </c>
      <c r="J7" s="42">
        <v>526.7683533552339</v>
      </c>
      <c r="K7" s="42">
        <v>616.34754703070064</v>
      </c>
      <c r="L7" s="42">
        <v>546.69168016714423</v>
      </c>
      <c r="M7" s="42">
        <v>1033.6812880962179</v>
      </c>
      <c r="N7" s="42">
        <v>1033.2664416725195</v>
      </c>
      <c r="O7" s="42">
        <v>1163.079106767623</v>
      </c>
      <c r="P7" s="42">
        <v>860.40203993034675</v>
      </c>
      <c r="Q7" s="42">
        <v>1187.4697871747107</v>
      </c>
    </row>
    <row r="8" spans="1:17" ht="11.45" customHeight="1" x14ac:dyDescent="0.25">
      <c r="A8" s="62" t="s">
        <v>16</v>
      </c>
      <c r="B8" s="42">
        <v>6300.2512347313123</v>
      </c>
      <c r="C8" s="42">
        <v>6551.6409873677076</v>
      </c>
      <c r="D8" s="42">
        <v>7023.4418040598994</v>
      </c>
      <c r="E8" s="42">
        <v>6996.7807679962498</v>
      </c>
      <c r="F8" s="42">
        <v>7849.6550831209115</v>
      </c>
      <c r="G8" s="42">
        <v>7100.5738779317535</v>
      </c>
      <c r="H8" s="42">
        <v>7449.587839030758</v>
      </c>
      <c r="I8" s="42">
        <v>8125.0881591886573</v>
      </c>
      <c r="J8" s="42">
        <v>8533.2316466447664</v>
      </c>
      <c r="K8" s="42">
        <v>8559.6524529692997</v>
      </c>
      <c r="L8" s="42">
        <v>8956.308319832855</v>
      </c>
      <c r="M8" s="42">
        <v>8730.318711903783</v>
      </c>
      <c r="N8" s="42">
        <v>8918.7335583274798</v>
      </c>
      <c r="O8" s="42">
        <v>8817.9208932323763</v>
      </c>
      <c r="P8" s="42">
        <v>9203.5979600696537</v>
      </c>
      <c r="Q8" s="42">
        <v>8235.5302128252897</v>
      </c>
    </row>
    <row r="9" spans="1:17" ht="11.45" customHeight="1" x14ac:dyDescent="0.25">
      <c r="A9" s="118" t="s">
        <v>19</v>
      </c>
      <c r="B9" s="120">
        <v>865</v>
      </c>
      <c r="C9" s="120">
        <v>889</v>
      </c>
      <c r="D9" s="120">
        <v>909</v>
      </c>
      <c r="E9" s="120">
        <v>878</v>
      </c>
      <c r="F9" s="120">
        <v>940</v>
      </c>
      <c r="G9" s="120">
        <v>982</v>
      </c>
      <c r="H9" s="120">
        <v>1000</v>
      </c>
      <c r="I9" s="120">
        <v>1018</v>
      </c>
      <c r="J9" s="120">
        <v>1079</v>
      </c>
      <c r="K9" s="120">
        <v>1061</v>
      </c>
      <c r="L9" s="120">
        <v>1061</v>
      </c>
      <c r="M9" s="120">
        <v>905</v>
      </c>
      <c r="N9" s="120">
        <v>905</v>
      </c>
      <c r="O9" s="120">
        <v>905</v>
      </c>
      <c r="P9" s="120">
        <v>910</v>
      </c>
      <c r="Q9" s="120">
        <v>910</v>
      </c>
    </row>
    <row r="10" spans="1:17" ht="11.45" customHeight="1" x14ac:dyDescent="0.25">
      <c r="A10" s="25" t="s">
        <v>51</v>
      </c>
      <c r="B10" s="40">
        <f t="shared" ref="B10" si="4">SUM(B11:B12)</f>
        <v>7674</v>
      </c>
      <c r="C10" s="40">
        <f t="shared" ref="C10:Q10" si="5">SUM(C11:C12)</f>
        <v>7081</v>
      </c>
      <c r="D10" s="40">
        <f t="shared" si="5"/>
        <v>7297</v>
      </c>
      <c r="E10" s="40">
        <f t="shared" si="5"/>
        <v>7293</v>
      </c>
      <c r="F10" s="40">
        <f t="shared" si="5"/>
        <v>7691</v>
      </c>
      <c r="G10" s="40">
        <f t="shared" si="5"/>
        <v>8130.0000000000009</v>
      </c>
      <c r="H10" s="40">
        <f t="shared" si="5"/>
        <v>8572</v>
      </c>
      <c r="I10" s="40">
        <f t="shared" si="5"/>
        <v>9258</v>
      </c>
      <c r="J10" s="40">
        <f t="shared" si="5"/>
        <v>8927</v>
      </c>
      <c r="K10" s="40">
        <f t="shared" si="5"/>
        <v>6374</v>
      </c>
      <c r="L10" s="40">
        <f t="shared" si="5"/>
        <v>7476</v>
      </c>
      <c r="M10" s="40">
        <f t="shared" si="5"/>
        <v>7593</v>
      </c>
      <c r="N10" s="40">
        <f t="shared" si="5"/>
        <v>7280</v>
      </c>
      <c r="O10" s="40">
        <f t="shared" si="5"/>
        <v>7280</v>
      </c>
      <c r="P10" s="40">
        <f t="shared" si="5"/>
        <v>7280</v>
      </c>
      <c r="Q10" s="40">
        <f t="shared" si="5"/>
        <v>7280</v>
      </c>
    </row>
    <row r="11" spans="1:17" ht="11.45" customHeight="1" x14ac:dyDescent="0.25">
      <c r="A11" s="116" t="s">
        <v>116</v>
      </c>
      <c r="B11" s="42">
        <v>2291.6215406050119</v>
      </c>
      <c r="C11" s="42">
        <v>1976.163286070632</v>
      </c>
      <c r="D11" s="42">
        <v>1206.2458467735335</v>
      </c>
      <c r="E11" s="42">
        <v>1867.1591668351107</v>
      </c>
      <c r="F11" s="42">
        <v>1809.5326175552996</v>
      </c>
      <c r="G11" s="42">
        <v>2037.5044413277244</v>
      </c>
      <c r="H11" s="42">
        <v>2077.1354702545841</v>
      </c>
      <c r="I11" s="42">
        <v>2320.6655256656222</v>
      </c>
      <c r="J11" s="42">
        <v>2053.2299278220107</v>
      </c>
      <c r="K11" s="42">
        <v>1224.9337099696033</v>
      </c>
      <c r="L11" s="42">
        <v>1394.5894977469834</v>
      </c>
      <c r="M11" s="42">
        <v>2209.1160073646747</v>
      </c>
      <c r="N11" s="42">
        <v>2049.5501679749664</v>
      </c>
      <c r="O11" s="42">
        <v>1822.0014095328861</v>
      </c>
      <c r="P11" s="42">
        <v>1673.7198234813527</v>
      </c>
      <c r="Q11" s="42">
        <v>1844.1982179710667</v>
      </c>
    </row>
    <row r="12" spans="1:17" ht="11.45" customHeight="1" x14ac:dyDescent="0.25">
      <c r="A12" s="93" t="s">
        <v>16</v>
      </c>
      <c r="B12" s="36">
        <v>5382.3784593949877</v>
      </c>
      <c r="C12" s="36">
        <v>5104.8367139293678</v>
      </c>
      <c r="D12" s="36">
        <v>6090.7541532264668</v>
      </c>
      <c r="E12" s="36">
        <v>5425.8408331648898</v>
      </c>
      <c r="F12" s="36">
        <v>5881.4673824447</v>
      </c>
      <c r="G12" s="36">
        <v>6092.4955586722763</v>
      </c>
      <c r="H12" s="36">
        <v>6494.8645297454159</v>
      </c>
      <c r="I12" s="36">
        <v>6937.3344743343778</v>
      </c>
      <c r="J12" s="36">
        <v>6873.7700721779893</v>
      </c>
      <c r="K12" s="36">
        <v>5149.0662900303969</v>
      </c>
      <c r="L12" s="36">
        <v>6081.4105022530166</v>
      </c>
      <c r="M12" s="36">
        <v>5383.8839926353248</v>
      </c>
      <c r="N12" s="36">
        <v>5230.4498320250332</v>
      </c>
      <c r="O12" s="36">
        <v>5457.9985904671139</v>
      </c>
      <c r="P12" s="36">
        <v>5606.2801765186468</v>
      </c>
      <c r="Q12" s="36">
        <v>5435.8017820289333</v>
      </c>
    </row>
    <row r="14" spans="1:17" ht="11.45" customHeight="1" x14ac:dyDescent="0.25">
      <c r="A14" s="27" t="s">
        <v>115</v>
      </c>
      <c r="B14" s="68">
        <f t="shared" ref="B14" si="6">B15+B21</f>
        <v>107.38408130705017</v>
      </c>
      <c r="C14" s="68">
        <f t="shared" ref="C14:Q14" si="7">C15+C21</f>
        <v>105.80554276065467</v>
      </c>
      <c r="D14" s="68">
        <f t="shared" si="7"/>
        <v>106.60988237342384</v>
      </c>
      <c r="E14" s="68">
        <f t="shared" si="7"/>
        <v>106.49539829758498</v>
      </c>
      <c r="F14" s="68">
        <f t="shared" si="7"/>
        <v>107.4612460750235</v>
      </c>
      <c r="G14" s="68">
        <f t="shared" si="7"/>
        <v>107.28636735971993</v>
      </c>
      <c r="H14" s="68">
        <f t="shared" si="7"/>
        <v>109.34724287898105</v>
      </c>
      <c r="I14" s="68">
        <f t="shared" si="7"/>
        <v>111.68395470992282</v>
      </c>
      <c r="J14" s="68">
        <f t="shared" si="7"/>
        <v>111.28436213993442</v>
      </c>
      <c r="K14" s="68">
        <f t="shared" si="7"/>
        <v>106.95103606522531</v>
      </c>
      <c r="L14" s="68">
        <f t="shared" si="7"/>
        <v>113.24538814882966</v>
      </c>
      <c r="M14" s="68">
        <f t="shared" si="7"/>
        <v>104.81163215098822</v>
      </c>
      <c r="N14" s="68">
        <f t="shared" si="7"/>
        <v>104.41272963405714</v>
      </c>
      <c r="O14" s="68">
        <f t="shared" si="7"/>
        <v>109.89204689366335</v>
      </c>
      <c r="P14" s="68">
        <f t="shared" si="7"/>
        <v>106.78752054854036</v>
      </c>
      <c r="Q14" s="68">
        <f t="shared" si="7"/>
        <v>110.01863882571107</v>
      </c>
    </row>
    <row r="15" spans="1:17" ht="11.45" customHeight="1" x14ac:dyDescent="0.25">
      <c r="A15" s="25" t="s">
        <v>39</v>
      </c>
      <c r="B15" s="79">
        <f t="shared" ref="B15" si="8">SUM(B16,B17,B20)</f>
        <v>88.950081307050169</v>
      </c>
      <c r="C15" s="79">
        <f t="shared" ref="C15:Q15" si="9">SUM(C16,C17,C20)</f>
        <v>87.988542760654681</v>
      </c>
      <c r="D15" s="79">
        <f t="shared" si="9"/>
        <v>88.746882373423844</v>
      </c>
      <c r="E15" s="79">
        <f t="shared" si="9"/>
        <v>89.237293109703046</v>
      </c>
      <c r="F15" s="79">
        <f t="shared" si="9"/>
        <v>90.052246075023504</v>
      </c>
      <c r="G15" s="79">
        <f t="shared" si="9"/>
        <v>89.867478470831045</v>
      </c>
      <c r="H15" s="79">
        <f t="shared" si="9"/>
        <v>90.812242878981053</v>
      </c>
      <c r="I15" s="79">
        <f t="shared" si="9"/>
        <v>92.28669443595021</v>
      </c>
      <c r="J15" s="79">
        <f t="shared" si="9"/>
        <v>92.487219282791557</v>
      </c>
      <c r="K15" s="79">
        <f t="shared" si="9"/>
        <v>93.617702731891981</v>
      </c>
      <c r="L15" s="79">
        <f t="shared" si="9"/>
        <v>97.393023697216023</v>
      </c>
      <c r="M15" s="79">
        <f t="shared" si="9"/>
        <v>93.574956064093755</v>
      </c>
      <c r="N15" s="79">
        <f t="shared" si="9"/>
        <v>88.773813118987547</v>
      </c>
      <c r="O15" s="79">
        <f t="shared" si="9"/>
        <v>94.50136714867422</v>
      </c>
      <c r="P15" s="79">
        <f t="shared" si="9"/>
        <v>92.935908778050134</v>
      </c>
      <c r="Q15" s="79">
        <f t="shared" si="9"/>
        <v>95.10151845749084</v>
      </c>
    </row>
    <row r="16" spans="1:17" ht="11.45" customHeight="1" x14ac:dyDescent="0.25">
      <c r="A16" s="91" t="s">
        <v>21</v>
      </c>
      <c r="B16" s="123">
        <v>11.652469498134543</v>
      </c>
      <c r="C16" s="123">
        <v>11.586312363688805</v>
      </c>
      <c r="D16" s="123">
        <v>11.715508837668029</v>
      </c>
      <c r="E16" s="123">
        <v>11.85893073189083</v>
      </c>
      <c r="F16" s="123">
        <v>11.702020454580248</v>
      </c>
      <c r="G16" s="123">
        <v>12.176586925392913</v>
      </c>
      <c r="H16" s="123">
        <v>12.30983116837213</v>
      </c>
      <c r="I16" s="123">
        <v>12.471301273039998</v>
      </c>
      <c r="J16" s="123">
        <v>12.61883361005513</v>
      </c>
      <c r="K16" s="123">
        <v>12.632539581635083</v>
      </c>
      <c r="L16" s="123">
        <v>13.528895872090912</v>
      </c>
      <c r="M16" s="123">
        <v>14.225843697283894</v>
      </c>
      <c r="N16" s="123">
        <v>15.308336320982553</v>
      </c>
      <c r="O16" s="123">
        <v>15.572610776754383</v>
      </c>
      <c r="P16" s="123">
        <v>15.427796550248663</v>
      </c>
      <c r="Q16" s="123">
        <v>15.586679602052962</v>
      </c>
    </row>
    <row r="17" spans="1:17" ht="11.45" customHeight="1" x14ac:dyDescent="0.25">
      <c r="A17" s="19" t="s">
        <v>20</v>
      </c>
      <c r="B17" s="76">
        <f t="shared" ref="B17" si="10">SUM(B18:B19)</f>
        <v>73.785375630603127</v>
      </c>
      <c r="C17" s="76">
        <f t="shared" ref="C17:Q17" si="11">SUM(C18:C19)</f>
        <v>72.837622457648436</v>
      </c>
      <c r="D17" s="76">
        <f t="shared" si="11"/>
        <v>73.403902820639573</v>
      </c>
      <c r="E17" s="76">
        <f t="shared" si="11"/>
        <v>73.871114821567957</v>
      </c>
      <c r="F17" s="76">
        <f t="shared" si="11"/>
        <v>74.685713211578062</v>
      </c>
      <c r="G17" s="76">
        <f t="shared" si="11"/>
        <v>73.793060636675349</v>
      </c>
      <c r="H17" s="76">
        <f t="shared" si="11"/>
        <v>74.574177498430345</v>
      </c>
      <c r="I17" s="76">
        <f t="shared" si="11"/>
        <v>75.847529904706235</v>
      </c>
      <c r="J17" s="76">
        <f t="shared" si="11"/>
        <v>75.740672218008157</v>
      </c>
      <c r="K17" s="76">
        <f t="shared" si="11"/>
        <v>76.921900145118926</v>
      </c>
      <c r="L17" s="76">
        <f t="shared" si="11"/>
        <v>79.797233920704969</v>
      </c>
      <c r="M17" s="76">
        <f t="shared" si="11"/>
        <v>75.903813905896172</v>
      </c>
      <c r="N17" s="76">
        <f t="shared" si="11"/>
        <v>70.018796762118626</v>
      </c>
      <c r="O17" s="76">
        <f t="shared" si="11"/>
        <v>75.481867613466363</v>
      </c>
      <c r="P17" s="76">
        <f t="shared" si="11"/>
        <v>74.041980470680855</v>
      </c>
      <c r="Q17" s="76">
        <f t="shared" si="11"/>
        <v>76.053577928573603</v>
      </c>
    </row>
    <row r="18" spans="1:17" ht="11.45" customHeight="1" x14ac:dyDescent="0.25">
      <c r="A18" s="62" t="s">
        <v>17</v>
      </c>
      <c r="B18" s="77">
        <v>6.7405000000000026</v>
      </c>
      <c r="C18" s="77">
        <v>6.7162500000000005</v>
      </c>
      <c r="D18" s="77">
        <v>3.6107600000000009</v>
      </c>
      <c r="E18" s="77">
        <v>4.3060999999999998</v>
      </c>
      <c r="F18" s="77">
        <v>4.3307499999999992</v>
      </c>
      <c r="G18" s="77">
        <v>4.6234950000000001</v>
      </c>
      <c r="H18" s="77">
        <v>5.3154399999999997</v>
      </c>
      <c r="I18" s="77">
        <v>2.5940600000000007</v>
      </c>
      <c r="J18" s="77">
        <v>4.85633903819841</v>
      </c>
      <c r="K18" s="77">
        <v>5.7003794350296486</v>
      </c>
      <c r="L18" s="77">
        <v>5.0160570344809079</v>
      </c>
      <c r="M18" s="77">
        <v>9.1869809878568169</v>
      </c>
      <c r="N18" s="77">
        <v>9.1926566667563065</v>
      </c>
      <c r="O18" s="77">
        <v>10.350081036386044</v>
      </c>
      <c r="P18" s="77">
        <v>9.579945264933972</v>
      </c>
      <c r="Q18" s="77">
        <v>13.188194215572523</v>
      </c>
    </row>
    <row r="19" spans="1:17" ht="11.45" customHeight="1" x14ac:dyDescent="0.25">
      <c r="A19" s="62" t="s">
        <v>16</v>
      </c>
      <c r="B19" s="77">
        <v>67.04487563060313</v>
      </c>
      <c r="C19" s="77">
        <v>66.121372457648434</v>
      </c>
      <c r="D19" s="77">
        <v>69.793142820639574</v>
      </c>
      <c r="E19" s="77">
        <v>69.565014821567956</v>
      </c>
      <c r="F19" s="77">
        <v>70.354963211578067</v>
      </c>
      <c r="G19" s="77">
        <v>69.169565636675344</v>
      </c>
      <c r="H19" s="77">
        <v>69.258737498430349</v>
      </c>
      <c r="I19" s="77">
        <v>73.253469904706236</v>
      </c>
      <c r="J19" s="77">
        <v>70.884333179809744</v>
      </c>
      <c r="K19" s="77">
        <v>71.22152071008928</v>
      </c>
      <c r="L19" s="77">
        <v>74.78117688622406</v>
      </c>
      <c r="M19" s="77">
        <v>66.716832918039358</v>
      </c>
      <c r="N19" s="77">
        <v>60.826140095362319</v>
      </c>
      <c r="O19" s="77">
        <v>65.131786577080319</v>
      </c>
      <c r="P19" s="77">
        <v>64.462035205746886</v>
      </c>
      <c r="Q19" s="77">
        <v>62.86538371300108</v>
      </c>
    </row>
    <row r="20" spans="1:17" ht="11.45" customHeight="1" x14ac:dyDescent="0.25">
      <c r="A20" s="118" t="s">
        <v>19</v>
      </c>
      <c r="B20" s="122">
        <v>3.5122361783124938</v>
      </c>
      <c r="C20" s="122">
        <v>3.5646079393174368</v>
      </c>
      <c r="D20" s="122">
        <v>3.6274707151162486</v>
      </c>
      <c r="E20" s="122">
        <v>3.50724755624426</v>
      </c>
      <c r="F20" s="122">
        <v>3.6645124088651984</v>
      </c>
      <c r="G20" s="122">
        <v>3.8978309087627863</v>
      </c>
      <c r="H20" s="122">
        <v>3.9282342121785856</v>
      </c>
      <c r="I20" s="122">
        <v>3.9678632582039706</v>
      </c>
      <c r="J20" s="122">
        <v>4.1277134547282657</v>
      </c>
      <c r="K20" s="122">
        <v>4.0632630051379675</v>
      </c>
      <c r="L20" s="122">
        <v>4.0668939044201444</v>
      </c>
      <c r="M20" s="122">
        <v>3.4452984609136852</v>
      </c>
      <c r="N20" s="122">
        <v>3.4466800358863767</v>
      </c>
      <c r="O20" s="122">
        <v>3.4468887584534653</v>
      </c>
      <c r="P20" s="122">
        <v>3.4661317571206243</v>
      </c>
      <c r="Q20" s="122">
        <v>3.4612609268642691</v>
      </c>
    </row>
    <row r="21" spans="1:17" ht="11.45" customHeight="1" x14ac:dyDescent="0.25">
      <c r="A21" s="25" t="s">
        <v>18</v>
      </c>
      <c r="B21" s="79">
        <f t="shared" ref="B21" si="12">SUM(B22:B23)</f>
        <v>18.434000000000001</v>
      </c>
      <c r="C21" s="79">
        <f t="shared" ref="C21:Q21" si="13">SUM(C22:C23)</f>
        <v>17.817</v>
      </c>
      <c r="D21" s="79">
        <f t="shared" si="13"/>
        <v>17.863</v>
      </c>
      <c r="E21" s="79">
        <f t="shared" si="13"/>
        <v>17.258105187881938</v>
      </c>
      <c r="F21" s="79">
        <f t="shared" si="13"/>
        <v>17.408999999999999</v>
      </c>
      <c r="G21" s="79">
        <f t="shared" si="13"/>
        <v>17.418888888888887</v>
      </c>
      <c r="H21" s="79">
        <f t="shared" si="13"/>
        <v>18.534999999999997</v>
      </c>
      <c r="I21" s="79">
        <f t="shared" si="13"/>
        <v>19.397260273972602</v>
      </c>
      <c r="J21" s="79">
        <f t="shared" si="13"/>
        <v>18.797142857142859</v>
      </c>
      <c r="K21" s="79">
        <f t="shared" si="13"/>
        <v>13.333333333333332</v>
      </c>
      <c r="L21" s="79">
        <f t="shared" si="13"/>
        <v>15.852364451613644</v>
      </c>
      <c r="M21" s="79">
        <f t="shared" si="13"/>
        <v>11.236676086894466</v>
      </c>
      <c r="N21" s="79">
        <f t="shared" si="13"/>
        <v>15.638916515069596</v>
      </c>
      <c r="O21" s="79">
        <f t="shared" si="13"/>
        <v>15.390679744989129</v>
      </c>
      <c r="P21" s="79">
        <f t="shared" si="13"/>
        <v>13.851611770490216</v>
      </c>
      <c r="Q21" s="79">
        <f t="shared" si="13"/>
        <v>14.91712036822023</v>
      </c>
    </row>
    <row r="22" spans="1:17" ht="11.45" customHeight="1" x14ac:dyDescent="0.25">
      <c r="A22" s="116" t="s">
        <v>17</v>
      </c>
      <c r="B22" s="77">
        <v>5.1440000000000001</v>
      </c>
      <c r="C22" s="77">
        <v>4.6380000000000008</v>
      </c>
      <c r="D22" s="77">
        <v>2.7534000000000001</v>
      </c>
      <c r="E22" s="77">
        <v>4.1124731687033806</v>
      </c>
      <c r="F22" s="77">
        <v>3.8049999999999993</v>
      </c>
      <c r="G22" s="77">
        <v>3.8473684210526322</v>
      </c>
      <c r="H22" s="77">
        <v>3.7954545454545459</v>
      </c>
      <c r="I22" s="77">
        <v>4.1797468354430372</v>
      </c>
      <c r="J22" s="77">
        <v>3.6493506493506489</v>
      </c>
      <c r="K22" s="77">
        <v>2.1607594936708865</v>
      </c>
      <c r="L22" s="77">
        <v>2.4429810355344159</v>
      </c>
      <c r="M22" s="77">
        <v>3.8159413550118129</v>
      </c>
      <c r="N22" s="77">
        <v>3.3957173222218131</v>
      </c>
      <c r="O22" s="77">
        <v>3.1434803689612023</v>
      </c>
      <c r="P22" s="77">
        <v>2.6599101576357218</v>
      </c>
      <c r="Q22" s="77">
        <v>2.8570012086721905</v>
      </c>
    </row>
    <row r="23" spans="1:17" ht="11.45" customHeight="1" x14ac:dyDescent="0.25">
      <c r="A23" s="93" t="s">
        <v>16</v>
      </c>
      <c r="B23" s="74">
        <v>13.290000000000001</v>
      </c>
      <c r="C23" s="74">
        <v>13.178999999999998</v>
      </c>
      <c r="D23" s="74">
        <v>15.1096</v>
      </c>
      <c r="E23" s="74">
        <v>13.145632019178557</v>
      </c>
      <c r="F23" s="74">
        <v>13.603999999999999</v>
      </c>
      <c r="G23" s="74">
        <v>13.571520467836255</v>
      </c>
      <c r="H23" s="74">
        <v>14.73954545454545</v>
      </c>
      <c r="I23" s="74">
        <v>15.217513438529565</v>
      </c>
      <c r="J23" s="74">
        <v>15.147792207792211</v>
      </c>
      <c r="K23" s="74">
        <v>11.172573839662446</v>
      </c>
      <c r="L23" s="74">
        <v>13.409383416079228</v>
      </c>
      <c r="M23" s="74">
        <v>7.4207347318826535</v>
      </c>
      <c r="N23" s="74">
        <v>12.243199192847783</v>
      </c>
      <c r="O23" s="74">
        <v>12.247199376027925</v>
      </c>
      <c r="P23" s="74">
        <v>11.191701612854494</v>
      </c>
      <c r="Q23" s="74">
        <v>12.060119159548039</v>
      </c>
    </row>
    <row r="25" spans="1:17" ht="11.45" customHeight="1" x14ac:dyDescent="0.25">
      <c r="A25" s="27" t="s">
        <v>114</v>
      </c>
      <c r="B25" s="68">
        <f t="shared" ref="B25:Q25" si="14">B26+B32</f>
        <v>514.5</v>
      </c>
      <c r="C25" s="68">
        <f t="shared" si="14"/>
        <v>515.5</v>
      </c>
      <c r="D25" s="68">
        <f t="shared" si="14"/>
        <v>530.5</v>
      </c>
      <c r="E25" s="68">
        <f t="shared" si="14"/>
        <v>532</v>
      </c>
      <c r="F25" s="68">
        <f t="shared" si="14"/>
        <v>534.5</v>
      </c>
      <c r="G25" s="68">
        <f t="shared" si="14"/>
        <v>537.5</v>
      </c>
      <c r="H25" s="68">
        <f t="shared" si="14"/>
        <v>538.5</v>
      </c>
      <c r="I25" s="68">
        <f t="shared" si="14"/>
        <v>551.5</v>
      </c>
      <c r="J25" s="68">
        <f t="shared" si="14"/>
        <v>553</v>
      </c>
      <c r="K25" s="68">
        <f t="shared" si="14"/>
        <v>554</v>
      </c>
      <c r="L25" s="68">
        <f t="shared" si="14"/>
        <v>567.5</v>
      </c>
      <c r="M25" s="68">
        <f t="shared" si="14"/>
        <v>572</v>
      </c>
      <c r="N25" s="68">
        <f t="shared" si="14"/>
        <v>575</v>
      </c>
      <c r="O25" s="68">
        <f t="shared" si="14"/>
        <v>581</v>
      </c>
      <c r="P25" s="68">
        <f t="shared" si="14"/>
        <v>577</v>
      </c>
      <c r="Q25" s="68">
        <f t="shared" si="14"/>
        <v>580</v>
      </c>
    </row>
    <row r="26" spans="1:17" ht="11.45" customHeight="1" x14ac:dyDescent="0.25">
      <c r="A26" s="25" t="s">
        <v>39</v>
      </c>
      <c r="B26" s="79">
        <f t="shared" ref="B26:Q26" si="15">SUM(B27,B28,B31)</f>
        <v>382.5</v>
      </c>
      <c r="C26" s="79">
        <f t="shared" si="15"/>
        <v>383.5</v>
      </c>
      <c r="D26" s="79">
        <f t="shared" si="15"/>
        <v>389</v>
      </c>
      <c r="E26" s="79">
        <f t="shared" si="15"/>
        <v>390.5</v>
      </c>
      <c r="F26" s="79">
        <f t="shared" si="15"/>
        <v>393</v>
      </c>
      <c r="G26" s="79">
        <f t="shared" si="15"/>
        <v>396</v>
      </c>
      <c r="H26" s="79">
        <f t="shared" si="15"/>
        <v>397</v>
      </c>
      <c r="I26" s="79">
        <f t="shared" si="15"/>
        <v>409</v>
      </c>
      <c r="J26" s="79">
        <f t="shared" si="15"/>
        <v>410.5</v>
      </c>
      <c r="K26" s="79">
        <f t="shared" si="15"/>
        <v>411.5</v>
      </c>
      <c r="L26" s="79">
        <f t="shared" si="15"/>
        <v>425</v>
      </c>
      <c r="M26" s="79">
        <f t="shared" si="15"/>
        <v>431.5</v>
      </c>
      <c r="N26" s="79">
        <f t="shared" si="15"/>
        <v>437</v>
      </c>
      <c r="O26" s="79">
        <f t="shared" si="15"/>
        <v>443.5</v>
      </c>
      <c r="P26" s="79">
        <f t="shared" si="15"/>
        <v>445</v>
      </c>
      <c r="Q26" s="79">
        <f t="shared" si="15"/>
        <v>448</v>
      </c>
    </row>
    <row r="27" spans="1:17" ht="11.45" customHeight="1" x14ac:dyDescent="0.25">
      <c r="A27" s="91" t="s">
        <v>21</v>
      </c>
      <c r="B27" s="123">
        <v>102.5</v>
      </c>
      <c r="C27" s="123">
        <v>103</v>
      </c>
      <c r="D27" s="123">
        <v>103</v>
      </c>
      <c r="E27" s="123">
        <v>104.5</v>
      </c>
      <c r="F27" s="123">
        <v>105</v>
      </c>
      <c r="G27" s="123">
        <v>107.5</v>
      </c>
      <c r="H27" s="123">
        <v>108.5</v>
      </c>
      <c r="I27" s="123">
        <v>110</v>
      </c>
      <c r="J27" s="123">
        <v>111</v>
      </c>
      <c r="K27" s="123">
        <v>111.5</v>
      </c>
      <c r="L27" s="123">
        <v>119</v>
      </c>
      <c r="M27" s="123">
        <v>125.5</v>
      </c>
      <c r="N27" s="123">
        <v>135</v>
      </c>
      <c r="O27" s="123">
        <v>137</v>
      </c>
      <c r="P27" s="123">
        <v>137.5</v>
      </c>
      <c r="Q27" s="123">
        <v>137.5</v>
      </c>
    </row>
    <row r="28" spans="1:17" ht="11.45" customHeight="1" x14ac:dyDescent="0.25">
      <c r="A28" s="19" t="s">
        <v>20</v>
      </c>
      <c r="B28" s="76">
        <f t="shared" ref="B28:Q28" si="16">SUM(B29:B30)</f>
        <v>274</v>
      </c>
      <c r="C28" s="76">
        <f t="shared" si="16"/>
        <v>274</v>
      </c>
      <c r="D28" s="76">
        <f t="shared" si="16"/>
        <v>279.5</v>
      </c>
      <c r="E28" s="76">
        <f t="shared" si="16"/>
        <v>279.5</v>
      </c>
      <c r="F28" s="76">
        <f t="shared" si="16"/>
        <v>281.5</v>
      </c>
      <c r="G28" s="76">
        <f t="shared" si="16"/>
        <v>281.5</v>
      </c>
      <c r="H28" s="76">
        <f t="shared" si="16"/>
        <v>281.5</v>
      </c>
      <c r="I28" s="76">
        <f t="shared" si="16"/>
        <v>292</v>
      </c>
      <c r="J28" s="76">
        <f t="shared" si="16"/>
        <v>292</v>
      </c>
      <c r="K28" s="76">
        <f t="shared" si="16"/>
        <v>293</v>
      </c>
      <c r="L28" s="76">
        <f t="shared" si="16"/>
        <v>299</v>
      </c>
      <c r="M28" s="76">
        <f t="shared" si="16"/>
        <v>300</v>
      </c>
      <c r="N28" s="76">
        <f t="shared" si="16"/>
        <v>296</v>
      </c>
      <c r="O28" s="76">
        <f t="shared" si="16"/>
        <v>300.5</v>
      </c>
      <c r="P28" s="76">
        <f t="shared" si="16"/>
        <v>301.5</v>
      </c>
      <c r="Q28" s="76">
        <f t="shared" si="16"/>
        <v>304.5</v>
      </c>
    </row>
    <row r="29" spans="1:17" ht="11.45" customHeight="1" x14ac:dyDescent="0.25">
      <c r="A29" s="62" t="s">
        <v>17</v>
      </c>
      <c r="B29" s="77">
        <v>25</v>
      </c>
      <c r="C29" s="77">
        <v>25</v>
      </c>
      <c r="D29" s="77">
        <v>20</v>
      </c>
      <c r="E29" s="77">
        <v>20</v>
      </c>
      <c r="F29" s="77">
        <v>20</v>
      </c>
      <c r="G29" s="77">
        <v>20</v>
      </c>
      <c r="H29" s="77">
        <v>20</v>
      </c>
      <c r="I29" s="77">
        <v>20</v>
      </c>
      <c r="J29" s="77">
        <v>20</v>
      </c>
      <c r="K29" s="77">
        <v>21</v>
      </c>
      <c r="L29" s="77">
        <v>21</v>
      </c>
      <c r="M29" s="77">
        <v>34</v>
      </c>
      <c r="N29" s="77">
        <v>34</v>
      </c>
      <c r="O29" s="77">
        <v>38.5</v>
      </c>
      <c r="P29" s="77">
        <v>40</v>
      </c>
      <c r="Q29" s="77">
        <v>49</v>
      </c>
    </row>
    <row r="30" spans="1:17" ht="11.45" customHeight="1" x14ac:dyDescent="0.25">
      <c r="A30" s="62" t="s">
        <v>16</v>
      </c>
      <c r="B30" s="77">
        <v>249</v>
      </c>
      <c r="C30" s="77">
        <v>249</v>
      </c>
      <c r="D30" s="77">
        <v>259.5</v>
      </c>
      <c r="E30" s="77">
        <v>259.5</v>
      </c>
      <c r="F30" s="77">
        <v>261.5</v>
      </c>
      <c r="G30" s="77">
        <v>261.5</v>
      </c>
      <c r="H30" s="77">
        <v>261.5</v>
      </c>
      <c r="I30" s="77">
        <v>272</v>
      </c>
      <c r="J30" s="77">
        <v>272</v>
      </c>
      <c r="K30" s="77">
        <v>272</v>
      </c>
      <c r="L30" s="77">
        <v>278</v>
      </c>
      <c r="M30" s="77">
        <v>266</v>
      </c>
      <c r="N30" s="77">
        <v>262</v>
      </c>
      <c r="O30" s="77">
        <v>262</v>
      </c>
      <c r="P30" s="77">
        <v>261.5</v>
      </c>
      <c r="Q30" s="77">
        <v>255.5</v>
      </c>
    </row>
    <row r="31" spans="1:17" ht="11.45" customHeight="1" x14ac:dyDescent="0.25">
      <c r="A31" s="118" t="s">
        <v>19</v>
      </c>
      <c r="B31" s="122">
        <v>6</v>
      </c>
      <c r="C31" s="122">
        <v>6.5</v>
      </c>
      <c r="D31" s="122">
        <v>6.5</v>
      </c>
      <c r="E31" s="122">
        <v>6.5</v>
      </c>
      <c r="F31" s="122">
        <v>6.5</v>
      </c>
      <c r="G31" s="122">
        <v>7</v>
      </c>
      <c r="H31" s="122">
        <v>7</v>
      </c>
      <c r="I31" s="122">
        <v>7</v>
      </c>
      <c r="J31" s="122">
        <v>7.5</v>
      </c>
      <c r="K31" s="122">
        <v>7</v>
      </c>
      <c r="L31" s="122">
        <v>7</v>
      </c>
      <c r="M31" s="122">
        <v>6</v>
      </c>
      <c r="N31" s="122">
        <v>6</v>
      </c>
      <c r="O31" s="122">
        <v>6</v>
      </c>
      <c r="P31" s="122">
        <v>6</v>
      </c>
      <c r="Q31" s="122">
        <v>6</v>
      </c>
    </row>
    <row r="32" spans="1:17" ht="11.45" customHeight="1" x14ac:dyDescent="0.25">
      <c r="A32" s="25" t="s">
        <v>18</v>
      </c>
      <c r="B32" s="79">
        <f t="shared" ref="B32:Q32" si="17">SUM(B33:B34)</f>
        <v>132</v>
      </c>
      <c r="C32" s="79">
        <f t="shared" si="17"/>
        <v>132</v>
      </c>
      <c r="D32" s="79">
        <f t="shared" si="17"/>
        <v>141.5</v>
      </c>
      <c r="E32" s="79">
        <f t="shared" si="17"/>
        <v>141.5</v>
      </c>
      <c r="F32" s="79">
        <f t="shared" si="17"/>
        <v>141.5</v>
      </c>
      <c r="G32" s="79">
        <f t="shared" si="17"/>
        <v>141.5</v>
      </c>
      <c r="H32" s="79">
        <f t="shared" si="17"/>
        <v>141.5</v>
      </c>
      <c r="I32" s="79">
        <f t="shared" si="17"/>
        <v>142.5</v>
      </c>
      <c r="J32" s="79">
        <f t="shared" si="17"/>
        <v>142.5</v>
      </c>
      <c r="K32" s="79">
        <f t="shared" si="17"/>
        <v>142.5</v>
      </c>
      <c r="L32" s="79">
        <f t="shared" si="17"/>
        <v>142.5</v>
      </c>
      <c r="M32" s="79">
        <f t="shared" si="17"/>
        <v>140.5</v>
      </c>
      <c r="N32" s="79">
        <f t="shared" si="17"/>
        <v>138</v>
      </c>
      <c r="O32" s="79">
        <f t="shared" si="17"/>
        <v>137.5</v>
      </c>
      <c r="P32" s="79">
        <f t="shared" si="17"/>
        <v>132</v>
      </c>
      <c r="Q32" s="79">
        <f t="shared" si="17"/>
        <v>132</v>
      </c>
    </row>
    <row r="33" spans="1:17" ht="11.45" customHeight="1" x14ac:dyDescent="0.25">
      <c r="A33" s="116" t="s">
        <v>17</v>
      </c>
      <c r="B33" s="77">
        <v>53</v>
      </c>
      <c r="C33" s="77">
        <v>53</v>
      </c>
      <c r="D33" s="77">
        <v>52</v>
      </c>
      <c r="E33" s="77">
        <v>52</v>
      </c>
      <c r="F33" s="77">
        <v>52</v>
      </c>
      <c r="G33" s="77">
        <v>52</v>
      </c>
      <c r="H33" s="77">
        <v>52</v>
      </c>
      <c r="I33" s="77">
        <v>52</v>
      </c>
      <c r="J33" s="77">
        <v>52</v>
      </c>
      <c r="K33" s="77">
        <v>52</v>
      </c>
      <c r="L33" s="77">
        <v>52</v>
      </c>
      <c r="M33" s="77">
        <v>52</v>
      </c>
      <c r="N33" s="77">
        <v>49.5</v>
      </c>
      <c r="O33" s="77">
        <v>48.5</v>
      </c>
      <c r="P33" s="77">
        <v>44.5</v>
      </c>
      <c r="Q33" s="77">
        <v>44.5</v>
      </c>
    </row>
    <row r="34" spans="1:17" ht="11.45" customHeight="1" x14ac:dyDescent="0.25">
      <c r="A34" s="93" t="s">
        <v>16</v>
      </c>
      <c r="B34" s="74">
        <v>79</v>
      </c>
      <c r="C34" s="74">
        <v>79</v>
      </c>
      <c r="D34" s="74">
        <v>89.5</v>
      </c>
      <c r="E34" s="74">
        <v>89.5</v>
      </c>
      <c r="F34" s="74">
        <v>89.5</v>
      </c>
      <c r="G34" s="74">
        <v>89.5</v>
      </c>
      <c r="H34" s="74">
        <v>89.5</v>
      </c>
      <c r="I34" s="74">
        <v>90.5</v>
      </c>
      <c r="J34" s="74">
        <v>90.5</v>
      </c>
      <c r="K34" s="74">
        <v>90.5</v>
      </c>
      <c r="L34" s="74">
        <v>90.5</v>
      </c>
      <c r="M34" s="74">
        <v>88.5</v>
      </c>
      <c r="N34" s="74">
        <v>88.5</v>
      </c>
      <c r="O34" s="74">
        <v>89</v>
      </c>
      <c r="P34" s="74">
        <v>87.5</v>
      </c>
      <c r="Q34" s="74">
        <v>87.5</v>
      </c>
    </row>
    <row r="36" spans="1:17" ht="11.45" customHeight="1" x14ac:dyDescent="0.25">
      <c r="A36" s="27" t="s">
        <v>113</v>
      </c>
      <c r="B36" s="68">
        <f t="shared" ref="B36:Q36" si="18">B37+B43</f>
        <v>514.5</v>
      </c>
      <c r="C36" s="68">
        <f t="shared" si="18"/>
        <v>515.5</v>
      </c>
      <c r="D36" s="68">
        <f t="shared" si="18"/>
        <v>530.5</v>
      </c>
      <c r="E36" s="68">
        <f t="shared" si="18"/>
        <v>532</v>
      </c>
      <c r="F36" s="68">
        <f t="shared" si="18"/>
        <v>534.5</v>
      </c>
      <c r="G36" s="68">
        <f t="shared" si="18"/>
        <v>537.5</v>
      </c>
      <c r="H36" s="68">
        <f t="shared" si="18"/>
        <v>538.5</v>
      </c>
      <c r="I36" s="68">
        <f t="shared" si="18"/>
        <v>551.5</v>
      </c>
      <c r="J36" s="68">
        <f t="shared" si="18"/>
        <v>553</v>
      </c>
      <c r="K36" s="68">
        <f t="shared" si="18"/>
        <v>554</v>
      </c>
      <c r="L36" s="68">
        <f t="shared" si="18"/>
        <v>567.5</v>
      </c>
      <c r="M36" s="68">
        <f t="shared" si="18"/>
        <v>572</v>
      </c>
      <c r="N36" s="68">
        <f t="shared" si="18"/>
        <v>575</v>
      </c>
      <c r="O36" s="68">
        <f t="shared" si="18"/>
        <v>581</v>
      </c>
      <c r="P36" s="68">
        <f t="shared" si="18"/>
        <v>577</v>
      </c>
      <c r="Q36" s="68">
        <f t="shared" si="18"/>
        <v>580</v>
      </c>
    </row>
    <row r="37" spans="1:17" ht="11.45" customHeight="1" x14ac:dyDescent="0.25">
      <c r="A37" s="25" t="s">
        <v>39</v>
      </c>
      <c r="B37" s="79">
        <f t="shared" ref="B37:Q37" si="19">SUM(B38,B39,B42)</f>
        <v>382.5</v>
      </c>
      <c r="C37" s="79">
        <f t="shared" si="19"/>
        <v>383.5</v>
      </c>
      <c r="D37" s="79">
        <f t="shared" si="19"/>
        <v>389</v>
      </c>
      <c r="E37" s="79">
        <f t="shared" si="19"/>
        <v>390.5</v>
      </c>
      <c r="F37" s="79">
        <f t="shared" si="19"/>
        <v>393</v>
      </c>
      <c r="G37" s="79">
        <f t="shared" si="19"/>
        <v>396</v>
      </c>
      <c r="H37" s="79">
        <f t="shared" si="19"/>
        <v>397</v>
      </c>
      <c r="I37" s="79">
        <f t="shared" si="19"/>
        <v>409</v>
      </c>
      <c r="J37" s="79">
        <f t="shared" si="19"/>
        <v>410.5</v>
      </c>
      <c r="K37" s="79">
        <f t="shared" si="19"/>
        <v>411.5</v>
      </c>
      <c r="L37" s="79">
        <f t="shared" si="19"/>
        <v>425</v>
      </c>
      <c r="M37" s="79">
        <f t="shared" si="19"/>
        <v>431.5</v>
      </c>
      <c r="N37" s="79">
        <f t="shared" si="19"/>
        <v>437</v>
      </c>
      <c r="O37" s="79">
        <f t="shared" si="19"/>
        <v>443.5</v>
      </c>
      <c r="P37" s="79">
        <f t="shared" si="19"/>
        <v>445</v>
      </c>
      <c r="Q37" s="79">
        <f t="shared" si="19"/>
        <v>448</v>
      </c>
    </row>
    <row r="38" spans="1:17" ht="11.45" customHeight="1" x14ac:dyDescent="0.25">
      <c r="A38" s="91" t="s">
        <v>21</v>
      </c>
      <c r="B38" s="123">
        <v>102.5</v>
      </c>
      <c r="C38" s="123">
        <v>103</v>
      </c>
      <c r="D38" s="123">
        <v>103</v>
      </c>
      <c r="E38" s="123">
        <v>104.5</v>
      </c>
      <c r="F38" s="123">
        <v>105</v>
      </c>
      <c r="G38" s="123">
        <v>107.5</v>
      </c>
      <c r="H38" s="123">
        <v>108.5</v>
      </c>
      <c r="I38" s="123">
        <v>110</v>
      </c>
      <c r="J38" s="123">
        <v>111</v>
      </c>
      <c r="K38" s="123">
        <v>111.5</v>
      </c>
      <c r="L38" s="123">
        <v>119</v>
      </c>
      <c r="M38" s="123">
        <v>125.5</v>
      </c>
      <c r="N38" s="123">
        <v>135</v>
      </c>
      <c r="O38" s="123">
        <v>137</v>
      </c>
      <c r="P38" s="123">
        <v>137.5</v>
      </c>
      <c r="Q38" s="123">
        <v>137.5</v>
      </c>
    </row>
    <row r="39" spans="1:17" ht="11.45" customHeight="1" x14ac:dyDescent="0.25">
      <c r="A39" s="19" t="s">
        <v>20</v>
      </c>
      <c r="B39" s="76">
        <f t="shared" ref="B39:Q39" si="20">SUM(B40:B41)</f>
        <v>274</v>
      </c>
      <c r="C39" s="76">
        <f t="shared" si="20"/>
        <v>274</v>
      </c>
      <c r="D39" s="76">
        <f t="shared" si="20"/>
        <v>279.5</v>
      </c>
      <c r="E39" s="76">
        <f t="shared" si="20"/>
        <v>279.5</v>
      </c>
      <c r="F39" s="76">
        <f t="shared" si="20"/>
        <v>281.5</v>
      </c>
      <c r="G39" s="76">
        <f t="shared" si="20"/>
        <v>281.5</v>
      </c>
      <c r="H39" s="76">
        <f t="shared" si="20"/>
        <v>281.5</v>
      </c>
      <c r="I39" s="76">
        <f t="shared" si="20"/>
        <v>292</v>
      </c>
      <c r="J39" s="76">
        <f t="shared" si="20"/>
        <v>292</v>
      </c>
      <c r="K39" s="76">
        <f t="shared" si="20"/>
        <v>293</v>
      </c>
      <c r="L39" s="76">
        <f t="shared" si="20"/>
        <v>299</v>
      </c>
      <c r="M39" s="76">
        <f t="shared" si="20"/>
        <v>300</v>
      </c>
      <c r="N39" s="76">
        <f t="shared" si="20"/>
        <v>296</v>
      </c>
      <c r="O39" s="76">
        <f t="shared" si="20"/>
        <v>300.5</v>
      </c>
      <c r="P39" s="76">
        <f t="shared" si="20"/>
        <v>301.5</v>
      </c>
      <c r="Q39" s="76">
        <f t="shared" si="20"/>
        <v>304.5</v>
      </c>
    </row>
    <row r="40" spans="1:17" ht="11.45" customHeight="1" x14ac:dyDescent="0.25">
      <c r="A40" s="62" t="s">
        <v>17</v>
      </c>
      <c r="B40" s="77">
        <v>25</v>
      </c>
      <c r="C40" s="77">
        <v>25</v>
      </c>
      <c r="D40" s="77">
        <v>20</v>
      </c>
      <c r="E40" s="77">
        <v>20</v>
      </c>
      <c r="F40" s="77">
        <v>20</v>
      </c>
      <c r="G40" s="77">
        <v>20</v>
      </c>
      <c r="H40" s="77">
        <v>20</v>
      </c>
      <c r="I40" s="77">
        <v>20</v>
      </c>
      <c r="J40" s="77">
        <v>20</v>
      </c>
      <c r="K40" s="77">
        <v>21</v>
      </c>
      <c r="L40" s="77">
        <v>21</v>
      </c>
      <c r="M40" s="77">
        <v>34</v>
      </c>
      <c r="N40" s="77">
        <v>34</v>
      </c>
      <c r="O40" s="77">
        <v>38.5</v>
      </c>
      <c r="P40" s="77">
        <v>40</v>
      </c>
      <c r="Q40" s="77">
        <v>49</v>
      </c>
    </row>
    <row r="41" spans="1:17" ht="11.45" customHeight="1" x14ac:dyDescent="0.25">
      <c r="A41" s="62" t="s">
        <v>16</v>
      </c>
      <c r="B41" s="77">
        <v>249</v>
      </c>
      <c r="C41" s="77">
        <v>249</v>
      </c>
      <c r="D41" s="77">
        <v>259.5</v>
      </c>
      <c r="E41" s="77">
        <v>259.5</v>
      </c>
      <c r="F41" s="77">
        <v>261.5</v>
      </c>
      <c r="G41" s="77">
        <v>261.5</v>
      </c>
      <c r="H41" s="77">
        <v>261.5</v>
      </c>
      <c r="I41" s="77">
        <v>272</v>
      </c>
      <c r="J41" s="77">
        <v>272</v>
      </c>
      <c r="K41" s="77">
        <v>272</v>
      </c>
      <c r="L41" s="77">
        <v>278</v>
      </c>
      <c r="M41" s="77">
        <v>266</v>
      </c>
      <c r="N41" s="77">
        <v>262</v>
      </c>
      <c r="O41" s="77">
        <v>262</v>
      </c>
      <c r="P41" s="77">
        <v>261.5</v>
      </c>
      <c r="Q41" s="77">
        <v>255.5</v>
      </c>
    </row>
    <row r="42" spans="1:17" ht="11.45" customHeight="1" x14ac:dyDescent="0.25">
      <c r="A42" s="118" t="s">
        <v>19</v>
      </c>
      <c r="B42" s="122">
        <v>6</v>
      </c>
      <c r="C42" s="122">
        <v>6.5</v>
      </c>
      <c r="D42" s="122">
        <v>6.5</v>
      </c>
      <c r="E42" s="122">
        <v>6.5</v>
      </c>
      <c r="F42" s="122">
        <v>6.5</v>
      </c>
      <c r="G42" s="122">
        <v>7</v>
      </c>
      <c r="H42" s="122">
        <v>7</v>
      </c>
      <c r="I42" s="122">
        <v>7</v>
      </c>
      <c r="J42" s="122">
        <v>7.5</v>
      </c>
      <c r="K42" s="122">
        <v>7</v>
      </c>
      <c r="L42" s="122">
        <v>7</v>
      </c>
      <c r="M42" s="122">
        <v>6</v>
      </c>
      <c r="N42" s="122">
        <v>6</v>
      </c>
      <c r="O42" s="122">
        <v>6</v>
      </c>
      <c r="P42" s="122">
        <v>6</v>
      </c>
      <c r="Q42" s="122">
        <v>6</v>
      </c>
    </row>
    <row r="43" spans="1:17" ht="11.45" customHeight="1" x14ac:dyDescent="0.25">
      <c r="A43" s="25" t="s">
        <v>18</v>
      </c>
      <c r="B43" s="79">
        <f t="shared" ref="B43:Q43" si="21">SUM(B44:B45)</f>
        <v>132</v>
      </c>
      <c r="C43" s="79">
        <f t="shared" si="21"/>
        <v>132</v>
      </c>
      <c r="D43" s="79">
        <f t="shared" si="21"/>
        <v>141.5</v>
      </c>
      <c r="E43" s="79">
        <f t="shared" si="21"/>
        <v>141.5</v>
      </c>
      <c r="F43" s="79">
        <f t="shared" si="21"/>
        <v>141.5</v>
      </c>
      <c r="G43" s="79">
        <f t="shared" si="21"/>
        <v>141.5</v>
      </c>
      <c r="H43" s="79">
        <f t="shared" si="21"/>
        <v>141.5</v>
      </c>
      <c r="I43" s="79">
        <f t="shared" si="21"/>
        <v>142.5</v>
      </c>
      <c r="J43" s="79">
        <f t="shared" si="21"/>
        <v>142.5</v>
      </c>
      <c r="K43" s="79">
        <f t="shared" si="21"/>
        <v>142.5</v>
      </c>
      <c r="L43" s="79">
        <f t="shared" si="21"/>
        <v>142.5</v>
      </c>
      <c r="M43" s="79">
        <f t="shared" si="21"/>
        <v>140.5</v>
      </c>
      <c r="N43" s="79">
        <f t="shared" si="21"/>
        <v>138</v>
      </c>
      <c r="O43" s="79">
        <f t="shared" si="21"/>
        <v>137.5</v>
      </c>
      <c r="P43" s="79">
        <f t="shared" si="21"/>
        <v>132</v>
      </c>
      <c r="Q43" s="79">
        <f t="shared" si="21"/>
        <v>132</v>
      </c>
    </row>
    <row r="44" spans="1:17" ht="11.45" customHeight="1" x14ac:dyDescent="0.25">
      <c r="A44" s="116" t="s">
        <v>17</v>
      </c>
      <c r="B44" s="77">
        <v>53</v>
      </c>
      <c r="C44" s="77">
        <v>53</v>
      </c>
      <c r="D44" s="77">
        <v>52</v>
      </c>
      <c r="E44" s="77">
        <v>52</v>
      </c>
      <c r="F44" s="77">
        <v>52</v>
      </c>
      <c r="G44" s="77">
        <v>52</v>
      </c>
      <c r="H44" s="77">
        <v>52</v>
      </c>
      <c r="I44" s="77">
        <v>52</v>
      </c>
      <c r="J44" s="77">
        <v>52</v>
      </c>
      <c r="K44" s="77">
        <v>52</v>
      </c>
      <c r="L44" s="77">
        <v>52</v>
      </c>
      <c r="M44" s="77">
        <v>52</v>
      </c>
      <c r="N44" s="77">
        <v>49.5</v>
      </c>
      <c r="O44" s="77">
        <v>48.5</v>
      </c>
      <c r="P44" s="77">
        <v>44.5</v>
      </c>
      <c r="Q44" s="77">
        <v>44.5</v>
      </c>
    </row>
    <row r="45" spans="1:17" ht="11.45" customHeight="1" x14ac:dyDescent="0.25">
      <c r="A45" s="93" t="s">
        <v>16</v>
      </c>
      <c r="B45" s="74">
        <v>79</v>
      </c>
      <c r="C45" s="74">
        <v>79</v>
      </c>
      <c r="D45" s="74">
        <v>89.5</v>
      </c>
      <c r="E45" s="74">
        <v>89.5</v>
      </c>
      <c r="F45" s="74">
        <v>89.5</v>
      </c>
      <c r="G45" s="74">
        <v>89.5</v>
      </c>
      <c r="H45" s="74">
        <v>89.5</v>
      </c>
      <c r="I45" s="74">
        <v>90.5</v>
      </c>
      <c r="J45" s="74">
        <v>90.5</v>
      </c>
      <c r="K45" s="74">
        <v>90.5</v>
      </c>
      <c r="L45" s="74">
        <v>90.5</v>
      </c>
      <c r="M45" s="74">
        <v>88.5</v>
      </c>
      <c r="N45" s="74">
        <v>88.5</v>
      </c>
      <c r="O45" s="74">
        <v>89</v>
      </c>
      <c r="P45" s="74">
        <v>87.5</v>
      </c>
      <c r="Q45" s="74">
        <v>87.5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</v>
      </c>
      <c r="D47" s="68">
        <f t="shared" si="22"/>
        <v>21</v>
      </c>
      <c r="E47" s="68">
        <f t="shared" si="22"/>
        <v>1.5</v>
      </c>
      <c r="F47" s="68">
        <f t="shared" si="22"/>
        <v>2.5</v>
      </c>
      <c r="G47" s="68">
        <f t="shared" si="22"/>
        <v>3</v>
      </c>
      <c r="H47" s="68">
        <f t="shared" si="22"/>
        <v>1</v>
      </c>
      <c r="I47" s="68">
        <f t="shared" si="22"/>
        <v>13</v>
      </c>
      <c r="J47" s="68">
        <f t="shared" si="22"/>
        <v>1.5</v>
      </c>
      <c r="K47" s="68">
        <f t="shared" si="22"/>
        <v>1.5</v>
      </c>
      <c r="L47" s="68">
        <f t="shared" si="22"/>
        <v>13.5</v>
      </c>
      <c r="M47" s="68">
        <f t="shared" si="22"/>
        <v>19.5</v>
      </c>
      <c r="N47" s="68">
        <f t="shared" si="22"/>
        <v>9.5</v>
      </c>
      <c r="O47" s="68">
        <f t="shared" si="22"/>
        <v>7</v>
      </c>
      <c r="P47" s="68">
        <f t="shared" si="22"/>
        <v>2</v>
      </c>
      <c r="Q47" s="68">
        <f t="shared" si="22"/>
        <v>9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</v>
      </c>
      <c r="D48" s="79">
        <f t="shared" si="23"/>
        <v>10.5</v>
      </c>
      <c r="E48" s="79">
        <f t="shared" si="23"/>
        <v>1.5</v>
      </c>
      <c r="F48" s="79">
        <f t="shared" si="23"/>
        <v>2.5</v>
      </c>
      <c r="G48" s="79">
        <f t="shared" si="23"/>
        <v>3</v>
      </c>
      <c r="H48" s="79">
        <f t="shared" si="23"/>
        <v>1</v>
      </c>
      <c r="I48" s="79">
        <f t="shared" si="23"/>
        <v>12</v>
      </c>
      <c r="J48" s="79">
        <f t="shared" si="23"/>
        <v>1.5</v>
      </c>
      <c r="K48" s="79">
        <f t="shared" si="23"/>
        <v>1.5</v>
      </c>
      <c r="L48" s="79">
        <f t="shared" si="23"/>
        <v>13.5</v>
      </c>
      <c r="M48" s="79">
        <f t="shared" si="23"/>
        <v>19.5</v>
      </c>
      <c r="N48" s="79">
        <f t="shared" si="23"/>
        <v>9.5</v>
      </c>
      <c r="O48" s="79">
        <f t="shared" si="23"/>
        <v>6.5</v>
      </c>
      <c r="P48" s="79">
        <f t="shared" si="23"/>
        <v>2</v>
      </c>
      <c r="Q48" s="79">
        <f t="shared" si="23"/>
        <v>9</v>
      </c>
    </row>
    <row r="49" spans="1:17" ht="11.45" customHeight="1" x14ac:dyDescent="0.25">
      <c r="A49" s="91" t="s">
        <v>21</v>
      </c>
      <c r="B49" s="121"/>
      <c r="C49" s="123">
        <v>0.5</v>
      </c>
      <c r="D49" s="123">
        <v>0</v>
      </c>
      <c r="E49" s="123">
        <v>1.5</v>
      </c>
      <c r="F49" s="123">
        <v>0.5</v>
      </c>
      <c r="G49" s="123">
        <v>2.5</v>
      </c>
      <c r="H49" s="123">
        <v>1</v>
      </c>
      <c r="I49" s="123">
        <v>1.5</v>
      </c>
      <c r="J49" s="123">
        <v>1</v>
      </c>
      <c r="K49" s="123">
        <v>0.5</v>
      </c>
      <c r="L49" s="123">
        <v>7.5</v>
      </c>
      <c r="M49" s="123">
        <v>6.5</v>
      </c>
      <c r="N49" s="123">
        <v>9.5</v>
      </c>
      <c r="O49" s="123">
        <v>2</v>
      </c>
      <c r="P49" s="123">
        <v>0.5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</v>
      </c>
      <c r="D50" s="76">
        <f t="shared" si="24"/>
        <v>10.5</v>
      </c>
      <c r="E50" s="76">
        <f t="shared" si="24"/>
        <v>0</v>
      </c>
      <c r="F50" s="76">
        <f t="shared" si="24"/>
        <v>2</v>
      </c>
      <c r="G50" s="76">
        <f t="shared" si="24"/>
        <v>0</v>
      </c>
      <c r="H50" s="76">
        <f t="shared" si="24"/>
        <v>0</v>
      </c>
      <c r="I50" s="76">
        <f t="shared" si="24"/>
        <v>10.5</v>
      </c>
      <c r="J50" s="76">
        <f t="shared" si="24"/>
        <v>0</v>
      </c>
      <c r="K50" s="76">
        <f t="shared" si="24"/>
        <v>1</v>
      </c>
      <c r="L50" s="76">
        <f t="shared" si="24"/>
        <v>6</v>
      </c>
      <c r="M50" s="76">
        <f t="shared" si="24"/>
        <v>13</v>
      </c>
      <c r="N50" s="76">
        <f t="shared" si="24"/>
        <v>0</v>
      </c>
      <c r="O50" s="76">
        <f t="shared" si="24"/>
        <v>4.5</v>
      </c>
      <c r="P50" s="76">
        <f t="shared" si="24"/>
        <v>1.5</v>
      </c>
      <c r="Q50" s="76">
        <f t="shared" si="24"/>
        <v>9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1</v>
      </c>
      <c r="L51" s="77">
        <v>0</v>
      </c>
      <c r="M51" s="77">
        <v>13</v>
      </c>
      <c r="N51" s="77">
        <v>0</v>
      </c>
      <c r="O51" s="77">
        <v>4.5</v>
      </c>
      <c r="P51" s="77">
        <v>1.5</v>
      </c>
      <c r="Q51" s="77">
        <v>9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10.5</v>
      </c>
      <c r="E52" s="77">
        <v>0</v>
      </c>
      <c r="F52" s="77">
        <v>2</v>
      </c>
      <c r="G52" s="77">
        <v>0</v>
      </c>
      <c r="H52" s="77">
        <v>0</v>
      </c>
      <c r="I52" s="77">
        <v>10.5</v>
      </c>
      <c r="J52" s="77">
        <v>0</v>
      </c>
      <c r="K52" s="77">
        <v>0</v>
      </c>
      <c r="L52" s="77">
        <v>6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0.5</v>
      </c>
      <c r="D53" s="122">
        <v>0</v>
      </c>
      <c r="E53" s="122">
        <v>0</v>
      </c>
      <c r="F53" s="122">
        <v>0</v>
      </c>
      <c r="G53" s="122">
        <v>0.5</v>
      </c>
      <c r="H53" s="122">
        <v>0</v>
      </c>
      <c r="I53" s="122">
        <v>0</v>
      </c>
      <c r="J53" s="122">
        <v>0.5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10.5</v>
      </c>
      <c r="E54" s="79">
        <f t="shared" si="25"/>
        <v>0</v>
      </c>
      <c r="F54" s="79">
        <f t="shared" si="25"/>
        <v>0</v>
      </c>
      <c r="G54" s="79">
        <f t="shared" si="25"/>
        <v>0</v>
      </c>
      <c r="H54" s="79">
        <f t="shared" si="25"/>
        <v>0</v>
      </c>
      <c r="I54" s="79">
        <f t="shared" si="25"/>
        <v>1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10.5</v>
      </c>
      <c r="E56" s="74">
        <v>0</v>
      </c>
      <c r="F56" s="74">
        <v>0</v>
      </c>
      <c r="G56" s="74">
        <v>0</v>
      </c>
      <c r="H56" s="74">
        <v>0</v>
      </c>
      <c r="I56" s="74">
        <v>1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0.5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96.728410739721809</v>
      </c>
      <c r="C61" s="79">
        <f t="shared" si="26"/>
        <v>101.30864451577236</v>
      </c>
      <c r="D61" s="79">
        <f t="shared" si="26"/>
        <v>103.10221334310286</v>
      </c>
      <c r="E61" s="79">
        <f t="shared" si="26"/>
        <v>102.70369797897267</v>
      </c>
      <c r="F61" s="79">
        <f t="shared" si="26"/>
        <v>112.54577694326937</v>
      </c>
      <c r="G61" s="79">
        <f t="shared" si="26"/>
        <v>105.04356148218858</v>
      </c>
      <c r="H61" s="79">
        <f t="shared" si="26"/>
        <v>109.17030221587716</v>
      </c>
      <c r="I61" s="79">
        <f t="shared" si="26"/>
        <v>112.39973501487995</v>
      </c>
      <c r="J61" s="79">
        <f t="shared" si="26"/>
        <v>120.43826256621551</v>
      </c>
      <c r="K61" s="79">
        <f t="shared" si="26"/>
        <v>120.03071718370614</v>
      </c>
      <c r="L61" s="79">
        <f t="shared" si="26"/>
        <v>119.45414115254086</v>
      </c>
      <c r="M61" s="79">
        <f t="shared" si="26"/>
        <v>126.12178168306025</v>
      </c>
      <c r="N61" s="79">
        <f t="shared" si="26"/>
        <v>136.02607297920923</v>
      </c>
      <c r="O61" s="79">
        <f t="shared" si="26"/>
        <v>128.31046680517159</v>
      </c>
      <c r="P61" s="79">
        <f t="shared" si="26"/>
        <v>131.29389316544535</v>
      </c>
      <c r="Q61" s="79">
        <f t="shared" si="26"/>
        <v>121.7152884110846</v>
      </c>
    </row>
    <row r="62" spans="1:17" ht="11.45" customHeight="1" x14ac:dyDescent="0.25">
      <c r="A62" s="91" t="s">
        <v>21</v>
      </c>
      <c r="B62" s="123">
        <f t="shared" ref="B62:Q62" si="27">IF(B5=0,0,B5/B16)</f>
        <v>74.662285118127045</v>
      </c>
      <c r="C62" s="123">
        <f t="shared" si="27"/>
        <v>75.606454625318122</v>
      </c>
      <c r="D62" s="123">
        <f t="shared" si="27"/>
        <v>75.967677745114003</v>
      </c>
      <c r="E62" s="123">
        <f t="shared" si="27"/>
        <v>75.892171085858166</v>
      </c>
      <c r="F62" s="123">
        <f t="shared" si="27"/>
        <v>77.764348774815204</v>
      </c>
      <c r="G62" s="123">
        <f t="shared" si="27"/>
        <v>76.376081877310696</v>
      </c>
      <c r="H62" s="123">
        <f t="shared" si="27"/>
        <v>77.174088499349367</v>
      </c>
      <c r="I62" s="123">
        <f t="shared" si="27"/>
        <v>77.778571679357185</v>
      </c>
      <c r="J62" s="123">
        <f t="shared" si="27"/>
        <v>79.246626978516048</v>
      </c>
      <c r="K62" s="123">
        <f t="shared" si="27"/>
        <v>79.160646482658066</v>
      </c>
      <c r="L62" s="123">
        <f t="shared" si="27"/>
        <v>79.089972316760083</v>
      </c>
      <c r="M62" s="123">
        <f t="shared" si="27"/>
        <v>79.632547905322269</v>
      </c>
      <c r="N62" s="123">
        <f t="shared" si="27"/>
        <v>79.600627815829725</v>
      </c>
      <c r="O62" s="123">
        <f t="shared" si="27"/>
        <v>79.595807687144443</v>
      </c>
      <c r="P62" s="123">
        <f t="shared" si="27"/>
        <v>79.591228361064793</v>
      </c>
      <c r="Q62" s="123">
        <f t="shared" si="27"/>
        <v>79.70323244611734</v>
      </c>
    </row>
    <row r="63" spans="1:17" ht="11.45" customHeight="1" x14ac:dyDescent="0.25">
      <c r="A63" s="19" t="s">
        <v>20</v>
      </c>
      <c r="B63" s="76">
        <f t="shared" ref="B63:Q63" si="28">IF(B6=0,0,B6/B17)</f>
        <v>93.094328534542583</v>
      </c>
      <c r="C63" s="76">
        <f t="shared" si="28"/>
        <v>98.149826405396453</v>
      </c>
      <c r="D63" s="76">
        <f t="shared" si="28"/>
        <v>100.14453888047298</v>
      </c>
      <c r="E63" s="76">
        <f t="shared" si="28"/>
        <v>99.998490855904024</v>
      </c>
      <c r="F63" s="76">
        <f t="shared" si="28"/>
        <v>110.93152416619927</v>
      </c>
      <c r="G63" s="76">
        <f t="shared" si="28"/>
        <v>102.01501245577235</v>
      </c>
      <c r="H63" s="76">
        <f t="shared" si="28"/>
        <v>106.7929981549931</v>
      </c>
      <c r="I63" s="76">
        <f t="shared" si="28"/>
        <v>110.55073264132392</v>
      </c>
      <c r="J63" s="76">
        <f t="shared" si="28"/>
        <v>119.61869012625277</v>
      </c>
      <c r="K63" s="76">
        <f t="shared" si="28"/>
        <v>119.28982490927537</v>
      </c>
      <c r="L63" s="76">
        <f t="shared" si="28"/>
        <v>119.08934098446562</v>
      </c>
      <c r="M63" s="76">
        <f t="shared" si="28"/>
        <v>128.63648738527402</v>
      </c>
      <c r="N63" s="76">
        <f t="shared" si="28"/>
        <v>142.13326221258637</v>
      </c>
      <c r="O63" s="76">
        <f t="shared" si="28"/>
        <v>132.23043249421849</v>
      </c>
      <c r="P63" s="76">
        <f t="shared" si="28"/>
        <v>135.92289044706391</v>
      </c>
      <c r="Q63" s="76">
        <f t="shared" si="28"/>
        <v>123.89949633730177</v>
      </c>
    </row>
    <row r="64" spans="1:17" ht="11.45" customHeight="1" x14ac:dyDescent="0.25">
      <c r="A64" s="62" t="s">
        <v>17</v>
      </c>
      <c r="B64" s="77">
        <f t="shared" ref="B64:Q64" si="29">IF(B7=0,0,B7/B18)</f>
        <v>84.377830319514459</v>
      </c>
      <c r="C64" s="77">
        <f t="shared" si="29"/>
        <v>88.942343217166197</v>
      </c>
      <c r="D64" s="77">
        <f t="shared" si="29"/>
        <v>90.717243998521198</v>
      </c>
      <c r="E64" s="77">
        <f t="shared" si="29"/>
        <v>90.620104503785399</v>
      </c>
      <c r="F64" s="77">
        <f t="shared" si="29"/>
        <v>100.52413943984033</v>
      </c>
      <c r="G64" s="77">
        <f t="shared" si="29"/>
        <v>92.446541429859039</v>
      </c>
      <c r="H64" s="77">
        <f t="shared" si="29"/>
        <v>96.776966905701514</v>
      </c>
      <c r="I64" s="77">
        <f t="shared" si="29"/>
        <v>100.19499965742588</v>
      </c>
      <c r="J64" s="77">
        <f t="shared" si="29"/>
        <v>108.47025901854101</v>
      </c>
      <c r="K64" s="77">
        <f t="shared" si="29"/>
        <v>108.12395105546074</v>
      </c>
      <c r="L64" s="77">
        <f t="shared" si="29"/>
        <v>108.98833015835498</v>
      </c>
      <c r="M64" s="77">
        <f t="shared" si="29"/>
        <v>112.51588410409458</v>
      </c>
      <c r="N64" s="77">
        <f t="shared" si="29"/>
        <v>112.40128715011771</v>
      </c>
      <c r="O64" s="77">
        <f t="shared" si="29"/>
        <v>112.37391308133539</v>
      </c>
      <c r="P64" s="77">
        <f t="shared" si="29"/>
        <v>89.812834639016799</v>
      </c>
      <c r="Q64" s="77">
        <f t="shared" si="29"/>
        <v>90.040362445720973</v>
      </c>
    </row>
    <row r="65" spans="1:17" ht="11.45" customHeight="1" x14ac:dyDescent="0.25">
      <c r="A65" s="62" t="s">
        <v>16</v>
      </c>
      <c r="B65" s="77">
        <f t="shared" ref="B65:Q65" si="30">IF(B8=0,0,B8/B19)</f>
        <v>93.970660329713795</v>
      </c>
      <c r="C65" s="77">
        <f t="shared" si="30"/>
        <v>99.085072554477236</v>
      </c>
      <c r="D65" s="77">
        <f t="shared" si="30"/>
        <v>100.63226156915364</v>
      </c>
      <c r="E65" s="77">
        <f t="shared" si="30"/>
        <v>100.5790164200032</v>
      </c>
      <c r="F65" s="77">
        <f t="shared" si="30"/>
        <v>111.57215816480054</v>
      </c>
      <c r="G65" s="77">
        <f t="shared" si="30"/>
        <v>102.6545968963966</v>
      </c>
      <c r="H65" s="77">
        <f t="shared" si="30"/>
        <v>107.56170424272594</v>
      </c>
      <c r="I65" s="77">
        <f t="shared" si="30"/>
        <v>110.91745100618986</v>
      </c>
      <c r="J65" s="77">
        <f t="shared" si="30"/>
        <v>120.38247753560472</v>
      </c>
      <c r="K65" s="77">
        <f t="shared" si="30"/>
        <v>120.18351149523734</v>
      </c>
      <c r="L65" s="77">
        <f t="shared" si="30"/>
        <v>119.76688108906663</v>
      </c>
      <c r="M65" s="77">
        <f t="shared" si="30"/>
        <v>130.8563121188449</v>
      </c>
      <c r="N65" s="77">
        <f t="shared" si="30"/>
        <v>146.62665663717641</v>
      </c>
      <c r="O65" s="77">
        <f t="shared" si="30"/>
        <v>135.38582858919114</v>
      </c>
      <c r="P65" s="77">
        <f t="shared" si="30"/>
        <v>142.77547909702267</v>
      </c>
      <c r="Q65" s="77">
        <f t="shared" si="30"/>
        <v>131.00262380363256</v>
      </c>
    </row>
    <row r="66" spans="1:17" ht="11.45" customHeight="1" x14ac:dyDescent="0.25">
      <c r="A66" s="118" t="s">
        <v>19</v>
      </c>
      <c r="B66" s="122">
        <f t="shared" ref="B66:Q66" si="31">IF(B9=0,0,B9/B20)</f>
        <v>246.28184327159974</v>
      </c>
      <c r="C66" s="122">
        <f t="shared" si="31"/>
        <v>249.39629129879253</v>
      </c>
      <c r="D66" s="122">
        <f t="shared" si="31"/>
        <v>250.58782589534138</v>
      </c>
      <c r="E66" s="122">
        <f t="shared" si="31"/>
        <v>250.33875879015716</v>
      </c>
      <c r="F66" s="122">
        <f t="shared" si="31"/>
        <v>256.51434491692521</v>
      </c>
      <c r="G66" s="122">
        <f t="shared" si="31"/>
        <v>251.93499230362906</v>
      </c>
      <c r="H66" s="122">
        <f t="shared" si="31"/>
        <v>254.56730581382604</v>
      </c>
      <c r="I66" s="122">
        <f t="shared" si="31"/>
        <v>256.5612607478796</v>
      </c>
      <c r="J66" s="122">
        <f t="shared" si="31"/>
        <v>261.40380426941056</v>
      </c>
      <c r="K66" s="122">
        <f t="shared" si="31"/>
        <v>261.12018805043459</v>
      </c>
      <c r="L66" s="122">
        <f t="shared" si="31"/>
        <v>260.88706146153493</v>
      </c>
      <c r="M66" s="122">
        <f t="shared" si="31"/>
        <v>262.67680732658386</v>
      </c>
      <c r="N66" s="122">
        <f t="shared" si="31"/>
        <v>262.57151536471611</v>
      </c>
      <c r="O66" s="122">
        <f t="shared" si="31"/>
        <v>262.55561563467785</v>
      </c>
      <c r="P66" s="122">
        <f t="shared" si="31"/>
        <v>262.54051021879008</v>
      </c>
      <c r="Q66" s="122">
        <f t="shared" si="31"/>
        <v>262.90996813823421</v>
      </c>
    </row>
    <row r="67" spans="1:17" ht="11.45" customHeight="1" x14ac:dyDescent="0.25">
      <c r="A67" s="25" t="s">
        <v>66</v>
      </c>
      <c r="B67" s="79">
        <f t="shared" ref="B67:Q67" si="32">IF(B10=0,0,B10/B21)</f>
        <v>416.2959748291201</v>
      </c>
      <c r="C67" s="79">
        <f t="shared" si="32"/>
        <v>397.42942133917046</v>
      </c>
      <c r="D67" s="79">
        <f t="shared" si="32"/>
        <v>408.49801265185022</v>
      </c>
      <c r="E67" s="79">
        <f t="shared" si="32"/>
        <v>422.58405083316444</v>
      </c>
      <c r="F67" s="79">
        <f t="shared" si="32"/>
        <v>441.78298581193638</v>
      </c>
      <c r="G67" s="79">
        <f t="shared" si="32"/>
        <v>466.73470689545206</v>
      </c>
      <c r="H67" s="79">
        <f t="shared" si="32"/>
        <v>462.47639600755338</v>
      </c>
      <c r="I67" s="79">
        <f t="shared" si="32"/>
        <v>477.28389830508473</v>
      </c>
      <c r="J67" s="79">
        <f t="shared" si="32"/>
        <v>474.91260069919434</v>
      </c>
      <c r="K67" s="79">
        <f t="shared" si="32"/>
        <v>478.05000000000007</v>
      </c>
      <c r="L67" s="79">
        <f t="shared" si="32"/>
        <v>471.60157229661741</v>
      </c>
      <c r="M67" s="79">
        <f t="shared" si="32"/>
        <v>675.73363700105676</v>
      </c>
      <c r="N67" s="79">
        <f t="shared" si="32"/>
        <v>465.5053943785058</v>
      </c>
      <c r="O67" s="79">
        <f t="shared" si="32"/>
        <v>473.0135459007397</v>
      </c>
      <c r="P67" s="79">
        <f t="shared" si="32"/>
        <v>525.57060655637747</v>
      </c>
      <c r="Q67" s="79">
        <f t="shared" si="32"/>
        <v>488.02984894520773</v>
      </c>
    </row>
    <row r="68" spans="1:17" ht="11.45" customHeight="1" x14ac:dyDescent="0.25">
      <c r="A68" s="116" t="s">
        <v>17</v>
      </c>
      <c r="B68" s="77">
        <f t="shared" ref="B68:Q68" si="33">IF(B11=0,0,B11/B22)</f>
        <v>445.49407865571771</v>
      </c>
      <c r="C68" s="77">
        <f t="shared" si="33"/>
        <v>426.08091549603961</v>
      </c>
      <c r="D68" s="77">
        <f t="shared" si="33"/>
        <v>438.09321085695262</v>
      </c>
      <c r="E68" s="77">
        <f t="shared" si="33"/>
        <v>454.02342829723705</v>
      </c>
      <c r="F68" s="77">
        <f t="shared" si="33"/>
        <v>475.56704797773978</v>
      </c>
      <c r="G68" s="77">
        <f t="shared" si="33"/>
        <v>529.58391771856031</v>
      </c>
      <c r="H68" s="77">
        <f t="shared" si="33"/>
        <v>547.26922569581848</v>
      </c>
      <c r="I68" s="77">
        <f t="shared" si="33"/>
        <v>555.21676719437971</v>
      </c>
      <c r="J68" s="77">
        <f t="shared" si="33"/>
        <v>562.62884143165422</v>
      </c>
      <c r="K68" s="77">
        <f t="shared" si="33"/>
        <v>566.89960801170855</v>
      </c>
      <c r="L68" s="77">
        <f t="shared" si="33"/>
        <v>570.85563803482785</v>
      </c>
      <c r="M68" s="77">
        <f t="shared" si="33"/>
        <v>578.91770387488987</v>
      </c>
      <c r="N68" s="77">
        <f t="shared" si="33"/>
        <v>603.56913532306294</v>
      </c>
      <c r="O68" s="77">
        <f t="shared" si="33"/>
        <v>579.61278445488961</v>
      </c>
      <c r="P68" s="77">
        <f t="shared" si="33"/>
        <v>629.23923151188285</v>
      </c>
      <c r="Q68" s="77">
        <f t="shared" si="33"/>
        <v>645.50137828894003</v>
      </c>
    </row>
    <row r="69" spans="1:17" ht="11.45" customHeight="1" x14ac:dyDescent="0.25">
      <c r="A69" s="93" t="s">
        <v>16</v>
      </c>
      <c r="B69" s="74">
        <f t="shared" ref="B69:Q69" si="34">IF(B12=0,0,B12/B23)</f>
        <v>404.99461695974321</v>
      </c>
      <c r="C69" s="74">
        <f t="shared" si="34"/>
        <v>387.34628681458139</v>
      </c>
      <c r="D69" s="74">
        <f t="shared" si="34"/>
        <v>403.10492357352058</v>
      </c>
      <c r="E69" s="74">
        <f t="shared" si="34"/>
        <v>412.7485711793064</v>
      </c>
      <c r="F69" s="74">
        <f t="shared" si="34"/>
        <v>432.3336799797633</v>
      </c>
      <c r="G69" s="74">
        <f t="shared" si="34"/>
        <v>448.91768561313012</v>
      </c>
      <c r="H69" s="74">
        <f t="shared" si="34"/>
        <v>440.64211815585531</v>
      </c>
      <c r="I69" s="74">
        <f t="shared" si="34"/>
        <v>455.8783208805707</v>
      </c>
      <c r="J69" s="74">
        <f t="shared" si="34"/>
        <v>453.78032507219353</v>
      </c>
      <c r="K69" s="74">
        <f t="shared" si="34"/>
        <v>460.86661533184946</v>
      </c>
      <c r="L69" s="74">
        <f t="shared" si="34"/>
        <v>453.51902571156114</v>
      </c>
      <c r="M69" s="74">
        <f t="shared" si="34"/>
        <v>725.51899335571909</v>
      </c>
      <c r="N69" s="74">
        <f t="shared" si="34"/>
        <v>427.21267126655516</v>
      </c>
      <c r="O69" s="74">
        <f t="shared" si="34"/>
        <v>445.65279153945482</v>
      </c>
      <c r="P69" s="74">
        <f t="shared" si="34"/>
        <v>500.93188421673256</v>
      </c>
      <c r="Q69" s="74">
        <f t="shared" si="34"/>
        <v>450.72537925343715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345.20261437908499</v>
      </c>
      <c r="C72" s="79">
        <f t="shared" ref="C72:Q72" si="35">IF(C37=0,0,(C38*C73+C39*C74+C42*C77)/C37)</f>
        <v>345.55410691003914</v>
      </c>
      <c r="D72" s="79">
        <f t="shared" si="35"/>
        <v>345.19280205655525</v>
      </c>
      <c r="E72" s="79">
        <f t="shared" si="35"/>
        <v>345.40332906530091</v>
      </c>
      <c r="F72" s="79">
        <f t="shared" si="35"/>
        <v>345.3435114503817</v>
      </c>
      <c r="G72" s="79">
        <f t="shared" si="35"/>
        <v>345.95959595959596</v>
      </c>
      <c r="H72" s="79">
        <f t="shared" si="35"/>
        <v>346.09571788413098</v>
      </c>
      <c r="I72" s="79">
        <f t="shared" si="35"/>
        <v>345.62347188264062</v>
      </c>
      <c r="J72" s="79">
        <f t="shared" si="35"/>
        <v>346.01705237515228</v>
      </c>
      <c r="K72" s="79">
        <f t="shared" si="35"/>
        <v>345.75941676792223</v>
      </c>
      <c r="L72" s="79">
        <f t="shared" si="35"/>
        <v>346.35294117647061</v>
      </c>
      <c r="M72" s="79">
        <f t="shared" si="35"/>
        <v>346.60486674391655</v>
      </c>
      <c r="N72" s="79">
        <f t="shared" si="35"/>
        <v>348.00915331807778</v>
      </c>
      <c r="O72" s="79">
        <f t="shared" si="35"/>
        <v>347.95941375422774</v>
      </c>
      <c r="P72" s="79">
        <f t="shared" si="35"/>
        <v>347.95505617977528</v>
      </c>
      <c r="Q72" s="79">
        <f t="shared" si="35"/>
        <v>347.76785714285717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0.28020764244125712</v>
      </c>
      <c r="C83" s="168">
        <f t="shared" ref="C83:Q83" si="38">IF(C61=0,0,C61/C72)</f>
        <v>0.29317737075006561</v>
      </c>
      <c r="D83" s="168">
        <f t="shared" si="38"/>
        <v>0.29868007886853598</v>
      </c>
      <c r="E83" s="168">
        <f t="shared" si="38"/>
        <v>0.29734426201652453</v>
      </c>
      <c r="F83" s="168">
        <f t="shared" si="38"/>
        <v>0.32589515427869775</v>
      </c>
      <c r="G83" s="168">
        <f t="shared" si="38"/>
        <v>0.30362956457625312</v>
      </c>
      <c r="H83" s="168">
        <f t="shared" si="38"/>
        <v>0.31543384264703955</v>
      </c>
      <c r="I83" s="168">
        <f t="shared" si="38"/>
        <v>0.3252086277665952</v>
      </c>
      <c r="J83" s="168">
        <f t="shared" si="38"/>
        <v>0.34807030965524827</v>
      </c>
      <c r="K83" s="168">
        <f t="shared" si="38"/>
        <v>0.34715097076957463</v>
      </c>
      <c r="L83" s="168">
        <f t="shared" si="38"/>
        <v>0.34489137221351807</v>
      </c>
      <c r="M83" s="168">
        <f t="shared" si="38"/>
        <v>0.36387769989462759</v>
      </c>
      <c r="N83" s="168">
        <f t="shared" si="38"/>
        <v>0.39086923916303551</v>
      </c>
      <c r="O83" s="168">
        <f t="shared" si="38"/>
        <v>0.36875124435001033</v>
      </c>
      <c r="P83" s="168">
        <f t="shared" si="38"/>
        <v>0.37733003396165837</v>
      </c>
      <c r="Q83" s="168">
        <f t="shared" si="38"/>
        <v>0.34999004626550639</v>
      </c>
    </row>
    <row r="84" spans="1:17" ht="11.45" customHeight="1" x14ac:dyDescent="0.25">
      <c r="A84" s="91" t="s">
        <v>21</v>
      </c>
      <c r="B84" s="169">
        <f t="shared" ref="B84:Q84" si="39">IF(B62=0,0,B62/B73)</f>
        <v>0.18665571279531762</v>
      </c>
      <c r="C84" s="169">
        <f t="shared" si="39"/>
        <v>0.1890161365632953</v>
      </c>
      <c r="D84" s="169">
        <f t="shared" si="39"/>
        <v>0.18991919436278501</v>
      </c>
      <c r="E84" s="169">
        <f t="shared" si="39"/>
        <v>0.18973042771464541</v>
      </c>
      <c r="F84" s="169">
        <f t="shared" si="39"/>
        <v>0.19441087193703802</v>
      </c>
      <c r="G84" s="169">
        <f t="shared" si="39"/>
        <v>0.19094020469327674</v>
      </c>
      <c r="H84" s="169">
        <f t="shared" si="39"/>
        <v>0.19293522124837342</v>
      </c>
      <c r="I84" s="169">
        <f t="shared" si="39"/>
        <v>0.19444642919839297</v>
      </c>
      <c r="J84" s="169">
        <f t="shared" si="39"/>
        <v>0.19811656744629011</v>
      </c>
      <c r="K84" s="169">
        <f t="shared" si="39"/>
        <v>0.19790161620664518</v>
      </c>
      <c r="L84" s="169">
        <f t="shared" si="39"/>
        <v>0.19772493079190021</v>
      </c>
      <c r="M84" s="169">
        <f t="shared" si="39"/>
        <v>0.19908136976330568</v>
      </c>
      <c r="N84" s="169">
        <f t="shared" si="39"/>
        <v>0.19900156953957432</v>
      </c>
      <c r="O84" s="169">
        <f t="shared" si="39"/>
        <v>0.19898951921786112</v>
      </c>
      <c r="P84" s="169">
        <f t="shared" si="39"/>
        <v>0.19897807090266198</v>
      </c>
      <c r="Q84" s="169">
        <f t="shared" si="39"/>
        <v>0.19925808111529336</v>
      </c>
    </row>
    <row r="85" spans="1:17" ht="11.45" customHeight="1" x14ac:dyDescent="0.25">
      <c r="A85" s="19" t="s">
        <v>20</v>
      </c>
      <c r="B85" s="170">
        <f t="shared" ref="B85:Q85" si="40">IF(B63=0,0,B63/B74)</f>
        <v>0.29091977667044555</v>
      </c>
      <c r="C85" s="170">
        <f t="shared" si="40"/>
        <v>0.30671820751686391</v>
      </c>
      <c r="D85" s="170">
        <f t="shared" si="40"/>
        <v>0.31295168400147805</v>
      </c>
      <c r="E85" s="170">
        <f t="shared" si="40"/>
        <v>0.31249528392470005</v>
      </c>
      <c r="F85" s="170">
        <f t="shared" si="40"/>
        <v>0.34666101301937269</v>
      </c>
      <c r="G85" s="170">
        <f t="shared" si="40"/>
        <v>0.31879691392428861</v>
      </c>
      <c r="H85" s="170">
        <f t="shared" si="40"/>
        <v>0.33372811923435342</v>
      </c>
      <c r="I85" s="170">
        <f t="shared" si="40"/>
        <v>0.34547103950413727</v>
      </c>
      <c r="J85" s="170">
        <f t="shared" si="40"/>
        <v>0.3738084066445399</v>
      </c>
      <c r="K85" s="170">
        <f t="shared" si="40"/>
        <v>0.37278070284148551</v>
      </c>
      <c r="L85" s="170">
        <f t="shared" si="40"/>
        <v>0.37215419057645505</v>
      </c>
      <c r="M85" s="170">
        <f t="shared" si="40"/>
        <v>0.40198902307898132</v>
      </c>
      <c r="N85" s="170">
        <f t="shared" si="40"/>
        <v>0.4441664444143324</v>
      </c>
      <c r="O85" s="170">
        <f t="shared" si="40"/>
        <v>0.41322010154443278</v>
      </c>
      <c r="P85" s="170">
        <f t="shared" si="40"/>
        <v>0.42475903264707471</v>
      </c>
      <c r="Q85" s="170">
        <f t="shared" si="40"/>
        <v>0.38718592605406804</v>
      </c>
    </row>
    <row r="86" spans="1:17" ht="11.45" customHeight="1" x14ac:dyDescent="0.25">
      <c r="A86" s="62" t="s">
        <v>17</v>
      </c>
      <c r="B86" s="171">
        <f t="shared" ref="B86:Q86" si="41">IF(B64=0,0,B64/B75)</f>
        <v>0.26368071974848267</v>
      </c>
      <c r="C86" s="171">
        <f t="shared" si="41"/>
        <v>0.27794482255364439</v>
      </c>
      <c r="D86" s="171">
        <f t="shared" si="41"/>
        <v>0.28349138749537872</v>
      </c>
      <c r="E86" s="171">
        <f t="shared" si="41"/>
        <v>0.28318782657432939</v>
      </c>
      <c r="F86" s="171">
        <f t="shared" si="41"/>
        <v>0.314137935749501</v>
      </c>
      <c r="G86" s="171">
        <f t="shared" si="41"/>
        <v>0.28889544196830952</v>
      </c>
      <c r="H86" s="171">
        <f t="shared" si="41"/>
        <v>0.30242802158031723</v>
      </c>
      <c r="I86" s="171">
        <f t="shared" si="41"/>
        <v>0.31310937392945587</v>
      </c>
      <c r="J86" s="171">
        <f t="shared" si="41"/>
        <v>0.33896955943294066</v>
      </c>
      <c r="K86" s="171">
        <f t="shared" si="41"/>
        <v>0.3378873470483148</v>
      </c>
      <c r="L86" s="171">
        <f t="shared" si="41"/>
        <v>0.34058853174485931</v>
      </c>
      <c r="M86" s="171">
        <f t="shared" si="41"/>
        <v>0.35161213782529555</v>
      </c>
      <c r="N86" s="171">
        <f t="shared" si="41"/>
        <v>0.35125402234411784</v>
      </c>
      <c r="O86" s="171">
        <f t="shared" si="41"/>
        <v>0.35116847837917309</v>
      </c>
      <c r="P86" s="171">
        <f t="shared" si="41"/>
        <v>0.28066510824692747</v>
      </c>
      <c r="Q86" s="171">
        <f t="shared" si="41"/>
        <v>0.28137613264287803</v>
      </c>
    </row>
    <row r="87" spans="1:17" ht="11.45" customHeight="1" x14ac:dyDescent="0.25">
      <c r="A87" s="62" t="s">
        <v>16</v>
      </c>
      <c r="B87" s="171">
        <f t="shared" ref="B87:Q87" si="42">IF(B65=0,0,B65/B76)</f>
        <v>0.2936583135303556</v>
      </c>
      <c r="C87" s="171">
        <f t="shared" si="42"/>
        <v>0.30964085173274136</v>
      </c>
      <c r="D87" s="171">
        <f t="shared" si="42"/>
        <v>0.31447581740360514</v>
      </c>
      <c r="E87" s="171">
        <f t="shared" si="42"/>
        <v>0.31430942631251002</v>
      </c>
      <c r="F87" s="171">
        <f t="shared" si="42"/>
        <v>0.34866299426500169</v>
      </c>
      <c r="G87" s="171">
        <f t="shared" si="42"/>
        <v>0.32079561530123935</v>
      </c>
      <c r="H87" s="171">
        <f t="shared" si="42"/>
        <v>0.33613032575851853</v>
      </c>
      <c r="I87" s="171">
        <f t="shared" si="42"/>
        <v>0.34661703439434333</v>
      </c>
      <c r="J87" s="171">
        <f t="shared" si="42"/>
        <v>0.37619524229876478</v>
      </c>
      <c r="K87" s="171">
        <f t="shared" si="42"/>
        <v>0.37557347342261671</v>
      </c>
      <c r="L87" s="171">
        <f t="shared" si="42"/>
        <v>0.37427150340333321</v>
      </c>
      <c r="M87" s="171">
        <f t="shared" si="42"/>
        <v>0.4089259753713903</v>
      </c>
      <c r="N87" s="171">
        <f t="shared" si="42"/>
        <v>0.45820830199117629</v>
      </c>
      <c r="O87" s="171">
        <f t="shared" si="42"/>
        <v>0.4230807143412223</v>
      </c>
      <c r="P87" s="171">
        <f t="shared" si="42"/>
        <v>0.44617337217819586</v>
      </c>
      <c r="Q87" s="171">
        <f t="shared" si="42"/>
        <v>0.40938319938635176</v>
      </c>
    </row>
    <row r="88" spans="1:17" ht="11.45" customHeight="1" x14ac:dyDescent="0.25">
      <c r="A88" s="118" t="s">
        <v>19</v>
      </c>
      <c r="B88" s="172">
        <f t="shared" ref="B88:Q88" si="43">IF(B66=0,0,B66/B77)</f>
        <v>0.43978900584214237</v>
      </c>
      <c r="C88" s="172">
        <f t="shared" si="43"/>
        <v>0.44535052017641524</v>
      </c>
      <c r="D88" s="172">
        <f t="shared" si="43"/>
        <v>0.44747826052739531</v>
      </c>
      <c r="E88" s="172">
        <f t="shared" si="43"/>
        <v>0.44703349783956636</v>
      </c>
      <c r="F88" s="172">
        <f t="shared" si="43"/>
        <v>0.45806133020879503</v>
      </c>
      <c r="G88" s="172">
        <f t="shared" si="43"/>
        <v>0.44988391482790901</v>
      </c>
      <c r="H88" s="172">
        <f t="shared" si="43"/>
        <v>0.45458447466754648</v>
      </c>
      <c r="I88" s="172">
        <f t="shared" si="43"/>
        <v>0.45814510847835643</v>
      </c>
      <c r="J88" s="172">
        <f t="shared" si="43"/>
        <v>0.46679250762394742</v>
      </c>
      <c r="K88" s="172">
        <f t="shared" si="43"/>
        <v>0.4662860500900618</v>
      </c>
      <c r="L88" s="172">
        <f t="shared" si="43"/>
        <v>0.46586975260988378</v>
      </c>
      <c r="M88" s="172">
        <f t="shared" si="43"/>
        <v>0.46906572736889973</v>
      </c>
      <c r="N88" s="172">
        <f t="shared" si="43"/>
        <v>0.4688777060084216</v>
      </c>
      <c r="O88" s="172">
        <f t="shared" si="43"/>
        <v>0.4688493136333533</v>
      </c>
      <c r="P88" s="172">
        <f t="shared" si="43"/>
        <v>0.46882233967641085</v>
      </c>
      <c r="Q88" s="172">
        <f t="shared" si="43"/>
        <v>0.4694820859611325</v>
      </c>
    </row>
    <row r="89" spans="1:17" ht="11.45" customHeight="1" x14ac:dyDescent="0.25">
      <c r="A89" s="25" t="s">
        <v>18</v>
      </c>
      <c r="B89" s="168">
        <f t="shared" ref="B89:Q89" si="44">IF(B67=0,0,B67/B78)</f>
        <v>0.1982361784900572</v>
      </c>
      <c r="C89" s="168">
        <f t="shared" si="44"/>
        <v>0.18925210539960499</v>
      </c>
      <c r="D89" s="168">
        <f t="shared" si="44"/>
        <v>0.19452286316754772</v>
      </c>
      <c r="E89" s="168">
        <f t="shared" si="44"/>
        <v>0.20123050039674498</v>
      </c>
      <c r="F89" s="168">
        <f t="shared" si="44"/>
        <v>0.21037285038663636</v>
      </c>
      <c r="G89" s="168">
        <f t="shared" si="44"/>
        <v>0.22225462233116766</v>
      </c>
      <c r="H89" s="168">
        <f t="shared" si="44"/>
        <v>0.22022685524169208</v>
      </c>
      <c r="I89" s="168">
        <f t="shared" si="44"/>
        <v>0.22727804681194511</v>
      </c>
      <c r="J89" s="168">
        <f t="shared" si="44"/>
        <v>0.22614885747580682</v>
      </c>
      <c r="K89" s="168">
        <f t="shared" si="44"/>
        <v>0.22764285714285717</v>
      </c>
      <c r="L89" s="168">
        <f t="shared" si="44"/>
        <v>0.22457217728410353</v>
      </c>
      <c r="M89" s="168">
        <f t="shared" si="44"/>
        <v>0.32177792238145558</v>
      </c>
      <c r="N89" s="168">
        <f t="shared" si="44"/>
        <v>0.22166923541833611</v>
      </c>
      <c r="O89" s="168">
        <f t="shared" si="44"/>
        <v>0.2252445456670189</v>
      </c>
      <c r="P89" s="168">
        <f t="shared" si="44"/>
        <v>0.2502717174077988</v>
      </c>
      <c r="Q89" s="168">
        <f t="shared" si="44"/>
        <v>0.23239516616438463</v>
      </c>
    </row>
    <row r="90" spans="1:17" ht="11.45" customHeight="1" x14ac:dyDescent="0.25">
      <c r="A90" s="116" t="s">
        <v>17</v>
      </c>
      <c r="B90" s="171">
        <f t="shared" ref="B90:Q90" si="45">IF(B68=0,0,B68/B79)</f>
        <v>0.21214003745510368</v>
      </c>
      <c r="C90" s="171">
        <f t="shared" si="45"/>
        <v>0.20289567404573314</v>
      </c>
      <c r="D90" s="171">
        <f t="shared" si="45"/>
        <v>0.20861581469378696</v>
      </c>
      <c r="E90" s="171">
        <f t="shared" si="45"/>
        <v>0.21620163252249383</v>
      </c>
      <c r="F90" s="171">
        <f t="shared" si="45"/>
        <v>0.22646049903701895</v>
      </c>
      <c r="G90" s="171">
        <f t="shared" si="45"/>
        <v>0.25218281796121922</v>
      </c>
      <c r="H90" s="171">
        <f t="shared" si="45"/>
        <v>0.260604393188485</v>
      </c>
      <c r="I90" s="171">
        <f t="shared" si="45"/>
        <v>0.26438893675922842</v>
      </c>
      <c r="J90" s="171">
        <f t="shared" si="45"/>
        <v>0.26791849591983535</v>
      </c>
      <c r="K90" s="171">
        <f t="shared" si="45"/>
        <v>0.2699521942912898</v>
      </c>
      <c r="L90" s="171">
        <f t="shared" si="45"/>
        <v>0.27183601811182279</v>
      </c>
      <c r="M90" s="171">
        <f t="shared" si="45"/>
        <v>0.27567509708328086</v>
      </c>
      <c r="N90" s="171">
        <f t="shared" si="45"/>
        <v>0.28741387396336332</v>
      </c>
      <c r="O90" s="171">
        <f t="shared" si="45"/>
        <v>0.27600608783566172</v>
      </c>
      <c r="P90" s="171">
        <f t="shared" si="45"/>
        <v>0.29963772929137278</v>
      </c>
      <c r="Q90" s="171">
        <f t="shared" si="45"/>
        <v>0.30738160870901904</v>
      </c>
    </row>
    <row r="91" spans="1:17" ht="11.45" customHeight="1" x14ac:dyDescent="0.25">
      <c r="A91" s="93" t="s">
        <v>16</v>
      </c>
      <c r="B91" s="173">
        <f t="shared" ref="B91:Q91" si="46">IF(B69=0,0,B69/B80)</f>
        <v>0.19285457950463963</v>
      </c>
      <c r="C91" s="173">
        <f t="shared" si="46"/>
        <v>0.18445061276884828</v>
      </c>
      <c r="D91" s="173">
        <f t="shared" si="46"/>
        <v>0.19195472551120027</v>
      </c>
      <c r="E91" s="173">
        <f t="shared" si="46"/>
        <v>0.19654693865681258</v>
      </c>
      <c r="F91" s="173">
        <f t="shared" si="46"/>
        <v>0.20587318094274443</v>
      </c>
      <c r="G91" s="173">
        <f t="shared" si="46"/>
        <v>0.2137703264824429</v>
      </c>
      <c r="H91" s="173">
        <f t="shared" si="46"/>
        <v>0.20982958007421681</v>
      </c>
      <c r="I91" s="173">
        <f t="shared" si="46"/>
        <v>0.21708491470503366</v>
      </c>
      <c r="J91" s="173">
        <f t="shared" si="46"/>
        <v>0.21608586908199692</v>
      </c>
      <c r="K91" s="173">
        <f t="shared" si="46"/>
        <v>0.2194602930151664</v>
      </c>
      <c r="L91" s="173">
        <f t="shared" si="46"/>
        <v>0.2159614408150291</v>
      </c>
      <c r="M91" s="173">
        <f t="shared" si="46"/>
        <v>0.34548523493129479</v>
      </c>
      <c r="N91" s="173">
        <f t="shared" si="46"/>
        <v>0.20343460536502628</v>
      </c>
      <c r="O91" s="173">
        <f t="shared" si="46"/>
        <v>0.21221561501878802</v>
      </c>
      <c r="P91" s="173">
        <f t="shared" si="46"/>
        <v>0.23853899248415836</v>
      </c>
      <c r="Q91" s="173">
        <f t="shared" si="46"/>
        <v>0.21463113297782721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232549.23217529454</v>
      </c>
      <c r="C94" s="40">
        <f t="shared" si="47"/>
        <v>229435.57434329772</v>
      </c>
      <c r="D94" s="40">
        <f t="shared" si="47"/>
        <v>228141.08579286336</v>
      </c>
      <c r="E94" s="40">
        <f t="shared" si="47"/>
        <v>228520.5969518644</v>
      </c>
      <c r="F94" s="40">
        <f t="shared" si="47"/>
        <v>229140.57525451272</v>
      </c>
      <c r="G94" s="40">
        <f t="shared" si="47"/>
        <v>226938.07694654306</v>
      </c>
      <c r="H94" s="40">
        <f t="shared" si="47"/>
        <v>228746.20372539308</v>
      </c>
      <c r="I94" s="40">
        <f t="shared" si="47"/>
        <v>225639.83969669978</v>
      </c>
      <c r="J94" s="40">
        <f t="shared" si="47"/>
        <v>225303.82285698308</v>
      </c>
      <c r="K94" s="40">
        <f t="shared" si="47"/>
        <v>227503.53033266583</v>
      </c>
      <c r="L94" s="40">
        <f t="shared" si="47"/>
        <v>229160.05575815536</v>
      </c>
      <c r="M94" s="40">
        <f t="shared" si="47"/>
        <v>216859.68960392528</v>
      </c>
      <c r="N94" s="40">
        <f t="shared" si="47"/>
        <v>203143.737114388</v>
      </c>
      <c r="O94" s="40">
        <f t="shared" si="47"/>
        <v>213080.87293951347</v>
      </c>
      <c r="P94" s="40">
        <f t="shared" si="47"/>
        <v>208844.73882707895</v>
      </c>
      <c r="Q94" s="40">
        <f t="shared" si="47"/>
        <v>212280.17512832777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113682.6292500931</v>
      </c>
      <c r="C95" s="121">
        <f t="shared" si="48"/>
        <v>112488.46955037676</v>
      </c>
      <c r="D95" s="121">
        <f t="shared" si="48"/>
        <v>113742.80424920416</v>
      </c>
      <c r="E95" s="121">
        <f t="shared" si="48"/>
        <v>113482.59073579742</v>
      </c>
      <c r="F95" s="121">
        <f t="shared" si="48"/>
        <v>111447.81385314523</v>
      </c>
      <c r="G95" s="121">
        <f t="shared" si="48"/>
        <v>113270.57605016664</v>
      </c>
      <c r="H95" s="121">
        <f t="shared" si="48"/>
        <v>113454.6651462869</v>
      </c>
      <c r="I95" s="121">
        <f t="shared" si="48"/>
        <v>113375.46611854543</v>
      </c>
      <c r="J95" s="121">
        <f t="shared" si="48"/>
        <v>113683.18567617235</v>
      </c>
      <c r="K95" s="121">
        <f t="shared" si="48"/>
        <v>113296.31911780343</v>
      </c>
      <c r="L95" s="121">
        <f t="shared" si="48"/>
        <v>113688.20060580598</v>
      </c>
      <c r="M95" s="121">
        <f t="shared" si="48"/>
        <v>113353.3362333378</v>
      </c>
      <c r="N95" s="121">
        <f t="shared" si="48"/>
        <v>113395.08385913003</v>
      </c>
      <c r="O95" s="121">
        <f t="shared" si="48"/>
        <v>113668.69180112687</v>
      </c>
      <c r="P95" s="121">
        <f t="shared" si="48"/>
        <v>112202.15672908118</v>
      </c>
      <c r="Q95" s="121">
        <f t="shared" si="48"/>
        <v>113357.66983311245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269289.69208249316</v>
      </c>
      <c r="C96" s="38">
        <f t="shared" si="49"/>
        <v>265830.73889652715</v>
      </c>
      <c r="D96" s="38">
        <f t="shared" si="49"/>
        <v>262625.77037795907</v>
      </c>
      <c r="E96" s="38">
        <f t="shared" si="49"/>
        <v>264297.36966571718</v>
      </c>
      <c r="F96" s="38">
        <f t="shared" si="49"/>
        <v>265313.36842478887</v>
      </c>
      <c r="G96" s="38">
        <f t="shared" si="49"/>
        <v>262142.31132033872</v>
      </c>
      <c r="H96" s="38">
        <f t="shared" si="49"/>
        <v>264917.14919513441</v>
      </c>
      <c r="I96" s="38">
        <f t="shared" si="49"/>
        <v>259751.81474214466</v>
      </c>
      <c r="J96" s="38">
        <f t="shared" si="49"/>
        <v>259385.86376030193</v>
      </c>
      <c r="K96" s="38">
        <f t="shared" si="49"/>
        <v>262532.08240654925</v>
      </c>
      <c r="L96" s="38">
        <f t="shared" si="49"/>
        <v>266880.38100570219</v>
      </c>
      <c r="M96" s="38">
        <f t="shared" si="49"/>
        <v>253012.71301965389</v>
      </c>
      <c r="N96" s="38">
        <f t="shared" si="49"/>
        <v>236549.98906121159</v>
      </c>
      <c r="O96" s="38">
        <f t="shared" si="49"/>
        <v>251187.57941253367</v>
      </c>
      <c r="P96" s="38">
        <f t="shared" si="49"/>
        <v>245578.70802879223</v>
      </c>
      <c r="Q96" s="38">
        <f t="shared" si="49"/>
        <v>249765.44475722036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269620.00000000006</v>
      </c>
      <c r="C97" s="42">
        <f t="shared" si="50"/>
        <v>268650</v>
      </c>
      <c r="D97" s="42">
        <f t="shared" si="50"/>
        <v>180538.00000000003</v>
      </c>
      <c r="E97" s="42">
        <f t="shared" si="50"/>
        <v>215305</v>
      </c>
      <c r="F97" s="42">
        <f t="shared" si="50"/>
        <v>216537.49999999997</v>
      </c>
      <c r="G97" s="42">
        <f t="shared" si="50"/>
        <v>231174.75</v>
      </c>
      <c r="H97" s="42">
        <f t="shared" si="50"/>
        <v>265772</v>
      </c>
      <c r="I97" s="42">
        <f t="shared" si="50"/>
        <v>129703.00000000004</v>
      </c>
      <c r="J97" s="42">
        <f t="shared" si="50"/>
        <v>242816.95190992049</v>
      </c>
      <c r="K97" s="42">
        <f t="shared" si="50"/>
        <v>271446.63976331661</v>
      </c>
      <c r="L97" s="42">
        <f t="shared" si="50"/>
        <v>238859.85878480514</v>
      </c>
      <c r="M97" s="42">
        <f t="shared" si="50"/>
        <v>270205.32317225932</v>
      </c>
      <c r="N97" s="42">
        <f t="shared" si="50"/>
        <v>270372.25490459724</v>
      </c>
      <c r="O97" s="42">
        <f t="shared" si="50"/>
        <v>268833.27367236477</v>
      </c>
      <c r="P97" s="42">
        <f t="shared" si="50"/>
        <v>239498.6316233493</v>
      </c>
      <c r="Q97" s="42">
        <f t="shared" si="50"/>
        <v>269146.82072596985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269256.52863696037</v>
      </c>
      <c r="C98" s="42">
        <f t="shared" si="51"/>
        <v>265547.68055280496</v>
      </c>
      <c r="D98" s="42">
        <f t="shared" si="51"/>
        <v>268952.38081171317</v>
      </c>
      <c r="E98" s="42">
        <f t="shared" si="51"/>
        <v>268073.2748422657</v>
      </c>
      <c r="F98" s="42">
        <f t="shared" si="51"/>
        <v>269043.8363731475</v>
      </c>
      <c r="G98" s="42">
        <f t="shared" si="51"/>
        <v>264510.76725306059</v>
      </c>
      <c r="H98" s="42">
        <f t="shared" si="51"/>
        <v>264851.76863644493</v>
      </c>
      <c r="I98" s="42">
        <f t="shared" si="51"/>
        <v>269314.22759083175</v>
      </c>
      <c r="J98" s="42">
        <f t="shared" si="51"/>
        <v>260604.1661022417</v>
      </c>
      <c r="K98" s="42">
        <f t="shared" si="51"/>
        <v>261843.8261400341</v>
      </c>
      <c r="L98" s="42">
        <f t="shared" si="51"/>
        <v>268997.03915907937</v>
      </c>
      <c r="M98" s="42">
        <f t="shared" si="51"/>
        <v>250815.16134601261</v>
      </c>
      <c r="N98" s="42">
        <f t="shared" si="51"/>
        <v>232160.84005863479</v>
      </c>
      <c r="O98" s="42">
        <f t="shared" si="51"/>
        <v>248594.60525603176</v>
      </c>
      <c r="P98" s="42">
        <f t="shared" si="51"/>
        <v>246508.73883650819</v>
      </c>
      <c r="Q98" s="42">
        <f t="shared" si="51"/>
        <v>246048.46854403554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585372.69638541562</v>
      </c>
      <c r="C99" s="120">
        <f t="shared" si="52"/>
        <v>548401.22143345186</v>
      </c>
      <c r="D99" s="120">
        <f t="shared" si="52"/>
        <v>558072.41771019215</v>
      </c>
      <c r="E99" s="120">
        <f t="shared" si="52"/>
        <v>539576.54711450159</v>
      </c>
      <c r="F99" s="120">
        <f t="shared" si="52"/>
        <v>563771.13982541522</v>
      </c>
      <c r="G99" s="120">
        <f t="shared" si="52"/>
        <v>556832.98696611228</v>
      </c>
      <c r="H99" s="120">
        <f t="shared" si="52"/>
        <v>561176.31602551218</v>
      </c>
      <c r="I99" s="120">
        <f t="shared" si="52"/>
        <v>566837.60831485293</v>
      </c>
      <c r="J99" s="120">
        <f t="shared" si="52"/>
        <v>550361.79396376875</v>
      </c>
      <c r="K99" s="120">
        <f t="shared" si="52"/>
        <v>580466.14359113819</v>
      </c>
      <c r="L99" s="120">
        <f t="shared" si="52"/>
        <v>580984.84348859207</v>
      </c>
      <c r="M99" s="120">
        <f t="shared" si="52"/>
        <v>574216.41015228082</v>
      </c>
      <c r="N99" s="120">
        <f t="shared" si="52"/>
        <v>574446.6726477294</v>
      </c>
      <c r="O99" s="120">
        <f t="shared" si="52"/>
        <v>574481.45974224422</v>
      </c>
      <c r="P99" s="120">
        <f t="shared" si="52"/>
        <v>577688.62618677074</v>
      </c>
      <c r="Q99" s="120">
        <f t="shared" si="52"/>
        <v>576876.82114404486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139651.51515151517</v>
      </c>
      <c r="C100" s="40">
        <f t="shared" si="53"/>
        <v>134977.27272727274</v>
      </c>
      <c r="D100" s="40">
        <f t="shared" si="53"/>
        <v>126240.28268551236</v>
      </c>
      <c r="E100" s="40">
        <f t="shared" si="53"/>
        <v>121965.40768821158</v>
      </c>
      <c r="F100" s="40">
        <f t="shared" si="53"/>
        <v>123031.80212014134</v>
      </c>
      <c r="G100" s="40">
        <f t="shared" si="53"/>
        <v>123101.68826069885</v>
      </c>
      <c r="H100" s="40">
        <f t="shared" si="53"/>
        <v>130989.3992932862</v>
      </c>
      <c r="I100" s="40">
        <f t="shared" si="53"/>
        <v>136121.12472963231</v>
      </c>
      <c r="J100" s="40">
        <f t="shared" si="53"/>
        <v>131909.77443609023</v>
      </c>
      <c r="K100" s="40">
        <f t="shared" si="53"/>
        <v>93567.2514619883</v>
      </c>
      <c r="L100" s="40">
        <f t="shared" si="53"/>
        <v>111244.66281834136</v>
      </c>
      <c r="M100" s="40">
        <f t="shared" si="53"/>
        <v>79976.342255476629</v>
      </c>
      <c r="N100" s="40">
        <f t="shared" si="53"/>
        <v>113325.48199325794</v>
      </c>
      <c r="O100" s="40">
        <f t="shared" si="53"/>
        <v>111932.21632719366</v>
      </c>
      <c r="P100" s="40">
        <f t="shared" si="53"/>
        <v>104936.45280674406</v>
      </c>
      <c r="Q100" s="40">
        <f t="shared" si="53"/>
        <v>113008.48763803205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97056.60377358491</v>
      </c>
      <c r="C101" s="42">
        <f t="shared" si="54"/>
        <v>87509.433962264171</v>
      </c>
      <c r="D101" s="42">
        <f t="shared" si="54"/>
        <v>52950.000000000007</v>
      </c>
      <c r="E101" s="42">
        <f t="shared" si="54"/>
        <v>79086.022475065009</v>
      </c>
      <c r="F101" s="42">
        <f t="shared" si="54"/>
        <v>73173.076923076907</v>
      </c>
      <c r="G101" s="42">
        <f t="shared" si="54"/>
        <v>73987.854251012162</v>
      </c>
      <c r="H101" s="42">
        <f t="shared" si="54"/>
        <v>72989.510489510489</v>
      </c>
      <c r="I101" s="42">
        <f t="shared" si="54"/>
        <v>80379.746835443017</v>
      </c>
      <c r="J101" s="42">
        <f t="shared" si="54"/>
        <v>70179.820179820177</v>
      </c>
      <c r="K101" s="42">
        <f t="shared" si="54"/>
        <v>41553.067185978587</v>
      </c>
      <c r="L101" s="42">
        <f t="shared" si="54"/>
        <v>46980.404529508</v>
      </c>
      <c r="M101" s="42">
        <f t="shared" si="54"/>
        <v>73383.487596381005</v>
      </c>
      <c r="N101" s="42">
        <f t="shared" si="54"/>
        <v>68600.349943875015</v>
      </c>
      <c r="O101" s="42">
        <f t="shared" si="54"/>
        <v>64814.028226004171</v>
      </c>
      <c r="P101" s="42">
        <f t="shared" si="54"/>
        <v>59773.261969342064</v>
      </c>
      <c r="Q101" s="42">
        <f t="shared" si="54"/>
        <v>64202.27435218406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168227.84810126584</v>
      </c>
      <c r="C102" s="36">
        <f t="shared" si="55"/>
        <v>166822.78481012656</v>
      </c>
      <c r="D102" s="36">
        <f t="shared" si="55"/>
        <v>168822.34636871511</v>
      </c>
      <c r="E102" s="36">
        <f t="shared" si="55"/>
        <v>146878.57004668779</v>
      </c>
      <c r="F102" s="36">
        <f t="shared" si="55"/>
        <v>152000</v>
      </c>
      <c r="G102" s="36">
        <f t="shared" si="55"/>
        <v>151637.10019928776</v>
      </c>
      <c r="H102" s="36">
        <f t="shared" si="55"/>
        <v>164687.65871000502</v>
      </c>
      <c r="I102" s="36">
        <f t="shared" si="55"/>
        <v>168149.31976275763</v>
      </c>
      <c r="J102" s="36">
        <f t="shared" si="55"/>
        <v>167378.91942311835</v>
      </c>
      <c r="K102" s="36">
        <f t="shared" si="55"/>
        <v>123453.85458190549</v>
      </c>
      <c r="L102" s="36">
        <f t="shared" si="55"/>
        <v>148169.98249811304</v>
      </c>
      <c r="M102" s="36">
        <f t="shared" si="55"/>
        <v>83850.109964775751</v>
      </c>
      <c r="N102" s="36">
        <f t="shared" si="55"/>
        <v>138341.23381748909</v>
      </c>
      <c r="O102" s="36">
        <f t="shared" si="55"/>
        <v>137608.98175312276</v>
      </c>
      <c r="P102" s="36">
        <f t="shared" si="55"/>
        <v>127905.16128976565</v>
      </c>
      <c r="Q102" s="36">
        <f t="shared" si="55"/>
        <v>137829.93325197761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22494117.647058822</v>
      </c>
      <c r="C105" s="40">
        <f t="shared" si="56"/>
        <v>23243807.040417209</v>
      </c>
      <c r="D105" s="40">
        <f t="shared" si="56"/>
        <v>23521850.899742931</v>
      </c>
      <c r="E105" s="40">
        <f t="shared" si="56"/>
        <v>23469910.371318821</v>
      </c>
      <c r="F105" s="40">
        <f t="shared" si="56"/>
        <v>25788804.071246818</v>
      </c>
      <c r="G105" s="40">
        <f t="shared" si="56"/>
        <v>23838383.838383839</v>
      </c>
      <c r="H105" s="40">
        <f t="shared" si="56"/>
        <v>24972292.191435769</v>
      </c>
      <c r="I105" s="40">
        <f t="shared" si="56"/>
        <v>25361858.190709047</v>
      </c>
      <c r="J105" s="40">
        <f t="shared" si="56"/>
        <v>27135200.974421438</v>
      </c>
      <c r="K105" s="40">
        <f t="shared" si="56"/>
        <v>27307411.907654919</v>
      </c>
      <c r="L105" s="40">
        <f t="shared" si="56"/>
        <v>27374117.647058826</v>
      </c>
      <c r="M105" s="40">
        <f t="shared" si="56"/>
        <v>27350730.42808247</v>
      </c>
      <c r="N105" s="40">
        <f t="shared" si="56"/>
        <v>27632844.809991032</v>
      </c>
      <c r="O105" s="40">
        <f t="shared" si="56"/>
        <v>27340506.274122424</v>
      </c>
      <c r="P105" s="40">
        <f t="shared" si="56"/>
        <v>27420038.827727839</v>
      </c>
      <c r="Q105" s="40">
        <f t="shared" si="56"/>
        <v>25837742.739699963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8487804.8780487813</v>
      </c>
      <c r="C106" s="121">
        <f t="shared" si="57"/>
        <v>8504854.3689320385</v>
      </c>
      <c r="D106" s="121">
        <f t="shared" si="57"/>
        <v>8640776.6990291271</v>
      </c>
      <c r="E106" s="121">
        <f t="shared" si="57"/>
        <v>8612440.1913875602</v>
      </c>
      <c r="F106" s="121">
        <f t="shared" si="57"/>
        <v>8666666.666666666</v>
      </c>
      <c r="G106" s="121">
        <f t="shared" si="57"/>
        <v>8651162.7906976733</v>
      </c>
      <c r="H106" s="121">
        <f t="shared" si="57"/>
        <v>8755760.3686635941</v>
      </c>
      <c r="I106" s="121">
        <f t="shared" si="57"/>
        <v>8818181.8181818184</v>
      </c>
      <c r="J106" s="121">
        <f t="shared" si="57"/>
        <v>9009009.0090090092</v>
      </c>
      <c r="K106" s="121">
        <f t="shared" si="57"/>
        <v>8968609.8654708508</v>
      </c>
      <c r="L106" s="121">
        <f t="shared" si="57"/>
        <v>8991596.6386554614</v>
      </c>
      <c r="M106" s="121">
        <f t="shared" si="57"/>
        <v>9026614.9778293744</v>
      </c>
      <c r="N106" s="121">
        <f t="shared" si="57"/>
        <v>9026319.8664154094</v>
      </c>
      <c r="O106" s="121">
        <f t="shared" si="57"/>
        <v>9047551.3326517865</v>
      </c>
      <c r="P106" s="121">
        <f t="shared" si="57"/>
        <v>8930307.478828283</v>
      </c>
      <c r="Q106" s="121">
        <f t="shared" si="57"/>
        <v>9034972.7082587872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25069343.065693431</v>
      </c>
      <c r="C107" s="38">
        <f t="shared" si="58"/>
        <v>26091240.875912409</v>
      </c>
      <c r="D107" s="38">
        <f t="shared" si="58"/>
        <v>26300536.672629695</v>
      </c>
      <c r="E107" s="38">
        <f t="shared" si="58"/>
        <v>26429338.103756711</v>
      </c>
      <c r="F107" s="38">
        <f t="shared" si="58"/>
        <v>29431616.341030195</v>
      </c>
      <c r="G107" s="38">
        <f t="shared" si="58"/>
        <v>26742451.154529307</v>
      </c>
      <c r="H107" s="38">
        <f t="shared" si="58"/>
        <v>28291296.625222024</v>
      </c>
      <c r="I107" s="38">
        <f t="shared" si="58"/>
        <v>28715753.424657535</v>
      </c>
      <c r="J107" s="38">
        <f t="shared" si="58"/>
        <v>31027397.260273971</v>
      </c>
      <c r="K107" s="38">
        <f t="shared" si="58"/>
        <v>31317406.143344708</v>
      </c>
      <c r="L107" s="38">
        <f t="shared" si="58"/>
        <v>31782608.695652176</v>
      </c>
      <c r="M107" s="38">
        <f t="shared" si="58"/>
        <v>32546666.666666668</v>
      </c>
      <c r="N107" s="38">
        <f t="shared" si="58"/>
        <v>33621621.621621624</v>
      </c>
      <c r="O107" s="38">
        <f t="shared" si="58"/>
        <v>33214642.262895174</v>
      </c>
      <c r="P107" s="38">
        <f t="shared" si="58"/>
        <v>33379767.827529021</v>
      </c>
      <c r="Q107" s="38">
        <f t="shared" si="58"/>
        <v>30945812.807881773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22749950.610747498</v>
      </c>
      <c r="C108" s="42">
        <f t="shared" si="59"/>
        <v>23894360.5052917</v>
      </c>
      <c r="D108" s="42">
        <f t="shared" si="59"/>
        <v>16377909.797005024</v>
      </c>
      <c r="E108" s="42">
        <f t="shared" si="59"/>
        <v>19510961.600187514</v>
      </c>
      <c r="F108" s="42">
        <f t="shared" si="59"/>
        <v>21767245.843954422</v>
      </c>
      <c r="G108" s="42">
        <f t="shared" si="59"/>
        <v>21371306.103412304</v>
      </c>
      <c r="H108" s="42">
        <f t="shared" si="59"/>
        <v>25720608.0484621</v>
      </c>
      <c r="I108" s="42">
        <f t="shared" si="59"/>
        <v>12995592.040567113</v>
      </c>
      <c r="J108" s="42">
        <f t="shared" si="59"/>
        <v>26338417.667761695</v>
      </c>
      <c r="K108" s="42">
        <f t="shared" si="59"/>
        <v>29349883.191938125</v>
      </c>
      <c r="L108" s="42">
        <f t="shared" si="59"/>
        <v>26032937.150816392</v>
      </c>
      <c r="M108" s="42">
        <f t="shared" si="59"/>
        <v>30402390.82635935</v>
      </c>
      <c r="N108" s="42">
        <f t="shared" si="59"/>
        <v>30390189.460956458</v>
      </c>
      <c r="O108" s="42">
        <f t="shared" si="59"/>
        <v>30209846.92902917</v>
      </c>
      <c r="P108" s="42">
        <f t="shared" si="59"/>
        <v>21510050.998258669</v>
      </c>
      <c r="Q108" s="42">
        <f t="shared" si="59"/>
        <v>24234077.289279811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25302213.794101659</v>
      </c>
      <c r="C109" s="42">
        <f t="shared" si="60"/>
        <v>26311811.194247819</v>
      </c>
      <c r="D109" s="42">
        <f t="shared" si="60"/>
        <v>27065286.335490942</v>
      </c>
      <c r="E109" s="42">
        <f t="shared" si="60"/>
        <v>26962546.312124278</v>
      </c>
      <c r="F109" s="42">
        <f t="shared" si="60"/>
        <v>30017801.465089526</v>
      </c>
      <c r="G109" s="42">
        <f t="shared" si="60"/>
        <v>27153246.187119517</v>
      </c>
      <c r="H109" s="42">
        <f t="shared" si="60"/>
        <v>28487907.606236167</v>
      </c>
      <c r="I109" s="42">
        <f t="shared" si="60"/>
        <v>29871647.644075945</v>
      </c>
      <c r="J109" s="42">
        <f t="shared" si="60"/>
        <v>31372175.171488114</v>
      </c>
      <c r="K109" s="42">
        <f t="shared" si="60"/>
        <v>31469310.48885772</v>
      </c>
      <c r="L109" s="42">
        <f t="shared" si="60"/>
        <v>32216936.40227646</v>
      </c>
      <c r="M109" s="42">
        <f t="shared" si="60"/>
        <v>32820747.037232265</v>
      </c>
      <c r="N109" s="42">
        <f t="shared" si="60"/>
        <v>34040967.779875875</v>
      </c>
      <c r="O109" s="42">
        <f t="shared" si="60"/>
        <v>33656186.615390755</v>
      </c>
      <c r="P109" s="42">
        <f t="shared" si="60"/>
        <v>35195403.28898529</v>
      </c>
      <c r="Q109" s="42">
        <f t="shared" si="60"/>
        <v>32232994.962134209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144166666.66666666</v>
      </c>
      <c r="C110" s="120">
        <f t="shared" si="61"/>
        <v>136769230.76923078</v>
      </c>
      <c r="D110" s="120">
        <f t="shared" si="61"/>
        <v>139846153.84615383</v>
      </c>
      <c r="E110" s="120">
        <f t="shared" si="61"/>
        <v>135076923.07692307</v>
      </c>
      <c r="F110" s="120">
        <f t="shared" si="61"/>
        <v>144615384.61538461</v>
      </c>
      <c r="G110" s="120">
        <f t="shared" si="61"/>
        <v>140285714.28571427</v>
      </c>
      <c r="H110" s="120">
        <f t="shared" si="61"/>
        <v>142857142.85714287</v>
      </c>
      <c r="I110" s="120">
        <f t="shared" si="61"/>
        <v>145428571.4285714</v>
      </c>
      <c r="J110" s="120">
        <f t="shared" si="61"/>
        <v>143866666.66666669</v>
      </c>
      <c r="K110" s="120">
        <f t="shared" si="61"/>
        <v>151571428.5714286</v>
      </c>
      <c r="L110" s="120">
        <f t="shared" si="61"/>
        <v>151571428.5714286</v>
      </c>
      <c r="M110" s="120">
        <f t="shared" si="61"/>
        <v>150833333.33333334</v>
      </c>
      <c r="N110" s="120">
        <f t="shared" si="61"/>
        <v>150833333.33333334</v>
      </c>
      <c r="O110" s="120">
        <f t="shared" si="61"/>
        <v>150833333.33333334</v>
      </c>
      <c r="P110" s="120">
        <f t="shared" si="61"/>
        <v>151666666.66666666</v>
      </c>
      <c r="Q110" s="120">
        <f t="shared" si="61"/>
        <v>151666666.66666666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58136363.636363633</v>
      </c>
      <c r="C111" s="40">
        <f t="shared" si="62"/>
        <v>53643939.393939391</v>
      </c>
      <c r="D111" s="40">
        <f t="shared" si="62"/>
        <v>51568904.593639575</v>
      </c>
      <c r="E111" s="40">
        <f t="shared" si="62"/>
        <v>51540636.042402826</v>
      </c>
      <c r="F111" s="40">
        <f t="shared" si="62"/>
        <v>54353356.890459366</v>
      </c>
      <c r="G111" s="40">
        <f t="shared" si="62"/>
        <v>57455830.38869258</v>
      </c>
      <c r="H111" s="40">
        <f t="shared" si="62"/>
        <v>60579505.300353356</v>
      </c>
      <c r="I111" s="40">
        <f t="shared" si="62"/>
        <v>64968421.052631587</v>
      </c>
      <c r="J111" s="40">
        <f t="shared" si="62"/>
        <v>62645614.03508772</v>
      </c>
      <c r="K111" s="40">
        <f t="shared" si="62"/>
        <v>44729824.561403513</v>
      </c>
      <c r="L111" s="40">
        <f t="shared" si="62"/>
        <v>52463157.894736849</v>
      </c>
      <c r="M111" s="40">
        <f t="shared" si="62"/>
        <v>54042704.626334518</v>
      </c>
      <c r="N111" s="40">
        <f t="shared" si="62"/>
        <v>52753623.188405797</v>
      </c>
      <c r="O111" s="40">
        <f t="shared" si="62"/>
        <v>52945454.545454547</v>
      </c>
      <c r="P111" s="40">
        <f t="shared" si="62"/>
        <v>55151515.151515149</v>
      </c>
      <c r="Q111" s="40">
        <f t="shared" si="62"/>
        <v>55151515.151515149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43238142.275566258</v>
      </c>
      <c r="C112" s="42">
        <f t="shared" si="63"/>
        <v>37286099.737181738</v>
      </c>
      <c r="D112" s="42">
        <f t="shared" si="63"/>
        <v>23197035.514875643</v>
      </c>
      <c r="E112" s="42">
        <f t="shared" si="63"/>
        <v>35906907.05452136</v>
      </c>
      <c r="F112" s="42">
        <f t="shared" si="63"/>
        <v>34798704.183755763</v>
      </c>
      <c r="G112" s="42">
        <f t="shared" si="63"/>
        <v>39182777.717840858</v>
      </c>
      <c r="H112" s="42">
        <f t="shared" si="63"/>
        <v>39944912.889511228</v>
      </c>
      <c r="I112" s="42">
        <f t="shared" si="63"/>
        <v>44628183.185877346</v>
      </c>
      <c r="J112" s="42">
        <f t="shared" si="63"/>
        <v>39485190.919654049</v>
      </c>
      <c r="K112" s="42">
        <f t="shared" si="63"/>
        <v>23556417.49941545</v>
      </c>
      <c r="L112" s="42">
        <f t="shared" si="63"/>
        <v>26819028.802826606</v>
      </c>
      <c r="M112" s="42">
        <f t="shared" si="63"/>
        <v>42483000.141628362</v>
      </c>
      <c r="N112" s="42">
        <f t="shared" si="63"/>
        <v>41405053.89848417</v>
      </c>
      <c r="O112" s="42">
        <f t="shared" si="63"/>
        <v>37567039.371812083</v>
      </c>
      <c r="P112" s="42">
        <f t="shared" si="63"/>
        <v>37611681.426547252</v>
      </c>
      <c r="Q112" s="42">
        <f t="shared" si="63"/>
        <v>41442656.583619475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68131372.903734013</v>
      </c>
      <c r="C113" s="36">
        <f t="shared" si="64"/>
        <v>64618186.252270475</v>
      </c>
      <c r="D113" s="36">
        <f t="shared" si="64"/>
        <v>68053119.030463323</v>
      </c>
      <c r="E113" s="36">
        <f t="shared" si="64"/>
        <v>60623919.923630051</v>
      </c>
      <c r="F113" s="36">
        <f t="shared" si="64"/>
        <v>65714719.35692402</v>
      </c>
      <c r="G113" s="36">
        <f t="shared" si="64"/>
        <v>68072576.074550569</v>
      </c>
      <c r="H113" s="36">
        <f t="shared" si="64"/>
        <v>72568318.768105194</v>
      </c>
      <c r="I113" s="36">
        <f t="shared" si="64"/>
        <v>76655629.550656095</v>
      </c>
      <c r="J113" s="36">
        <f t="shared" si="64"/>
        <v>75953260.466055125</v>
      </c>
      <c r="K113" s="36">
        <f t="shared" si="64"/>
        <v>56895760.110833116</v>
      </c>
      <c r="L113" s="36">
        <f t="shared" si="64"/>
        <v>67197906.102243274</v>
      </c>
      <c r="M113" s="36">
        <f t="shared" si="64"/>
        <v>60834847.37441045</v>
      </c>
      <c r="N113" s="36">
        <f t="shared" si="64"/>
        <v>59101128.045480601</v>
      </c>
      <c r="O113" s="36">
        <f t="shared" si="64"/>
        <v>61325826.859181054</v>
      </c>
      <c r="P113" s="36">
        <f t="shared" si="64"/>
        <v>64071773.445927389</v>
      </c>
      <c r="Q113" s="36">
        <f t="shared" si="64"/>
        <v>62123448.937473528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0.10111576011157601</v>
      </c>
      <c r="C117" s="119">
        <f t="shared" si="66"/>
        <v>9.8272380525016828E-2</v>
      </c>
      <c r="D117" s="119">
        <f t="shared" si="66"/>
        <v>9.7267759562841533E-2</v>
      </c>
      <c r="E117" s="119">
        <f t="shared" si="66"/>
        <v>9.8199672667757767E-2</v>
      </c>
      <c r="F117" s="119">
        <f t="shared" si="66"/>
        <v>8.9787863838184503E-2</v>
      </c>
      <c r="G117" s="119">
        <f t="shared" si="66"/>
        <v>9.8516949152542374E-2</v>
      </c>
      <c r="H117" s="119">
        <f t="shared" si="66"/>
        <v>9.5824087149485579E-2</v>
      </c>
      <c r="I117" s="119">
        <f t="shared" si="66"/>
        <v>9.3512002313699022E-2</v>
      </c>
      <c r="J117" s="119">
        <f t="shared" si="66"/>
        <v>8.9774665589370681E-2</v>
      </c>
      <c r="K117" s="119">
        <f t="shared" si="66"/>
        <v>8.8991723769689418E-2</v>
      </c>
      <c r="L117" s="119">
        <f t="shared" si="66"/>
        <v>9.1971806773250814E-2</v>
      </c>
      <c r="M117" s="119">
        <f t="shared" si="66"/>
        <v>9.5988435910567896E-2</v>
      </c>
      <c r="N117" s="119">
        <f t="shared" si="66"/>
        <v>0.10091075444774626</v>
      </c>
      <c r="O117" s="119">
        <f t="shared" si="66"/>
        <v>0.10222366475612504</v>
      </c>
      <c r="P117" s="119">
        <f t="shared" si="66"/>
        <v>0.10063314234384416</v>
      </c>
      <c r="Q117" s="119">
        <f t="shared" si="66"/>
        <v>0.10732402690046369</v>
      </c>
    </row>
    <row r="118" spans="1:17" ht="11.45" customHeight="1" x14ac:dyDescent="0.25">
      <c r="A118" s="19" t="s">
        <v>20</v>
      </c>
      <c r="B118" s="30">
        <f t="shared" ref="B118:Q118" si="67">IF(B6=0,0,B6/B$4)</f>
        <v>0.79834960483496054</v>
      </c>
      <c r="C118" s="30">
        <f t="shared" si="67"/>
        <v>0.80199685887368188</v>
      </c>
      <c r="D118" s="30">
        <f t="shared" si="67"/>
        <v>0.80338797814207652</v>
      </c>
      <c r="E118" s="30">
        <f t="shared" si="67"/>
        <v>0.80600109110747409</v>
      </c>
      <c r="F118" s="30">
        <f t="shared" si="67"/>
        <v>0.8174642328564381</v>
      </c>
      <c r="G118" s="30">
        <f t="shared" si="67"/>
        <v>0.7974576271186441</v>
      </c>
      <c r="H118" s="30">
        <f t="shared" si="67"/>
        <v>0.8033084526931612</v>
      </c>
      <c r="I118" s="30">
        <f t="shared" si="67"/>
        <v>0.80834859731996533</v>
      </c>
      <c r="J118" s="30">
        <f t="shared" si="67"/>
        <v>0.81335847023969832</v>
      </c>
      <c r="K118" s="30">
        <f t="shared" si="67"/>
        <v>0.81658805731067008</v>
      </c>
      <c r="L118" s="30">
        <f t="shared" si="67"/>
        <v>0.8168299810899089</v>
      </c>
      <c r="M118" s="30">
        <f t="shared" si="67"/>
        <v>0.82732860734550706</v>
      </c>
      <c r="N118" s="30">
        <f t="shared" si="67"/>
        <v>0.8241444387709338</v>
      </c>
      <c r="O118" s="30">
        <f t="shared" si="67"/>
        <v>0.82314032721560859</v>
      </c>
      <c r="P118" s="30">
        <f t="shared" si="67"/>
        <v>0.82478841401964209</v>
      </c>
      <c r="Q118" s="30">
        <f t="shared" si="67"/>
        <v>0.81406035948097655</v>
      </c>
    </row>
    <row r="119" spans="1:17" ht="11.45" customHeight="1" x14ac:dyDescent="0.25">
      <c r="A119" s="62" t="s">
        <v>17</v>
      </c>
      <c r="B119" s="115">
        <f t="shared" ref="B119:Q119" si="68">IF(B7=0,0,B7/B$4)</f>
        <v>6.6102831853636385E-2</v>
      </c>
      <c r="C119" s="115">
        <f t="shared" si="68"/>
        <v>6.7013575570147241E-2</v>
      </c>
      <c r="D119" s="115">
        <f t="shared" si="68"/>
        <v>3.5798709938808793E-2</v>
      </c>
      <c r="E119" s="115">
        <f t="shared" si="68"/>
        <v>4.2577112057146788E-2</v>
      </c>
      <c r="F119" s="115">
        <f t="shared" si="68"/>
        <v>4.2954604526797086E-2</v>
      </c>
      <c r="G119" s="115">
        <f t="shared" si="68"/>
        <v>4.5278190897059971E-2</v>
      </c>
      <c r="H119" s="115">
        <f t="shared" si="68"/>
        <v>5.1887448151022995E-2</v>
      </c>
      <c r="I119" s="115">
        <f t="shared" si="68"/>
        <v>2.5056573875575267E-2</v>
      </c>
      <c r="J119" s="115">
        <f t="shared" si="68"/>
        <v>4.7290452765529574E-2</v>
      </c>
      <c r="K119" s="115">
        <f t="shared" si="68"/>
        <v>5.4849830651481767E-2</v>
      </c>
      <c r="L119" s="115">
        <f t="shared" si="68"/>
        <v>4.6990861283062076E-2</v>
      </c>
      <c r="M119" s="115">
        <f t="shared" si="68"/>
        <v>8.7586450278549152E-2</v>
      </c>
      <c r="N119" s="115">
        <f t="shared" si="68"/>
        <v>8.5566799806374438E-2</v>
      </c>
      <c r="O119" s="115">
        <f t="shared" si="68"/>
        <v>9.5919979613499545E-2</v>
      </c>
      <c r="P119" s="115">
        <f t="shared" si="68"/>
        <v>7.0513675867787701E-2</v>
      </c>
      <c r="Q119" s="115">
        <f t="shared" si="68"/>
        <v>0.10258644612334115</v>
      </c>
    </row>
    <row r="120" spans="1:17" ht="11.45" customHeight="1" x14ac:dyDescent="0.25">
      <c r="A120" s="62" t="s">
        <v>16</v>
      </c>
      <c r="B120" s="115">
        <f t="shared" ref="B120:Q120" si="69">IF(B8=0,0,B8/B$4)</f>
        <v>0.73224677298132401</v>
      </c>
      <c r="C120" s="115">
        <f t="shared" si="69"/>
        <v>0.73498328330353457</v>
      </c>
      <c r="D120" s="115">
        <f t="shared" si="69"/>
        <v>0.76758926820326767</v>
      </c>
      <c r="E120" s="115">
        <f t="shared" si="69"/>
        <v>0.76342397905032733</v>
      </c>
      <c r="F120" s="115">
        <f t="shared" si="69"/>
        <v>0.77450962832964099</v>
      </c>
      <c r="G120" s="115">
        <f t="shared" si="69"/>
        <v>0.75217943622158401</v>
      </c>
      <c r="H120" s="115">
        <f t="shared" si="69"/>
        <v>0.75142100454213823</v>
      </c>
      <c r="I120" s="115">
        <f t="shared" si="69"/>
        <v>0.78329202344438997</v>
      </c>
      <c r="J120" s="115">
        <f t="shared" si="69"/>
        <v>0.76606801747416886</v>
      </c>
      <c r="K120" s="115">
        <f t="shared" si="69"/>
        <v>0.76173822665918833</v>
      </c>
      <c r="L120" s="115">
        <f t="shared" si="69"/>
        <v>0.76983911980684672</v>
      </c>
      <c r="M120" s="115">
        <f t="shared" si="69"/>
        <v>0.73974215706695801</v>
      </c>
      <c r="N120" s="115">
        <f t="shared" si="69"/>
        <v>0.7385776389645593</v>
      </c>
      <c r="O120" s="115">
        <f t="shared" si="69"/>
        <v>0.72722034760210896</v>
      </c>
      <c r="P120" s="115">
        <f t="shared" si="69"/>
        <v>0.75427473815185442</v>
      </c>
      <c r="Q120" s="115">
        <f t="shared" si="69"/>
        <v>0.71147391335763543</v>
      </c>
    </row>
    <row r="121" spans="1:17" ht="11.45" customHeight="1" x14ac:dyDescent="0.25">
      <c r="A121" s="118" t="s">
        <v>19</v>
      </c>
      <c r="B121" s="117">
        <f t="shared" ref="B121:Q121" si="70">IF(B9=0,0,B9/B$4)</f>
        <v>0.10053463505346351</v>
      </c>
      <c r="C121" s="117">
        <f t="shared" si="70"/>
        <v>9.973076060130133E-2</v>
      </c>
      <c r="D121" s="117">
        <f t="shared" si="70"/>
        <v>9.9344262295081961E-2</v>
      </c>
      <c r="E121" s="117">
        <f t="shared" si="70"/>
        <v>9.5799236224768144E-2</v>
      </c>
      <c r="F121" s="117">
        <f t="shared" si="70"/>
        <v>9.274790330537741E-2</v>
      </c>
      <c r="G121" s="117">
        <f t="shared" si="70"/>
        <v>0.10402542372881356</v>
      </c>
      <c r="H121" s="117">
        <f t="shared" si="70"/>
        <v>0.10086746015735323</v>
      </c>
      <c r="I121" s="117">
        <f t="shared" si="70"/>
        <v>9.8139400366335686E-2</v>
      </c>
      <c r="J121" s="117">
        <f t="shared" si="70"/>
        <v>9.6866864170930961E-2</v>
      </c>
      <c r="K121" s="117">
        <f t="shared" si="70"/>
        <v>9.4420218919640475E-2</v>
      </c>
      <c r="L121" s="117">
        <f t="shared" si="70"/>
        <v>9.119821213684029E-2</v>
      </c>
      <c r="M121" s="117">
        <f t="shared" si="70"/>
        <v>7.6682956743925015E-2</v>
      </c>
      <c r="N121" s="117">
        <f t="shared" si="70"/>
        <v>7.4944806781319845E-2</v>
      </c>
      <c r="O121" s="117">
        <f t="shared" si="70"/>
        <v>7.4636008028266282E-2</v>
      </c>
      <c r="P121" s="117">
        <f t="shared" si="70"/>
        <v>7.4578443636513739E-2</v>
      </c>
      <c r="Q121" s="117">
        <f t="shared" si="70"/>
        <v>7.861561361855976E-2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0.29862151949504978</v>
      </c>
      <c r="C123" s="115">
        <f t="shared" si="72"/>
        <v>0.2790796901667324</v>
      </c>
      <c r="D123" s="115">
        <f t="shared" si="72"/>
        <v>0.16530709151343476</v>
      </c>
      <c r="E123" s="115">
        <f t="shared" si="72"/>
        <v>0.25602072766147138</v>
      </c>
      <c r="F123" s="115">
        <f t="shared" si="72"/>
        <v>0.2352792377526069</v>
      </c>
      <c r="G123" s="115">
        <f t="shared" si="72"/>
        <v>0.25061555243883449</v>
      </c>
      <c r="H123" s="115">
        <f t="shared" si="72"/>
        <v>0.24231631710856091</v>
      </c>
      <c r="I123" s="115">
        <f t="shared" si="72"/>
        <v>0.25066596734344593</v>
      </c>
      <c r="J123" s="115">
        <f t="shared" si="72"/>
        <v>0.23000223230895159</v>
      </c>
      <c r="K123" s="115">
        <f t="shared" si="72"/>
        <v>0.19217660965949221</v>
      </c>
      <c r="L123" s="115">
        <f t="shared" si="72"/>
        <v>0.18654220141077896</v>
      </c>
      <c r="M123" s="115">
        <f t="shared" si="72"/>
        <v>0.2909411309580765</v>
      </c>
      <c r="N123" s="115">
        <f t="shared" si="72"/>
        <v>0.2815316164800778</v>
      </c>
      <c r="O123" s="115">
        <f t="shared" si="72"/>
        <v>0.25027491889187997</v>
      </c>
      <c r="P123" s="115">
        <f t="shared" si="72"/>
        <v>0.22990656915952648</v>
      </c>
      <c r="Q123" s="115">
        <f t="shared" si="72"/>
        <v>0.25332393103998169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0.70137848050495022</v>
      </c>
      <c r="C124" s="28">
        <f t="shared" si="73"/>
        <v>0.7209203098332676</v>
      </c>
      <c r="D124" s="28">
        <f t="shared" si="73"/>
        <v>0.8346929084865653</v>
      </c>
      <c r="E124" s="28">
        <f t="shared" si="73"/>
        <v>0.74397927233852867</v>
      </c>
      <c r="F124" s="28">
        <f t="shared" si="73"/>
        <v>0.76472076224739305</v>
      </c>
      <c r="G124" s="28">
        <f t="shared" si="73"/>
        <v>0.74938444756116551</v>
      </c>
      <c r="H124" s="28">
        <f t="shared" si="73"/>
        <v>0.75768368289143906</v>
      </c>
      <c r="I124" s="28">
        <f t="shared" si="73"/>
        <v>0.74933403265655407</v>
      </c>
      <c r="J124" s="28">
        <f t="shared" si="73"/>
        <v>0.76999776769104844</v>
      </c>
      <c r="K124" s="28">
        <f t="shared" si="73"/>
        <v>0.80782339034050787</v>
      </c>
      <c r="L124" s="28">
        <f t="shared" si="73"/>
        <v>0.81345779858922107</v>
      </c>
      <c r="M124" s="28">
        <f t="shared" si="73"/>
        <v>0.7090588690419235</v>
      </c>
      <c r="N124" s="28">
        <f t="shared" si="73"/>
        <v>0.71846838351992215</v>
      </c>
      <c r="O124" s="28">
        <f t="shared" si="73"/>
        <v>0.74972508110812008</v>
      </c>
      <c r="P124" s="28">
        <f t="shared" si="73"/>
        <v>0.77009343084047344</v>
      </c>
      <c r="Q124" s="28">
        <f t="shared" si="73"/>
        <v>0.74667606896001826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0.13100009945927921</v>
      </c>
      <c r="C128" s="119">
        <f t="shared" si="75"/>
        <v>0.13167978466475738</v>
      </c>
      <c r="D128" s="119">
        <f t="shared" si="75"/>
        <v>0.13201037066713181</v>
      </c>
      <c r="E128" s="119">
        <f t="shared" si="75"/>
        <v>0.13289209386161191</v>
      </c>
      <c r="F128" s="119">
        <f t="shared" si="75"/>
        <v>0.12994701370170342</v>
      </c>
      <c r="G128" s="119">
        <f t="shared" si="75"/>
        <v>0.13549492132846655</v>
      </c>
      <c r="H128" s="119">
        <f t="shared" si="75"/>
        <v>0.13555255082485471</v>
      </c>
      <c r="I128" s="119">
        <f t="shared" si="75"/>
        <v>0.13513650423025458</v>
      </c>
      <c r="J128" s="119">
        <f t="shared" si="75"/>
        <v>0.13643867453157418</v>
      </c>
      <c r="K128" s="119">
        <f t="shared" si="75"/>
        <v>0.1349375087510202</v>
      </c>
      <c r="L128" s="119">
        <f t="shared" si="75"/>
        <v>0.13891031778775789</v>
      </c>
      <c r="M128" s="119">
        <f t="shared" si="75"/>
        <v>0.15202618623235009</v>
      </c>
      <c r="N128" s="119">
        <f t="shared" si="75"/>
        <v>0.17244202747564868</v>
      </c>
      <c r="O128" s="119">
        <f t="shared" si="75"/>
        <v>0.1647871480235284</v>
      </c>
      <c r="P128" s="119">
        <f t="shared" si="75"/>
        <v>0.16600468810278041</v>
      </c>
      <c r="Q128" s="119">
        <f t="shared" si="75"/>
        <v>0.16389517070665921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0.82951442591604363</v>
      </c>
      <c r="C129" s="30">
        <f t="shared" si="76"/>
        <v>0.82780803241372469</v>
      </c>
      <c r="D129" s="30">
        <f t="shared" si="76"/>
        <v>0.82711528402513346</v>
      </c>
      <c r="E129" s="30">
        <f t="shared" si="76"/>
        <v>0.82780541909485283</v>
      </c>
      <c r="F129" s="30">
        <f t="shared" si="76"/>
        <v>0.82935980463337455</v>
      </c>
      <c r="G129" s="30">
        <f t="shared" si="76"/>
        <v>0.82113198113850394</v>
      </c>
      <c r="H129" s="30">
        <f t="shared" si="76"/>
        <v>0.82119079029696462</v>
      </c>
      <c r="I129" s="30">
        <f t="shared" si="76"/>
        <v>0.82186853010914529</v>
      </c>
      <c r="J129" s="30">
        <f t="shared" si="76"/>
        <v>0.81893122969154608</v>
      </c>
      <c r="K129" s="30">
        <f t="shared" si="76"/>
        <v>0.82165977053947259</v>
      </c>
      <c r="L129" s="30">
        <f t="shared" si="76"/>
        <v>0.81933213377567582</v>
      </c>
      <c r="M129" s="30">
        <f t="shared" si="76"/>
        <v>0.81115521821785508</v>
      </c>
      <c r="N129" s="30">
        <f t="shared" si="76"/>
        <v>0.78873255864619984</v>
      </c>
      <c r="O129" s="30">
        <f t="shared" si="76"/>
        <v>0.79873836634251605</v>
      </c>
      <c r="P129" s="30">
        <f t="shared" si="76"/>
        <v>0.79669937534595126</v>
      </c>
      <c r="Q129" s="30">
        <f t="shared" si="76"/>
        <v>0.79970939646530015</v>
      </c>
    </row>
    <row r="130" spans="1:17" ht="11.45" customHeight="1" x14ac:dyDescent="0.25">
      <c r="A130" s="62" t="s">
        <v>17</v>
      </c>
      <c r="B130" s="115">
        <f t="shared" ref="B130:Q130" si="77">IF(B18=0,0,B18/B$15)</f>
        <v>7.5778457995245824E-2</v>
      </c>
      <c r="C130" s="115">
        <f t="shared" si="77"/>
        <v>7.6330960705525697E-2</v>
      </c>
      <c r="D130" s="115">
        <f t="shared" si="77"/>
        <v>4.0686048945436301E-2</v>
      </c>
      <c r="E130" s="115">
        <f t="shared" si="77"/>
        <v>4.8254489238107386E-2</v>
      </c>
      <c r="F130" s="115">
        <f t="shared" si="77"/>
        <v>4.8091526738733473E-2</v>
      </c>
      <c r="G130" s="115">
        <f t="shared" si="77"/>
        <v>5.1447921747361389E-2</v>
      </c>
      <c r="H130" s="115">
        <f t="shared" si="77"/>
        <v>5.8532196006693772E-2</v>
      </c>
      <c r="I130" s="115">
        <f t="shared" si="77"/>
        <v>2.8108710750284351E-2</v>
      </c>
      <c r="J130" s="115">
        <f t="shared" si="77"/>
        <v>5.2508217631125113E-2</v>
      </c>
      <c r="K130" s="115">
        <f t="shared" si="77"/>
        <v>6.0889973463189313E-2</v>
      </c>
      <c r="L130" s="115">
        <f t="shared" si="77"/>
        <v>5.1503247810390056E-2</v>
      </c>
      <c r="M130" s="115">
        <f t="shared" si="77"/>
        <v>9.8177775061569189E-2</v>
      </c>
      <c r="N130" s="115">
        <f t="shared" si="77"/>
        <v>0.10355144545199353</v>
      </c>
      <c r="O130" s="115">
        <f t="shared" si="77"/>
        <v>0.10952308256136427</v>
      </c>
      <c r="P130" s="115">
        <f t="shared" si="77"/>
        <v>0.10308120285144928</v>
      </c>
      <c r="Q130" s="115">
        <f t="shared" si="77"/>
        <v>0.13867490687299042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0.75373596792079789</v>
      </c>
      <c r="C131" s="115">
        <f t="shared" si="78"/>
        <v>0.751477071708199</v>
      </c>
      <c r="D131" s="115">
        <f t="shared" si="78"/>
        <v>0.7864292350796972</v>
      </c>
      <c r="E131" s="115">
        <f t="shared" si="78"/>
        <v>0.77955092985674546</v>
      </c>
      <c r="F131" s="115">
        <f t="shared" si="78"/>
        <v>0.78126827789464115</v>
      </c>
      <c r="G131" s="115">
        <f t="shared" si="78"/>
        <v>0.76968405939114248</v>
      </c>
      <c r="H131" s="115">
        <f t="shared" si="78"/>
        <v>0.76265859429027083</v>
      </c>
      <c r="I131" s="115">
        <f t="shared" si="78"/>
        <v>0.79375981935886097</v>
      </c>
      <c r="J131" s="115">
        <f t="shared" si="78"/>
        <v>0.76642301206042085</v>
      </c>
      <c r="K131" s="115">
        <f t="shared" si="78"/>
        <v>0.76076979707628334</v>
      </c>
      <c r="L131" s="115">
        <f t="shared" si="78"/>
        <v>0.76782888596528576</v>
      </c>
      <c r="M131" s="115">
        <f t="shared" si="78"/>
        <v>0.71297744315628597</v>
      </c>
      <c r="N131" s="115">
        <f t="shared" si="78"/>
        <v>0.68518111319420627</v>
      </c>
      <c r="O131" s="115">
        <f t="shared" si="78"/>
        <v>0.68921528378115182</v>
      </c>
      <c r="P131" s="115">
        <f t="shared" si="78"/>
        <v>0.69361817249450208</v>
      </c>
      <c r="Q131" s="115">
        <f t="shared" si="78"/>
        <v>0.6610344895923097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3.9485474624677094E-2</v>
      </c>
      <c r="C132" s="117">
        <f t="shared" si="79"/>
        <v>4.0512182921517842E-2</v>
      </c>
      <c r="D132" s="117">
        <f t="shared" si="79"/>
        <v>4.0874345307734795E-2</v>
      </c>
      <c r="E132" s="117">
        <f t="shared" si="79"/>
        <v>3.9302487043535235E-2</v>
      </c>
      <c r="F132" s="117">
        <f t="shared" si="79"/>
        <v>4.0693181664922085E-2</v>
      </c>
      <c r="G132" s="117">
        <f t="shared" si="79"/>
        <v>4.337309753302953E-2</v>
      </c>
      <c r="H132" s="117">
        <f t="shared" si="79"/>
        <v>4.3256658878180788E-2</v>
      </c>
      <c r="I132" s="117">
        <f t="shared" si="79"/>
        <v>4.2994965660600064E-2</v>
      </c>
      <c r="J132" s="117">
        <f t="shared" si="79"/>
        <v>4.4630095776879736E-2</v>
      </c>
      <c r="K132" s="117">
        <f t="shared" si="79"/>
        <v>4.3402720709507098E-2</v>
      </c>
      <c r="L132" s="117">
        <f t="shared" si="79"/>
        <v>4.1757548436566268E-2</v>
      </c>
      <c r="M132" s="117">
        <f t="shared" si="79"/>
        <v>3.6818595549794789E-2</v>
      </c>
      <c r="N132" s="117">
        <f t="shared" si="79"/>
        <v>3.882541387815161E-2</v>
      </c>
      <c r="O132" s="117">
        <f t="shared" si="79"/>
        <v>3.6474485633955431E-2</v>
      </c>
      <c r="P132" s="117">
        <f t="shared" si="79"/>
        <v>3.7295936551268387E-2</v>
      </c>
      <c r="Q132" s="117">
        <f t="shared" si="79"/>
        <v>3.6395432828040579E-2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0.27904958229358795</v>
      </c>
      <c r="C134" s="115">
        <f t="shared" si="81"/>
        <v>0.2603131840377168</v>
      </c>
      <c r="D134" s="115">
        <f t="shared" si="81"/>
        <v>0.15413984213178078</v>
      </c>
      <c r="E134" s="115">
        <f t="shared" si="81"/>
        <v>0.23829227623383714</v>
      </c>
      <c r="F134" s="115">
        <f t="shared" si="81"/>
        <v>0.21856511000057438</v>
      </c>
      <c r="G134" s="115">
        <f t="shared" si="81"/>
        <v>0.22087335452875992</v>
      </c>
      <c r="H134" s="115">
        <f t="shared" si="81"/>
        <v>0.20477229810922831</v>
      </c>
      <c r="I134" s="115">
        <f t="shared" si="81"/>
        <v>0.21548129871987409</v>
      </c>
      <c r="J134" s="115">
        <f t="shared" si="81"/>
        <v>0.19414390139424334</v>
      </c>
      <c r="K134" s="115">
        <f t="shared" si="81"/>
        <v>0.1620569620253165</v>
      </c>
      <c r="L134" s="115">
        <f t="shared" si="81"/>
        <v>0.15410830623981395</v>
      </c>
      <c r="M134" s="115">
        <f t="shared" si="81"/>
        <v>0.33959698806859911</v>
      </c>
      <c r="N134" s="115">
        <f t="shared" si="81"/>
        <v>0.21713251803280065</v>
      </c>
      <c r="O134" s="115">
        <f t="shared" si="81"/>
        <v>0.20424571370765163</v>
      </c>
      <c r="P134" s="115">
        <f t="shared" si="81"/>
        <v>0.19202892787555986</v>
      </c>
      <c r="Q134" s="115">
        <f t="shared" si="81"/>
        <v>0.19152498190996772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0.72095041770641211</v>
      </c>
      <c r="C135" s="28">
        <f t="shared" si="82"/>
        <v>0.73968681596228314</v>
      </c>
      <c r="D135" s="28">
        <f t="shared" si="82"/>
        <v>0.84586015786821922</v>
      </c>
      <c r="E135" s="28">
        <f t="shared" si="82"/>
        <v>0.7617077237661628</v>
      </c>
      <c r="F135" s="28">
        <f t="shared" si="82"/>
        <v>0.78143488999942556</v>
      </c>
      <c r="G135" s="28">
        <f t="shared" si="82"/>
        <v>0.77912664547124011</v>
      </c>
      <c r="H135" s="28">
        <f t="shared" si="82"/>
        <v>0.79522770189077163</v>
      </c>
      <c r="I135" s="28">
        <f t="shared" si="82"/>
        <v>0.78451870128012591</v>
      </c>
      <c r="J135" s="28">
        <f t="shared" si="82"/>
        <v>0.80585609860575669</v>
      </c>
      <c r="K135" s="28">
        <f t="shared" si="82"/>
        <v>0.8379430379746835</v>
      </c>
      <c r="L135" s="28">
        <f t="shared" si="82"/>
        <v>0.84589169376018603</v>
      </c>
      <c r="M135" s="28">
        <f t="shared" si="82"/>
        <v>0.66040301193140094</v>
      </c>
      <c r="N135" s="28">
        <f t="shared" si="82"/>
        <v>0.78286748196719935</v>
      </c>
      <c r="O135" s="28">
        <f t="shared" si="82"/>
        <v>0.79575428629234835</v>
      </c>
      <c r="P135" s="28">
        <f t="shared" si="82"/>
        <v>0.80797107212444019</v>
      </c>
      <c r="Q135" s="28">
        <f t="shared" si="82"/>
        <v>0.8084750180900323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183.83971758233415</v>
      </c>
      <c r="C4" s="166">
        <v>181.80049</v>
      </c>
      <c r="D4" s="166">
        <v>156.41961000000001</v>
      </c>
      <c r="E4" s="166">
        <v>170.92396000000002</v>
      </c>
      <c r="F4" s="166">
        <v>169.89922999999999</v>
      </c>
      <c r="G4" s="166">
        <v>185.75015981506641</v>
      </c>
      <c r="H4" s="166">
        <v>180.07279</v>
      </c>
      <c r="I4" s="166">
        <v>178.10065</v>
      </c>
      <c r="J4" s="166">
        <v>184.89717999999999</v>
      </c>
      <c r="K4" s="166">
        <v>176.59876</v>
      </c>
      <c r="L4" s="166">
        <v>176.67257497579484</v>
      </c>
      <c r="M4" s="166">
        <v>190.35225201888645</v>
      </c>
      <c r="N4" s="166">
        <v>186.34865699171576</v>
      </c>
      <c r="O4" s="166">
        <v>192.25475864821965</v>
      </c>
      <c r="P4" s="166">
        <v>178.70281696038091</v>
      </c>
      <c r="Q4" s="166">
        <v>184.10257414444101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60.022273761127529</v>
      </c>
      <c r="C6" s="75">
        <v>55.999899999999997</v>
      </c>
      <c r="D6" s="75">
        <v>31.519829999999999</v>
      </c>
      <c r="E6" s="75">
        <v>42.725149999999999</v>
      </c>
      <c r="F6" s="75">
        <v>40.700130000000001</v>
      </c>
      <c r="G6" s="75">
        <v>41.726196505230021</v>
      </c>
      <c r="H6" s="75">
        <v>43.774679999999996</v>
      </c>
      <c r="I6" s="75">
        <v>35.6004</v>
      </c>
      <c r="J6" s="75">
        <v>40.699979999999996</v>
      </c>
      <c r="K6" s="75">
        <v>34.599580000000003</v>
      </c>
      <c r="L6" s="75">
        <v>33.581689045352583</v>
      </c>
      <c r="M6" s="75">
        <v>56.98134878766232</v>
      </c>
      <c r="N6" s="75">
        <v>53.931388163677035</v>
      </c>
      <c r="O6" s="75">
        <v>54.941482762975738</v>
      </c>
      <c r="P6" s="75">
        <v>46.813703269957543</v>
      </c>
      <c r="Q6" s="75">
        <v>47.817053397011691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123.81744382120662</v>
      </c>
      <c r="C14" s="74">
        <v>125.80059</v>
      </c>
      <c r="D14" s="74">
        <v>124.89978000000001</v>
      </c>
      <c r="E14" s="74">
        <v>128.19881000000001</v>
      </c>
      <c r="F14" s="74">
        <v>129.19909999999999</v>
      </c>
      <c r="G14" s="74">
        <v>144.02396330983638</v>
      </c>
      <c r="H14" s="74">
        <v>136.29811000000001</v>
      </c>
      <c r="I14" s="74">
        <v>142.50024999999999</v>
      </c>
      <c r="J14" s="74">
        <v>144.19720000000001</v>
      </c>
      <c r="K14" s="74">
        <v>141.99918</v>
      </c>
      <c r="L14" s="74">
        <v>143.09088593044225</v>
      </c>
      <c r="M14" s="74">
        <v>133.37090323122413</v>
      </c>
      <c r="N14" s="74">
        <v>132.41726882803871</v>
      </c>
      <c r="O14" s="74">
        <v>137.31327588524391</v>
      </c>
      <c r="P14" s="74">
        <v>131.88911369042339</v>
      </c>
      <c r="Q14" s="74">
        <v>136.2855207474293</v>
      </c>
    </row>
    <row r="16" spans="1:17" ht="11.45" customHeight="1" x14ac:dyDescent="0.25">
      <c r="A16" s="27" t="s">
        <v>81</v>
      </c>
      <c r="B16" s="68">
        <f t="shared" ref="B16" si="0">SUM(B17,B23)</f>
        <v>183.83971758233417</v>
      </c>
      <c r="C16" s="68">
        <f t="shared" ref="C16:Q16" si="1">SUM(C17,C23)</f>
        <v>181.80049</v>
      </c>
      <c r="D16" s="68">
        <f t="shared" si="1"/>
        <v>156.41960999999998</v>
      </c>
      <c r="E16" s="68">
        <f t="shared" si="1"/>
        <v>170.92396000000002</v>
      </c>
      <c r="F16" s="68">
        <f t="shared" si="1"/>
        <v>169.89922999999999</v>
      </c>
      <c r="G16" s="68">
        <f t="shared" si="1"/>
        <v>185.75015981506641</v>
      </c>
      <c r="H16" s="68">
        <f t="shared" si="1"/>
        <v>180.07279</v>
      </c>
      <c r="I16" s="68">
        <f t="shared" si="1"/>
        <v>178.10065</v>
      </c>
      <c r="J16" s="68">
        <f t="shared" si="1"/>
        <v>184.89717999999999</v>
      </c>
      <c r="K16" s="68">
        <f t="shared" si="1"/>
        <v>176.59875999999997</v>
      </c>
      <c r="L16" s="68">
        <f t="shared" si="1"/>
        <v>176.67257497579482</v>
      </c>
      <c r="M16" s="68">
        <f t="shared" si="1"/>
        <v>190.35225201888642</v>
      </c>
      <c r="N16" s="68">
        <f t="shared" si="1"/>
        <v>186.34865699171579</v>
      </c>
      <c r="O16" s="68">
        <f t="shared" si="1"/>
        <v>192.25475864821965</v>
      </c>
      <c r="P16" s="68">
        <f t="shared" si="1"/>
        <v>178.70281696038091</v>
      </c>
      <c r="Q16" s="68">
        <f t="shared" si="1"/>
        <v>184.10257414444101</v>
      </c>
    </row>
    <row r="17" spans="1:17" ht="11.45" customHeight="1" x14ac:dyDescent="0.25">
      <c r="A17" s="25" t="s">
        <v>39</v>
      </c>
      <c r="B17" s="79">
        <f t="shared" ref="B17" si="2">SUM(B18,B19,B22)</f>
        <v>120.45729737906906</v>
      </c>
      <c r="C17" s="79">
        <f t="shared" ref="C17:Q17" si="3">SUM(C18,C19,C22)</f>
        <v>122.08066723745816</v>
      </c>
      <c r="D17" s="79">
        <f t="shared" si="3"/>
        <v>106.51213093253767</v>
      </c>
      <c r="E17" s="79">
        <f t="shared" si="3"/>
        <v>115.8851898414087</v>
      </c>
      <c r="F17" s="79">
        <f t="shared" si="3"/>
        <v>116.18629091480015</v>
      </c>
      <c r="G17" s="79">
        <f t="shared" si="3"/>
        <v>132.23619423916372</v>
      </c>
      <c r="H17" s="79">
        <f t="shared" si="3"/>
        <v>124.53986951214719</v>
      </c>
      <c r="I17" s="79">
        <f t="shared" si="3"/>
        <v>120.40867644829913</v>
      </c>
      <c r="J17" s="79">
        <f t="shared" si="3"/>
        <v>130.11505761556299</v>
      </c>
      <c r="K17" s="79">
        <f t="shared" si="3"/>
        <v>139.40437407724687</v>
      </c>
      <c r="L17" s="79">
        <f t="shared" si="3"/>
        <v>133.61851058554947</v>
      </c>
      <c r="M17" s="79">
        <f t="shared" si="3"/>
        <v>151.94280253520711</v>
      </c>
      <c r="N17" s="79">
        <f t="shared" si="3"/>
        <v>141.14584931712912</v>
      </c>
      <c r="O17" s="79">
        <f t="shared" si="3"/>
        <v>149.32876409887646</v>
      </c>
      <c r="P17" s="79">
        <f t="shared" si="3"/>
        <v>141.25856310161737</v>
      </c>
      <c r="Q17" s="79">
        <f t="shared" si="3"/>
        <v>142.81448517507482</v>
      </c>
    </row>
    <row r="18" spans="1:17" ht="11.45" customHeight="1" x14ac:dyDescent="0.25">
      <c r="A18" s="91" t="s">
        <v>21</v>
      </c>
      <c r="B18" s="123">
        <v>5.4472053897551431</v>
      </c>
      <c r="C18" s="123">
        <v>5.3560383552559232</v>
      </c>
      <c r="D18" s="123">
        <v>5.3572537929099484</v>
      </c>
      <c r="E18" s="123">
        <v>5.3091623793034728</v>
      </c>
      <c r="F18" s="123">
        <v>5.1847813376638978</v>
      </c>
      <c r="G18" s="123">
        <v>5.3587663271134254</v>
      </c>
      <c r="H18" s="123">
        <v>5.3918477512944323</v>
      </c>
      <c r="I18" s="123">
        <v>5.3490577024415984</v>
      </c>
      <c r="J18" s="123">
        <v>5.3534070932382853</v>
      </c>
      <c r="K18" s="123">
        <v>5.3321717417700354</v>
      </c>
      <c r="L18" s="123">
        <v>5.6130615829367247</v>
      </c>
      <c r="M18" s="123">
        <v>5.8333580496931736</v>
      </c>
      <c r="N18" s="123">
        <v>6.2542462003804538</v>
      </c>
      <c r="O18" s="123">
        <v>6.2831334409914241</v>
      </c>
      <c r="P18" s="123">
        <v>6.1429465761483533</v>
      </c>
      <c r="Q18" s="123">
        <v>6.1714691452070296</v>
      </c>
    </row>
    <row r="19" spans="1:17" ht="11.45" customHeight="1" x14ac:dyDescent="0.25">
      <c r="A19" s="19" t="s">
        <v>20</v>
      </c>
      <c r="B19" s="76">
        <f t="shared" ref="B19" si="4">SUM(B20:B21)</f>
        <v>105.73692940387279</v>
      </c>
      <c r="C19" s="76">
        <f t="shared" ref="C19:Q19" si="5">SUM(C20:C21)</f>
        <v>107.35953564672243</v>
      </c>
      <c r="D19" s="76">
        <f t="shared" si="5"/>
        <v>91.659324992855503</v>
      </c>
      <c r="E19" s="76">
        <f t="shared" si="5"/>
        <v>101.44581128963544</v>
      </c>
      <c r="F19" s="76">
        <f t="shared" si="5"/>
        <v>101.47853124467031</v>
      </c>
      <c r="G19" s="76">
        <f t="shared" si="5"/>
        <v>117.01785255690373</v>
      </c>
      <c r="H19" s="76">
        <f t="shared" si="5"/>
        <v>109.32225239945706</v>
      </c>
      <c r="I19" s="76">
        <f t="shared" si="5"/>
        <v>105.21553131797536</v>
      </c>
      <c r="J19" s="76">
        <f t="shared" si="5"/>
        <v>114.56489738666356</v>
      </c>
      <c r="K19" s="76">
        <f t="shared" si="5"/>
        <v>124.09655749234628</v>
      </c>
      <c r="L19" s="76">
        <f t="shared" si="5"/>
        <v>118.09884912680826</v>
      </c>
      <c r="M19" s="76">
        <f t="shared" si="5"/>
        <v>137.80143138730415</v>
      </c>
      <c r="N19" s="76">
        <f t="shared" si="5"/>
        <v>126.62238866081073</v>
      </c>
      <c r="O19" s="76">
        <f t="shared" si="5"/>
        <v>134.82777723730803</v>
      </c>
      <c r="P19" s="76">
        <f t="shared" si="5"/>
        <v>126.94585841477659</v>
      </c>
      <c r="Q19" s="76">
        <f t="shared" si="5"/>
        <v>128.62118994258668</v>
      </c>
    </row>
    <row r="20" spans="1:17" ht="11.45" customHeight="1" x14ac:dyDescent="0.25">
      <c r="A20" s="62" t="s">
        <v>118</v>
      </c>
      <c r="B20" s="77">
        <v>27.126015155355606</v>
      </c>
      <c r="C20" s="77">
        <v>26.509889500976477</v>
      </c>
      <c r="D20" s="77">
        <v>14.055851848890111</v>
      </c>
      <c r="E20" s="77">
        <v>16.670419853274307</v>
      </c>
      <c r="F20" s="77">
        <v>16.695113740348496</v>
      </c>
      <c r="G20" s="77">
        <v>17.695014928471899</v>
      </c>
      <c r="H20" s="77">
        <v>20.216407787777271</v>
      </c>
      <c r="I20" s="77">
        <v>9.7826514976893044</v>
      </c>
      <c r="J20" s="77">
        <v>18.266483261619115</v>
      </c>
      <c r="K20" s="77">
        <v>21.387242225586625</v>
      </c>
      <c r="L20" s="77">
        <v>18.702672056341207</v>
      </c>
      <c r="M20" s="77">
        <v>34.029313148937888</v>
      </c>
      <c r="N20" s="77">
        <v>33.988773979607686</v>
      </c>
      <c r="O20" s="77">
        <v>36.949562107483587</v>
      </c>
      <c r="P20" s="77">
        <v>31.758462898280044</v>
      </c>
      <c r="Q20" s="77">
        <v>31.714776239591849</v>
      </c>
    </row>
    <row r="21" spans="1:17" ht="11.45" customHeight="1" x14ac:dyDescent="0.25">
      <c r="A21" s="62" t="s">
        <v>16</v>
      </c>
      <c r="B21" s="77">
        <v>78.61091424851719</v>
      </c>
      <c r="C21" s="77">
        <v>80.84964614574595</v>
      </c>
      <c r="D21" s="77">
        <v>77.603473143965388</v>
      </c>
      <c r="E21" s="77">
        <v>84.775391436361133</v>
      </c>
      <c r="F21" s="77">
        <v>84.783417504321804</v>
      </c>
      <c r="G21" s="77">
        <v>99.322837628431841</v>
      </c>
      <c r="H21" s="77">
        <v>89.105844611679785</v>
      </c>
      <c r="I21" s="77">
        <v>95.432879820286061</v>
      </c>
      <c r="J21" s="77">
        <v>96.298414125044445</v>
      </c>
      <c r="K21" s="77">
        <v>102.70931526675966</v>
      </c>
      <c r="L21" s="77">
        <v>99.396177070467047</v>
      </c>
      <c r="M21" s="77">
        <v>103.77211823836628</v>
      </c>
      <c r="N21" s="77">
        <v>92.633614681203042</v>
      </c>
      <c r="O21" s="77">
        <v>97.87821512982444</v>
      </c>
      <c r="P21" s="77">
        <v>95.187395516496551</v>
      </c>
      <c r="Q21" s="77">
        <v>96.90641370299484</v>
      </c>
    </row>
    <row r="22" spans="1:17" ht="11.45" customHeight="1" x14ac:dyDescent="0.25">
      <c r="A22" s="118" t="s">
        <v>19</v>
      </c>
      <c r="B22" s="122">
        <v>9.2731625854411242</v>
      </c>
      <c r="C22" s="122">
        <v>9.365093235479808</v>
      </c>
      <c r="D22" s="122">
        <v>9.4955521467722193</v>
      </c>
      <c r="E22" s="122">
        <v>9.1302161724697815</v>
      </c>
      <c r="F22" s="122">
        <v>9.5229783324659536</v>
      </c>
      <c r="G22" s="122">
        <v>9.8595753551465695</v>
      </c>
      <c r="H22" s="122">
        <v>9.8257693613957038</v>
      </c>
      <c r="I22" s="122">
        <v>9.8440874278821706</v>
      </c>
      <c r="J22" s="122">
        <v>10.196753135661144</v>
      </c>
      <c r="K22" s="122">
        <v>9.9756448431305724</v>
      </c>
      <c r="L22" s="122">
        <v>9.9065998758045026</v>
      </c>
      <c r="M22" s="122">
        <v>8.3080130982097948</v>
      </c>
      <c r="N22" s="122">
        <v>8.2692144559379344</v>
      </c>
      <c r="O22" s="122">
        <v>8.2178534205769918</v>
      </c>
      <c r="P22" s="122">
        <v>8.1697581106924222</v>
      </c>
      <c r="Q22" s="122">
        <v>8.0218260872810987</v>
      </c>
    </row>
    <row r="23" spans="1:17" ht="11.45" customHeight="1" x14ac:dyDescent="0.25">
      <c r="A23" s="25" t="s">
        <v>18</v>
      </c>
      <c r="B23" s="79">
        <f t="shared" ref="B23" si="6">SUM(B24:B25)</f>
        <v>63.382420203265099</v>
      </c>
      <c r="C23" s="79">
        <f t="shared" ref="C23:Q23" si="7">SUM(C24:C25)</f>
        <v>59.719822762541838</v>
      </c>
      <c r="D23" s="79">
        <f t="shared" si="7"/>
        <v>49.907479067462319</v>
      </c>
      <c r="E23" s="79">
        <f t="shared" si="7"/>
        <v>55.038770158591319</v>
      </c>
      <c r="F23" s="79">
        <f t="shared" si="7"/>
        <v>53.712939085199835</v>
      </c>
      <c r="G23" s="79">
        <f t="shared" si="7"/>
        <v>53.513965575902688</v>
      </c>
      <c r="H23" s="79">
        <f t="shared" si="7"/>
        <v>55.53292048785282</v>
      </c>
      <c r="I23" s="79">
        <f t="shared" si="7"/>
        <v>57.691973551700869</v>
      </c>
      <c r="J23" s="79">
        <f t="shared" si="7"/>
        <v>54.78212238443701</v>
      </c>
      <c r="K23" s="79">
        <f t="shared" si="7"/>
        <v>37.194385922753114</v>
      </c>
      <c r="L23" s="79">
        <f t="shared" si="7"/>
        <v>43.054064390245351</v>
      </c>
      <c r="M23" s="79">
        <f t="shared" si="7"/>
        <v>38.409449483679325</v>
      </c>
      <c r="N23" s="79">
        <f t="shared" si="7"/>
        <v>45.202807674586658</v>
      </c>
      <c r="O23" s="79">
        <f t="shared" si="7"/>
        <v>42.925994549343201</v>
      </c>
      <c r="P23" s="79">
        <f t="shared" si="7"/>
        <v>37.444253858763553</v>
      </c>
      <c r="Q23" s="79">
        <f t="shared" si="7"/>
        <v>41.288088969366193</v>
      </c>
    </row>
    <row r="24" spans="1:17" ht="11.45" customHeight="1" x14ac:dyDescent="0.25">
      <c r="A24" s="116" t="s">
        <v>118</v>
      </c>
      <c r="B24" s="77">
        <v>32.896258605771919</v>
      </c>
      <c r="C24" s="77">
        <v>29.490010499023519</v>
      </c>
      <c r="D24" s="77">
        <v>17.463978151109888</v>
      </c>
      <c r="E24" s="77">
        <v>26.054730146725706</v>
      </c>
      <c r="F24" s="77">
        <v>24.005016259651505</v>
      </c>
      <c r="G24" s="77">
        <v>24.031181576758136</v>
      </c>
      <c r="H24" s="77">
        <v>23.558272212222718</v>
      </c>
      <c r="I24" s="77">
        <v>25.817748502310703</v>
      </c>
      <c r="J24" s="77">
        <v>22.433496738380867</v>
      </c>
      <c r="K24" s="77">
        <v>13.212337774413376</v>
      </c>
      <c r="L24" s="77">
        <v>14.879016989011381</v>
      </c>
      <c r="M24" s="77">
        <v>22.952035638724421</v>
      </c>
      <c r="N24" s="77">
        <v>19.94261418406936</v>
      </c>
      <c r="O24" s="77">
        <v>17.991920655492152</v>
      </c>
      <c r="P24" s="77">
        <v>15.055240371677487</v>
      </c>
      <c r="Q24" s="77">
        <v>16.102277157419856</v>
      </c>
    </row>
    <row r="25" spans="1:17" ht="11.45" customHeight="1" x14ac:dyDescent="0.25">
      <c r="A25" s="93" t="s">
        <v>16</v>
      </c>
      <c r="B25" s="74">
        <v>30.486161597493179</v>
      </c>
      <c r="C25" s="74">
        <v>30.229812263518323</v>
      </c>
      <c r="D25" s="74">
        <v>32.443500916352434</v>
      </c>
      <c r="E25" s="74">
        <v>28.984040011865613</v>
      </c>
      <c r="F25" s="74">
        <v>29.707922825548334</v>
      </c>
      <c r="G25" s="74">
        <v>29.482783999144548</v>
      </c>
      <c r="H25" s="74">
        <v>31.974648275630098</v>
      </c>
      <c r="I25" s="74">
        <v>31.874225049390166</v>
      </c>
      <c r="J25" s="74">
        <v>32.348625646056142</v>
      </c>
      <c r="K25" s="74">
        <v>23.982048148339736</v>
      </c>
      <c r="L25" s="74">
        <v>28.175047401233968</v>
      </c>
      <c r="M25" s="74">
        <v>15.457413844954901</v>
      </c>
      <c r="N25" s="74">
        <v>25.260193490517299</v>
      </c>
      <c r="O25" s="74">
        <v>24.934073893851046</v>
      </c>
      <c r="P25" s="74">
        <v>22.389013487086064</v>
      </c>
      <c r="Q25" s="74">
        <v>25.185811811946337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135.42123358297778</v>
      </c>
      <c r="C30" s="79">
        <f>IF(C17=0,"",C17/TrRail_act!C15*100)</f>
        <v>138.74609512461237</v>
      </c>
      <c r="D30" s="79">
        <f>IF(D17=0,"",D17/TrRail_act!D15*100)</f>
        <v>120.01788466704923</v>
      </c>
      <c r="E30" s="79">
        <f>IF(E17=0,"",E17/TrRail_act!E15*100)</f>
        <v>129.86183892752808</v>
      </c>
      <c r="F30" s="79">
        <f>IF(F17=0,"",F17/TrRail_act!F15*100)</f>
        <v>129.02098057388162</v>
      </c>
      <c r="G30" s="79">
        <f>IF(G17=0,"",G17/TrRail_act!G15*100)</f>
        <v>147.1457711836041</v>
      </c>
      <c r="H30" s="79">
        <f>IF(H17=0,"",H17/TrRail_act!H15*100)</f>
        <v>137.13995554334289</v>
      </c>
      <c r="I30" s="79">
        <f>IF(I17=0,"",I17/TrRail_act!I15*100)</f>
        <v>130.47241228459694</v>
      </c>
      <c r="J30" s="79">
        <f>IF(J17=0,"",J17/TrRail_act!J15*100)</f>
        <v>140.68436549889068</v>
      </c>
      <c r="K30" s="79">
        <f>IF(K17=0,"",K17/TrRail_act!K15*100)</f>
        <v>148.90813383498792</v>
      </c>
      <c r="L30" s="79">
        <f>IF(L17=0,"",L17/TrRail_act!L15*100)</f>
        <v>137.19515578544355</v>
      </c>
      <c r="M30" s="79">
        <f>IF(M17=0,"",M17/TrRail_act!M15*100)</f>
        <v>162.37549973428207</v>
      </c>
      <c r="N30" s="79">
        <f>IF(N17=0,"",N17/TrRail_act!N15*100)</f>
        <v>158.99491568301224</v>
      </c>
      <c r="O30" s="79">
        <f>IF(O17=0,"",O17/TrRail_act!O15*100)</f>
        <v>158.01757012038257</v>
      </c>
      <c r="P30" s="79">
        <f>IF(P17=0,"",P17/TrRail_act!P15*100)</f>
        <v>151.99567633106335</v>
      </c>
      <c r="Q30" s="79">
        <f>IF(Q17=0,"",Q17/TrRail_act!Q15*100)</f>
        <v>150.17056245943229</v>
      </c>
    </row>
    <row r="31" spans="1:17" ht="11.45" customHeight="1" x14ac:dyDescent="0.25">
      <c r="A31" s="91" t="s">
        <v>21</v>
      </c>
      <c r="B31" s="123">
        <f>IF(B18=0,"",B18/TrRail_act!B16*100)</f>
        <v>46.747218609988145</v>
      </c>
      <c r="C31" s="123">
        <f>IF(C18=0,"",C18/TrRail_act!C16*100)</f>
        <v>46.227291196132477</v>
      </c>
      <c r="D31" s="123">
        <f>IF(D18=0,"",D18/TrRail_act!D16*100)</f>
        <v>45.727879745907046</v>
      </c>
      <c r="E31" s="123">
        <f>IF(E18=0,"",E18/TrRail_act!E16*100)</f>
        <v>44.769317734744554</v>
      </c>
      <c r="F31" s="123">
        <f>IF(F18=0,"",F18/TrRail_act!F16*100)</f>
        <v>44.306719149807506</v>
      </c>
      <c r="G31" s="123">
        <f>IF(G18=0,"",G18/TrRail_act!G16*100)</f>
        <v>44.008771587203277</v>
      </c>
      <c r="H31" s="123">
        <f>IF(H18=0,"",H18/TrRail_act!H16*100)</f>
        <v>43.801151108780466</v>
      </c>
      <c r="I31" s="123">
        <f>IF(I18=0,"",I18/TrRail_act!I16*100)</f>
        <v>42.89093483777026</v>
      </c>
      <c r="J31" s="123">
        <f>IF(J18=0,"",J18/TrRail_act!J16*100)</f>
        <v>42.423945498199629</v>
      </c>
      <c r="K31" s="123">
        <f>IF(K18=0,"",K18/TrRail_act!K16*100)</f>
        <v>42.209816223507687</v>
      </c>
      <c r="L31" s="123">
        <f>IF(L18=0,"",L18/TrRail_act!L16*100)</f>
        <v>41.489428523993929</v>
      </c>
      <c r="M31" s="123">
        <f>IF(M18=0,"",M18/TrRail_act!M16*100)</f>
        <v>41.005357389150298</v>
      </c>
      <c r="N31" s="123">
        <f>IF(N18=0,"",N18/TrRail_act!N16*100)</f>
        <v>40.855165899432173</v>
      </c>
      <c r="O31" s="123">
        <f>IF(O18=0,"",O18/TrRail_act!O16*100)</f>
        <v>40.347335017005697</v>
      </c>
      <c r="P31" s="123">
        <f>IF(P18=0,"",P18/TrRail_act!P16*100)</f>
        <v>39.817394247718042</v>
      </c>
      <c r="Q31" s="123">
        <f>IF(Q18=0,"",Q18/TrRail_act!Q16*100)</f>
        <v>39.594508277402255</v>
      </c>
    </row>
    <row r="32" spans="1:17" ht="11.45" customHeight="1" x14ac:dyDescent="0.25">
      <c r="A32" s="19" t="s">
        <v>20</v>
      </c>
      <c r="B32" s="76">
        <f>IF(B19=0,"",B19/TrRail_act!B17*100)</f>
        <v>143.3033694010463</v>
      </c>
      <c r="C32" s="76">
        <f>IF(C19=0,"",C19/TrRail_act!C17*100)</f>
        <v>147.39571669729722</v>
      </c>
      <c r="D32" s="76">
        <f>IF(D19=0,"",D19/TrRail_act!D17*100)</f>
        <v>124.86982499666613</v>
      </c>
      <c r="E32" s="76">
        <f>IF(E19=0,"",E19/TrRail_act!E17*100)</f>
        <v>137.32811740376846</v>
      </c>
      <c r="F32" s="76">
        <f>IF(F19=0,"",F19/TrRail_act!F17*100)</f>
        <v>135.87408740034462</v>
      </c>
      <c r="G32" s="76">
        <f>IF(G19=0,"",G19/TrRail_act!G17*100)</f>
        <v>158.57568658528515</v>
      </c>
      <c r="H32" s="76">
        <f>IF(H19=0,"",H19/TrRail_act!H17*100)</f>
        <v>146.59531766442626</v>
      </c>
      <c r="I32" s="76">
        <f>IF(I19=0,"",I19/TrRail_act!I17*100)</f>
        <v>138.71978619497122</v>
      </c>
      <c r="J32" s="76">
        <f>IF(J19=0,"",J19/TrRail_act!J17*100)</f>
        <v>151.25941456778426</v>
      </c>
      <c r="K32" s="76">
        <f>IF(K19=0,"",K19/TrRail_act!K17*100)</f>
        <v>161.32799275398662</v>
      </c>
      <c r="L32" s="76">
        <f>IF(L19=0,"",L19/TrRail_act!L17*100)</f>
        <v>147.99867529764737</v>
      </c>
      <c r="M32" s="76">
        <f>IF(M19=0,"",M19/TrRail_act!M17*100)</f>
        <v>181.54744049903374</v>
      </c>
      <c r="N32" s="76">
        <f>IF(N19=0,"",N19/TrRail_act!N17*100)</f>
        <v>180.84056641389705</v>
      </c>
      <c r="O32" s="76">
        <f>IF(O19=0,"",O19/TrRail_act!O17*100)</f>
        <v>178.62273616194156</v>
      </c>
      <c r="P32" s="76">
        <f>IF(P19=0,"",P19/TrRail_act!P17*100)</f>
        <v>171.45119242865826</v>
      </c>
      <c r="Q32" s="76">
        <f>IF(Q19=0,"",Q19/TrRail_act!Q17*100)</f>
        <v>169.11918340433954</v>
      </c>
    </row>
    <row r="33" spans="1:17" ht="11.45" customHeight="1" x14ac:dyDescent="0.25">
      <c r="A33" s="62" t="s">
        <v>17</v>
      </c>
      <c r="B33" s="77">
        <f>IF(B20=0,"",B20/TrRail_act!B18*100)</f>
        <v>402.43327876797855</v>
      </c>
      <c r="C33" s="77">
        <f>IF(C20=0,"",C20/TrRail_act!C18*100)</f>
        <v>394.7126670534372</v>
      </c>
      <c r="D33" s="77">
        <f>IF(D20=0,"",D20/TrRail_act!D18*100)</f>
        <v>389.27682396199435</v>
      </c>
      <c r="E33" s="77">
        <f>IF(E20=0,"",E20/TrRail_act!E18*100)</f>
        <v>387.13499113523392</v>
      </c>
      <c r="F33" s="77">
        <f>IF(F20=0,"",F20/TrRail_act!F18*100)</f>
        <v>385.50167385206947</v>
      </c>
      <c r="G33" s="77">
        <f>IF(G20=0,"",G20/TrRail_act!G18*100)</f>
        <v>382.71945635221618</v>
      </c>
      <c r="H33" s="77">
        <f>IF(H20=0,"",H20/TrRail_act!H18*100)</f>
        <v>380.3336654684706</v>
      </c>
      <c r="I33" s="77">
        <f>IF(I20=0,"",I20/TrRail_act!I18*100)</f>
        <v>377.11739503671089</v>
      </c>
      <c r="J33" s="77">
        <f>IF(J20=0,"",J20/TrRail_act!J18*100)</f>
        <v>376.13690308565356</v>
      </c>
      <c r="K33" s="77">
        <f>IF(K20=0,"",K20/TrRail_act!K18*100)</f>
        <v>375.18980042203782</v>
      </c>
      <c r="L33" s="77">
        <f>IF(L20=0,"",L20/TrRail_act!L18*100)</f>
        <v>372.85604864093563</v>
      </c>
      <c r="M33" s="77">
        <f>IF(M20=0,"",M20/TrRail_act!M18*100)</f>
        <v>370.40800665547488</v>
      </c>
      <c r="N33" s="77">
        <f>IF(N20=0,"",N20/TrRail_act!N18*100)</f>
        <v>369.73831626413676</v>
      </c>
      <c r="O33" s="77">
        <f>IF(O20=0,"",O20/TrRail_act!O18*100)</f>
        <v>356.99780492139348</v>
      </c>
      <c r="P33" s="77">
        <f>IF(P20=0,"",P20/TrRail_act!P18*100)</f>
        <v>331.50985752003595</v>
      </c>
      <c r="Q33" s="77">
        <f>IF(Q20=0,"",Q20/TrRail_act!Q18*100)</f>
        <v>240.47853497746701</v>
      </c>
    </row>
    <row r="34" spans="1:17" ht="11.45" customHeight="1" x14ac:dyDescent="0.25">
      <c r="A34" s="62" t="s">
        <v>16</v>
      </c>
      <c r="B34" s="77">
        <f>IF(B21=0,"",B21/TrRail_act!B19*100)</f>
        <v>117.25118960864273</v>
      </c>
      <c r="C34" s="77">
        <f>IF(C21=0,"",C21/TrRail_act!C19*100)</f>
        <v>122.27460371838343</v>
      </c>
      <c r="D34" s="77">
        <f>IF(D21=0,"",D21/TrRail_act!D19*100)</f>
        <v>111.19068436765698</v>
      </c>
      <c r="E34" s="77">
        <f>IF(E21=0,"",E21/TrRail_act!E19*100)</f>
        <v>121.86498005327435</v>
      </c>
      <c r="F34" s="77">
        <f>IF(F21=0,"",F21/TrRail_act!F19*100)</f>
        <v>120.50808306068348</v>
      </c>
      <c r="G34" s="77">
        <f>IF(G21=0,"",G21/TrRail_act!G19*100)</f>
        <v>143.59326491963472</v>
      </c>
      <c r="H34" s="77">
        <f>IF(H21=0,"",H21/TrRail_act!H19*100)</f>
        <v>128.65646679409835</v>
      </c>
      <c r="I34" s="77">
        <f>IF(I21=0,"",I21/TrRail_act!I19*100)</f>
        <v>130.27762363261769</v>
      </c>
      <c r="J34" s="77">
        <f>IF(J21=0,"",J21/TrRail_act!J19*100)</f>
        <v>135.85288850890043</v>
      </c>
      <c r="K34" s="77">
        <f>IF(K21=0,"",K21/TrRail_act!K19*100)</f>
        <v>144.21106744525017</v>
      </c>
      <c r="L34" s="77">
        <f>IF(L21=0,"",L21/TrRail_act!L19*100)</f>
        <v>132.91603744307679</v>
      </c>
      <c r="M34" s="77">
        <f>IF(M21=0,"",M21/TrRail_act!M19*100)</f>
        <v>155.54113362342721</v>
      </c>
      <c r="N34" s="77">
        <f>IF(N21=0,"",N21/TrRail_act!N19*100)</f>
        <v>152.29244291348004</v>
      </c>
      <c r="O34" s="77">
        <f>IF(O21=0,"",O21/TrRail_act!O19*100)</f>
        <v>150.27718457252865</v>
      </c>
      <c r="P34" s="77">
        <f>IF(P21=0,"",P21/TrRail_act!P19*100)</f>
        <v>147.66427279666536</v>
      </c>
      <c r="Q34" s="77">
        <f>IF(Q21=0,"",Q21/TrRail_act!Q19*100)</f>
        <v>154.14908488493612</v>
      </c>
    </row>
    <row r="35" spans="1:17" ht="11.45" customHeight="1" x14ac:dyDescent="0.25">
      <c r="A35" s="118" t="s">
        <v>19</v>
      </c>
      <c r="B35" s="122">
        <f>IF(B22=0,"",B22/TrRail_act!B20*100)</f>
        <v>264.02445947973104</v>
      </c>
      <c r="C35" s="122">
        <f>IF(C22=0,"",C22/TrRail_act!C20*100)</f>
        <v>262.72435552261794</v>
      </c>
      <c r="D35" s="122">
        <f>IF(D22=0,"",D22/TrRail_act!D20*100)</f>
        <v>261.76785128003212</v>
      </c>
      <c r="E35" s="122">
        <f>IF(E22=0,"",E22/TrRail_act!E20*100)</f>
        <v>260.32425787037641</v>
      </c>
      <c r="F35" s="122">
        <f>IF(F22=0,"",F22/TrRail_act!F20*100)</f>
        <v>259.87027112878479</v>
      </c>
      <c r="G35" s="122">
        <f>IF(G22=0,"",G22/TrRail_act!G20*100)</f>
        <v>252.95030969612031</v>
      </c>
      <c r="H35" s="122">
        <f>IF(H22=0,"",H22/TrRail_act!H20*100)</f>
        <v>250.13196338785423</v>
      </c>
      <c r="I35" s="122">
        <f>IF(I22=0,"",I22/TrRail_act!I20*100)</f>
        <v>248.09543039389007</v>
      </c>
      <c r="J35" s="122">
        <f>IF(J22=0,"",J22/TrRail_act!J20*100)</f>
        <v>247.03151629822648</v>
      </c>
      <c r="K35" s="122">
        <f>IF(K22=0,"",K22/TrRail_act!K20*100)</f>
        <v>245.50822406810587</v>
      </c>
      <c r="L35" s="122">
        <f>IF(L22=0,"",L22/TrRail_act!L20*100)</f>
        <v>243.59130355078639</v>
      </c>
      <c r="M35" s="122">
        <f>IF(M22=0,"",M22/TrRail_act!M20*100)</f>
        <v>241.14059180830822</v>
      </c>
      <c r="N35" s="122">
        <f>IF(N22=0,"",N22/TrRail_act!N20*100)</f>
        <v>239.91825089187179</v>
      </c>
      <c r="O35" s="122">
        <f>IF(O22=0,"",O22/TrRail_act!O20*100)</f>
        <v>238.41365348454536</v>
      </c>
      <c r="P35" s="122">
        <f>IF(P22=0,"",P22/TrRail_act!P20*100)</f>
        <v>235.70246843354798</v>
      </c>
      <c r="Q35" s="122">
        <f>IF(Q22=0,"",Q22/TrRail_act!Q20*100)</f>
        <v>231.7602242876406</v>
      </c>
    </row>
    <row r="36" spans="1:17" ht="11.45" customHeight="1" x14ac:dyDescent="0.25">
      <c r="A36" s="25" t="s">
        <v>18</v>
      </c>
      <c r="B36" s="79">
        <f>IF(B23=0,"",B23/TrRail_act!B21*100)</f>
        <v>343.83432897507373</v>
      </c>
      <c r="C36" s="79">
        <f>IF(C23=0,"",C23/TrRail_act!C21*100)</f>
        <v>335.18450223125018</v>
      </c>
      <c r="D36" s="79">
        <f>IF(D23=0,"",D23/TrRail_act!D21*100)</f>
        <v>279.39024277815776</v>
      </c>
      <c r="E36" s="79">
        <f>IF(E23=0,"",E23/TrRail_act!E21*100)</f>
        <v>318.91548672004672</v>
      </c>
      <c r="F36" s="79">
        <f>IF(F23=0,"",F23/TrRail_act!F21*100)</f>
        <v>308.53546490435889</v>
      </c>
      <c r="G36" s="79">
        <f>IF(G23=0,"",G23/TrRail_act!G21*100)</f>
        <v>307.21802014615315</v>
      </c>
      <c r="H36" s="79">
        <f>IF(H23=0,"",H23/TrRail_act!H21*100)</f>
        <v>299.61111674050625</v>
      </c>
      <c r="I36" s="79">
        <f>IF(I23=0,"",I23/TrRail_act!I21*100)</f>
        <v>297.42330997698895</v>
      </c>
      <c r="J36" s="79">
        <f>IF(J23=0,"",J23/TrRail_act!J21*100)</f>
        <v>291.43855957672827</v>
      </c>
      <c r="K36" s="79">
        <f>IF(K23=0,"",K23/TrRail_act!K21*100)</f>
        <v>278.95789442064836</v>
      </c>
      <c r="L36" s="79">
        <f>IF(L23=0,"",L23/TrRail_act!L21*100)</f>
        <v>271.59396014178054</v>
      </c>
      <c r="M36" s="79">
        <f>IF(M23=0,"",M23/TrRail_act!M21*100)</f>
        <v>341.82216508382709</v>
      </c>
      <c r="N36" s="79">
        <f>IF(N23=0,"",N23/TrRail_act!N21*100)</f>
        <v>289.04053315349194</v>
      </c>
      <c r="O36" s="79">
        <f>IF(O23=0,"",O23/TrRail_act!O21*100)</f>
        <v>278.90902325687705</v>
      </c>
      <c r="P36" s="79">
        <f>IF(P23=0,"",P23/TrRail_act!P21*100)</f>
        <v>270.32416500826014</v>
      </c>
      <c r="Q36" s="79">
        <f>IF(Q23=0,"",Q23/TrRail_act!Q21*100)</f>
        <v>276.7832393263198</v>
      </c>
    </row>
    <row r="37" spans="1:17" ht="11.45" customHeight="1" x14ac:dyDescent="0.25">
      <c r="A37" s="116" t="s">
        <v>17</v>
      </c>
      <c r="B37" s="77">
        <f>IF(B24=0,"",B24/TrRail_act!B22*100)</f>
        <v>639.50736014331108</v>
      </c>
      <c r="C37" s="77">
        <f>IF(C24=0,"",C24/TrRail_act!C22*100)</f>
        <v>635.83463775384894</v>
      </c>
      <c r="D37" s="77">
        <f>IF(D24=0,"",D24/TrRail_act!D22*100)</f>
        <v>634.26956312594928</v>
      </c>
      <c r="E37" s="77">
        <f>IF(E24=0,"",E24/TrRail_act!E22*100)</f>
        <v>633.55380273375715</v>
      </c>
      <c r="F37" s="77">
        <f>IF(F24=0,"",F24/TrRail_act!F22*100)</f>
        <v>630.8808478226415</v>
      </c>
      <c r="G37" s="77">
        <f>IF(G24=0,"",G24/TrRail_act!G22*100)</f>
        <v>624.61347463530035</v>
      </c>
      <c r="H37" s="77">
        <f>IF(H24=0,"",H24/TrRail_act!H22*100)</f>
        <v>620.69699241784406</v>
      </c>
      <c r="I37" s="77">
        <f>IF(I24=0,"",I24/TrRail_act!I22*100)</f>
        <v>617.68689633026827</v>
      </c>
      <c r="J37" s="77">
        <f>IF(J24=0,"",J24/TrRail_act!J22*100)</f>
        <v>614.72571133641532</v>
      </c>
      <c r="K37" s="77">
        <f>IF(K24=0,"",K24/TrRail_act!K22*100)</f>
        <v>611.46730180354803</v>
      </c>
      <c r="L37" s="77">
        <f>IF(L24=0,"",L24/TrRail_act!L22*100)</f>
        <v>609.05167795363229</v>
      </c>
      <c r="M37" s="77">
        <f>IF(M24=0,"",M24/TrRail_act!M22*100)</f>
        <v>601.47768278931972</v>
      </c>
      <c r="N37" s="77">
        <f>IF(N24=0,"",N24/TrRail_act!N22*100)</f>
        <v>587.28722952183011</v>
      </c>
      <c r="O37" s="77">
        <f>IF(O24=0,"",O24/TrRail_act!O22*100)</f>
        <v>572.3567047895317</v>
      </c>
      <c r="P37" s="77">
        <f>IF(P24=0,"",P24/TrRail_act!P22*100)</f>
        <v>566.00559716120017</v>
      </c>
      <c r="Q37" s="77">
        <f>IF(Q24=0,"",Q24/TrRail_act!Q22*100)</f>
        <v>563.60764246590895</v>
      </c>
    </row>
    <row r="38" spans="1:17" ht="11.45" customHeight="1" x14ac:dyDescent="0.25">
      <c r="A38" s="93" t="s">
        <v>16</v>
      </c>
      <c r="B38" s="74">
        <f>IF(B25=0,"",B25/TrRail_act!B23*100)</f>
        <v>229.39173512033992</v>
      </c>
      <c r="C38" s="74">
        <f>IF(C25=0,"",C25/TrRail_act!C23*100)</f>
        <v>229.37864984838248</v>
      </c>
      <c r="D38" s="74">
        <f>IF(D25=0,"",D25/TrRail_act!D23*100)</f>
        <v>214.72111052809097</v>
      </c>
      <c r="E38" s="74">
        <f>IF(E25=0,"",E25/TrRail_act!E23*100)</f>
        <v>220.48418797650754</v>
      </c>
      <c r="F38" s="74">
        <f>IF(F25=0,"",F25/TrRail_act!F23*100)</f>
        <v>218.37638066413066</v>
      </c>
      <c r="G38" s="74">
        <f>IF(G25=0,"",G25/TrRail_act!G23*100)</f>
        <v>217.24009530853303</v>
      </c>
      <c r="H38" s="74">
        <f>IF(H25=0,"",H25/TrRail_act!H23*100)</f>
        <v>216.9310334177884</v>
      </c>
      <c r="I38" s="74">
        <f>IF(I25=0,"",I25/TrRail_act!I23*100)</f>
        <v>209.45751208398539</v>
      </c>
      <c r="J38" s="74">
        <f>IF(J25=0,"",J25/TrRail_act!J23*100)</f>
        <v>213.55340238569954</v>
      </c>
      <c r="K38" s="74">
        <f>IF(K25=0,"",K25/TrRail_act!K23*100)</f>
        <v>214.6510597513697</v>
      </c>
      <c r="L38" s="74">
        <f>IF(L25=0,"",L25/TrRail_act!L23*100)</f>
        <v>210.11441411578397</v>
      </c>
      <c r="M38" s="74">
        <f>IF(M25=0,"",M25/TrRail_act!M23*100)</f>
        <v>208.30031531167975</v>
      </c>
      <c r="N38" s="74">
        <f>IF(N25=0,"",N25/TrRail_act!N23*100)</f>
        <v>206.32020350754212</v>
      </c>
      <c r="O38" s="74">
        <f>IF(O25=0,"",O25/TrRail_act!O23*100)</f>
        <v>203.59000558654898</v>
      </c>
      <c r="P38" s="74">
        <f>IF(P25=0,"",P25/TrRail_act!P23*100)</f>
        <v>200.05012876121208</v>
      </c>
      <c r="Q38" s="74">
        <f>IF(Q25=0,"",Q25/TrRail_act!Q23*100)</f>
        <v>208.83551380175743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14.000150787897381</v>
      </c>
      <c r="C41" s="79">
        <f>IF(C17=0,"",C17/TrRail_act!C4*1000)</f>
        <v>13.695385599894342</v>
      </c>
      <c r="D41" s="79">
        <f>IF(D17=0,"",D17/TrRail_act!D4*1000)</f>
        <v>11.640670047271875</v>
      </c>
      <c r="E41" s="79">
        <f>IF(E17=0,"",E17/TrRail_act!E4*1000)</f>
        <v>12.644319677185893</v>
      </c>
      <c r="F41" s="79">
        <f>IF(F17=0,"",F17/TrRail_act!F4*1000)</f>
        <v>11.463866888485462</v>
      </c>
      <c r="G41" s="79">
        <f>IF(G17=0,"",G17/TrRail_act!G4*1000)</f>
        <v>14.008071423640226</v>
      </c>
      <c r="H41" s="79">
        <f>IF(H17=0,"",H17/TrRail_act!H4*1000)</f>
        <v>12.562020326018478</v>
      </c>
      <c r="I41" s="79">
        <f>IF(I17=0,"",I17/TrRail_act!I4*1000)</f>
        <v>11.607893227446171</v>
      </c>
      <c r="J41" s="79">
        <f>IF(J17=0,"",J17/TrRail_act!J4*1000)</f>
        <v>11.681035785578867</v>
      </c>
      <c r="K41" s="79">
        <f>IF(K17=0,"",K17/TrRail_act!K4*1000)</f>
        <v>12.405835550168804</v>
      </c>
      <c r="L41" s="79">
        <f>IF(L17=0,"",L17/TrRail_act!L4*1000)</f>
        <v>11.485173679349277</v>
      </c>
      <c r="M41" s="79">
        <f>IF(M17=0,"",M17/TrRail_act!M4*1000)</f>
        <v>12.874500944042021</v>
      </c>
      <c r="N41" s="79">
        <f>IF(N17=0,"",N17/TrRail_act!N4*1000)</f>
        <v>11.68856177354423</v>
      </c>
      <c r="O41" s="79">
        <f>IF(O17=0,"",O17/TrRail_act!O4*1000)</f>
        <v>12.315251752635167</v>
      </c>
      <c r="P41" s="79">
        <f>IF(P17=0,"",P17/TrRail_act!P4*1000)</f>
        <v>11.576751413680098</v>
      </c>
      <c r="Q41" s="79">
        <f>IF(Q17=0,"",Q17/TrRail_act!Q4*1000)</f>
        <v>12.337855368854081</v>
      </c>
    </row>
    <row r="42" spans="1:17" ht="11.45" customHeight="1" x14ac:dyDescent="0.25">
      <c r="A42" s="91" t="s">
        <v>21</v>
      </c>
      <c r="B42" s="123">
        <f>IF(B18=0,"",B18/TrRail_act!B5*1000)</f>
        <v>6.2611556204082097</v>
      </c>
      <c r="C42" s="123">
        <f>IF(C18=0,"",C18/TrRail_act!C5*1000)</f>
        <v>6.1141990356802784</v>
      </c>
      <c r="D42" s="123">
        <f>IF(D18=0,"",D18/TrRail_act!D5*1000)</f>
        <v>6.0193862841684815</v>
      </c>
      <c r="E42" s="123">
        <f>IF(E18=0,"",E18/TrRail_act!E5*1000)</f>
        <v>5.8990693103371923</v>
      </c>
      <c r="F42" s="123">
        <f>IF(F18=0,"",F18/TrRail_act!F5*1000)</f>
        <v>5.6975619095207675</v>
      </c>
      <c r="G42" s="123">
        <f>IF(G18=0,"",G18/TrRail_act!G5*1000)</f>
        <v>5.7621143302294904</v>
      </c>
      <c r="H42" s="123">
        <f>IF(H18=0,"",H18/TrRail_act!H5*1000)</f>
        <v>5.675629211888876</v>
      </c>
      <c r="I42" s="123">
        <f>IF(I18=0,"",I18/TrRail_act!I5*1000)</f>
        <v>5.5144924767439161</v>
      </c>
      <c r="J42" s="123">
        <f>IF(J18=0,"",J18/TrRail_act!J5*1000)</f>
        <v>5.3534070932382853</v>
      </c>
      <c r="K42" s="123">
        <f>IF(K18=0,"",K18/TrRail_act!K5*1000)</f>
        <v>5.3321717417700354</v>
      </c>
      <c r="L42" s="123">
        <f>IF(L18=0,"",L18/TrRail_act!L5*1000)</f>
        <v>5.2458519466698368</v>
      </c>
      <c r="M42" s="123">
        <f>IF(M18=0,"",M18/TrRail_act!M5*1000)</f>
        <v>5.1493212847971295</v>
      </c>
      <c r="N42" s="123">
        <f>IF(N18=0,"",N18/TrRail_act!N5*1000)</f>
        <v>5.1325180492241715</v>
      </c>
      <c r="O42" s="123">
        <f>IF(O18=0,"",O18/TrRail_act!O5*1000)</f>
        <v>5.0690276522594067</v>
      </c>
      <c r="P42" s="123">
        <f>IF(P18=0,"",P18/TrRail_act!P5*1000)</f>
        <v>5.0027364908965648</v>
      </c>
      <c r="Q42" s="123">
        <f>IF(Q18=0,"",Q18/TrRail_act!Q5*1000)</f>
        <v>4.9677418421103274</v>
      </c>
    </row>
    <row r="43" spans="1:17" ht="11.45" customHeight="1" x14ac:dyDescent="0.25">
      <c r="A43" s="19" t="s">
        <v>20</v>
      </c>
      <c r="B43" s="76">
        <f>IF(B19=0,"",B19/TrRail_act!B6*1000)</f>
        <v>15.393351201611996</v>
      </c>
      <c r="C43" s="76">
        <f>IF(C19=0,"",C19/TrRail_act!C6*1000)</f>
        <v>15.017420009333113</v>
      </c>
      <c r="D43" s="76">
        <f>IF(D19=0,"",D19/TrRail_act!D6*1000)</f>
        <v>12.468960004469528</v>
      </c>
      <c r="E43" s="76">
        <f>IF(E19=0,"",E19/TrRail_act!E6*1000)</f>
        <v>13.733018991422153</v>
      </c>
      <c r="F43" s="76">
        <f>IF(F19=0,"",F19/TrRail_act!F6*1000)</f>
        <v>12.248464845464127</v>
      </c>
      <c r="G43" s="76">
        <f>IF(G19=0,"",G19/TrRail_act!G6*1000)</f>
        <v>15.544348107984025</v>
      </c>
      <c r="H43" s="76">
        <f>IF(H19=0,"",H19/TrRail_act!H6*1000)</f>
        <v>13.727053289735943</v>
      </c>
      <c r="I43" s="76">
        <f>IF(I19=0,"",I19/TrRail_act!I6*1000)</f>
        <v>12.548065750503918</v>
      </c>
      <c r="J43" s="76">
        <f>IF(J19=0,"",J19/TrRail_act!J6*1000)</f>
        <v>12.645132161883396</v>
      </c>
      <c r="K43" s="76">
        <f>IF(K19=0,"",K19/TrRail_act!K6*1000)</f>
        <v>13.524036343978453</v>
      </c>
      <c r="L43" s="76">
        <f>IF(L19=0,"",L19/TrRail_act!L6*1000)</f>
        <v>12.427533318616044</v>
      </c>
      <c r="M43" s="76">
        <f>IF(M19=0,"",M19/TrRail_act!M6*1000)</f>
        <v>14.113215013038115</v>
      </c>
      <c r="N43" s="76">
        <f>IF(N19=0,"",N19/TrRail_act!N6*1000)</f>
        <v>12.723310757718119</v>
      </c>
      <c r="O43" s="76">
        <f>IF(O19=0,"",O19/TrRail_act!O6*1000)</f>
        <v>13.50844376688789</v>
      </c>
      <c r="P43" s="76">
        <f>IF(P19=0,"",P19/TrRail_act!P6*1000)</f>
        <v>12.613857155681298</v>
      </c>
      <c r="Q43" s="76">
        <f>IF(Q19=0,"",Q19/TrRail_act!Q6*1000)</f>
        <v>13.6497070935569</v>
      </c>
    </row>
    <row r="44" spans="1:17" ht="11.45" customHeight="1" x14ac:dyDescent="0.25">
      <c r="A44" s="62" t="s">
        <v>17</v>
      </c>
      <c r="B44" s="77">
        <f>IF(B20=0,"",B20/TrRail_act!B7*1000)</f>
        <v>47.694196122853604</v>
      </c>
      <c r="C44" s="77">
        <f>IF(C20=0,"",C20/TrRail_act!C7*1000)</f>
        <v>44.378487543293801</v>
      </c>
      <c r="D44" s="77">
        <f>IF(D20=0,"",D20/TrRail_act!D7*1000)</f>
        <v>42.911006419941515</v>
      </c>
      <c r="E44" s="77">
        <f>IF(E20=0,"",E20/TrRail_act!E7*1000)</f>
        <v>42.72065158775694</v>
      </c>
      <c r="F44" s="77">
        <f>IF(F20=0,"",F20/TrRail_act!F7*1000)</f>
        <v>38.34916429031226</v>
      </c>
      <c r="G44" s="77">
        <f>IF(G20=0,"",G20/TrRail_act!G7*1000)</f>
        <v>41.399002107893111</v>
      </c>
      <c r="H44" s="77">
        <f>IF(H20=0,"",H20/TrRail_act!H7*1000)</f>
        <v>39.300019170787181</v>
      </c>
      <c r="I44" s="77">
        <f>IF(I20=0,"",I20/TrRail_act!I7*1000)</f>
        <v>37.63834486013306</v>
      </c>
      <c r="J44" s="77">
        <f>IF(J20=0,"",J20/TrRail_act!J7*1000)</f>
        <v>34.676500866597898</v>
      </c>
      <c r="K44" s="77">
        <f>IF(K20=0,"",K20/TrRail_act!K7*1000)</f>
        <v>34.699971353210096</v>
      </c>
      <c r="L44" s="77">
        <f>IF(L20=0,"",L20/TrRail_act!L7*1000)</f>
        <v>34.210639625287683</v>
      </c>
      <c r="M44" s="77">
        <f>IF(M20=0,"",M20/TrRail_act!M7*1000)</f>
        <v>32.920508033584859</v>
      </c>
      <c r="N44" s="77">
        <f>IF(N20=0,"",N20/TrRail_act!N7*1000)</f>
        <v>32.894491303318638</v>
      </c>
      <c r="O44" s="77">
        <f>IF(O20=0,"",O20/TrRail_act!O7*1000)</f>
        <v>31.76874375309874</v>
      </c>
      <c r="P44" s="77">
        <f>IF(P20=0,"",P20/TrRail_act!P7*1000)</f>
        <v>36.911189681571457</v>
      </c>
      <c r="Q44" s="77">
        <f>IF(Q20=0,"",Q20/TrRail_act!Q7*1000)</f>
        <v>26.707859502724087</v>
      </c>
    </row>
    <row r="45" spans="1:17" ht="11.45" customHeight="1" x14ac:dyDescent="0.25">
      <c r="A45" s="62" t="s">
        <v>16</v>
      </c>
      <c r="B45" s="77">
        <f>IF(B21=0,"",B21/TrRail_act!B8*1000)</f>
        <v>12.477425315225501</v>
      </c>
      <c r="C45" s="77">
        <f>IF(C21=0,"",C21/TrRail_act!C8*1000)</f>
        <v>12.340365765101151</v>
      </c>
      <c r="D45" s="77">
        <f>IF(D21=0,"",D21/TrRail_act!D8*1000)</f>
        <v>11.04920853748752</v>
      </c>
      <c r="E45" s="77">
        <f>IF(E21=0,"",E21/TrRail_act!E8*1000)</f>
        <v>12.116342393366036</v>
      </c>
      <c r="F45" s="77">
        <f>IF(F21=0,"",F21/TrRail_act!F8*1000)</f>
        <v>10.800909926173867</v>
      </c>
      <c r="G45" s="77">
        <f>IF(G21=0,"",G21/TrRail_act!G8*1000)</f>
        <v>13.988001439872699</v>
      </c>
      <c r="H45" s="77">
        <f>IF(H21=0,"",H21/TrRail_act!H8*1000)</f>
        <v>11.961177790914277</v>
      </c>
      <c r="I45" s="77">
        <f>IF(I21=0,"",I21/TrRail_act!I8*1000)</f>
        <v>11.745457766185721</v>
      </c>
      <c r="J45" s="77">
        <f>IF(J21=0,"",J21/TrRail_act!J8*1000)</f>
        <v>11.285104883201971</v>
      </c>
      <c r="K45" s="77">
        <f>IF(K21=0,"",K21/TrRail_act!K8*1000)</f>
        <v>11.999238968064681</v>
      </c>
      <c r="L45" s="77">
        <f>IF(L21=0,"",L21/TrRail_act!L8*1000)</f>
        <v>11.0978958652377</v>
      </c>
      <c r="M45" s="77">
        <f>IF(M21=0,"",M21/TrRail_act!M8*1000)</f>
        <v>11.886406632196952</v>
      </c>
      <c r="N45" s="77">
        <f>IF(N21=0,"",N21/TrRail_act!N8*1000)</f>
        <v>10.386409020450042</v>
      </c>
      <c r="O45" s="77">
        <f>IF(O21=0,"",O21/TrRail_act!O8*1000)</f>
        <v>11.099919846745793</v>
      </c>
      <c r="P45" s="77">
        <f>IF(P21=0,"",P21/TrRail_act!P8*1000)</f>
        <v>10.342411297133209</v>
      </c>
      <c r="Q45" s="77">
        <f>IF(Q21=0,"",Q21/TrRail_act!Q8*1000)</f>
        <v>11.766870037351248</v>
      </c>
    </row>
    <row r="46" spans="1:17" ht="11.45" customHeight="1" x14ac:dyDescent="0.25">
      <c r="A46" s="118" t="s">
        <v>19</v>
      </c>
      <c r="B46" s="122">
        <f>IF(B22=0,"",B22/TrRail_act!B9*1000)</f>
        <v>10.720419173920375</v>
      </c>
      <c r="C46" s="122">
        <f>IF(C22=0,"",C22/TrRail_act!C9*1000)</f>
        <v>10.534413088278749</v>
      </c>
      <c r="D46" s="122">
        <f>IF(D22=0,"",D22/TrRail_act!D9*1000)</f>
        <v>10.446151976647107</v>
      </c>
      <c r="E46" s="122">
        <f>IF(E22=0,"",E22/TrRail_act!E9*1000)</f>
        <v>10.398879467505445</v>
      </c>
      <c r="F46" s="122">
        <f>IF(F22=0,"",F22/TrRail_act!F9*1000)</f>
        <v>10.130828013261652</v>
      </c>
      <c r="G46" s="122">
        <f>IF(G22=0,"",G22/TrRail_act!G9*1000)</f>
        <v>10.040300768988359</v>
      </c>
      <c r="H46" s="122">
        <f>IF(H22=0,"",H22/TrRail_act!H9*1000)</f>
        <v>9.8257693613957038</v>
      </c>
      <c r="I46" s="122">
        <f>IF(I22=0,"",I22/TrRail_act!I9*1000)</f>
        <v>9.6700269429097929</v>
      </c>
      <c r="J46" s="122">
        <f>IF(J22=0,"",J22/TrRail_act!J9*1000)</f>
        <v>9.4501882628926257</v>
      </c>
      <c r="K46" s="122">
        <f>IF(K22=0,"",K22/TrRail_act!K9*1000)</f>
        <v>9.4021157805189173</v>
      </c>
      <c r="L46" s="122">
        <f>IF(L22=0,"",L22/TrRail_act!L9*1000)</f>
        <v>9.3370404107488252</v>
      </c>
      <c r="M46" s="122">
        <f>IF(M22=0,"",M22/TrRail_act!M9*1000)</f>
        <v>9.1801249703975643</v>
      </c>
      <c r="N46" s="122">
        <f>IF(N22=0,"",N22/TrRail_act!N9*1000)</f>
        <v>9.1372535424728554</v>
      </c>
      <c r="O46" s="122">
        <f>IF(O22=0,"",O22/TrRail_act!O9*1000)</f>
        <v>9.0805010172121463</v>
      </c>
      <c r="P46" s="122">
        <f>IF(P22=0,"",P22/TrRail_act!P9*1000)</f>
        <v>8.9777561655960678</v>
      </c>
      <c r="Q46" s="122">
        <f>IF(Q22=0,"",Q22/TrRail_act!Q9*1000)</f>
        <v>8.8151935025067019</v>
      </c>
    </row>
    <row r="47" spans="1:17" ht="11.45" customHeight="1" x14ac:dyDescent="0.25">
      <c r="A47" s="25" t="s">
        <v>36</v>
      </c>
      <c r="B47" s="79">
        <f>IF(B23=0,"",B23/TrRail_act!B10*1000)</f>
        <v>8.2593719316217218</v>
      </c>
      <c r="C47" s="79">
        <f>IF(C23=0,"",C23/TrRail_act!C10*1000)</f>
        <v>8.4338119986642894</v>
      </c>
      <c r="D47" s="79">
        <f>IF(D23=0,"",D23/TrRail_act!D10*1000)</f>
        <v>6.8394517017215728</v>
      </c>
      <c r="E47" s="79">
        <f>IF(E23=0,"",E23/TrRail_act!E10*1000)</f>
        <v>7.546794207951641</v>
      </c>
      <c r="F47" s="79">
        <f>IF(F23=0,"",F23/TrRail_act!F10*1000)</f>
        <v>6.9838693388635846</v>
      </c>
      <c r="G47" s="79">
        <f>IF(G23=0,"",G23/TrRail_act!G10*1000)</f>
        <v>6.582283588671916</v>
      </c>
      <c r="H47" s="79">
        <f>IF(H23=0,"",H23/TrRail_act!H10*1000)</f>
        <v>6.478408829660852</v>
      </c>
      <c r="I47" s="79">
        <f>IF(I23=0,"",I23/TrRail_act!I10*1000)</f>
        <v>6.231580638550537</v>
      </c>
      <c r="J47" s="79">
        <f>IF(J23=0,"",J23/TrRail_act!J10*1000)</f>
        <v>6.1366777623431172</v>
      </c>
      <c r="K47" s="79">
        <f>IF(K23=0,"",K23/TrRail_act!K10*1000)</f>
        <v>5.8353288237767673</v>
      </c>
      <c r="L47" s="79">
        <f>IF(L23=0,"",L23/TrRail_act!L10*1000)</f>
        <v>5.7589706246984154</v>
      </c>
      <c r="M47" s="79">
        <f>IF(M23=0,"",M23/TrRail_act!M10*1000)</f>
        <v>5.0585341082153725</v>
      </c>
      <c r="N47" s="79">
        <f>IF(N23=0,"",N23/TrRail_act!N10*1000)</f>
        <v>6.2091768783772876</v>
      </c>
      <c r="O47" s="79">
        <f>IF(O23=0,"",O23/TrRail_act!O10*1000)</f>
        <v>5.8964278227119786</v>
      </c>
      <c r="P47" s="79">
        <f>IF(P23=0,"",P23/TrRail_act!P10*1000)</f>
        <v>5.143441464115873</v>
      </c>
      <c r="Q47" s="79">
        <f>IF(Q23=0,"",Q23/TrRail_act!Q10*1000)</f>
        <v>5.671440792495356</v>
      </c>
    </row>
    <row r="48" spans="1:17" ht="11.45" customHeight="1" x14ac:dyDescent="0.25">
      <c r="A48" s="116" t="s">
        <v>17</v>
      </c>
      <c r="B48" s="77">
        <f>IF(B24=0,"",B24/TrRail_act!B11*1000)</f>
        <v>14.355013697893137</v>
      </c>
      <c r="C48" s="77">
        <f>IF(C24=0,"",C24/TrRail_act!C11*1000)</f>
        <v>14.922861236664776</v>
      </c>
      <c r="D48" s="77">
        <f>IF(D24=0,"",D24/TrRail_act!D11*1000)</f>
        <v>14.477959196976752</v>
      </c>
      <c r="E48" s="77">
        <f>IF(E24=0,"",E24/TrRail_act!E11*1000)</f>
        <v>13.954209480110491</v>
      </c>
      <c r="F48" s="77">
        <f>IF(F24=0,"",F24/TrRail_act!F11*1000)</f>
        <v>13.265865465350148</v>
      </c>
      <c r="G48" s="77">
        <f>IF(G24=0,"",G24/TrRail_act!G11*1000)</f>
        <v>11.794419236258644</v>
      </c>
      <c r="H48" s="77">
        <f>IF(H24=0,"",H24/TrRail_act!H11*1000)</f>
        <v>11.341711963223709</v>
      </c>
      <c r="I48" s="77">
        <f>IF(I24=0,"",I24/TrRail_act!I11*1000)</f>
        <v>11.125148461411973</v>
      </c>
      <c r="J48" s="77">
        <f>IF(J24=0,"",J24/TrRail_act!J11*1000)</f>
        <v>10.925954484882011</v>
      </c>
      <c r="K48" s="77">
        <f>IF(K24=0,"",K24/TrRail_act!K11*1000)</f>
        <v>10.786165542575556</v>
      </c>
      <c r="L48" s="77">
        <f>IF(L24=0,"",L24/TrRail_act!L11*1000)</f>
        <v>10.66910156217944</v>
      </c>
      <c r="M48" s="77">
        <f>IF(M24=0,"",M24/TrRail_act!M11*1000)</f>
        <v>10.389692330419823</v>
      </c>
      <c r="N48" s="77">
        <f>IF(N24=0,"",N24/TrRail_act!N11*1000)</f>
        <v>9.7302395889988986</v>
      </c>
      <c r="O48" s="77">
        <f>IF(O24=0,"",O24/TrRail_act!O11*1000)</f>
        <v>9.8748116007796138</v>
      </c>
      <c r="P48" s="77">
        <f>IF(P24=0,"",P24/TrRail_act!P11*1000)</f>
        <v>8.9950780055663362</v>
      </c>
      <c r="Q48" s="77">
        <f>IF(Q24=0,"",Q24/TrRail_act!Q11*1000)</f>
        <v>8.7313158642649125</v>
      </c>
    </row>
    <row r="49" spans="1:17" ht="11.45" customHeight="1" x14ac:dyDescent="0.25">
      <c r="A49" s="93" t="s">
        <v>16</v>
      </c>
      <c r="B49" s="74">
        <f>IF(B25=0,"",B25/TrRail_act!B12*1000)</f>
        <v>5.6640687434900316</v>
      </c>
      <c r="C49" s="74">
        <f>IF(C25=0,"",C25/TrRail_act!C12*1000)</f>
        <v>5.9217980824012288</v>
      </c>
      <c r="D49" s="74">
        <f>IF(D25=0,"",D25/TrRail_act!D12*1000)</f>
        <v>5.326680424158325</v>
      </c>
      <c r="E49" s="74">
        <f>IF(E25=0,"",E25/TrRail_act!E12*1000)</f>
        <v>5.3418522406156237</v>
      </c>
      <c r="F49" s="74">
        <f>IF(F25=0,"",F25/TrRail_act!F12*1000)</f>
        <v>5.0511072992127843</v>
      </c>
      <c r="G49" s="74">
        <f>IF(G25=0,"",G25/TrRail_act!G12*1000)</f>
        <v>4.8391966338289238</v>
      </c>
      <c r="H49" s="74">
        <f>IF(H25=0,"",H25/TrRail_act!H12*1000)</f>
        <v>4.9230662362842903</v>
      </c>
      <c r="I49" s="74">
        <f>IF(I25=0,"",I25/TrRail_act!I12*1000)</f>
        <v>4.5945925149368598</v>
      </c>
      <c r="J49" s="74">
        <f>IF(J25=0,"",J25/TrRail_act!J12*1000)</f>
        <v>4.706096553474957</v>
      </c>
      <c r="K49" s="74">
        <f>IF(K25=0,"",K25/TrRail_act!K12*1000)</f>
        <v>4.6575528061803535</v>
      </c>
      <c r="L49" s="74">
        <f>IF(L25=0,"",L25/TrRail_act!L12*1000)</f>
        <v>4.6329790417528613</v>
      </c>
      <c r="M49" s="74">
        <f>IF(M25=0,"",M25/TrRail_act!M12*1000)</f>
        <v>2.8710525460985545</v>
      </c>
      <c r="N49" s="74">
        <f>IF(N25=0,"",N25/TrRail_act!N12*1000)</f>
        <v>4.8294495314445074</v>
      </c>
      <c r="O49" s="74">
        <f>IF(O25=0,"",O25/TrRail_act!O12*1000)</f>
        <v>4.5683547697136913</v>
      </c>
      <c r="P49" s="74">
        <f>IF(P25=0,"",P25/TrRail_act!P12*1000)</f>
        <v>3.9935595050815058</v>
      </c>
      <c r="Q49" s="74">
        <f>IF(Q25=0,"",Q25/TrRail_act!Q12*1000)</f>
        <v>4.6333204965663111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314921.03889952693</v>
      </c>
      <c r="C52" s="40">
        <f>IF(C17=0,"",1000000*C17/TrRail_act!C37)</f>
        <v>318332.90022805257</v>
      </c>
      <c r="D52" s="40">
        <f>IF(D17=0,"",1000000*D17/TrRail_act!D37)</f>
        <v>273810.1052250326</v>
      </c>
      <c r="E52" s="40">
        <f>IF(E17=0,"",1000000*E17/TrRail_act!E37)</f>
        <v>296761.04952985584</v>
      </c>
      <c r="F52" s="40">
        <f>IF(F17=0,"",1000000*F17/TrRail_act!F37)</f>
        <v>295639.4170860055</v>
      </c>
      <c r="G52" s="40">
        <f>IF(G17=0,"",1000000*G17/TrRail_act!G37)</f>
        <v>333929.78343223163</v>
      </c>
      <c r="H52" s="40">
        <f>IF(H17=0,"",1000000*H17/TrRail_act!H37)</f>
        <v>313702.44209608866</v>
      </c>
      <c r="I52" s="40">
        <f>IF(I17=0,"",1000000*I17/TrRail_act!I37)</f>
        <v>294397.74192738178</v>
      </c>
      <c r="J52" s="40">
        <f>IF(J17=0,"",1000000*J17/TrRail_act!J37)</f>
        <v>316967.25363109133</v>
      </c>
      <c r="K52" s="40">
        <f>IF(K17=0,"",1000000*K17/TrRail_act!K37)</f>
        <v>338771.26142708841</v>
      </c>
      <c r="L52" s="40">
        <f>IF(L17=0,"",1000000*L17/TrRail_act!L37)</f>
        <v>314396.49549541052</v>
      </c>
      <c r="M52" s="40">
        <f>IF(M17=0,"",1000000*M17/TrRail_act!M37)</f>
        <v>352127.00471658655</v>
      </c>
      <c r="N52" s="40">
        <f>IF(N17=0,"",1000000*N17/TrRail_act!N37)</f>
        <v>322988.21354034118</v>
      </c>
      <c r="O52" s="40">
        <f>IF(O17=0,"",1000000*O17/TrRail_act!O37)</f>
        <v>336705.21781031898</v>
      </c>
      <c r="P52" s="40">
        <f>IF(P17=0,"",1000000*P17/TrRail_act!P37)</f>
        <v>317434.97326206148</v>
      </c>
      <c r="Q52" s="40">
        <f>IF(Q17=0,"",1000000*Q17/TrRail_act!Q37)</f>
        <v>318782.33298007771</v>
      </c>
    </row>
    <row r="53" spans="1:17" ht="11.45" customHeight="1" x14ac:dyDescent="0.25">
      <c r="A53" s="91" t="s">
        <v>21</v>
      </c>
      <c r="B53" s="121">
        <f>IF(B18=0,"",1000000*B18/TrRail_act!B38)</f>
        <v>53143.467217123347</v>
      </c>
      <c r="C53" s="121">
        <f>IF(C18=0,"",1000000*C18/TrRail_act!C38)</f>
        <v>52000.372381125468</v>
      </c>
      <c r="D53" s="121">
        <f>IF(D18=0,"",1000000*D18/TrRail_act!D38)</f>
        <v>52012.172746698525</v>
      </c>
      <c r="E53" s="121">
        <f>IF(E18=0,"",1000000*E18/TrRail_act!E38)</f>
        <v>50805.38162012893</v>
      </c>
      <c r="F53" s="121">
        <f>IF(F18=0,"",1000000*F18/TrRail_act!F38)</f>
        <v>49378.869882513318</v>
      </c>
      <c r="G53" s="121">
        <f>IF(G18=0,"",1000000*G18/TrRail_act!G38)</f>
        <v>49848.98908942721</v>
      </c>
      <c r="H53" s="121">
        <f>IF(H18=0,"",1000000*H18/TrRail_act!H38)</f>
        <v>49694.449320686013</v>
      </c>
      <c r="I53" s="121">
        <f>IF(I18=0,"",1000000*I18/TrRail_act!I38)</f>
        <v>48627.797294923621</v>
      </c>
      <c r="J53" s="121">
        <f>IF(J18=0,"",1000000*J18/TrRail_act!J38)</f>
        <v>48228.892731876447</v>
      </c>
      <c r="K53" s="121">
        <f>IF(K18=0,"",1000000*K18/TrRail_act!K38)</f>
        <v>47822.168087623635</v>
      </c>
      <c r="L53" s="121">
        <f>IF(L18=0,"",1000000*L18/TrRail_act!L38)</f>
        <v>47168.584730560709</v>
      </c>
      <c r="M53" s="121">
        <f>IF(M18=0,"",1000000*M18/TrRail_act!M38)</f>
        <v>46480.940635005369</v>
      </c>
      <c r="N53" s="121">
        <f>IF(N18=0,"",1000000*N18/TrRail_act!N38)</f>
        <v>46327.749632447805</v>
      </c>
      <c r="O53" s="121">
        <f>IF(O18=0,"",1000000*O18/TrRail_act!O38)</f>
        <v>45862.287890448351</v>
      </c>
      <c r="P53" s="121">
        <f>IF(P18=0,"",1000000*P18/TrRail_act!P38)</f>
        <v>44675.975099260751</v>
      </c>
      <c r="Q53" s="121">
        <f>IF(Q18=0,"",1000000*Q18/TrRail_act!Q38)</f>
        <v>44883.411965142033</v>
      </c>
    </row>
    <row r="54" spans="1:17" ht="11.45" customHeight="1" x14ac:dyDescent="0.25">
      <c r="A54" s="19" t="s">
        <v>20</v>
      </c>
      <c r="B54" s="38">
        <f>IF(B19=0,"",1000000*B19/TrRail_act!B39)</f>
        <v>385901.20220391528</v>
      </c>
      <c r="C54" s="38">
        <f>IF(C19=0,"",1000000*C19/TrRail_act!C39)</f>
        <v>391823.12279825704</v>
      </c>
      <c r="D54" s="38">
        <f>IF(D19=0,"",1000000*D19/TrRail_act!D39)</f>
        <v>327940.33986710379</v>
      </c>
      <c r="E54" s="38">
        <f>IF(E19=0,"",1000000*E19/TrRail_act!E39)</f>
        <v>362954.60210960807</v>
      </c>
      <c r="F54" s="38">
        <f>IF(F19=0,"",1000000*F19/TrRail_act!F39)</f>
        <v>360492.11809829593</v>
      </c>
      <c r="G54" s="38">
        <f>IF(G19=0,"",1000000*G19/TrRail_act!G39)</f>
        <v>415693.97000676283</v>
      </c>
      <c r="H54" s="38">
        <f>IF(H19=0,"",1000000*H19/TrRail_act!H39)</f>
        <v>388356.1364101494</v>
      </c>
      <c r="I54" s="38">
        <f>IF(I19=0,"",1000000*I19/TrRail_act!I39)</f>
        <v>360327.16204786079</v>
      </c>
      <c r="J54" s="38">
        <f>IF(J19=0,"",1000000*J19/TrRail_act!J39)</f>
        <v>392345.53899542312</v>
      </c>
      <c r="K54" s="38">
        <f>IF(K19=0,"",1000000*K19/TrRail_act!K39)</f>
        <v>423537.73888172791</v>
      </c>
      <c r="L54" s="38">
        <f>IF(L19=0,"",1000000*L19/TrRail_act!L39)</f>
        <v>394979.42851775337</v>
      </c>
      <c r="M54" s="38">
        <f>IF(M19=0,"",1000000*M19/TrRail_act!M39)</f>
        <v>459338.10462434718</v>
      </c>
      <c r="N54" s="38">
        <f>IF(N19=0,"",1000000*N19/TrRail_act!N39)</f>
        <v>427778.3400703065</v>
      </c>
      <c r="O54" s="38">
        <f>IF(O19=0,"",1000000*O19/TrRail_act!O39)</f>
        <v>448678.12724561739</v>
      </c>
      <c r="P54" s="38">
        <f>IF(P19=0,"",1000000*P19/TrRail_act!P39)</f>
        <v>421047.62326625735</v>
      </c>
      <c r="Q54" s="38">
        <f>IF(Q19=0,"",1000000*Q19/TrRail_act!Q39)</f>
        <v>422401.28059962782</v>
      </c>
    </row>
    <row r="55" spans="1:17" ht="11.45" customHeight="1" x14ac:dyDescent="0.25">
      <c r="A55" s="62" t="s">
        <v>17</v>
      </c>
      <c r="B55" s="42">
        <f>IF(B20=0,"",1000000*B20/TrRail_act!B40)</f>
        <v>1085040.6062142244</v>
      </c>
      <c r="C55" s="42">
        <f>IF(C20=0,"",1000000*C20/TrRail_act!C40)</f>
        <v>1060395.580039059</v>
      </c>
      <c r="D55" s="42">
        <f>IF(D20=0,"",1000000*D20/TrRail_act!D40)</f>
        <v>702792.59244450554</v>
      </c>
      <c r="E55" s="42">
        <f>IF(E20=0,"",1000000*E20/TrRail_act!E40)</f>
        <v>833520.99266371527</v>
      </c>
      <c r="F55" s="42">
        <f>IF(F20=0,"",1000000*F20/TrRail_act!F40)</f>
        <v>834755.68701742473</v>
      </c>
      <c r="G55" s="42">
        <f>IF(G20=0,"",1000000*G20/TrRail_act!G40)</f>
        <v>884750.746423595</v>
      </c>
      <c r="H55" s="42">
        <f>IF(H20=0,"",1000000*H20/TrRail_act!H40)</f>
        <v>1010820.3893888636</v>
      </c>
      <c r="I55" s="42">
        <f>IF(I20=0,"",1000000*I20/TrRail_act!I40)</f>
        <v>489132.57488446526</v>
      </c>
      <c r="J55" s="42">
        <f>IF(J20=0,"",1000000*J20/TrRail_act!J40)</f>
        <v>913324.16308095562</v>
      </c>
      <c r="K55" s="42">
        <f>IF(K20=0,"",1000000*K20/TrRail_act!K40)</f>
        <v>1018440.1059803156</v>
      </c>
      <c r="L55" s="42">
        <f>IF(L20=0,"",1000000*L20/TrRail_act!L40)</f>
        <v>890603.43125434325</v>
      </c>
      <c r="M55" s="42">
        <f>IF(M20=0,"",1000000*M20/TrRail_act!M40)</f>
        <v>1000862.1514393496</v>
      </c>
      <c r="N55" s="42">
        <f>IF(N20=0,"",1000000*N20/TrRail_act!N40)</f>
        <v>999669.82292963786</v>
      </c>
      <c r="O55" s="42">
        <f>IF(O20=0,"",1000000*O20/TrRail_act!O40)</f>
        <v>959728.88590866467</v>
      </c>
      <c r="P55" s="42">
        <f>IF(P20=0,"",1000000*P20/TrRail_act!P40)</f>
        <v>793961.57245700108</v>
      </c>
      <c r="Q55" s="42">
        <f>IF(Q20=0,"",1000000*Q20/TrRail_act!Q40)</f>
        <v>647240.33142024186</v>
      </c>
    </row>
    <row r="56" spans="1:17" ht="11.45" customHeight="1" x14ac:dyDescent="0.25">
      <c r="A56" s="62" t="s">
        <v>16</v>
      </c>
      <c r="B56" s="42">
        <f>IF(B21=0,"",1000000*B21/TrRail_act!B41)</f>
        <v>315706.48292577185</v>
      </c>
      <c r="C56" s="42">
        <f>IF(C21=0,"",1000000*C21/TrRail_act!C41)</f>
        <v>324697.37407930102</v>
      </c>
      <c r="D56" s="42">
        <f>IF(D21=0,"",1000000*D21/TrRail_act!D41)</f>
        <v>299049.99284765084</v>
      </c>
      <c r="E56" s="42">
        <f>IF(E21=0,"",1000000*E21/TrRail_act!E41)</f>
        <v>326687.44291468646</v>
      </c>
      <c r="F56" s="42">
        <f>IF(F21=0,"",1000000*F21/TrRail_act!F41)</f>
        <v>324219.56980620191</v>
      </c>
      <c r="G56" s="42">
        <f>IF(G21=0,"",1000000*G21/TrRail_act!G41)</f>
        <v>379819.64676264569</v>
      </c>
      <c r="H56" s="42">
        <f>IF(H21=0,"",1000000*H21/TrRail_act!H41)</f>
        <v>340748.92776932998</v>
      </c>
      <c r="I56" s="42">
        <f>IF(I21=0,"",1000000*I21/TrRail_act!I41)</f>
        <v>350856.17580987525</v>
      </c>
      <c r="J56" s="42">
        <f>IF(J21=0,"",1000000*J21/TrRail_act!J41)</f>
        <v>354038.28722442815</v>
      </c>
      <c r="K56" s="42">
        <f>IF(K21=0,"",1000000*K21/TrRail_act!K41)</f>
        <v>377607.77671602817</v>
      </c>
      <c r="L56" s="42">
        <f>IF(L21=0,"",1000000*L21/TrRail_act!L41)</f>
        <v>357540.20528944978</v>
      </c>
      <c r="M56" s="42">
        <f>IF(M21=0,"",1000000*M21/TrRail_act!M41)</f>
        <v>390120.7452570161</v>
      </c>
      <c r="N56" s="42">
        <f>IF(N21=0,"",1000000*N21/TrRail_act!N41)</f>
        <v>353563.41481375205</v>
      </c>
      <c r="O56" s="42">
        <f>IF(O21=0,"",1000000*O21/TrRail_act!O41)</f>
        <v>373580.97377795592</v>
      </c>
      <c r="P56" s="42">
        <f>IF(P21=0,"",1000000*P21/TrRail_act!P41)</f>
        <v>364005.3365831608</v>
      </c>
      <c r="Q56" s="42">
        <f>IF(Q21=0,"",1000000*Q21/TrRail_act!Q41)</f>
        <v>379281.46263403067</v>
      </c>
    </row>
    <row r="57" spans="1:17" ht="11.45" customHeight="1" x14ac:dyDescent="0.25">
      <c r="A57" s="118" t="s">
        <v>19</v>
      </c>
      <c r="B57" s="120">
        <f>IF(B22=0,"",1000000*B22/TrRail_act!B42)</f>
        <v>1545527.0975735206</v>
      </c>
      <c r="C57" s="120">
        <f>IF(C22=0,"",1000000*C22/TrRail_act!C42)</f>
        <v>1440783.5746892011</v>
      </c>
      <c r="D57" s="120">
        <f>IF(D22=0,"",1000000*D22/TrRail_act!D42)</f>
        <v>1460854.1764264952</v>
      </c>
      <c r="E57" s="120">
        <f>IF(E22=0,"",1000000*E22/TrRail_act!E42)</f>
        <v>1404648.641918428</v>
      </c>
      <c r="F57" s="120">
        <f>IF(F22=0,"",1000000*F22/TrRail_act!F42)</f>
        <v>1465073.5896101468</v>
      </c>
      <c r="G57" s="120">
        <f>IF(G22=0,"",1000000*G22/TrRail_act!G42)</f>
        <v>1408510.7650209386</v>
      </c>
      <c r="H57" s="120">
        <f>IF(H22=0,"",1000000*H22/TrRail_act!H42)</f>
        <v>1403681.3373422434</v>
      </c>
      <c r="I57" s="120">
        <f>IF(I22=0,"",1000000*I22/TrRail_act!I42)</f>
        <v>1406298.2039831672</v>
      </c>
      <c r="J57" s="120">
        <f>IF(J22=0,"",1000000*J22/TrRail_act!J42)</f>
        <v>1359567.0847548193</v>
      </c>
      <c r="K57" s="120">
        <f>IF(K22=0,"",1000000*K22/TrRail_act!K42)</f>
        <v>1425092.1204472245</v>
      </c>
      <c r="L57" s="120">
        <f>IF(L22=0,"",1000000*L22/TrRail_act!L42)</f>
        <v>1415228.5536863576</v>
      </c>
      <c r="M57" s="120">
        <f>IF(M22=0,"",1000000*M22/TrRail_act!M42)</f>
        <v>1384668.8497016325</v>
      </c>
      <c r="N57" s="120">
        <f>IF(N22=0,"",1000000*N22/TrRail_act!N42)</f>
        <v>1378202.4093229889</v>
      </c>
      <c r="O57" s="120">
        <f>IF(O22=0,"",1000000*O22/TrRail_act!O42)</f>
        <v>1369642.2367628319</v>
      </c>
      <c r="P57" s="120">
        <f>IF(P22=0,"",1000000*P22/TrRail_act!P42)</f>
        <v>1361626.3517820702</v>
      </c>
      <c r="Q57" s="120">
        <f>IF(Q22=0,"",1000000*Q22/TrRail_act!Q42)</f>
        <v>1336971.0145468498</v>
      </c>
    </row>
    <row r="58" spans="1:17" ht="11.45" customHeight="1" x14ac:dyDescent="0.25">
      <c r="A58" s="25" t="s">
        <v>18</v>
      </c>
      <c r="B58" s="40">
        <f>IF(B23=0,"",1000000*B23/TrRail_act!B43)</f>
        <v>480169.85002473561</v>
      </c>
      <c r="C58" s="40">
        <f>IF(C23=0,"",1000000*C23/TrRail_act!C43)</f>
        <v>452422.89971622603</v>
      </c>
      <c r="D58" s="40">
        <f>IF(D23=0,"",1000000*D23/TrRail_act!D43)</f>
        <v>352703.03227888566</v>
      </c>
      <c r="E58" s="40">
        <f>IF(E23=0,"",1000000*E23/TrRail_act!E43)</f>
        <v>388966.57355894928</v>
      </c>
      <c r="F58" s="40">
        <f>IF(F23=0,"",1000000*F23/TrRail_act!F43)</f>
        <v>379596.74265158892</v>
      </c>
      <c r="G58" s="40">
        <f>IF(G23=0,"",1000000*G23/TrRail_act!G43)</f>
        <v>378190.56944100838</v>
      </c>
      <c r="H58" s="40">
        <f>IF(H23=0,"",1000000*H23/TrRail_act!H43)</f>
        <v>392458.80203429557</v>
      </c>
      <c r="I58" s="40">
        <f>IF(I23=0,"",1000000*I23/TrRail_act!I43)</f>
        <v>404855.95474877802</v>
      </c>
      <c r="J58" s="40">
        <f>IF(J23=0,"",1000000*J23/TrRail_act!J43)</f>
        <v>384435.94655745273</v>
      </c>
      <c r="K58" s="40">
        <f>IF(K23=0,"",1000000*K23/TrRail_act!K43)</f>
        <v>261013.23454563587</v>
      </c>
      <c r="L58" s="40">
        <f>IF(L23=0,"",1000000*L23/TrRail_act!L43)</f>
        <v>302133.78519470419</v>
      </c>
      <c r="M58" s="40">
        <f>IF(M23=0,"",1000000*M23/TrRail_act!M43)</f>
        <v>273376.86465252191</v>
      </c>
      <c r="N58" s="40">
        <f>IF(N23=0,"",1000000*N23/TrRail_act!N43)</f>
        <v>327556.57735207723</v>
      </c>
      <c r="O58" s="40">
        <f>IF(O23=0,"",1000000*O23/TrRail_act!O43)</f>
        <v>312189.05126795056</v>
      </c>
      <c r="P58" s="40">
        <f>IF(P23=0,"",1000000*P23/TrRail_act!P43)</f>
        <v>283668.58983911783</v>
      </c>
      <c r="Q58" s="40">
        <f>IF(Q23=0,"",1000000*Q23/TrRail_act!Q43)</f>
        <v>312788.55279822875</v>
      </c>
    </row>
    <row r="59" spans="1:17" ht="11.45" customHeight="1" x14ac:dyDescent="0.25">
      <c r="A59" s="116" t="s">
        <v>17</v>
      </c>
      <c r="B59" s="42">
        <f>IF(B24=0,"",1000000*B24/TrRail_act!B44)</f>
        <v>620684.12463720597</v>
      </c>
      <c r="C59" s="42">
        <f>IF(C24=0,"",1000000*C24/TrRail_act!C44)</f>
        <v>556415.292434406</v>
      </c>
      <c r="D59" s="42">
        <f>IF(D24=0,"",1000000*D24/TrRail_act!D44)</f>
        <v>335845.73367519019</v>
      </c>
      <c r="E59" s="42">
        <f>IF(E24=0,"",1000000*E24/TrRail_act!E44)</f>
        <v>501052.5028216482</v>
      </c>
      <c r="F59" s="42">
        <f>IF(F24=0,"",1000000*F24/TrRail_act!F44)</f>
        <v>461634.92807022121</v>
      </c>
      <c r="G59" s="42">
        <f>IF(G24=0,"",1000000*G24/TrRail_act!G44)</f>
        <v>462138.10724534874</v>
      </c>
      <c r="H59" s="42">
        <f>IF(H24=0,"",1000000*H24/TrRail_act!H44)</f>
        <v>453043.69638889842</v>
      </c>
      <c r="I59" s="42">
        <f>IF(I24=0,"",1000000*I24/TrRail_act!I44)</f>
        <v>496495.1635059751</v>
      </c>
      <c r="J59" s="42">
        <f>IF(J24=0,"",1000000*J24/TrRail_act!J44)</f>
        <v>431413.39881501667</v>
      </c>
      <c r="K59" s="42">
        <f>IF(K24=0,"",1000000*K24/TrRail_act!K44)</f>
        <v>254083.41873871876</v>
      </c>
      <c r="L59" s="42">
        <f>IF(L24=0,"",1000000*L24/TrRail_act!L44)</f>
        <v>286134.94209637272</v>
      </c>
      <c r="M59" s="42">
        <f>IF(M24=0,"",1000000*M24/TrRail_act!M44)</f>
        <v>441385.30074470036</v>
      </c>
      <c r="N59" s="42">
        <f>IF(N24=0,"",1000000*N24/TrRail_act!N44)</f>
        <v>402881.09462766378</v>
      </c>
      <c r="O59" s="42">
        <f>IF(O24=0,"",1000000*O24/TrRail_act!O44)</f>
        <v>370967.43619571452</v>
      </c>
      <c r="P59" s="42">
        <f>IF(P24=0,"",1000000*P24/TrRail_act!P44)</f>
        <v>338320.00835230306</v>
      </c>
      <c r="Q59" s="42">
        <f>IF(Q24=0,"",1000000*Q24/TrRail_act!Q44)</f>
        <v>361848.92488583946</v>
      </c>
    </row>
    <row r="60" spans="1:17" ht="11.45" customHeight="1" x14ac:dyDescent="0.25">
      <c r="A60" s="93" t="s">
        <v>16</v>
      </c>
      <c r="B60" s="36">
        <f>IF(B25=0,"",1000000*B25/TrRail_act!B45)</f>
        <v>385900.7797151035</v>
      </c>
      <c r="C60" s="36">
        <f>IF(C25=0,"",1000000*C25/TrRail_act!C45)</f>
        <v>382655.85143694078</v>
      </c>
      <c r="D60" s="36">
        <f>IF(D25=0,"",1000000*D25/TrRail_act!D45)</f>
        <v>362497.21694248531</v>
      </c>
      <c r="E60" s="36">
        <f>IF(E25=0,"",1000000*E25/TrRail_act!E45)</f>
        <v>323844.02247894538</v>
      </c>
      <c r="F60" s="36">
        <f>IF(F25=0,"",1000000*F25/TrRail_act!F45)</f>
        <v>331932.09860947856</v>
      </c>
      <c r="G60" s="36">
        <f>IF(G25=0,"",1000000*G25/TrRail_act!G45)</f>
        <v>329416.58099602844</v>
      </c>
      <c r="H60" s="36">
        <f>IF(H25=0,"",1000000*H25/TrRail_act!H45)</f>
        <v>357258.63995117426</v>
      </c>
      <c r="I60" s="36">
        <f>IF(I25=0,"",1000000*I25/TrRail_act!I45)</f>
        <v>352201.38176121732</v>
      </c>
      <c r="J60" s="36">
        <f>IF(J25=0,"",1000000*J25/TrRail_act!J45)</f>
        <v>357443.37730448775</v>
      </c>
      <c r="K60" s="36">
        <f>IF(K25=0,"",1000000*K25/TrRail_act!K45)</f>
        <v>264995.00716397498</v>
      </c>
      <c r="L60" s="36">
        <f>IF(L25=0,"",1000000*L25/TrRail_act!L45)</f>
        <v>311326.4906213698</v>
      </c>
      <c r="M60" s="36">
        <f>IF(M25=0,"",1000000*M25/TrRail_act!M45)</f>
        <v>174660.0434458181</v>
      </c>
      <c r="N60" s="36">
        <f>IF(N25=0,"",1000000*N25/TrRail_act!N45)</f>
        <v>285425.91514708812</v>
      </c>
      <c r="O60" s="36">
        <f>IF(O25=0,"",1000000*O25/TrRail_act!O45)</f>
        <v>280158.13363877579</v>
      </c>
      <c r="P60" s="36">
        <f>IF(P25=0,"",1000000*P25/TrRail_act!P45)</f>
        <v>255874.43985241218</v>
      </c>
      <c r="Q60" s="36">
        <f>IF(Q25=0,"",1000000*Q25/TrRail_act!Q45)</f>
        <v>287837.84927938669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0.6552299957984935</v>
      </c>
      <c r="C63" s="32">
        <f t="shared" si="9"/>
        <v>0.67150901099033433</v>
      </c>
      <c r="D63" s="32">
        <f t="shared" si="9"/>
        <v>0.68093847652821593</v>
      </c>
      <c r="E63" s="32">
        <f t="shared" si="9"/>
        <v>0.67799265732790581</v>
      </c>
      <c r="F63" s="32">
        <f t="shared" si="9"/>
        <v>0.68385413468207101</v>
      </c>
      <c r="G63" s="32">
        <f t="shared" si="9"/>
        <v>0.71190352875506857</v>
      </c>
      <c r="H63" s="32">
        <f t="shared" si="9"/>
        <v>0.69160848516950946</v>
      </c>
      <c r="I63" s="32">
        <f t="shared" si="9"/>
        <v>0.67607095453216559</v>
      </c>
      <c r="J63" s="32">
        <f t="shared" si="9"/>
        <v>0.70371574956179972</v>
      </c>
      <c r="K63" s="32">
        <f t="shared" si="9"/>
        <v>0.78938478433963466</v>
      </c>
      <c r="L63" s="32">
        <f t="shared" si="9"/>
        <v>0.75630589865946085</v>
      </c>
      <c r="M63" s="32">
        <f t="shared" si="9"/>
        <v>0.79821909603744334</v>
      </c>
      <c r="N63" s="32">
        <f t="shared" si="9"/>
        <v>0.7574288518934903</v>
      </c>
      <c r="O63" s="32">
        <f t="shared" si="9"/>
        <v>0.77672337032818251</v>
      </c>
      <c r="P63" s="32">
        <f t="shared" si="9"/>
        <v>0.79046634800913584</v>
      </c>
      <c r="Q63" s="32">
        <f t="shared" si="9"/>
        <v>0.77573323370822145</v>
      </c>
    </row>
    <row r="64" spans="1:17" ht="11.45" customHeight="1" x14ac:dyDescent="0.25">
      <c r="A64" s="91" t="s">
        <v>21</v>
      </c>
      <c r="B64" s="119">
        <f t="shared" ref="B64:Q64" si="10">IF(B18=0,0,B18/B$16)</f>
        <v>2.9630187977826749E-2</v>
      </c>
      <c r="C64" s="119">
        <f t="shared" si="10"/>
        <v>2.946107766406968E-2</v>
      </c>
      <c r="D64" s="119">
        <f t="shared" si="10"/>
        <v>3.4249246580463598E-2</v>
      </c>
      <c r="E64" s="119">
        <f t="shared" si="10"/>
        <v>3.1061545609541646E-2</v>
      </c>
      <c r="F64" s="119">
        <f t="shared" si="10"/>
        <v>3.0516803034739463E-2</v>
      </c>
      <c r="G64" s="119">
        <f t="shared" si="10"/>
        <v>2.8849322834761673E-2</v>
      </c>
      <c r="H64" s="119">
        <f t="shared" si="10"/>
        <v>2.9942601274153813E-2</v>
      </c>
      <c r="I64" s="119">
        <f t="shared" si="10"/>
        <v>3.0033903315016527E-2</v>
      </c>
      <c r="J64" s="119">
        <f t="shared" si="10"/>
        <v>2.8953427484606772E-2</v>
      </c>
      <c r="K64" s="119">
        <f t="shared" si="10"/>
        <v>3.0193709977182379E-2</v>
      </c>
      <c r="L64" s="119">
        <f t="shared" si="10"/>
        <v>3.1770984170609091E-2</v>
      </c>
      <c r="M64" s="119">
        <f t="shared" si="10"/>
        <v>3.0645069799932801E-2</v>
      </c>
      <c r="N64" s="119">
        <f t="shared" si="10"/>
        <v>3.356206747794533E-2</v>
      </c>
      <c r="O64" s="119">
        <f t="shared" si="10"/>
        <v>3.2681289582475612E-2</v>
      </c>
      <c r="P64" s="119">
        <f t="shared" si="10"/>
        <v>3.4375208408215903E-2</v>
      </c>
      <c r="Q64" s="119">
        <f t="shared" si="10"/>
        <v>3.3521905784788711E-2</v>
      </c>
    </row>
    <row r="65" spans="1:17" ht="11.45" customHeight="1" x14ac:dyDescent="0.25">
      <c r="A65" s="19" t="s">
        <v>20</v>
      </c>
      <c r="B65" s="30">
        <f t="shared" ref="B65:Q65" si="11">IF(B19=0,0,B19/B$16)</f>
        <v>0.57515824542385741</v>
      </c>
      <c r="C65" s="30">
        <f t="shared" si="11"/>
        <v>0.59053490805620179</v>
      </c>
      <c r="D65" s="30">
        <f t="shared" si="11"/>
        <v>0.58598359242076814</v>
      </c>
      <c r="E65" s="30">
        <f t="shared" si="11"/>
        <v>0.59351428137772744</v>
      </c>
      <c r="F65" s="30">
        <f t="shared" si="11"/>
        <v>0.59728658714150917</v>
      </c>
      <c r="G65" s="30">
        <f t="shared" si="11"/>
        <v>0.62997443810227227</v>
      </c>
      <c r="H65" s="30">
        <f t="shared" si="11"/>
        <v>0.60710034203089236</v>
      </c>
      <c r="I65" s="30">
        <f t="shared" si="11"/>
        <v>0.59076444312794685</v>
      </c>
      <c r="J65" s="30">
        <f t="shared" si="11"/>
        <v>0.61961408706538179</v>
      </c>
      <c r="K65" s="30">
        <f t="shared" si="11"/>
        <v>0.70270344759128711</v>
      </c>
      <c r="L65" s="30">
        <f t="shared" si="11"/>
        <v>0.66846169612339945</v>
      </c>
      <c r="M65" s="30">
        <f t="shared" si="11"/>
        <v>0.72392855837414383</v>
      </c>
      <c r="N65" s="30">
        <f t="shared" si="11"/>
        <v>0.67949182304243694</v>
      </c>
      <c r="O65" s="30">
        <f t="shared" si="11"/>
        <v>0.70129747729163205</v>
      </c>
      <c r="P65" s="30">
        <f t="shared" si="11"/>
        <v>0.71037413161159613</v>
      </c>
      <c r="Q65" s="30">
        <f t="shared" si="11"/>
        <v>0.69863873734690207</v>
      </c>
    </row>
    <row r="66" spans="1:17" ht="11.45" customHeight="1" x14ac:dyDescent="0.25">
      <c r="A66" s="62" t="s">
        <v>17</v>
      </c>
      <c r="B66" s="115">
        <f t="shared" ref="B66:Q66" si="12">IF(B20=0,0,B20/B$16)</f>
        <v>0.14755252843122429</v>
      </c>
      <c r="C66" s="115">
        <f t="shared" si="12"/>
        <v>0.14581858113240773</v>
      </c>
      <c r="D66" s="115">
        <f t="shared" si="12"/>
        <v>8.9859908542733943E-2</v>
      </c>
      <c r="E66" s="115">
        <f t="shared" si="12"/>
        <v>9.75312054159891E-2</v>
      </c>
      <c r="F66" s="115">
        <f t="shared" si="12"/>
        <v>9.8264799318681414E-2</v>
      </c>
      <c r="G66" s="115">
        <f t="shared" si="12"/>
        <v>9.5262447935921701E-2</v>
      </c>
      <c r="H66" s="115">
        <f t="shared" si="12"/>
        <v>0.11226797667641664</v>
      </c>
      <c r="I66" s="115">
        <f t="shared" si="12"/>
        <v>5.4927657466097422E-2</v>
      </c>
      <c r="J66" s="115">
        <f t="shared" si="12"/>
        <v>9.8792654715551181E-2</v>
      </c>
      <c r="K66" s="115">
        <f t="shared" si="12"/>
        <v>0.12110641221708822</v>
      </c>
      <c r="L66" s="115">
        <f t="shared" si="12"/>
        <v>0.10586064112612602</v>
      </c>
      <c r="M66" s="115">
        <f t="shared" si="12"/>
        <v>0.17877021568182738</v>
      </c>
      <c r="N66" s="115">
        <f t="shared" si="12"/>
        <v>0.18239344746723166</v>
      </c>
      <c r="O66" s="115">
        <f t="shared" si="12"/>
        <v>0.19219062439485554</v>
      </c>
      <c r="P66" s="115">
        <f t="shared" si="12"/>
        <v>0.17771663277877156</v>
      </c>
      <c r="Q66" s="115">
        <f t="shared" si="12"/>
        <v>0.17226688104159504</v>
      </c>
    </row>
    <row r="67" spans="1:17" ht="11.45" customHeight="1" x14ac:dyDescent="0.25">
      <c r="A67" s="62" t="s">
        <v>16</v>
      </c>
      <c r="B67" s="115">
        <f t="shared" ref="B67:Q67" si="13">IF(B21=0,0,B21/B$16)</f>
        <v>0.42760571699263317</v>
      </c>
      <c r="C67" s="115">
        <f t="shared" si="13"/>
        <v>0.44471632692379404</v>
      </c>
      <c r="D67" s="115">
        <f t="shared" si="13"/>
        <v>0.49612368387803424</v>
      </c>
      <c r="E67" s="115">
        <f t="shared" si="13"/>
        <v>0.4959830759617383</v>
      </c>
      <c r="F67" s="115">
        <f t="shared" si="13"/>
        <v>0.49902178782282774</v>
      </c>
      <c r="G67" s="115">
        <f t="shared" si="13"/>
        <v>0.53471199016635063</v>
      </c>
      <c r="H67" s="115">
        <f t="shared" si="13"/>
        <v>0.49483236535447572</v>
      </c>
      <c r="I67" s="115">
        <f t="shared" si="13"/>
        <v>0.53583678566184945</v>
      </c>
      <c r="J67" s="115">
        <f t="shared" si="13"/>
        <v>0.52082143234983058</v>
      </c>
      <c r="K67" s="115">
        <f t="shared" si="13"/>
        <v>0.58159703537419893</v>
      </c>
      <c r="L67" s="115">
        <f t="shared" si="13"/>
        <v>0.56260105499727342</v>
      </c>
      <c r="M67" s="115">
        <f t="shared" si="13"/>
        <v>0.54515834269231644</v>
      </c>
      <c r="N67" s="115">
        <f t="shared" si="13"/>
        <v>0.49709837557520531</v>
      </c>
      <c r="O67" s="115">
        <f t="shared" si="13"/>
        <v>0.5091068528967766</v>
      </c>
      <c r="P67" s="115">
        <f t="shared" si="13"/>
        <v>0.53265749883282454</v>
      </c>
      <c r="Q67" s="115">
        <f t="shared" si="13"/>
        <v>0.52637185630530703</v>
      </c>
    </row>
    <row r="68" spans="1:17" ht="11.45" customHeight="1" x14ac:dyDescent="0.25">
      <c r="A68" s="118" t="s">
        <v>19</v>
      </c>
      <c r="B68" s="117">
        <f t="shared" ref="B68:Q68" si="14">IF(B22=0,0,B22/B$16)</f>
        <v>5.0441562396809379E-2</v>
      </c>
      <c r="C68" s="117">
        <f t="shared" si="14"/>
        <v>5.1513025270062851E-2</v>
      </c>
      <c r="D68" s="117">
        <f t="shared" si="14"/>
        <v>6.0705637526984123E-2</v>
      </c>
      <c r="E68" s="117">
        <f t="shared" si="14"/>
        <v>5.341683034063674E-2</v>
      </c>
      <c r="F68" s="117">
        <f t="shared" si="14"/>
        <v>5.605074450582239E-2</v>
      </c>
      <c r="G68" s="117">
        <f t="shared" si="14"/>
        <v>5.307976781803473E-2</v>
      </c>
      <c r="H68" s="117">
        <f t="shared" si="14"/>
        <v>5.4565541864463274E-2</v>
      </c>
      <c r="I68" s="117">
        <f t="shared" si="14"/>
        <v>5.5272608089202202E-2</v>
      </c>
      <c r="J68" s="117">
        <f t="shared" si="14"/>
        <v>5.5148235011811125E-2</v>
      </c>
      <c r="K68" s="117">
        <f t="shared" si="14"/>
        <v>5.6487626771165179E-2</v>
      </c>
      <c r="L68" s="117">
        <f t="shared" si="14"/>
        <v>5.6073218365452392E-2</v>
      </c>
      <c r="M68" s="117">
        <f t="shared" si="14"/>
        <v>4.3645467863366746E-2</v>
      </c>
      <c r="N68" s="117">
        <f t="shared" si="14"/>
        <v>4.4374961373107973E-2</v>
      </c>
      <c r="O68" s="117">
        <f t="shared" si="14"/>
        <v>4.2744603454074721E-2</v>
      </c>
      <c r="P68" s="117">
        <f t="shared" si="14"/>
        <v>4.5717007989323905E-2</v>
      </c>
      <c r="Q68" s="117">
        <f t="shared" si="14"/>
        <v>4.3572590576530616E-2</v>
      </c>
    </row>
    <row r="69" spans="1:17" ht="11.45" customHeight="1" x14ac:dyDescent="0.25">
      <c r="A69" s="25" t="s">
        <v>18</v>
      </c>
      <c r="B69" s="32">
        <f t="shared" ref="B69:Q69" si="15">IF(B23=0,0,B23/B$16)</f>
        <v>0.34477000420150639</v>
      </c>
      <c r="C69" s="32">
        <f t="shared" si="15"/>
        <v>0.32849098900966572</v>
      </c>
      <c r="D69" s="32">
        <f t="shared" si="15"/>
        <v>0.31906152347178418</v>
      </c>
      <c r="E69" s="32">
        <f t="shared" si="15"/>
        <v>0.32200734267209413</v>
      </c>
      <c r="F69" s="32">
        <f t="shared" si="15"/>
        <v>0.31614586531792899</v>
      </c>
      <c r="G69" s="32">
        <f t="shared" si="15"/>
        <v>0.28809647124493137</v>
      </c>
      <c r="H69" s="32">
        <f t="shared" si="15"/>
        <v>0.3083915148304906</v>
      </c>
      <c r="I69" s="32">
        <f t="shared" si="15"/>
        <v>0.32392904546783446</v>
      </c>
      <c r="J69" s="32">
        <f t="shared" si="15"/>
        <v>0.29628425043820039</v>
      </c>
      <c r="K69" s="32">
        <f t="shared" si="15"/>
        <v>0.21061521566036545</v>
      </c>
      <c r="L69" s="32">
        <f t="shared" si="15"/>
        <v>0.2436941013405392</v>
      </c>
      <c r="M69" s="32">
        <f t="shared" si="15"/>
        <v>0.20178090396255677</v>
      </c>
      <c r="N69" s="32">
        <f t="shared" si="15"/>
        <v>0.24257114810650968</v>
      </c>
      <c r="O69" s="32">
        <f t="shared" si="15"/>
        <v>0.22327662967181755</v>
      </c>
      <c r="P69" s="32">
        <f t="shared" si="15"/>
        <v>0.20953365199086416</v>
      </c>
      <c r="Q69" s="32">
        <f t="shared" si="15"/>
        <v>0.22426676629177861</v>
      </c>
    </row>
    <row r="70" spans="1:17" ht="11.45" customHeight="1" x14ac:dyDescent="0.25">
      <c r="A70" s="116" t="s">
        <v>17</v>
      </c>
      <c r="B70" s="115">
        <f t="shared" ref="B70:Q70" si="16">IF(B24=0,0,B24/B$16)</f>
        <v>0.17893988871604447</v>
      </c>
      <c r="C70" s="115">
        <f t="shared" si="16"/>
        <v>0.16221084167057812</v>
      </c>
      <c r="D70" s="115">
        <f t="shared" si="16"/>
        <v>0.11164826552827929</v>
      </c>
      <c r="E70" s="115">
        <f t="shared" si="16"/>
        <v>0.15243462734379487</v>
      </c>
      <c r="F70" s="115">
        <f t="shared" si="16"/>
        <v>0.14128972956293862</v>
      </c>
      <c r="G70" s="115">
        <f t="shared" si="16"/>
        <v>0.12937367914344555</v>
      </c>
      <c r="H70" s="115">
        <f t="shared" si="16"/>
        <v>0.1308263853313025</v>
      </c>
      <c r="I70" s="115">
        <f t="shared" si="16"/>
        <v>0.1449615624777939</v>
      </c>
      <c r="J70" s="115">
        <f t="shared" si="16"/>
        <v>0.12132957754348048</v>
      </c>
      <c r="K70" s="115">
        <f t="shared" si="16"/>
        <v>7.481557500411315E-2</v>
      </c>
      <c r="L70" s="115">
        <f t="shared" si="16"/>
        <v>8.4218034355642887E-2</v>
      </c>
      <c r="M70" s="115">
        <f t="shared" si="16"/>
        <v>0.12057664354003629</v>
      </c>
      <c r="N70" s="115">
        <f t="shared" si="16"/>
        <v>0.10701775105873673</v>
      </c>
      <c r="O70" s="115">
        <f t="shared" si="16"/>
        <v>9.3583746805524198E-2</v>
      </c>
      <c r="P70" s="115">
        <f t="shared" si="16"/>
        <v>8.4247358982680667E-2</v>
      </c>
      <c r="Q70" s="115">
        <f t="shared" si="16"/>
        <v>8.7463617672105573E-2</v>
      </c>
    </row>
    <row r="71" spans="1:17" ht="11.45" customHeight="1" x14ac:dyDescent="0.25">
      <c r="A71" s="93" t="s">
        <v>16</v>
      </c>
      <c r="B71" s="28">
        <f t="shared" ref="B71:Q71" si="17">IF(B25=0,0,B25/B$16)</f>
        <v>0.16583011548546192</v>
      </c>
      <c r="C71" s="28">
        <f t="shared" si="17"/>
        <v>0.16628014733908761</v>
      </c>
      <c r="D71" s="28">
        <f t="shared" si="17"/>
        <v>0.2074132579435049</v>
      </c>
      <c r="E71" s="28">
        <f t="shared" si="17"/>
        <v>0.16957271532829926</v>
      </c>
      <c r="F71" s="28">
        <f t="shared" si="17"/>
        <v>0.1748561357549904</v>
      </c>
      <c r="G71" s="28">
        <f t="shared" si="17"/>
        <v>0.15872279210148579</v>
      </c>
      <c r="H71" s="28">
        <f t="shared" si="17"/>
        <v>0.17756512949918807</v>
      </c>
      <c r="I71" s="28">
        <f t="shared" si="17"/>
        <v>0.17896748299004056</v>
      </c>
      <c r="J71" s="28">
        <f t="shared" si="17"/>
        <v>0.17495467289471989</v>
      </c>
      <c r="K71" s="28">
        <f t="shared" si="17"/>
        <v>0.13579964065625227</v>
      </c>
      <c r="L71" s="28">
        <f t="shared" si="17"/>
        <v>0.1594760669848963</v>
      </c>
      <c r="M71" s="28">
        <f t="shared" si="17"/>
        <v>8.1204260422520477E-2</v>
      </c>
      <c r="N71" s="28">
        <f t="shared" si="17"/>
        <v>0.13555339704777294</v>
      </c>
      <c r="O71" s="28">
        <f t="shared" si="17"/>
        <v>0.12969288286629332</v>
      </c>
      <c r="P71" s="28">
        <f t="shared" si="17"/>
        <v>0.12528629300818347</v>
      </c>
      <c r="Q71" s="28">
        <f t="shared" si="17"/>
        <v>0.13680314861967302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2018-07-16T15:35:24Z</dcterms:created>
  <dcterms:modified xsi:type="dcterms:W3CDTF">2018-07-16T15:35:24Z</dcterms:modified>
</cp:coreProperties>
</file>