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B82" i="1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D100" i="8" s="1"/>
  <c r="C101" i="8"/>
  <c r="C100" i="8" s="1"/>
  <c r="B101" i="8"/>
  <c r="B100" i="8" s="1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P94" i="8"/>
  <c r="O94" i="8"/>
  <c r="N94" i="8"/>
  <c r="Q87" i="8"/>
  <c r="Q85" i="8" s="1"/>
  <c r="P87" i="8"/>
  <c r="P85" i="8" s="1"/>
  <c r="O87" i="8"/>
  <c r="O85" i="8" s="1"/>
  <c r="N87" i="8"/>
  <c r="N85" i="8" s="1"/>
  <c r="E87" i="8"/>
  <c r="D87" i="8"/>
  <c r="C87" i="8"/>
  <c r="B87" i="8"/>
  <c r="B85" i="8" s="1"/>
  <c r="M87" i="8"/>
  <c r="L87" i="8"/>
  <c r="K87" i="8"/>
  <c r="J87" i="8"/>
  <c r="I87" i="8"/>
  <c r="H87" i="8"/>
  <c r="G87" i="8"/>
  <c r="F87" i="8"/>
  <c r="M85" i="8"/>
  <c r="L85" i="8"/>
  <c r="K85" i="8"/>
  <c r="J85" i="8"/>
  <c r="I85" i="8"/>
  <c r="H85" i="8"/>
  <c r="G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M191" i="8"/>
  <c r="H84" i="9"/>
  <c r="E191" i="8"/>
  <c r="I189" i="8"/>
  <c r="E189" i="8"/>
  <c r="P24" i="8"/>
  <c r="E81" i="9"/>
  <c r="C188" i="8"/>
  <c r="Q187" i="8"/>
  <c r="O23" i="8"/>
  <c r="L80" i="9"/>
  <c r="K23" i="8"/>
  <c r="E187" i="8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P15" i="8"/>
  <c r="N179" i="8"/>
  <c r="M179" i="8"/>
  <c r="H179" i="8"/>
  <c r="F179" i="8"/>
  <c r="E179" i="8"/>
  <c r="Q178" i="8"/>
  <c r="E178" i="8"/>
  <c r="C14" i="8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D163" i="8"/>
  <c r="M19" i="8"/>
  <c r="Q204" i="8"/>
  <c r="N204" i="8"/>
  <c r="G11" i="8"/>
  <c r="G202" i="8" s="1"/>
  <c r="M197" i="8"/>
  <c r="J197" i="8"/>
  <c r="I197" i="8"/>
  <c r="F197" i="8"/>
  <c r="Q196" i="8"/>
  <c r="O196" i="8"/>
  <c r="M196" i="8"/>
  <c r="G196" i="8"/>
  <c r="E196" i="8"/>
  <c r="C196" i="8"/>
  <c r="Q100" i="8" l="1"/>
  <c r="O100" i="8"/>
  <c r="P100" i="8"/>
  <c r="P84" i="8" s="1"/>
  <c r="Q84" i="8"/>
  <c r="F100" i="8"/>
  <c r="G100" i="8"/>
  <c r="G84" i="8" s="1"/>
  <c r="H100" i="8"/>
  <c r="H84" i="8" s="1"/>
  <c r="O84" i="8"/>
  <c r="I100" i="8"/>
  <c r="I84" i="8" s="1"/>
  <c r="B84" i="8"/>
  <c r="J100" i="8"/>
  <c r="J84" i="8" s="1"/>
  <c r="C85" i="8"/>
  <c r="C84" i="8" s="1"/>
  <c r="K100" i="8"/>
  <c r="K84" i="8" s="1"/>
  <c r="L100" i="8"/>
  <c r="L84" i="8" s="1"/>
  <c r="E85" i="8"/>
  <c r="E84" i="8" s="1"/>
  <c r="M100" i="8"/>
  <c r="M84" i="8" s="1"/>
  <c r="D85" i="8"/>
  <c r="D84" i="8" s="1"/>
  <c r="F85" i="8"/>
  <c r="F84" i="8" s="1"/>
  <c r="N100" i="8"/>
  <c r="N84" i="8" s="1"/>
  <c r="M204" i="8"/>
  <c r="J62" i="9"/>
  <c r="K177" i="8"/>
  <c r="O180" i="8"/>
  <c r="I191" i="8"/>
  <c r="G188" i="8"/>
  <c r="O177" i="8"/>
  <c r="I179" i="8"/>
  <c r="N197" i="8"/>
  <c r="G176" i="8"/>
  <c r="C205" i="8"/>
  <c r="I217" i="8"/>
  <c r="P215" i="8"/>
  <c r="I19" i="8"/>
  <c r="I210" i="8" s="1"/>
  <c r="C170" i="8"/>
  <c r="Q217" i="8"/>
  <c r="P206" i="8"/>
  <c r="E184" i="8"/>
  <c r="J173" i="8"/>
  <c r="N219" i="8"/>
  <c r="I170" i="8"/>
  <c r="O176" i="8"/>
  <c r="I178" i="8"/>
  <c r="C180" i="8"/>
  <c r="E80" i="8"/>
  <c r="Q191" i="8"/>
  <c r="O198" i="8"/>
  <c r="E204" i="8"/>
  <c r="F204" i="8"/>
  <c r="Q197" i="8"/>
  <c r="B165" i="8"/>
  <c r="Q203" i="8"/>
  <c r="K214" i="8"/>
  <c r="G80" i="8"/>
  <c r="O204" i="8"/>
  <c r="I196" i="8"/>
  <c r="C204" i="8"/>
  <c r="G164" i="8"/>
  <c r="O157" i="8"/>
  <c r="C169" i="8"/>
  <c r="I184" i="8"/>
  <c r="C79" i="9"/>
  <c r="G71" i="9"/>
  <c r="G204" i="8"/>
  <c r="I204" i="8"/>
  <c r="I218" i="8"/>
  <c r="M170" i="8"/>
  <c r="G172" i="8"/>
  <c r="I80" i="8"/>
  <c r="Q174" i="8"/>
  <c r="J211" i="8"/>
  <c r="P64" i="9"/>
  <c r="N211" i="8"/>
  <c r="E172" i="8"/>
  <c r="J204" i="8"/>
  <c r="Q19" i="8"/>
  <c r="Q210" i="8" s="1"/>
  <c r="E170" i="8"/>
  <c r="D12" i="8"/>
  <c r="D203" i="8" s="1"/>
  <c r="K196" i="8"/>
  <c r="K204" i="8"/>
  <c r="L24" i="8"/>
  <c r="L215" i="8" s="1"/>
  <c r="O170" i="8"/>
  <c r="I172" i="8"/>
  <c r="C174" i="8"/>
  <c r="O71" i="9"/>
  <c r="K203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77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N4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83" i="8" s="1"/>
  <c r="K46" i="8"/>
  <c r="K183" i="8" s="1"/>
  <c r="O46" i="8"/>
  <c r="O183" i="8" s="1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8" i="8"/>
  <c r="N199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N46" i="8"/>
  <c r="J188" i="8"/>
  <c r="D46" i="8"/>
  <c r="D183" i="8" s="1"/>
  <c r="H46" i="8"/>
  <c r="H183" i="8" s="1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N75" i="11" s="1"/>
  <c r="J190" i="8"/>
  <c r="N190" i="8"/>
  <c r="H60" i="8"/>
  <c r="G67" i="8"/>
  <c r="K67" i="8"/>
  <c r="O67" i="8"/>
  <c r="O58" i="8" s="1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Q156" i="8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M58" i="8" s="1"/>
  <c r="Q67" i="8"/>
  <c r="Q58" i="8" s="1"/>
  <c r="C74" i="8"/>
  <c r="G74" i="8"/>
  <c r="G73" i="8" s="1"/>
  <c r="K74" i="8"/>
  <c r="K73" i="8" s="1"/>
  <c r="O74" i="8"/>
  <c r="O73" i="8" s="1"/>
  <c r="D74" i="8"/>
  <c r="D73" i="8" s="1"/>
  <c r="H74" i="8"/>
  <c r="H73" i="8" s="1"/>
  <c r="L74" i="8"/>
  <c r="L73" i="8" s="1"/>
  <c r="P74" i="8"/>
  <c r="P73" i="8" s="1"/>
  <c r="E74" i="8"/>
  <c r="I74" i="8"/>
  <c r="M74" i="8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N4" i="10" s="1"/>
  <c r="G5" i="10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F4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G5" i="9"/>
  <c r="K5" i="9"/>
  <c r="K4" i="9" s="1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H33" i="10" s="1"/>
  <c r="L34" i="10"/>
  <c r="P34" i="10"/>
  <c r="P33" i="10" s="1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H4" i="10" s="1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K33" i="10" s="1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L60" i="11" s="1"/>
  <c r="P69" i="11"/>
  <c r="B62" i="11"/>
  <c r="E69" i="11"/>
  <c r="E60" i="11" s="1"/>
  <c r="I69" i="11"/>
  <c r="M69" i="11"/>
  <c r="Q69" i="11"/>
  <c r="F69" i="11"/>
  <c r="J69" i="11"/>
  <c r="N69" i="11"/>
  <c r="C76" i="11"/>
  <c r="G76" i="11"/>
  <c r="K76" i="11"/>
  <c r="O76" i="11"/>
  <c r="C127" i="8"/>
  <c r="C46" i="11" s="1"/>
  <c r="I73" i="8"/>
  <c r="M73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D21" i="8"/>
  <c r="D212" i="8" s="1"/>
  <c r="H21" i="8"/>
  <c r="H212" i="8" s="1"/>
  <c r="M22" i="8"/>
  <c r="M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J4" i="9" l="1"/>
  <c r="O75" i="11"/>
  <c r="C75" i="11"/>
  <c r="P75" i="11"/>
  <c r="L75" i="11"/>
  <c r="Q75" i="11"/>
  <c r="H75" i="11"/>
  <c r="H59" i="11" s="1"/>
  <c r="Q60" i="11"/>
  <c r="Q59" i="11" s="1"/>
  <c r="M60" i="11"/>
  <c r="I60" i="11"/>
  <c r="K4" i="10"/>
  <c r="G4" i="10"/>
  <c r="Q4" i="10"/>
  <c r="N42" i="9"/>
  <c r="N76" i="9" s="1"/>
  <c r="O4" i="9"/>
  <c r="C73" i="8"/>
  <c r="N183" i="8"/>
  <c r="G58" i="8"/>
  <c r="J183" i="8"/>
  <c r="C58" i="8"/>
  <c r="C57" i="8" s="1"/>
  <c r="G210" i="8"/>
  <c r="H58" i="8"/>
  <c r="H57" i="8" s="1"/>
  <c r="E73" i="8"/>
  <c r="E57" i="8" s="1"/>
  <c r="M183" i="8"/>
  <c r="K58" i="8"/>
  <c r="K57" i="8" s="1"/>
  <c r="O60" i="11"/>
  <c r="O59" i="11" s="1"/>
  <c r="K60" i="11"/>
  <c r="Q112" i="8"/>
  <c r="G60" i="11"/>
  <c r="C4" i="9"/>
  <c r="M210" i="8"/>
  <c r="I42" i="9"/>
  <c r="I76" i="9" s="1"/>
  <c r="Q4" i="9"/>
  <c r="Q47" i="10" s="1"/>
  <c r="P58" i="8"/>
  <c r="P57" i="8" s="1"/>
  <c r="D58" i="8"/>
  <c r="D57" i="8" s="1"/>
  <c r="O4" i="10"/>
  <c r="L183" i="8"/>
  <c r="M4" i="9"/>
  <c r="I4" i="9"/>
  <c r="F33" i="10"/>
  <c r="O33" i="10"/>
  <c r="M75" i="11"/>
  <c r="M59" i="11" s="1"/>
  <c r="J73" i="8"/>
  <c r="K75" i="11"/>
  <c r="C4" i="10"/>
  <c r="F73" i="8"/>
  <c r="G156" i="8"/>
  <c r="G75" i="11"/>
  <c r="J60" i="11"/>
  <c r="J59" i="11" s="1"/>
  <c r="C112" i="8"/>
  <c r="C33" i="10"/>
  <c r="J127" i="8"/>
  <c r="J46" i="11" s="1"/>
  <c r="E75" i="11"/>
  <c r="E59" i="11" s="1"/>
  <c r="D75" i="11"/>
  <c r="N47" i="10"/>
  <c r="G57" i="8"/>
  <c r="E58" i="8"/>
  <c r="C60" i="11"/>
  <c r="F42" i="9"/>
  <c r="F76" i="9" s="1"/>
  <c r="J47" i="10"/>
  <c r="I156" i="8"/>
  <c r="L58" i="8"/>
  <c r="L57" i="8" s="1"/>
  <c r="I112" i="8"/>
  <c r="E4" i="9"/>
  <c r="J112" i="8"/>
  <c r="E42" i="9"/>
  <c r="E76" i="9" s="1"/>
  <c r="N60" i="11"/>
  <c r="N59" i="11" s="1"/>
  <c r="D33" i="10"/>
  <c r="B4" i="9"/>
  <c r="G33" i="10"/>
  <c r="O112" i="8"/>
  <c r="L59" i="11"/>
  <c r="M42" i="9"/>
  <c r="M76" i="9" s="1"/>
  <c r="F60" i="11"/>
  <c r="F59" i="11" s="1"/>
  <c r="K47" i="10"/>
  <c r="B4" i="10"/>
  <c r="L33" i="10"/>
  <c r="J58" i="8"/>
  <c r="F127" i="8"/>
  <c r="F46" i="11" s="1"/>
  <c r="O42" i="9"/>
  <c r="O76" i="9" s="1"/>
  <c r="M156" i="8"/>
  <c r="M4" i="10"/>
  <c r="I75" i="11"/>
  <c r="I59" i="11" s="1"/>
  <c r="D60" i="11"/>
  <c r="E4" i="10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C111" i="8"/>
  <c r="M57" i="8"/>
  <c r="I57" i="8"/>
  <c r="O47" i="10" l="1"/>
  <c r="C59" i="11"/>
  <c r="K59" i="11"/>
  <c r="B47" i="10"/>
  <c r="E47" i="10"/>
  <c r="J57" i="8"/>
  <c r="J111" i="8"/>
  <c r="K111" i="8"/>
  <c r="M47" i="10"/>
  <c r="O111" i="8"/>
  <c r="C47" i="10"/>
  <c r="I47" i="10"/>
  <c r="G59" i="11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1" i="4"/>
  <c r="B12" i="4"/>
  <c r="B21" i="4"/>
  <c r="B17" i="4"/>
  <c r="B6" i="4"/>
  <c r="B8" i="4"/>
  <c r="B7" i="4"/>
  <c r="B16" i="4"/>
  <c r="B13" i="4"/>
  <c r="B15" i="4"/>
  <c r="B9" i="4"/>
  <c r="B4" i="4"/>
  <c r="B18" i="4"/>
  <c r="B22" i="4"/>
  <c r="B20" i="4"/>
  <c r="P215" i="11" l="1"/>
  <c r="H210" i="11"/>
  <c r="P208" i="11"/>
  <c r="H208" i="11"/>
  <c r="P203" i="11"/>
  <c r="P200" i="11"/>
  <c r="P198" i="11"/>
  <c r="H220" i="11"/>
  <c r="I130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8" i="11"/>
  <c r="N137" i="11"/>
  <c r="F137" i="11"/>
  <c r="N136" i="11"/>
  <c r="N135" i="11"/>
  <c r="J135" i="11"/>
  <c r="J134" i="11"/>
  <c r="J133" i="11"/>
  <c r="J129" i="11"/>
  <c r="J128" i="11"/>
  <c r="N127" i="11"/>
  <c r="N126" i="11"/>
  <c r="J126" i="11"/>
  <c r="J125" i="11"/>
  <c r="J124" i="11"/>
  <c r="F124" i="11"/>
  <c r="N123" i="11"/>
  <c r="N122" i="11"/>
  <c r="N121" i="11"/>
  <c r="N120" i="11"/>
  <c r="N118" i="11"/>
  <c r="F118" i="11"/>
  <c r="N117" i="11"/>
  <c r="E166" i="7"/>
  <c r="G140" i="11"/>
  <c r="C140" i="11"/>
  <c r="C139" i="11"/>
  <c r="J138" i="11"/>
  <c r="I137" i="11"/>
  <c r="I136" i="11"/>
  <c r="E135" i="11"/>
  <c r="M134" i="11"/>
  <c r="I134" i="11"/>
  <c r="E133" i="11"/>
  <c r="M132" i="11"/>
  <c r="I132" i="11"/>
  <c r="Q130" i="11"/>
  <c r="I129" i="11"/>
  <c r="M128" i="11"/>
  <c r="E128" i="11"/>
  <c r="M127" i="11"/>
  <c r="I127" i="11"/>
  <c r="E126" i="11"/>
  <c r="M125" i="11"/>
  <c r="E125" i="11"/>
  <c r="M124" i="11"/>
  <c r="Q123" i="11"/>
  <c r="E122" i="11"/>
  <c r="E121" i="11"/>
  <c r="E120" i="11"/>
  <c r="E119" i="11"/>
  <c r="M118" i="11"/>
  <c r="E118" i="11"/>
  <c r="M117" i="11"/>
  <c r="I117" i="11"/>
  <c r="N140" i="11"/>
  <c r="J140" i="11"/>
  <c r="F140" i="11"/>
  <c r="N139" i="11"/>
  <c r="J139" i="11"/>
  <c r="F139" i="11"/>
  <c r="I138" i="11"/>
  <c r="P137" i="11"/>
  <c r="L137" i="11"/>
  <c r="D137" i="11"/>
  <c r="P136" i="11"/>
  <c r="D136" i="11"/>
  <c r="P135" i="11"/>
  <c r="L135" i="11"/>
  <c r="H216" i="11"/>
  <c r="D216" i="11"/>
  <c r="D135" i="11"/>
  <c r="P134" i="11"/>
  <c r="L134" i="11"/>
  <c r="D134" i="11"/>
  <c r="P133" i="11"/>
  <c r="L133" i="11"/>
  <c r="D133" i="11"/>
  <c r="P132" i="11"/>
  <c r="D132" i="11"/>
  <c r="P130" i="11"/>
  <c r="L130" i="11"/>
  <c r="D130" i="11"/>
  <c r="L210" i="11"/>
  <c r="L129" i="11"/>
  <c r="H129" i="11"/>
  <c r="D210" i="11"/>
  <c r="P128" i="11"/>
  <c r="L128" i="11"/>
  <c r="D128" i="11"/>
  <c r="P127" i="11"/>
  <c r="D208" i="11"/>
  <c r="D127" i="11"/>
  <c r="P207" i="11"/>
  <c r="P126" i="11"/>
  <c r="L126" i="11"/>
  <c r="D207" i="11"/>
  <c r="D126" i="11"/>
  <c r="P125" i="11"/>
  <c r="L125" i="11"/>
  <c r="D125" i="11"/>
  <c r="P124" i="11"/>
  <c r="H124" i="11"/>
  <c r="H122" i="11"/>
  <c r="D203" i="11"/>
  <c r="D122" i="11"/>
  <c r="P121" i="11"/>
  <c r="L121" i="11"/>
  <c r="H121" i="11"/>
  <c r="D202" i="11"/>
  <c r="D121" i="11"/>
  <c r="L120" i="11"/>
  <c r="H120" i="11"/>
  <c r="D201" i="11"/>
  <c r="D120" i="11"/>
  <c r="H200" i="11"/>
  <c r="H119" i="11"/>
  <c r="D119" i="11"/>
  <c r="P118" i="11"/>
  <c r="L118" i="11"/>
  <c r="H118" i="11"/>
  <c r="H117" i="11"/>
  <c r="D198" i="11"/>
  <c r="D117" i="11"/>
  <c r="P139" i="11"/>
  <c r="L220" i="11"/>
  <c r="L139" i="11"/>
  <c r="H139" i="11"/>
  <c r="D220" i="11"/>
  <c r="D139" i="11"/>
  <c r="J137" i="11"/>
  <c r="J136" i="11"/>
  <c r="F135" i="11"/>
  <c r="N134" i="11"/>
  <c r="F134" i="11"/>
  <c r="N133" i="11"/>
  <c r="F133" i="11"/>
  <c r="N132" i="11"/>
  <c r="N130" i="11"/>
  <c r="N129" i="11"/>
  <c r="N128" i="11"/>
  <c r="J127" i="11"/>
  <c r="F126" i="11"/>
  <c r="N124" i="11"/>
  <c r="J123" i="11"/>
  <c r="J122" i="11"/>
  <c r="J121" i="11"/>
  <c r="J120" i="11"/>
  <c r="J118" i="11"/>
  <c r="J117" i="11"/>
  <c r="K166" i="7"/>
  <c r="O139" i="11"/>
  <c r="G139" i="11"/>
  <c r="O138" i="11"/>
  <c r="E138" i="11"/>
  <c r="M137" i="11"/>
  <c r="E137" i="11"/>
  <c r="M136" i="11"/>
  <c r="E136" i="11"/>
  <c r="I135" i="11"/>
  <c r="Q134" i="11"/>
  <c r="M133" i="11"/>
  <c r="I133" i="11"/>
  <c r="Q132" i="11"/>
  <c r="E132" i="11"/>
  <c r="M130" i="11"/>
  <c r="E130" i="11"/>
  <c r="M129" i="11"/>
  <c r="E129" i="11"/>
  <c r="Q128" i="11"/>
  <c r="I128" i="11"/>
  <c r="Q127" i="11"/>
  <c r="E127" i="11"/>
  <c r="I126" i="11"/>
  <c r="Q125" i="11"/>
  <c r="I125" i="11"/>
  <c r="Q124" i="11"/>
  <c r="I124" i="11"/>
  <c r="M123" i="11"/>
  <c r="M122" i="11"/>
  <c r="Q120" i="11"/>
  <c r="Q119" i="11"/>
  <c r="I119" i="11"/>
  <c r="Q118" i="11"/>
  <c r="Q117" i="11"/>
  <c r="E117" i="11"/>
  <c r="K164" i="7"/>
  <c r="M140" i="11"/>
  <c r="I140" i="11"/>
  <c r="E140" i="11"/>
  <c r="Q139" i="11"/>
  <c r="M139" i="11"/>
  <c r="I139" i="11"/>
  <c r="E139" i="11"/>
  <c r="G138" i="11"/>
  <c r="C138" i="11"/>
  <c r="O137" i="11"/>
  <c r="K137" i="11"/>
  <c r="G137" i="11"/>
  <c r="O136" i="11"/>
  <c r="G136" i="11"/>
  <c r="C136" i="11"/>
  <c r="O135" i="11"/>
  <c r="K135" i="11"/>
  <c r="O134" i="11"/>
  <c r="K134" i="11"/>
  <c r="C134" i="11"/>
  <c r="O133" i="11"/>
  <c r="K133" i="11"/>
  <c r="C133" i="11"/>
  <c r="O132" i="11"/>
  <c r="K132" i="11"/>
  <c r="G132" i="11"/>
  <c r="C132" i="11"/>
  <c r="K130" i="11"/>
  <c r="G130" i="11"/>
  <c r="C130" i="11"/>
  <c r="K129" i="11"/>
  <c r="G129" i="11"/>
  <c r="C129" i="11"/>
  <c r="O128" i="11"/>
  <c r="K128" i="11"/>
  <c r="G128" i="11"/>
  <c r="K127" i="11"/>
  <c r="G127" i="11"/>
  <c r="C127" i="11"/>
  <c r="O126" i="11"/>
  <c r="K126" i="11"/>
  <c r="G126" i="11"/>
  <c r="C126" i="11"/>
  <c r="O125" i="11"/>
  <c r="K125" i="11"/>
  <c r="C125" i="11"/>
  <c r="O124" i="11"/>
  <c r="K124" i="11"/>
  <c r="G124" i="11"/>
  <c r="O123" i="11"/>
  <c r="K123" i="11"/>
  <c r="O122" i="11"/>
  <c r="K122" i="11"/>
  <c r="C122" i="11"/>
  <c r="O121" i="11"/>
  <c r="K121" i="11"/>
  <c r="G121" i="11"/>
  <c r="C121" i="11"/>
  <c r="O120" i="11"/>
  <c r="K120" i="11"/>
  <c r="G120" i="11"/>
  <c r="C120" i="11"/>
  <c r="O119" i="11"/>
  <c r="K119" i="11"/>
  <c r="C119" i="11"/>
  <c r="O118" i="11"/>
  <c r="K118" i="11"/>
  <c r="O117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221" i="11" s="1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F74" i="10"/>
  <c r="B74" i="10"/>
  <c r="B216" i="11" s="1"/>
  <c r="B187" i="8"/>
  <c r="N73" i="10"/>
  <c r="J73" i="10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N198" i="11" s="1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M78" i="10"/>
  <c r="I78" i="10"/>
  <c r="E78" i="10"/>
  <c r="Q77" i="10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M61" i="10"/>
  <c r="M203" i="11" s="1"/>
  <c r="I61" i="10"/>
  <c r="E61" i="10"/>
  <c r="E203" i="11" s="1"/>
  <c r="Q60" i="10"/>
  <c r="M60" i="10"/>
  <c r="I60" i="10"/>
  <c r="I202" i="11" s="1"/>
  <c r="E60" i="10"/>
  <c r="E202" i="11" s="1"/>
  <c r="Q59" i="10"/>
  <c r="M59" i="10"/>
  <c r="I59" i="10"/>
  <c r="I201" i="11" s="1"/>
  <c r="E59" i="10"/>
  <c r="E201" i="11" s="1"/>
  <c r="Q58" i="10"/>
  <c r="M58" i="10"/>
  <c r="I58" i="10"/>
  <c r="I200" i="11" s="1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9" i="19" s="1"/>
  <c r="L3" i="19"/>
  <c r="L17" i="19" s="1"/>
  <c r="H3" i="19"/>
  <c r="H17" i="19" s="1"/>
  <c r="D3" i="19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K139" i="11"/>
  <c r="K138" i="11"/>
  <c r="C137" i="11"/>
  <c r="G135" i="11"/>
  <c r="C135" i="11"/>
  <c r="G134" i="11"/>
  <c r="G133" i="11"/>
  <c r="O130" i="11"/>
  <c r="O129" i="11"/>
  <c r="C128" i="11"/>
  <c r="O127" i="11"/>
  <c r="G125" i="11"/>
  <c r="G123" i="11"/>
  <c r="C123" i="11"/>
  <c r="G122" i="11"/>
  <c r="G119" i="11"/>
  <c r="G118" i="11"/>
  <c r="C118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N138" i="11"/>
  <c r="B83" i="9"/>
  <c r="B82" i="9"/>
  <c r="B137" i="11" s="1"/>
  <c r="F136" i="11"/>
  <c r="B81" i="9"/>
  <c r="B80" i="9"/>
  <c r="B79" i="9"/>
  <c r="B78" i="9"/>
  <c r="J132" i="11"/>
  <c r="F132" i="11"/>
  <c r="B77" i="9"/>
  <c r="J130" i="11"/>
  <c r="F130" i="11"/>
  <c r="B75" i="9"/>
  <c r="F129" i="11"/>
  <c r="B74" i="9"/>
  <c r="B129" i="11" s="1"/>
  <c r="F128" i="11"/>
  <c r="B73" i="9"/>
  <c r="F127" i="11"/>
  <c r="B72" i="9"/>
  <c r="B71" i="9"/>
  <c r="B126" i="11" s="1"/>
  <c r="N125" i="11"/>
  <c r="F125" i="11"/>
  <c r="B70" i="9"/>
  <c r="B125" i="11" s="1"/>
  <c r="F123" i="11"/>
  <c r="B68" i="9"/>
  <c r="B123" i="11" s="1"/>
  <c r="F122" i="11"/>
  <c r="B67" i="9"/>
  <c r="F121" i="11"/>
  <c r="B66" i="9"/>
  <c r="F120" i="11"/>
  <c r="B65" i="9"/>
  <c r="N119" i="11"/>
  <c r="J119" i="11"/>
  <c r="F119" i="11"/>
  <c r="B64" i="9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Q138" i="11"/>
  <c r="M138" i="11"/>
  <c r="Q137" i="11"/>
  <c r="Q136" i="11"/>
  <c r="Q135" i="11"/>
  <c r="M135" i="11"/>
  <c r="E134" i="11"/>
  <c r="Q133" i="11"/>
  <c r="Q129" i="11"/>
  <c r="Q126" i="11"/>
  <c r="M126" i="11"/>
  <c r="I123" i="11"/>
  <c r="E123" i="11"/>
  <c r="Q122" i="11"/>
  <c r="I122" i="11"/>
  <c r="Q121" i="11"/>
  <c r="M121" i="11"/>
  <c r="I121" i="11"/>
  <c r="M120" i="11"/>
  <c r="I120" i="11"/>
  <c r="M119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40" i="11"/>
  <c r="D138" i="11"/>
  <c r="H137" i="11"/>
  <c r="L136" i="11"/>
  <c r="H136" i="11"/>
  <c r="H135" i="11"/>
  <c r="H134" i="11"/>
  <c r="H133" i="11"/>
  <c r="L132" i="11"/>
  <c r="H132" i="11"/>
  <c r="H130" i="11"/>
  <c r="P129" i="11"/>
  <c r="D129" i="11"/>
  <c r="H128" i="11"/>
  <c r="L127" i="11"/>
  <c r="H127" i="11"/>
  <c r="H126" i="11"/>
  <c r="H125" i="11"/>
  <c r="P123" i="11"/>
  <c r="L123" i="11"/>
  <c r="H123" i="11"/>
  <c r="D123" i="11"/>
  <c r="P122" i="11"/>
  <c r="L122" i="11"/>
  <c r="P120" i="11"/>
  <c r="P119" i="11"/>
  <c r="L119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I9" i="14"/>
  <c r="E9" i="14"/>
  <c r="P18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B139" i="11" l="1"/>
  <c r="B135" i="11"/>
  <c r="Q219" i="11"/>
  <c r="Q220" i="11"/>
  <c r="J207" i="11"/>
  <c r="J210" i="11"/>
  <c r="K220" i="11"/>
  <c r="J215" i="11"/>
  <c r="P214" i="11"/>
  <c r="B133" i="11"/>
  <c r="B132" i="11"/>
  <c r="B134" i="11"/>
  <c r="Q198" i="11"/>
  <c r="Q200" i="11"/>
  <c r="Q201" i="11"/>
  <c r="Q203" i="11"/>
  <c r="Q215" i="11"/>
  <c r="J216" i="11"/>
  <c r="P220" i="11"/>
  <c r="H214" i="11"/>
  <c r="Q5" i="7"/>
  <c r="Q163" i="7" s="1"/>
  <c r="J220" i="11"/>
  <c r="B130" i="11"/>
  <c r="O207" i="11"/>
  <c r="L207" i="11"/>
  <c r="N199" i="11"/>
  <c r="P202" i="11"/>
  <c r="D13" i="19"/>
  <c r="B203" i="11"/>
  <c r="J208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I150" i="9"/>
  <c r="B17" i="9"/>
  <c r="B148" i="9" s="1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F149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6" i="9"/>
  <c r="G148" i="9"/>
  <c r="G149" i="9"/>
  <c r="G151" i="9"/>
  <c r="G154" i="9"/>
  <c r="G155" i="9"/>
  <c r="G160" i="9"/>
  <c r="G162" i="9"/>
  <c r="G163" i="9"/>
  <c r="G164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C163" i="9"/>
  <c r="G165" i="9" l="1"/>
  <c r="G161" i="9"/>
  <c r="G156" i="9"/>
  <c r="G152" i="9"/>
  <c r="G147" i="9"/>
  <c r="G143" i="9"/>
  <c r="G159" i="9"/>
  <c r="G145" i="9"/>
  <c r="L158" i="9"/>
  <c r="H219" i="11"/>
  <c r="G157" i="9"/>
  <c r="G166" i="9"/>
  <c r="G158" i="9"/>
  <c r="G153" i="9"/>
  <c r="G144" i="9"/>
  <c r="L148" i="9"/>
  <c r="F164" i="9"/>
  <c r="F160" i="9"/>
  <c r="F155" i="9"/>
  <c r="F151" i="9"/>
  <c r="C145" i="9"/>
  <c r="F146" i="9"/>
  <c r="F141" i="9"/>
  <c r="Q147" i="9"/>
  <c r="B153" i="9"/>
  <c r="Q143" i="9"/>
  <c r="I163" i="7"/>
  <c r="Q157" i="9"/>
  <c r="Q164" i="9"/>
  <c r="Q160" i="9"/>
  <c r="Q155" i="9"/>
  <c r="Q151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P54" i="10" l="1"/>
  <c r="I151" i="10"/>
  <c r="I54" i="10"/>
  <c r="E146" i="10"/>
  <c r="E137" i="10"/>
  <c r="K62" i="14"/>
  <c r="C151" i="10"/>
  <c r="G158" i="10"/>
  <c r="G141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M66" i="12" l="1"/>
  <c r="M88" i="12" s="1"/>
  <c r="E66" i="12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O66" i="12"/>
  <c r="O88" i="12" s="1"/>
  <c r="C117" i="12" l="1"/>
  <c r="C66" i="12"/>
  <c r="C88" i="12" s="1"/>
  <c r="N66" i="12"/>
  <c r="N88" i="12" s="1"/>
  <c r="K66" i="12"/>
  <c r="K88" i="12" s="1"/>
  <c r="F66" i="12"/>
  <c r="F88" i="12" s="1"/>
  <c r="I66" i="12"/>
  <c r="I88" i="12" s="1"/>
  <c r="G66" i="12"/>
  <c r="G88" i="12" s="1"/>
  <c r="D66" i="12"/>
  <c r="D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N62" i="12" l="1"/>
  <c r="N84" i="12" s="1"/>
  <c r="K62" i="12"/>
  <c r="K84" i="12" s="1"/>
  <c r="O62" i="12"/>
  <c r="O84" i="12" s="1"/>
  <c r="I62" i="12"/>
  <c r="I84" i="12" s="1"/>
  <c r="P62" i="12"/>
  <c r="P84" i="12" s="1"/>
  <c r="P31" i="13"/>
  <c r="P28" i="14"/>
  <c r="D62" i="12"/>
  <c r="D84" i="12" s="1"/>
  <c r="L62" i="12"/>
  <c r="L84" i="12" s="1"/>
  <c r="J62" i="12"/>
  <c r="J84" i="12" s="1"/>
  <c r="G62" i="12"/>
  <c r="G84" i="12" s="1"/>
  <c r="Q62" i="12"/>
  <c r="Q84" i="12" s="1"/>
  <c r="M62" i="12"/>
  <c r="M84" i="12" s="1"/>
  <c r="H62" i="12"/>
  <c r="H84" i="12" s="1"/>
  <c r="C62" i="12"/>
  <c r="C84" i="12" s="1"/>
  <c r="F62" i="12"/>
  <c r="F84" i="12" s="1"/>
  <c r="B62" i="12"/>
  <c r="B84" i="12" s="1"/>
  <c r="E62" i="12"/>
  <c r="E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I118" i="12" l="1"/>
  <c r="K118" i="12"/>
  <c r="M65" i="12"/>
  <c r="M87" i="12" s="1"/>
  <c r="N118" i="12"/>
  <c r="N65" i="12"/>
  <c r="N87" i="12" s="1"/>
  <c r="C61" i="12"/>
  <c r="K65" i="12"/>
  <c r="K87" i="12" s="1"/>
  <c r="Q65" i="12"/>
  <c r="Q87" i="12" s="1"/>
  <c r="P65" i="12"/>
  <c r="P87" i="12" s="1"/>
  <c r="L65" i="12"/>
  <c r="L87" i="12" s="1"/>
  <c r="E118" i="12"/>
  <c r="H65" i="12"/>
  <c r="H87" i="12" s="1"/>
  <c r="O65" i="12"/>
  <c r="O87" i="12" s="1"/>
  <c r="O118" i="12"/>
  <c r="J65" i="12"/>
  <c r="J87" i="12" s="1"/>
  <c r="G65" i="12"/>
  <c r="G87" i="12" s="1"/>
  <c r="M118" i="12"/>
  <c r="E65" i="12"/>
  <c r="E87" i="12" s="1"/>
  <c r="F65" i="12"/>
  <c r="F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I65" i="12" l="1"/>
  <c r="I87" i="12" s="1"/>
  <c r="Q63" i="12"/>
  <c r="P63" i="12"/>
  <c r="F63" i="12"/>
  <c r="H63" i="12"/>
  <c r="O63" i="12"/>
  <c r="G63" i="12"/>
  <c r="J63" i="12"/>
  <c r="D63" i="12"/>
  <c r="N63" i="12"/>
  <c r="L63" i="12"/>
  <c r="K63" i="12"/>
  <c r="M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O61" i="12" l="1"/>
  <c r="Q61" i="12"/>
  <c r="J61" i="12"/>
  <c r="F61" i="12"/>
  <c r="M61" i="12"/>
  <c r="K61" i="12"/>
  <c r="L61" i="12"/>
  <c r="N61" i="12"/>
  <c r="I63" i="12"/>
  <c r="H61" i="12"/>
  <c r="D61" i="12"/>
  <c r="G61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J68" i="12" l="1"/>
  <c r="J90" i="12" s="1"/>
  <c r="G68" i="12"/>
  <c r="G90" i="12" s="1"/>
  <c r="L124" i="12"/>
  <c r="H69" i="12"/>
  <c r="H91" i="12" s="1"/>
  <c r="F124" i="12"/>
  <c r="H21" i="12"/>
  <c r="H14" i="12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34" i="12" l="1"/>
  <c r="H133" i="12"/>
  <c r="H36" i="13"/>
  <c r="J69" i="12"/>
  <c r="J91" i="12" s="1"/>
  <c r="K68" i="12"/>
  <c r="K90" i="12" s="1"/>
  <c r="H67" i="12"/>
  <c r="H33" i="14"/>
  <c r="G69" i="12"/>
  <c r="G91" i="12" s="1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O124" i="12"/>
  <c r="J14" i="12"/>
  <c r="J26" i="14" s="1"/>
  <c r="N124" i="12"/>
  <c r="K69" i="12"/>
  <c r="K91" i="12" s="1"/>
  <c r="L68" i="12"/>
  <c r="L90" i="12" s="1"/>
  <c r="F68" i="12"/>
  <c r="F90" i="12" s="1"/>
  <c r="G67" i="12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L69" i="12" l="1"/>
  <c r="L91" i="12" s="1"/>
  <c r="F69" i="12"/>
  <c r="F91" i="12" s="1"/>
  <c r="M68" i="12"/>
  <c r="M90" i="12" s="1"/>
  <c r="M69" i="12"/>
  <c r="M91" i="12" s="1"/>
  <c r="K67" i="12"/>
  <c r="L21" i="12"/>
  <c r="L134" i="12" s="1"/>
  <c r="L33" i="14"/>
  <c r="L1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67" i="12" l="1"/>
  <c r="B65" i="12"/>
  <c r="B87" i="12" s="1"/>
  <c r="F67" i="12"/>
  <c r="N68" i="12"/>
  <c r="N90" i="12" s="1"/>
  <c r="O68" i="12"/>
  <c r="O90" i="12" s="1"/>
  <c r="L135" i="12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41" i="13"/>
  <c r="H63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N69" i="12"/>
  <c r="N91" i="12" s="1"/>
  <c r="B63" i="12"/>
  <c r="E124" i="12"/>
  <c r="N21" i="12"/>
  <c r="N135" i="12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N33" i="14"/>
  <c r="Q68" i="12"/>
  <c r="Q90" i="12" s="1"/>
  <c r="O33" i="14"/>
  <c r="O67" i="12"/>
  <c r="D124" i="12"/>
  <c r="B61" i="12"/>
  <c r="P69" i="12"/>
  <c r="P91" i="12" s="1"/>
  <c r="Q69" i="12"/>
  <c r="Q91" i="12" s="1"/>
  <c r="O14" i="12"/>
  <c r="O26" i="14" s="1"/>
  <c r="N14" i="12"/>
  <c r="N26" i="14" s="1"/>
  <c r="N67" i="12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P14" i="12" l="1"/>
  <c r="C124" i="12"/>
  <c r="Q67" i="12"/>
  <c r="E68" i="12"/>
  <c r="E90" i="12" s="1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09" i="15"/>
  <c r="H110" i="15"/>
  <c r="H22" i="7"/>
  <c r="I17" i="7"/>
  <c r="I102" i="7" s="1"/>
  <c r="G24" i="7" l="1"/>
  <c r="G22" i="7" s="1"/>
  <c r="G8" i="15"/>
  <c r="G111" i="15" s="1"/>
  <c r="G109" i="15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10" i="15" l="1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B26" i="15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93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 l="1"/>
  <c r="J108" i="15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7" i="15" l="1"/>
  <c r="I106" i="15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 l="1"/>
  <c r="C106" i="15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6" i="15"/>
  <c r="B105" i="15"/>
  <c r="B107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5" i="15"/>
  <c r="N106" i="15"/>
  <c r="N107" i="15"/>
  <c r="B86" i="7"/>
  <c r="B88" i="7"/>
  <c r="B92" i="7"/>
  <c r="B85" i="7"/>
  <c r="B84" i="7"/>
  <c r="B87" i="7"/>
  <c r="B91" i="7"/>
  <c r="B89" i="7"/>
  <c r="B90" i="7"/>
  <c r="B94" i="7"/>
  <c r="B95" i="7"/>
  <c r="B96" i="7"/>
  <c r="O31" i="15" l="1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6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7" i="15"/>
  <c r="Q105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M25" i="15" l="1"/>
  <c r="O25" i="15"/>
  <c r="B25" i="15"/>
  <c r="B16" i="15" s="1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O65" i="16" l="1"/>
  <c r="P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C28" i="16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0" i="16"/>
  <c r="C25" i="18" l="1"/>
  <c r="C24" i="17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F15" i="15" s="1"/>
  <c r="E13" i="15"/>
  <c r="E26" i="18"/>
  <c r="D13" i="15"/>
  <c r="D26" i="18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D12" i="18"/>
  <c r="D24" i="18" s="1"/>
  <c r="D18" i="18"/>
  <c r="E12" i="18"/>
  <c r="E24" i="18" s="1"/>
  <c r="E18" i="18"/>
  <c r="I15" i="15"/>
  <c r="I22" i="15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O24" i="15" l="1"/>
  <c r="O15" i="15" s="1"/>
  <c r="P24" i="15"/>
  <c r="K24" i="15"/>
  <c r="K15" i="15" s="1"/>
  <c r="M24" i="15"/>
  <c r="M15" i="15" s="1"/>
  <c r="H24" i="15"/>
  <c r="H22" i="15" s="1"/>
  <c r="G13" i="15"/>
  <c r="G26" i="18"/>
  <c r="I13" i="15"/>
  <c r="I116" i="15" s="1"/>
  <c r="I26" i="18"/>
  <c r="F12" i="18"/>
  <c r="F24" i="18" s="1"/>
  <c r="F18" i="18"/>
  <c r="O22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H15" i="15" l="1"/>
  <c r="H13" i="15" s="1"/>
  <c r="H116" i="15" s="1"/>
  <c r="K22" i="15"/>
  <c r="L24" i="15"/>
  <c r="C24" i="15"/>
  <c r="C22" i="15" s="1"/>
  <c r="I55" i="16"/>
  <c r="J24" i="15"/>
  <c r="J15" i="15" s="1"/>
  <c r="M22" i="15"/>
  <c r="N24" i="15"/>
  <c r="N15" i="15" s="1"/>
  <c r="Q24" i="15"/>
  <c r="Q15" i="15" s="1"/>
  <c r="K13" i="15"/>
  <c r="K55" i="16" s="1"/>
  <c r="K26" i="18"/>
  <c r="P13" i="15"/>
  <c r="P26" i="18"/>
  <c r="M13" i="15"/>
  <c r="M116" i="15" s="1"/>
  <c r="M26" i="18"/>
  <c r="O13" i="15"/>
  <c r="O116" i="15" s="1"/>
  <c r="O26" i="18"/>
  <c r="L15" i="15"/>
  <c r="L22" i="15"/>
  <c r="J22" i="15"/>
  <c r="C15" i="15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Q22" i="15" l="1"/>
  <c r="H26" i="18"/>
  <c r="N22" i="15"/>
  <c r="I64" i="16"/>
  <c r="C13" i="15"/>
  <c r="C26" i="18"/>
  <c r="L13" i="15"/>
  <c r="L26" i="18"/>
  <c r="Q13" i="15"/>
  <c r="Q116" i="15" s="1"/>
  <c r="Q26" i="18"/>
  <c r="J13" i="15"/>
  <c r="J55" i="16" s="1"/>
  <c r="J26" i="18"/>
  <c r="N13" i="15"/>
  <c r="N55" i="16" s="1"/>
  <c r="N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C55" i="16"/>
  <c r="M66" i="16"/>
  <c r="O66" i="16"/>
  <c r="Q25" i="17"/>
  <c r="Q21" i="16"/>
  <c r="Q55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K12" i="18" l="1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O17" i="15" l="1"/>
  <c r="O12" i="15" s="1"/>
  <c r="H17" i="15"/>
  <c r="H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4" i="16" s="1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O28" i="17"/>
  <c r="O119" i="15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N17" i="15" l="1"/>
  <c r="N12" i="15" s="1"/>
  <c r="D17" i="15"/>
  <c r="D12" i="15" s="1"/>
  <c r="K17" i="15"/>
  <c r="K12" i="15" s="1"/>
  <c r="P17" i="15"/>
  <c r="P12" i="15" s="1"/>
  <c r="I17" i="15"/>
  <c r="I12" i="15" s="1"/>
  <c r="J17" i="15"/>
  <c r="J12" i="15" s="1"/>
  <c r="E17" i="15"/>
  <c r="E12" i="15" s="1"/>
  <c r="Q17" i="15"/>
  <c r="Q12" i="15" s="1"/>
  <c r="C17" i="15"/>
  <c r="C12" i="15" s="1"/>
  <c r="G17" i="15"/>
  <c r="G12" i="15" s="1"/>
  <c r="G18" i="16" s="1"/>
  <c r="H59" i="16"/>
  <c r="P24" i="16"/>
  <c r="J24" i="16"/>
  <c r="F17" i="15"/>
  <c r="F119" i="15" s="1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82" i="15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G59" i="16"/>
  <c r="E180" i="7"/>
  <c r="E43" i="7"/>
  <c r="G37" i="17"/>
  <c r="G12" i="17"/>
  <c r="G27" i="17" s="1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119" i="15"/>
  <c r="K59" i="16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G69" i="16" l="1"/>
  <c r="G120" i="15"/>
  <c r="P69" i="16"/>
  <c r="G118" i="15"/>
  <c r="E59" i="16"/>
  <c r="M68" i="16"/>
  <c r="J69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E68" i="16" l="1"/>
  <c r="O63" i="16"/>
  <c r="L54" i="17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B108" i="12" l="1"/>
  <c r="B97" i="12"/>
  <c r="C111" i="12"/>
  <c r="C100" i="12"/>
  <c r="D112" i="12"/>
  <c r="D101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D108" i="12" l="1"/>
  <c r="D97" i="12"/>
  <c r="E78" i="12"/>
  <c r="E89" i="12" s="1"/>
  <c r="E111" i="12"/>
  <c r="E100" i="12"/>
  <c r="B109" i="12"/>
  <c r="B98" i="12"/>
  <c r="F112" i="12"/>
  <c r="F101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E108" i="12" l="1"/>
  <c r="E97" i="12"/>
  <c r="F78" i="12"/>
  <c r="F89" i="12" s="1"/>
  <c r="F111" i="12"/>
  <c r="F100" i="12"/>
  <c r="C109" i="12"/>
  <c r="C98" i="12"/>
  <c r="G112" i="12"/>
  <c r="G101" i="12"/>
  <c r="B74" i="12"/>
  <c r="B85" i="12" s="1"/>
  <c r="B107" i="12"/>
  <c r="B96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H112" i="12" l="1"/>
  <c r="H101" i="12"/>
  <c r="B105" i="12"/>
  <c r="B94" i="12"/>
  <c r="C74" i="12"/>
  <c r="C85" i="12" s="1"/>
  <c r="C107" i="12"/>
  <c r="C96" i="12"/>
  <c r="G78" i="12"/>
  <c r="G89" i="12" s="1"/>
  <c r="G111" i="12"/>
  <c r="G100" i="12"/>
  <c r="H78" i="12"/>
  <c r="H89" i="12" s="1"/>
  <c r="H111" i="12"/>
  <c r="H100" i="12"/>
  <c r="F108" i="12"/>
  <c r="F97" i="12"/>
  <c r="D109" i="12"/>
  <c r="D98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G108" i="12" l="1"/>
  <c r="G97" i="12"/>
  <c r="J113" i="12"/>
  <c r="J102" i="12"/>
  <c r="C72" i="12"/>
  <c r="C83" i="12" s="1"/>
  <c r="C105" i="12"/>
  <c r="C94" i="12"/>
  <c r="E109" i="12"/>
  <c r="E98" i="12"/>
  <c r="D74" i="12"/>
  <c r="D85" i="12" s="1"/>
  <c r="D107" i="12"/>
  <c r="D96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J112" i="12"/>
  <c r="J101" i="12"/>
  <c r="I78" i="12"/>
  <c r="I89" i="12" s="1"/>
  <c r="I111" i="12"/>
  <c r="I100" i="12"/>
  <c r="D72" i="12"/>
  <c r="D83" i="12" s="1"/>
  <c r="D105" i="12"/>
  <c r="D94" i="12"/>
  <c r="E74" i="12"/>
  <c r="E85" i="12" s="1"/>
  <c r="E107" i="12"/>
  <c r="E96" i="12"/>
  <c r="K113" i="12"/>
  <c r="K102" i="12"/>
  <c r="H108" i="12"/>
  <c r="H97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I108" i="12" l="1"/>
  <c r="I97" i="12"/>
  <c r="L113" i="12"/>
  <c r="L102" i="12"/>
  <c r="K112" i="12"/>
  <c r="K101" i="12"/>
  <c r="G109" i="12"/>
  <c r="G98" i="12"/>
  <c r="F74" i="12"/>
  <c r="F85" i="12" s="1"/>
  <c r="F107" i="12"/>
  <c r="F96" i="12"/>
  <c r="E72" i="12"/>
  <c r="E83" i="12" s="1"/>
  <c r="E105" i="12"/>
  <c r="E94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K78" i="12" l="1"/>
  <c r="K89" i="12" s="1"/>
  <c r="K111" i="12"/>
  <c r="K100" i="12"/>
  <c r="H109" i="12"/>
  <c r="H98" i="12"/>
  <c r="F72" i="12"/>
  <c r="F83" i="12" s="1"/>
  <c r="F105" i="12"/>
  <c r="F94" i="12"/>
  <c r="M113" i="12"/>
  <c r="M102" i="12"/>
  <c r="L112" i="12"/>
  <c r="L101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I109" i="12"/>
  <c r="I98" i="12"/>
  <c r="M112" i="12"/>
  <c r="M101" i="12"/>
  <c r="K108" i="12"/>
  <c r="K97" i="12"/>
  <c r="H74" i="12"/>
  <c r="H85" i="12" s="1"/>
  <c r="H107" i="12"/>
  <c r="H96" i="12"/>
  <c r="L78" i="12"/>
  <c r="L89" i="12" s="1"/>
  <c r="L111" i="12"/>
  <c r="L100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I74" i="12" l="1"/>
  <c r="I85" i="12" s="1"/>
  <c r="I107" i="12"/>
  <c r="I96" i="12"/>
  <c r="O113" i="12"/>
  <c r="O102" i="12"/>
  <c r="H72" i="12"/>
  <c r="H83" i="12" s="1"/>
  <c r="H105" i="12"/>
  <c r="H94" i="12"/>
  <c r="J109" i="12"/>
  <c r="J98" i="12"/>
  <c r="N112" i="12"/>
  <c r="N101" i="12"/>
  <c r="M78" i="12"/>
  <c r="M89" i="12" s="1"/>
  <c r="M111" i="12"/>
  <c r="M100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M108" i="12" l="1"/>
  <c r="M97" i="12"/>
  <c r="K109" i="12"/>
  <c r="K98" i="12"/>
  <c r="N78" i="12"/>
  <c r="N89" i="12" s="1"/>
  <c r="N111" i="12"/>
  <c r="N100" i="12"/>
  <c r="J74" i="12"/>
  <c r="J85" i="12" s="1"/>
  <c r="J107" i="12"/>
  <c r="J96" i="12"/>
  <c r="P113" i="12"/>
  <c r="P102" i="12"/>
  <c r="O112" i="12"/>
  <c r="O101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J105" i="12"/>
  <c r="J94" i="12"/>
  <c r="J72" i="12"/>
  <c r="J83" i="12" s="1"/>
  <c r="L109" i="12"/>
  <c r="L98" i="12"/>
  <c r="P112" i="12"/>
  <c r="P101" i="12"/>
  <c r="N108" i="12"/>
  <c r="N97" i="12"/>
  <c r="Q113" i="12"/>
  <c r="Q102" i="12"/>
  <c r="K74" i="12"/>
  <c r="K85" i="12" s="1"/>
  <c r="K107" i="12"/>
  <c r="K96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M109" i="12" l="1"/>
  <c r="M98" i="12"/>
  <c r="L74" i="12"/>
  <c r="L85" i="12" s="1"/>
  <c r="L107" i="12"/>
  <c r="L96" i="12"/>
  <c r="K105" i="12"/>
  <c r="K94" i="12"/>
  <c r="Q112" i="12"/>
  <c r="Q101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N109" i="12" l="1"/>
  <c r="N98" i="12"/>
  <c r="Q78" i="12"/>
  <c r="Q89" i="12" s="1"/>
  <c r="Q111" i="12"/>
  <c r="Q100" i="12"/>
  <c r="L72" i="12"/>
  <c r="L83" i="12" s="1"/>
  <c r="L105" i="12"/>
  <c r="L94" i="12"/>
  <c r="M74" i="12"/>
  <c r="M85" i="12" s="1"/>
  <c r="M107" i="12"/>
  <c r="M96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Q108" i="12"/>
  <c r="Q97" i="12"/>
  <c r="N74" i="12"/>
  <c r="N85" i="12" s="1"/>
  <c r="N107" i="12"/>
  <c r="N96" i="12"/>
  <c r="O109" i="12"/>
  <c r="O98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O74" i="12" l="1"/>
  <c r="O85" i="12" s="1"/>
  <c r="O107" i="12"/>
  <c r="O96" i="12"/>
  <c r="P109" i="12"/>
  <c r="P98" i="12"/>
  <c r="N105" i="12"/>
  <c r="N94" i="12"/>
  <c r="N72" i="12"/>
  <c r="N83" i="12" s="1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P72" i="12" l="1"/>
  <c r="P83" i="12" s="1"/>
  <c r="P105" i="12"/>
  <c r="P94" i="12"/>
  <c r="Q74" i="12"/>
  <c r="Q85" i="12" s="1"/>
  <c r="Q107" i="12"/>
  <c r="Q96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<sst xmlns="http://schemas.openxmlformats.org/spreadsheetml/2006/main" count="1666" uniqueCount="194">
  <si>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</si>
  <si>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</si>
  <si>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</si>
  <si>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</si>
  <si>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</si>
  <si>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</si>
  <si>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</si>
  <si>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</si>
  <si>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</si>
  <si>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</si>
  <si>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</si>
  <si>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</si>
  <si>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</si>
  <si>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</si>
  <si>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</si>
  <si>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</si>
  <si>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</si>
  <si>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</si>
  <si>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</si>
  <si>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</si>
  <si>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</si>
  <si>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</si>
  <si>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</si>
  <si>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</si>
  <si>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</si>
  <si>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</si>
  <si>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</si>
  <si>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</si>
  <si>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</si>
  <si>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</si>
  <si>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</si>
  <si>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</si>
  <si>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</si>
  <si>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</si>
  <si>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</si>
  <si>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</si>
  <si>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</si>
  <si>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</si>
  <si>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</si>
  <si>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</si>
  <si>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</si>
  <si>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</si>
  <si>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</si>
  <si>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</si>
  <si>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</si>
  <si>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</si>
  <si>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</si>
  <si>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</si>
  <si>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</si>
  <si>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</si>
  <si>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</si>
  <si>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</si>
  <si>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</si>
  <si>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</si>
  <si>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</si>
  <si>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</si>
  <si>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</si>
  <si>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</si>
  <si>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</si>
  <si>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</si>
  <si>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</si>
  <si>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</si>
  <si>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</si>
  <si>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</si>
  <si>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</si>
  <si>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</si>
  <si>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</si>
  <si>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</si>
  <si>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</si>
  <si>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</si>
  <si>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</si>
  <si>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</si>
  <si>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</si>
  <si>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</si>
  <si>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</si>
  <si>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</si>
  <si>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</si>
  <si>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</si>
  <si>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</si>
  <si>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</si>
  <si>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</si>
  <si>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</si>
  <si>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</si>
  <si>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</si>
  <si>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</si>
  <si>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</si>
  <si>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</si>
  <si>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</si>
  <si>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</si>
  <si>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</si>
  <si>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</si>
  <si>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</si>
  <si>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</si>
  <si>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</si>
  <si>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</si>
  <si>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</si>
  <si>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</si>
  <si>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</si>
  <si>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</si>
  <si>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</si>
  <si>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</si>
  <si>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</si>
  <si>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</si>
  <si>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</si>
  <si>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</si>
  <si>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</si>
  <si>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</si>
  <si>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</si>
  <si>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</si>
  <si>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</si>
  <si>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</si>
  <si>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</si>
  <si>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</si>
  <si>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</si>
  <si>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</si>
  <si>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</si>
  <si>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</si>
  <si>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</si>
  <si>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</si>
  <si>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</si>
  <si>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</si>
  <si>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</si>
  <si>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</si>
  <si>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</si>
  <si>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</si>
  <si>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</si>
  <si>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</si>
  <si>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</si>
  <si>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</si>
  <si>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</si>
  <si>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</si>
  <si>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</si>
  <si>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</si>
  <si>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</si>
  <si>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</si>
  <si>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</si>
  <si>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</si>
  <si>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</si>
  <si>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</si>
  <si>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</si>
  <si>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</si>
  <si>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</si>
  <si>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</si>
  <si>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</si>
  <si>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</si>
  <si>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</si>
  <si>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</si>
  <si>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</si>
  <si>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</si>
  <si>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</si>
  <si>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</si>
  <si>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</si>
  <si>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</si>
  <si>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</si>
  <si>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</si>
  <si>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</si>
  <si>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</si>
  <si>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</si>
  <si>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</si>
  <si>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</si>
  <si>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</si>
  <si>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</si>
  <si>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</si>
  <si>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</si>
  <si>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</si>
  <si>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</si>
  <si>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</si>
  <si>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</si>
  <si>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</si>
  <si>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</si>
  <si>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</si>
  <si>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</si>
  <si>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</si>
  <si>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</si>
  <si>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</si>
  <si>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</si>
  <si>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</si>
  <si>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CZ</t>
  </si>
  <si>
    <t>Czech Republic</t>
  </si>
  <si>
    <t>CZ - Aviation</t>
  </si>
  <si>
    <t>CZ - Aviation / energy consumption</t>
  </si>
  <si>
    <t>CZ - Aviation / passenger transport specific data</t>
  </si>
  <si>
    <t>CZ - Road transport</t>
  </si>
  <si>
    <t/>
  </si>
  <si>
    <t>CZ - Road transport / energy consumption</t>
  </si>
  <si>
    <t>CZ - Road transport / CO2 emissions</t>
  </si>
  <si>
    <t>CZ - Road transport / technologies</t>
  </si>
  <si>
    <t>CZ - Rail, metro and tram</t>
  </si>
  <si>
    <t>CZ - Rail, metro and tram / energy consumption</t>
  </si>
  <si>
    <t>CZ - Rail, metro and tram / CO2 emissions</t>
  </si>
  <si>
    <t>CZ - Aviation / CO2 emissions</t>
  </si>
  <si>
    <t>CZ - Coastal shipping and inland waterways</t>
  </si>
  <si>
    <t>CZ - Coastal shipping and inland waterways / energy consumption</t>
  </si>
  <si>
    <t>CZ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</si>
</sst>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43297.733923611115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329.00352638894037</v>
      </c>
      <c r="C4" s="124">
        <v>301.24157691607201</v>
      </c>
      <c r="D4" s="124">
        <v>295.22847084944397</v>
      </c>
      <c r="E4" s="124">
        <v>288.88643399058003</v>
      </c>
      <c r="F4" s="124">
        <v>282.32510569426802</v>
      </c>
      <c r="G4" s="124">
        <v>286.55101784100009</v>
      </c>
      <c r="H4" s="124">
        <v>308.01448008435602</v>
      </c>
      <c r="I4" s="124">
        <v>304.173444073464</v>
      </c>
      <c r="J4" s="124">
        <v>336.99090939598801</v>
      </c>
      <c r="K4" s="124">
        <v>303.75855111780004</v>
      </c>
      <c r="L4" s="124">
        <v>294.90798679378634</v>
      </c>
      <c r="M4" s="124">
        <v>288.20692842443304</v>
      </c>
      <c r="N4" s="124">
        <v>278.45395286749743</v>
      </c>
      <c r="O4" s="124">
        <v>272.19881486009348</v>
      </c>
      <c r="P4" s="124">
        <v>278.20733411674058</v>
      </c>
      <c r="Q4" s="124">
        <v>271.4460055843881</v>
      </c>
    </row>
    <row r="5" spans="1:17" ht="11.45" customHeight="1" x14ac:dyDescent="0.25">
      <c r="A5" s="91" t="s">
        <v>116</v>
      </c>
      <c r="B5" s="90">
        <f t="shared" ref="B5:Q5" si="0">B4-B6</f>
        <v>329.00352638894037</v>
      </c>
      <c r="C5" s="90">
        <f t="shared" si="0"/>
        <v>301.24157691607201</v>
      </c>
      <c r="D5" s="90">
        <f t="shared" si="0"/>
        <v>295.22847084944397</v>
      </c>
      <c r="E5" s="90">
        <f t="shared" si="0"/>
        <v>288.88643399058003</v>
      </c>
      <c r="F5" s="90">
        <f t="shared" si="0"/>
        <v>282.32510569426802</v>
      </c>
      <c r="G5" s="90">
        <f t="shared" si="0"/>
        <v>286.55101784100009</v>
      </c>
      <c r="H5" s="90">
        <f t="shared" si="0"/>
        <v>308.01448008435602</v>
      </c>
      <c r="I5" s="90">
        <f t="shared" si="0"/>
        <v>304.173444073464</v>
      </c>
      <c r="J5" s="90">
        <f t="shared" si="0"/>
        <v>336.99090939598801</v>
      </c>
      <c r="K5" s="90">
        <f t="shared" si="0"/>
        <v>303.75855111780004</v>
      </c>
      <c r="L5" s="90">
        <f t="shared" si="0"/>
        <v>294.90798679378634</v>
      </c>
      <c r="M5" s="90">
        <f t="shared" si="0"/>
        <v>288.20692842443304</v>
      </c>
      <c r="N5" s="90">
        <f t="shared" si="0"/>
        <v>278.45395286749743</v>
      </c>
      <c r="O5" s="90">
        <f t="shared" si="0"/>
        <v>272.19881486009348</v>
      </c>
      <c r="P5" s="90">
        <f t="shared" si="0"/>
        <v>278.20733411674058</v>
      </c>
      <c r="Q5" s="90">
        <f t="shared" si="0"/>
        <v>271.4460055843881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329.00352638894037</v>
      </c>
      <c r="C8" s="71">
        <f t="shared" si="1"/>
        <v>301.24157691607195</v>
      </c>
      <c r="D8" s="71">
        <f t="shared" si="1"/>
        <v>295.22847084944397</v>
      </c>
      <c r="E8" s="71">
        <f t="shared" si="1"/>
        <v>288.88643399057997</v>
      </c>
      <c r="F8" s="71">
        <f t="shared" si="1"/>
        <v>282.32510569426813</v>
      </c>
      <c r="G8" s="71">
        <f t="shared" si="1"/>
        <v>286.55101784100009</v>
      </c>
      <c r="H8" s="71">
        <f t="shared" si="1"/>
        <v>308.01448008435608</v>
      </c>
      <c r="I8" s="71">
        <f t="shared" si="1"/>
        <v>304.173444073464</v>
      </c>
      <c r="J8" s="71">
        <f t="shared" si="1"/>
        <v>336.99090939598813</v>
      </c>
      <c r="K8" s="71">
        <f t="shared" si="1"/>
        <v>303.75855111779993</v>
      </c>
      <c r="L8" s="71">
        <f t="shared" si="1"/>
        <v>294.90798679378634</v>
      </c>
      <c r="M8" s="71">
        <f t="shared" si="1"/>
        <v>288.20692842443299</v>
      </c>
      <c r="N8" s="71">
        <f t="shared" si="1"/>
        <v>278.45395286749749</v>
      </c>
      <c r="O8" s="71">
        <f t="shared" si="1"/>
        <v>272.19881486009342</v>
      </c>
      <c r="P8" s="71">
        <f t="shared" si="1"/>
        <v>278.20733411674058</v>
      </c>
      <c r="Q8" s="71">
        <f t="shared" si="1"/>
        <v>271.4460055843881</v>
      </c>
    </row>
    <row r="9" spans="1:17" ht="11.45" customHeight="1" x14ac:dyDescent="0.25">
      <c r="A9" s="25" t="s">
        <v>39</v>
      </c>
      <c r="B9" s="24">
        <f t="shared" ref="B9:Q9" si="2">SUM(B10,B11,B14)</f>
        <v>247.92287484163401</v>
      </c>
      <c r="C9" s="24">
        <f t="shared" si="2"/>
        <v>238.97448770300633</v>
      </c>
      <c r="D9" s="24">
        <f t="shared" si="2"/>
        <v>232.46631467872962</v>
      </c>
      <c r="E9" s="24">
        <f t="shared" si="2"/>
        <v>222.90531082434327</v>
      </c>
      <c r="F9" s="24">
        <f t="shared" si="2"/>
        <v>220.19829479736907</v>
      </c>
      <c r="G9" s="24">
        <f t="shared" si="2"/>
        <v>231.03512280476559</v>
      </c>
      <c r="H9" s="24">
        <f t="shared" si="2"/>
        <v>246.30840347203392</v>
      </c>
      <c r="I9" s="24">
        <f t="shared" si="2"/>
        <v>241.63451928848929</v>
      </c>
      <c r="J9" s="24">
        <f t="shared" si="2"/>
        <v>272.55342359071977</v>
      </c>
      <c r="K9" s="24">
        <f t="shared" si="2"/>
        <v>237.69411941766907</v>
      </c>
      <c r="L9" s="24">
        <f t="shared" si="2"/>
        <v>232.83066025944396</v>
      </c>
      <c r="M9" s="24">
        <f t="shared" si="2"/>
        <v>230.96161135112789</v>
      </c>
      <c r="N9" s="24">
        <f t="shared" si="2"/>
        <v>232.41734397232071</v>
      </c>
      <c r="O9" s="24">
        <f t="shared" si="2"/>
        <v>227.87181816236557</v>
      </c>
      <c r="P9" s="24">
        <f t="shared" si="2"/>
        <v>223.27946980803401</v>
      </c>
      <c r="Q9" s="24">
        <f t="shared" si="2"/>
        <v>217.02598317559514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247.92287484163401</v>
      </c>
      <c r="C11" s="21">
        <f t="shared" si="3"/>
        <v>238.97448770300633</v>
      </c>
      <c r="D11" s="21">
        <f t="shared" si="3"/>
        <v>232.46631467872962</v>
      </c>
      <c r="E11" s="21">
        <f t="shared" si="3"/>
        <v>222.90531082434327</v>
      </c>
      <c r="F11" s="21">
        <f t="shared" si="3"/>
        <v>220.19829479736907</v>
      </c>
      <c r="G11" s="21">
        <f t="shared" si="3"/>
        <v>231.03512280476559</v>
      </c>
      <c r="H11" s="21">
        <f t="shared" si="3"/>
        <v>246.30840347203392</v>
      </c>
      <c r="I11" s="21">
        <f t="shared" si="3"/>
        <v>241.63451928848929</v>
      </c>
      <c r="J11" s="21">
        <f t="shared" si="3"/>
        <v>272.55342359071977</v>
      </c>
      <c r="K11" s="21">
        <f t="shared" si="3"/>
        <v>237.69411941766907</v>
      </c>
      <c r="L11" s="21">
        <f t="shared" si="3"/>
        <v>232.83066025944396</v>
      </c>
      <c r="M11" s="21">
        <f t="shared" si="3"/>
        <v>230.96161135112789</v>
      </c>
      <c r="N11" s="21">
        <f t="shared" si="3"/>
        <v>232.41734397232071</v>
      </c>
      <c r="O11" s="21">
        <f t="shared" si="3"/>
        <v>227.87181816236557</v>
      </c>
      <c r="P11" s="21">
        <f t="shared" si="3"/>
        <v>223.27946980803401</v>
      </c>
      <c r="Q11" s="21">
        <f t="shared" si="3"/>
        <v>217.02598317559514</v>
      </c>
    </row>
    <row r="12" spans="1:17" ht="11.45" customHeight="1" x14ac:dyDescent="0.25">
      <c r="A12" s="62" t="s">
        <v>17</v>
      </c>
      <c r="B12" s="70">
        <v>247.92287484163401</v>
      </c>
      <c r="C12" s="70">
        <v>238.97448770300633</v>
      </c>
      <c r="D12" s="70">
        <v>232.46631467872962</v>
      </c>
      <c r="E12" s="70">
        <v>222.90531082434327</v>
      </c>
      <c r="F12" s="70">
        <v>220.19829479736907</v>
      </c>
      <c r="G12" s="70">
        <v>231.03512280476559</v>
      </c>
      <c r="H12" s="70">
        <v>246.30840347203392</v>
      </c>
      <c r="I12" s="70">
        <v>241.63451928848929</v>
      </c>
      <c r="J12" s="70">
        <v>272.55342359071977</v>
      </c>
      <c r="K12" s="70">
        <v>237.69411941766907</v>
      </c>
      <c r="L12" s="70">
        <v>232.83066025944396</v>
      </c>
      <c r="M12" s="70">
        <v>230.96161135112789</v>
      </c>
      <c r="N12" s="70">
        <v>232.41734397232071</v>
      </c>
      <c r="O12" s="70">
        <v>227.87181816236557</v>
      </c>
      <c r="P12" s="70">
        <v>223.27946980803401</v>
      </c>
      <c r="Q12" s="70">
        <v>217.02598317559514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81.080651547306331</v>
      </c>
      <c r="C15" s="24">
        <f t="shared" si="4"/>
        <v>62.267089213065596</v>
      </c>
      <c r="D15" s="24">
        <f t="shared" si="4"/>
        <v>62.76215617071437</v>
      </c>
      <c r="E15" s="24">
        <f t="shared" si="4"/>
        <v>65.981123166236699</v>
      </c>
      <c r="F15" s="24">
        <f t="shared" si="4"/>
        <v>62.126810896899038</v>
      </c>
      <c r="G15" s="24">
        <f t="shared" si="4"/>
        <v>55.515895036234475</v>
      </c>
      <c r="H15" s="24">
        <f t="shared" si="4"/>
        <v>61.706076612322157</v>
      </c>
      <c r="I15" s="24">
        <f t="shared" si="4"/>
        <v>62.538924784974718</v>
      </c>
      <c r="J15" s="24">
        <f t="shared" si="4"/>
        <v>64.437485805268352</v>
      </c>
      <c r="K15" s="24">
        <f t="shared" si="4"/>
        <v>66.064431700130868</v>
      </c>
      <c r="L15" s="24">
        <f t="shared" si="4"/>
        <v>62.07732653434239</v>
      </c>
      <c r="M15" s="24">
        <f t="shared" si="4"/>
        <v>57.24531707330511</v>
      </c>
      <c r="N15" s="24">
        <f t="shared" si="4"/>
        <v>46.036608895176791</v>
      </c>
      <c r="O15" s="24">
        <f t="shared" si="4"/>
        <v>44.326996697727871</v>
      </c>
      <c r="P15" s="24">
        <f t="shared" si="4"/>
        <v>54.927864308706596</v>
      </c>
      <c r="Q15" s="24">
        <f t="shared" si="4"/>
        <v>54.420022408792939</v>
      </c>
    </row>
    <row r="16" spans="1:17" ht="11.45" customHeight="1" x14ac:dyDescent="0.25">
      <c r="A16" s="116" t="s">
        <v>17</v>
      </c>
      <c r="B16" s="70">
        <v>81.080651547306331</v>
      </c>
      <c r="C16" s="70">
        <v>62.267089213065596</v>
      </c>
      <c r="D16" s="70">
        <v>62.76215617071437</v>
      </c>
      <c r="E16" s="70">
        <v>65.981123166236699</v>
      </c>
      <c r="F16" s="70">
        <v>62.126810896899038</v>
      </c>
      <c r="G16" s="70">
        <v>55.515895036234475</v>
      </c>
      <c r="H16" s="70">
        <v>61.706076612322157</v>
      </c>
      <c r="I16" s="70">
        <v>62.538924784974718</v>
      </c>
      <c r="J16" s="70">
        <v>64.437485805268352</v>
      </c>
      <c r="K16" s="70">
        <v>66.064431700130868</v>
      </c>
      <c r="L16" s="70">
        <v>62.07732653434239</v>
      </c>
      <c r="M16" s="70">
        <v>57.24531707330511</v>
      </c>
      <c r="N16" s="70">
        <v>46.036608895176791</v>
      </c>
      <c r="O16" s="70">
        <v>44.326996697727871</v>
      </c>
      <c r="P16" s="70">
        <v>54.927864308706596</v>
      </c>
      <c r="Q16" s="70">
        <v>54.420022408792939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1.1048032249761195</v>
      </c>
      <c r="C22" s="124">
        <v>1.1132374560538734</v>
      </c>
      <c r="D22" s="124">
        <v>1.090823188921128</v>
      </c>
      <c r="E22" s="124">
        <v>1.0535596451827418</v>
      </c>
      <c r="F22" s="124">
        <v>1.0406342243274738</v>
      </c>
      <c r="G22" s="124">
        <v>1.0610546168424486</v>
      </c>
      <c r="H22" s="124">
        <v>1.106809418549757</v>
      </c>
      <c r="I22" s="124">
        <v>1.0665696597537335</v>
      </c>
      <c r="J22" s="124">
        <v>1.1939324113847538</v>
      </c>
      <c r="K22" s="124">
        <v>1.1436850468445858</v>
      </c>
      <c r="L22" s="124">
        <v>1.3071913036491525</v>
      </c>
      <c r="M22" s="124">
        <v>1.2980599434314719</v>
      </c>
      <c r="N22" s="124">
        <v>1.2688016357812033</v>
      </c>
      <c r="O22" s="124">
        <v>1.2612861195243834</v>
      </c>
      <c r="P22" s="124">
        <v>1.2957949672629889</v>
      </c>
      <c r="Q22" s="124">
        <v>1.2543973609635188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3.112584687448869</v>
      </c>
      <c r="E23" s="90">
        <v>3.1128081637909646</v>
      </c>
      <c r="F23" s="90">
        <v>3.1024188000000001</v>
      </c>
      <c r="G23" s="90">
        <v>3.1065014624805913</v>
      </c>
      <c r="H23" s="90">
        <v>3.1113048298449408</v>
      </c>
      <c r="I23" s="90">
        <v>3.1102619082812279</v>
      </c>
      <c r="J23" s="90">
        <v>3.1102909326111727</v>
      </c>
      <c r="K23" s="90">
        <v>3.1058737358330135</v>
      </c>
      <c r="L23" s="90">
        <v>3.1066693790925934</v>
      </c>
      <c r="M23" s="90">
        <v>3.1067684061205858</v>
      </c>
      <c r="N23" s="90">
        <v>3.1069210889829932</v>
      </c>
      <c r="O23" s="90">
        <v>3.1073320156816315</v>
      </c>
      <c r="P23" s="90">
        <v>3.1136131429862686</v>
      </c>
      <c r="Q23" s="90">
        <v>3.1137049157919767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163.65750737135684</v>
      </c>
      <c r="C26" s="68">
        <f>IF(TrRail_act!C14=0,"",C8/TrRail_act!C14*100)</f>
        <v>151.50934733163388</v>
      </c>
      <c r="D26" s="68">
        <f>IF(TrRail_act!D14=0,"",D8/TrRail_act!D14*100)</f>
        <v>143.96409077666158</v>
      </c>
      <c r="E26" s="68">
        <f>IF(TrRail_act!E14=0,"",E8/TrRail_act!E14*100)</f>
        <v>134.2034592544438</v>
      </c>
      <c r="F26" s="68">
        <f>IF(TrRail_act!F14=0,"",F8/TrRail_act!F14*100)</f>
        <v>128.89546954133036</v>
      </c>
      <c r="G26" s="68">
        <f>IF(TrRail_act!G14=0,"",G8/TrRail_act!G14*100)</f>
        <v>135.15928324035715</v>
      </c>
      <c r="H26" s="68">
        <f>IF(TrRail_act!H14=0,"",H8/TrRail_act!H14*100)</f>
        <v>142.57700203028963</v>
      </c>
      <c r="I26" s="68">
        <f>IF(TrRail_act!I14=0,"",I8/TrRail_act!I14*100)</f>
        <v>137.43173867507079</v>
      </c>
      <c r="J26" s="68">
        <f>IF(TrRail_act!J14=0,"",J8/TrRail_act!J14*100)</f>
        <v>138.65455518362955</v>
      </c>
      <c r="K26" s="68">
        <f>IF(TrRail_act!K14=0,"",K8/TrRail_act!K14*100)</f>
        <v>125.3664166939386</v>
      </c>
      <c r="L26" s="68">
        <f>IF(TrRail_act!L14=0,"",L8/TrRail_act!L14*100)</f>
        <v>130.73717207968105</v>
      </c>
      <c r="M26" s="68">
        <f>IF(TrRail_act!M14=0,"",M8/TrRail_act!M14*100)</f>
        <v>127.61359951682441</v>
      </c>
      <c r="N26" s="68">
        <f>IF(TrRail_act!N14=0,"",N8/TrRail_act!N14*100)</f>
        <v>118.86772392925813</v>
      </c>
      <c r="O26" s="68">
        <f>IF(TrRail_act!O14=0,"",O8/TrRail_act!O14*100)</f>
        <v>114.95757284554362</v>
      </c>
      <c r="P26" s="68">
        <f>IF(TrRail_act!P14=0,"",P8/TrRail_act!P14*100)</f>
        <v>116.20279728824468</v>
      </c>
      <c r="Q26" s="68">
        <f>IF(TrRail_act!Q14=0,"",Q8/TrRail_act!Q14*100)</f>
        <v>109.76730363864293</v>
      </c>
    </row>
    <row r="27" spans="1:17" ht="11.45" customHeight="1" x14ac:dyDescent="0.25">
      <c r="A27" s="25" t="s">
        <v>39</v>
      </c>
      <c r="B27" s="79">
        <f>IF(TrRail_act!B15=0,"",B9/TrRail_act!B15*100)</f>
        <v>142.76413972557827</v>
      </c>
      <c r="C27" s="79">
        <f>IF(TrRail_act!C15=0,"",C9/TrRail_act!C15*100)</f>
        <v>136.16045271100242</v>
      </c>
      <c r="D27" s="79">
        <f>IF(TrRail_act!D15=0,"",D9/TrRail_act!D15*100)</f>
        <v>127.82599401137355</v>
      </c>
      <c r="E27" s="79">
        <f>IF(TrRail_act!E15=0,"",E9/TrRail_act!E15*100)</f>
        <v>116.40627641225608</v>
      </c>
      <c r="F27" s="79">
        <f>IF(TrRail_act!F15=0,"",F9/TrRail_act!F15*100)</f>
        <v>114.27390647997279</v>
      </c>
      <c r="G27" s="79">
        <f>IF(TrRail_act!G15=0,"",G9/TrRail_act!G15*100)</f>
        <v>123.29602365551177</v>
      </c>
      <c r="H27" s="79">
        <f>IF(TrRail_act!H15=0,"",H9/TrRail_act!H15*100)</f>
        <v>129.06660096838382</v>
      </c>
      <c r="I27" s="79">
        <f>IF(TrRail_act!I15=0,"",I9/TrRail_act!I15*100)</f>
        <v>123.97431065190527</v>
      </c>
      <c r="J27" s="79">
        <f>IF(TrRail_act!J15=0,"",J9/TrRail_act!J15*100)</f>
        <v>125.41966558924535</v>
      </c>
      <c r="K27" s="79">
        <f>IF(TrRail_act!K15=0,"",K9/TrRail_act!K15*100)</f>
        <v>107.93760785884936</v>
      </c>
      <c r="L27" s="79">
        <f>IF(TrRail_act!L15=0,"",L9/TrRail_act!L15*100)</f>
        <v>114.49737903132298</v>
      </c>
      <c r="M27" s="79">
        <f>IF(TrRail_act!M15=0,"",M9/TrRail_act!M15*100)</f>
        <v>113.66940849430445</v>
      </c>
      <c r="N27" s="79">
        <f>IF(TrRail_act!N15=0,"",N9/TrRail_act!N15*100)</f>
        <v>109.94929540213548</v>
      </c>
      <c r="O27" s="79">
        <f>IF(TrRail_act!O15=0,"",O9/TrRail_act!O15*100)</f>
        <v>106.11753452799273</v>
      </c>
      <c r="P27" s="79">
        <f>IF(TrRail_act!P15=0,"",P9/TrRail_act!P15*100)</f>
        <v>102.66221932944852</v>
      </c>
      <c r="Q27" s="79">
        <f>IF(TrRail_act!Q15=0,"",Q9/TrRail_act!Q15*100)</f>
        <v>96.92361861907716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423.89782174940177</v>
      </c>
      <c r="C29" s="76">
        <f>IF(TrRail_act!C17=0,"",C11/TrRail_act!C17*100)</f>
        <v>416.99956877213185</v>
      </c>
      <c r="D29" s="76">
        <f>IF(TrRail_act!D17=0,"",D11/TrRail_act!D17*100)</f>
        <v>393.64089009625519</v>
      </c>
      <c r="E29" s="76">
        <f>IF(TrRail_act!E17=0,"",E11/TrRail_act!E17*100)</f>
        <v>355.90333741706576</v>
      </c>
      <c r="F29" s="76">
        <f>IF(TrRail_act!F17=0,"",F11/TrRail_act!F17*100)</f>
        <v>358.52375885382247</v>
      </c>
      <c r="G29" s="76">
        <f>IF(TrRail_act!G17=0,"",G11/TrRail_act!G17*100)</f>
        <v>343.11516056106592</v>
      </c>
      <c r="H29" s="76">
        <f>IF(TrRail_act!H17=0,"",H11/TrRail_act!H17*100)</f>
        <v>338.90863318034718</v>
      </c>
      <c r="I29" s="76">
        <f>IF(TrRail_act!I17=0,"",I11/TrRail_act!I17*100)</f>
        <v>318.04418371231031</v>
      </c>
      <c r="J29" s="76">
        <f>IF(TrRail_act!J17=0,"",J11/TrRail_act!J17*100)</f>
        <v>358.72513553882834</v>
      </c>
      <c r="K29" s="76">
        <f>IF(TrRail_act!K17=0,"",K11/TrRail_act!K17*100)</f>
        <v>302.40814601132195</v>
      </c>
      <c r="L29" s="76">
        <f>IF(TrRail_act!L17=0,"",L11/TrRail_act!L17*100)</f>
        <v>370.88542153787256</v>
      </c>
      <c r="M29" s="76">
        <f>IF(TrRail_act!M17=0,"",M11/TrRail_act!M17*100)</f>
        <v>341.48460695405544</v>
      </c>
      <c r="N29" s="76">
        <f>IF(TrRail_act!N17=0,"",N11/TrRail_act!N17*100)</f>
        <v>353.76949819158608</v>
      </c>
      <c r="O29" s="76">
        <f>IF(TrRail_act!O17=0,"",O11/TrRail_act!O17*100)</f>
        <v>329.1566520842436</v>
      </c>
      <c r="P29" s="76">
        <f>IF(TrRail_act!P17=0,"",P11/TrRail_act!P17*100)</f>
        <v>304.42607629731839</v>
      </c>
      <c r="Q29" s="76">
        <f>IF(TrRail_act!Q17=0,"",Q11/TrRail_act!Q17*100)</f>
        <v>278.57703045086544</v>
      </c>
    </row>
    <row r="30" spans="1:17" ht="11.45" customHeight="1" x14ac:dyDescent="0.25">
      <c r="A30" s="62" t="s">
        <v>17</v>
      </c>
      <c r="B30" s="77">
        <f>IF(TrRail_act!B18=0,"",B12/TrRail_act!B18*100)</f>
        <v>929.65993987816535</v>
      </c>
      <c r="C30" s="77">
        <f>IF(TrRail_act!C18=0,"",C12/TrRail_act!C18*100)</f>
        <v>848.57350702862766</v>
      </c>
      <c r="D30" s="77">
        <f>IF(TrRail_act!D18=0,"",D12/TrRail_act!D18*100)</f>
        <v>849.94656240947677</v>
      </c>
      <c r="E30" s="77">
        <f>IF(TrRail_act!E18=0,"",E12/TrRail_act!E18*100)</f>
        <v>794.5965542791813</v>
      </c>
      <c r="F30" s="77">
        <f>IF(TrRail_act!F18=0,"",F12/TrRail_act!F18*100)</f>
        <v>763.62288388600723</v>
      </c>
      <c r="G30" s="77">
        <f>IF(TrRail_act!G18=0,"",G12/TrRail_act!G18*100)</f>
        <v>754.45573052296879</v>
      </c>
      <c r="H30" s="77">
        <f>IF(TrRail_act!H18=0,"",H12/TrRail_act!H18*100)</f>
        <v>718.91518967812681</v>
      </c>
      <c r="I30" s="77">
        <f>IF(TrRail_act!I18=0,"",I12/TrRail_act!I18*100)</f>
        <v>683.5210570673097</v>
      </c>
      <c r="J30" s="77">
        <f>IF(TrRail_act!J18=0,"",J12/TrRail_act!J18*100)</f>
        <v>673.20130010037451</v>
      </c>
      <c r="K30" s="77">
        <f>IF(TrRail_act!K18=0,"",K12/TrRail_act!K18*100)</f>
        <v>596.89067072314015</v>
      </c>
      <c r="L30" s="77">
        <f>IF(TrRail_act!L18=0,"",L12/TrRail_act!L18*100)</f>
        <v>595.77575780696111</v>
      </c>
      <c r="M30" s="77">
        <f>IF(TrRail_act!M18=0,"",M12/TrRail_act!M18*100)</f>
        <v>593.86208292454614</v>
      </c>
      <c r="N30" s="77">
        <f>IF(TrRail_act!N18=0,"",N12/TrRail_act!N18*100)</f>
        <v>592.3384945775033</v>
      </c>
      <c r="O30" s="77">
        <f>IF(TrRail_act!O18=0,"",O12/TrRail_act!O18*100)</f>
        <v>589.25220644984915</v>
      </c>
      <c r="P30" s="77">
        <f>IF(TrRail_act!P18=0,"",P12/TrRail_act!P18*100)</f>
        <v>583.74026118718064</v>
      </c>
      <c r="Q30" s="77">
        <f>IF(TrRail_act!Q18=0,"",Q12/TrRail_act!Q18*100)</f>
        <v>582.3613057412108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296.21027623897203</v>
      </c>
      <c r="C33" s="79">
        <f>IF(TrRail_act!C21=0,"",C15/TrRail_act!C21*100)</f>
        <v>267.03914909525878</v>
      </c>
      <c r="D33" s="79">
        <f>IF(TrRail_act!D21=0,"",D15/TrRail_act!D21*100)</f>
        <v>270.41726100213549</v>
      </c>
      <c r="E33" s="79">
        <f>IF(TrRail_act!E21=0,"",E15/TrRail_act!E21*100)</f>
        <v>277.57020194779989</v>
      </c>
      <c r="F33" s="79">
        <f>IF(TrRail_act!F21=0,"",F15/TrRail_act!F21*100)</f>
        <v>235.85825284255813</v>
      </c>
      <c r="G33" s="79">
        <f>IF(TrRail_act!G21=0,"",G15/TrRail_act!G21*100)</f>
        <v>225.4232210392413</v>
      </c>
      <c r="H33" s="79">
        <f>IF(TrRail_act!H21=0,"",H15/TrRail_act!H21*100)</f>
        <v>244.90857713481188</v>
      </c>
      <c r="I33" s="79">
        <f>IF(TrRail_act!I21=0,"",I15/TrRail_act!I21*100)</f>
        <v>236.71054044275061</v>
      </c>
      <c r="J33" s="79">
        <f>IF(TrRail_act!J21=0,"",J15/TrRail_act!J21*100)</f>
        <v>250.43357276920855</v>
      </c>
      <c r="K33" s="79">
        <f>IF(TrRail_act!K21=0,"",K15/TrRail_act!K21*100)</f>
        <v>299.17474353485852</v>
      </c>
      <c r="L33" s="79">
        <f>IF(TrRail_act!L21=0,"",L15/TrRail_act!L21*100)</f>
        <v>279.33865811593694</v>
      </c>
      <c r="M33" s="79">
        <f>IF(TrRail_act!M21=0,"",M15/TrRail_act!M21*100)</f>
        <v>252.66846939436962</v>
      </c>
      <c r="N33" s="79">
        <f>IF(TrRail_act!N21=0,"",N15/TrRail_act!N21*100)</f>
        <v>201.3024356598149</v>
      </c>
      <c r="O33" s="79">
        <f>IF(TrRail_act!O21=0,"",O15/TrRail_act!O21*100)</f>
        <v>201.05985801811858</v>
      </c>
      <c r="P33" s="79">
        <f>IF(TrRail_act!P21=0,"",P15/TrRail_act!P21*100)</f>
        <v>250.51559735389836</v>
      </c>
      <c r="Q33" s="79">
        <f>IF(TrRail_act!Q21=0,"",Q15/TrRail_act!Q21*100)</f>
        <v>232.78526695776449</v>
      </c>
    </row>
    <row r="34" spans="1:17" ht="11.45" customHeight="1" x14ac:dyDescent="0.25">
      <c r="A34" s="116" t="s">
        <v>17</v>
      </c>
      <c r="B34" s="77">
        <f>IF(TrRail_act!B22=0,"",B16/TrRail_act!B22*100)</f>
        <v>1202.8461524558106</v>
      </c>
      <c r="C34" s="77">
        <f>IF(TrRail_act!C22=0,"",C16/TrRail_act!C22*100)</f>
        <v>1196.6453573091658</v>
      </c>
      <c r="D34" s="77">
        <f>IF(TrRail_act!D22=0,"",D16/TrRail_act!D22*100)</f>
        <v>1198.4658058615946</v>
      </c>
      <c r="E34" s="77">
        <f>IF(TrRail_act!E22=0,"",E16/TrRail_act!E22*100)</f>
        <v>1178.0465378587405</v>
      </c>
      <c r="F34" s="77">
        <f>IF(TrRail_act!F22=0,"",F16/TrRail_act!F22*100)</f>
        <v>1163.3907078413827</v>
      </c>
      <c r="G34" s="77">
        <f>IF(TrRail_act!G22=0,"",G16/TrRail_act!G22*100)</f>
        <v>1144.3610332372295</v>
      </c>
      <c r="H34" s="77">
        <f>IF(TrRail_act!H22=0,"",H16/TrRail_act!H22*100)</f>
        <v>1127.852740680137</v>
      </c>
      <c r="I34" s="77">
        <f>IF(TrRail_act!I22=0,"",I16/TrRail_act!I22*100)</f>
        <v>1120.4717778329912</v>
      </c>
      <c r="J34" s="77">
        <f>IF(TrRail_act!J22=0,"",J16/TrRail_act!J22*100)</f>
        <v>1114.5497224485878</v>
      </c>
      <c r="K34" s="77">
        <f>IF(TrRail_act!K22=0,"",K16/TrRail_act!K22*100)</f>
        <v>1109.5668424381274</v>
      </c>
      <c r="L34" s="77">
        <f>IF(TrRail_act!L22=0,"",L16/TrRail_act!L22*100)</f>
        <v>1107.498226792153</v>
      </c>
      <c r="M34" s="77">
        <f>IF(TrRail_act!M22=0,"",M16/TrRail_act!M22*100)</f>
        <v>1094.3242431175572</v>
      </c>
      <c r="N34" s="77">
        <f>IF(TrRail_act!N22=0,"",N16/TrRail_act!N22*100)</f>
        <v>1087.4305378152869</v>
      </c>
      <c r="O34" s="77">
        <f>IF(TrRail_act!O22=0,"",O16/TrRail_act!O22*100)</f>
        <v>1084.280586010738</v>
      </c>
      <c r="P34" s="77">
        <f>IF(TrRail_act!P22=0,"",P16/TrRail_act!P22*100)</f>
        <v>1079.562119271036</v>
      </c>
      <c r="Q34" s="77">
        <f>IF(TrRail_act!Q22=0,"",Q16/TrRail_act!Q22*100)</f>
        <v>1077.5110354825592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16.132409867362963</v>
      </c>
      <c r="C38" s="79">
        <f>IF(TrRail_act!C4=0,"",C9/TrRail_act!C4*1000)</f>
        <v>15.391890229486432</v>
      </c>
      <c r="D38" s="79">
        <f>IF(TrRail_act!D4=0,"",D9/TrRail_act!D4*1000)</f>
        <v>15.597578816339883</v>
      </c>
      <c r="E38" s="79">
        <f>IF(TrRail_act!E4=0,"",E9/TrRail_act!E4*1000)</f>
        <v>14.780147123234135</v>
      </c>
      <c r="F38" s="79">
        <f>IF(TrRail_act!F4=0,"",F9/TrRail_act!F4*1000)</f>
        <v>14.386873659623603</v>
      </c>
      <c r="G38" s="79">
        <f>IF(TrRail_act!G4=0,"",G9/TrRail_act!G4*1000)</f>
        <v>15.823022957343614</v>
      </c>
      <c r="H38" s="79">
        <f>IF(TrRail_act!H4=0,"",H9/TrRail_act!H4*1000)</f>
        <v>16.731998496823127</v>
      </c>
      <c r="I38" s="79">
        <f>IF(TrRail_act!I4=0,"",I9/TrRail_act!I4*1000)</f>
        <v>16.495625412228591</v>
      </c>
      <c r="J38" s="79">
        <f>IF(TrRail_act!J4=0,"",J9/TrRail_act!J4*1000)</f>
        <v>17.124707748948829</v>
      </c>
      <c r="K38" s="79">
        <f>IF(TrRail_act!K4=0,"",K9/TrRail_act!K4*1000)</f>
        <v>15.376074276470147</v>
      </c>
      <c r="L38" s="79">
        <f>IF(TrRail_act!L4=0,"",L9/TrRail_act!L4*1000)</f>
        <v>14.967257666459497</v>
      </c>
      <c r="M38" s="79">
        <f>IF(TrRail_act!M4=0,"",M9/TrRail_act!M4*1000)</f>
        <v>15.012129434587447</v>
      </c>
      <c r="N38" s="79">
        <f>IF(TrRail_act!N4=0,"",N9/TrRail_act!N4*1000)</f>
        <v>13.91887315680445</v>
      </c>
      <c r="O38" s="79">
        <f>IF(TrRail_act!O4=0,"",O9/TrRail_act!O4*1000)</f>
        <v>13.331372567695682</v>
      </c>
      <c r="P38" s="79">
        <f>IF(TrRail_act!P4=0,"",P9/TrRail_act!P4*1000)</f>
        <v>12.980307987026288</v>
      </c>
      <c r="Q38" s="79">
        <f>IF(TrRail_act!Q4=0,"",Q9/TrRail_act!Q4*1000)</f>
        <v>12.085197860318251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33.962037649538907</v>
      </c>
      <c r="C40" s="76">
        <f>IF(TrRail_act!C6=0,"",C11/TrRail_act!C6*1000)</f>
        <v>32.740716221812072</v>
      </c>
      <c r="D40" s="76">
        <f>IF(TrRail_act!D6=0,"",D11/TrRail_act!D6*1000)</f>
        <v>35.23818624810211</v>
      </c>
      <c r="E40" s="76">
        <f>IF(TrRail_act!E6=0,"",E11/TrRail_act!E6*1000)</f>
        <v>34.19842142134754</v>
      </c>
      <c r="F40" s="76">
        <f>IF(TrRail_act!F6=0,"",F11/TrRail_act!F6*1000)</f>
        <v>33.469873050215696</v>
      </c>
      <c r="G40" s="76">
        <f>IF(TrRail_act!G6=0,"",G11/TrRail_act!G6*1000)</f>
        <v>34.684750458604654</v>
      </c>
      <c r="H40" s="76">
        <f>IF(TrRail_act!H6=0,"",H11/TrRail_act!H6*1000)</f>
        <v>36.360850822561844</v>
      </c>
      <c r="I40" s="76">
        <f>IF(TrRail_act!I6=0,"",I11/TrRail_act!I6*1000)</f>
        <v>36.78406443727954</v>
      </c>
      <c r="J40" s="76">
        <f>IF(TrRail_act!J6=0,"",J11/TrRail_act!J6*1000)</f>
        <v>41.802672329864997</v>
      </c>
      <c r="K40" s="76">
        <f>IF(TrRail_act!K6=0,"",K11/TrRail_act!K6*1000)</f>
        <v>38.11032859029487</v>
      </c>
      <c r="L40" s="76">
        <f>IF(TrRail_act!L6=0,"",L11/TrRail_act!L6*1000)</f>
        <v>37.027776758817424</v>
      </c>
      <c r="M40" s="76">
        <f>IF(TrRail_act!M6=0,"",M11/TrRail_act!M6*1000)</f>
        <v>36.178197266780685</v>
      </c>
      <c r="N40" s="76">
        <f>IF(TrRail_act!N6=0,"",N11/TrRail_act!N6*1000)</f>
        <v>33.562071331743063</v>
      </c>
      <c r="O40" s="76">
        <f>IF(TrRail_act!O6=0,"",O11/TrRail_act!O6*1000)</f>
        <v>31.361384277782214</v>
      </c>
      <c r="P40" s="76">
        <f>IF(TrRail_act!P6=0,"",P11/TrRail_act!P6*1000)</f>
        <v>30.18105836821222</v>
      </c>
      <c r="Q40" s="76">
        <f>IF(TrRail_act!Q6=0,"",Q11/TrRail_act!Q6*1000)</f>
        <v>27.544863964411114</v>
      </c>
    </row>
    <row r="41" spans="1:17" ht="11.45" customHeight="1" x14ac:dyDescent="0.25">
      <c r="A41" s="62" t="s">
        <v>17</v>
      </c>
      <c r="B41" s="77">
        <f>IF(TrRail_act!B7=0,"",B12/TrRail_act!B7*1000)</f>
        <v>82.899807374725555</v>
      </c>
      <c r="C41" s="77">
        <f>IF(TrRail_act!C7=0,"",C12/TrRail_act!C7*1000)</f>
        <v>73.075886121988972</v>
      </c>
      <c r="D41" s="77">
        <f>IF(TrRail_act!D7=0,"",D12/TrRail_act!D7*1000)</f>
        <v>81.120384000929391</v>
      </c>
      <c r="E41" s="77">
        <f>IF(TrRail_act!E7=0,"",E12/TrRail_act!E7*1000)</f>
        <v>80.115327136670814</v>
      </c>
      <c r="F41" s="77">
        <f>IF(TrRail_act!F7=0,"",F12/TrRail_act!F7*1000)</f>
        <v>70.907679855581449</v>
      </c>
      <c r="G41" s="77">
        <f>IF(TrRail_act!G7=0,"",G12/TrRail_act!G7*1000)</f>
        <v>73.611040662248627</v>
      </c>
      <c r="H41" s="77">
        <f>IF(TrRail_act!H7=0,"",H12/TrRail_act!H7*1000)</f>
        <v>82.64094826506097</v>
      </c>
      <c r="I41" s="77">
        <f>IF(TrRail_act!I7=0,"",I12/TrRail_act!I7*1000)</f>
        <v>80.551664630770205</v>
      </c>
      <c r="J41" s="77">
        <f>IF(TrRail_act!J7=0,"",J12/TrRail_act!J7*1000)</f>
        <v>94.456901651198919</v>
      </c>
      <c r="K41" s="77">
        <f>IF(TrRail_act!K7=0,"",K12/TrRail_act!K7*1000)</f>
        <v>78.826220772730721</v>
      </c>
      <c r="L41" s="77">
        <f>IF(TrRail_act!L7=0,"",L12/TrRail_act!L7*1000)</f>
        <v>76.684082656956122</v>
      </c>
      <c r="M41" s="77">
        <f>IF(TrRail_act!M7=0,"",M12/TrRail_act!M7*1000)</f>
        <v>75.620758729169353</v>
      </c>
      <c r="N41" s="77">
        <f>IF(TrRail_act!N7=0,"",N12/TrRail_act!N7*1000)</f>
        <v>68.347892640659325</v>
      </c>
      <c r="O41" s="77">
        <f>IF(TrRail_act!O7=0,"",O12/TrRail_act!O7*1000)</f>
        <v>67.473619838556104</v>
      </c>
      <c r="P41" s="77">
        <f>IF(TrRail_act!P7=0,"",P12/TrRail_act!P7*1000)</f>
        <v>64.968253539163001</v>
      </c>
      <c r="Q41" s="77">
        <f>IF(TrRail_act!Q7=0,"",Q12/TrRail_act!Q7*1000)</f>
        <v>60.919620605557505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4.6342393431245048</v>
      </c>
      <c r="C44" s="79">
        <f>IF(TrRail_act!C10=0,"",C15/TrRail_act!C10*1000)</f>
        <v>3.6844431487021061</v>
      </c>
      <c r="D44" s="79">
        <f>IF(TrRail_act!D10=0,"",D15/TrRail_act!D10*1000)</f>
        <v>3.969775848875039</v>
      </c>
      <c r="E44" s="79">
        <f>IF(TrRail_act!E10=0,"",E15/TrRail_act!E10*1000)</f>
        <v>4.1596975896000945</v>
      </c>
      <c r="F44" s="79">
        <f>IF(TrRail_act!F10=0,"",F15/TrRail_act!F10*1000)</f>
        <v>4.1165392855088152</v>
      </c>
      <c r="G44" s="79">
        <f>IF(TrRail_act!G10=0,"",G15/TrRail_act!G10*1000)</f>
        <v>3.7344204921454645</v>
      </c>
      <c r="H44" s="79">
        <f>IF(TrRail_act!H10=0,"",H15/TrRail_act!H10*1000)</f>
        <v>3.9106455803487012</v>
      </c>
      <c r="I44" s="79">
        <f>IF(TrRail_act!I10=0,"",I15/TrRail_act!I10*1000)</f>
        <v>3.8358025505995292</v>
      </c>
      <c r="J44" s="79">
        <f>IF(TrRail_act!J10=0,"",J15/TrRail_act!J10*1000)</f>
        <v>4.1742233468464303</v>
      </c>
      <c r="K44" s="79">
        <f>IF(TrRail_act!K10=0,"",K15/TrRail_act!K10*1000)</f>
        <v>5.1649153076484149</v>
      </c>
      <c r="L44" s="79">
        <f>IF(TrRail_act!L10=0,"",L15/TrRail_act!L10*1000)</f>
        <v>4.5081573372797674</v>
      </c>
      <c r="M44" s="79">
        <f>IF(TrRail_act!M10=0,"",M15/TrRail_act!M10*1000)</f>
        <v>3.9986949618123151</v>
      </c>
      <c r="N44" s="79">
        <f>IF(TrRail_act!N10=0,"",N15/TrRail_act!N10*1000)</f>
        <v>3.2267897171918971</v>
      </c>
      <c r="O44" s="79">
        <f>IF(TrRail_act!O10=0,"",O15/TrRail_act!O10*1000)</f>
        <v>3.1741494233961953</v>
      </c>
      <c r="P44" s="79">
        <f>IF(TrRail_act!P10=0,"",P15/TrRail_act!P10*1000)</f>
        <v>3.7688942163240426</v>
      </c>
      <c r="Q44" s="79">
        <f>IF(TrRail_act!Q10=0,"",Q15/TrRail_act!Q10*1000)</f>
        <v>3.5659538961269206</v>
      </c>
    </row>
    <row r="45" spans="1:17" ht="11.45" customHeight="1" x14ac:dyDescent="0.25">
      <c r="A45" s="116" t="s">
        <v>17</v>
      </c>
      <c r="B45" s="77">
        <f>IF(TrRail_act!B11=0,"",B16/TrRail_act!B11*1000)</f>
        <v>17.529156429484392</v>
      </c>
      <c r="C45" s="77">
        <f>IF(TrRail_act!C11=0,"",C16/TrRail_act!C11*1000)</f>
        <v>15.344569444616562</v>
      </c>
      <c r="D45" s="77">
        <f>IF(TrRail_act!D11=0,"",D16/TrRail_act!D11*1000)</f>
        <v>16.355162943261508</v>
      </c>
      <c r="E45" s="77">
        <f>IF(TrRail_act!E11=0,"",E16/TrRail_act!E11*1000)</f>
        <v>18.805238044357111</v>
      </c>
      <c r="F45" s="77">
        <f>IF(TrRail_act!F11=0,"",F16/TrRail_act!F11*1000)</f>
        <v>18.833482594273733</v>
      </c>
      <c r="G45" s="77">
        <f>IF(TrRail_act!G11=0,"",G16/TrRail_act!G11*1000)</f>
        <v>17.573844120847617</v>
      </c>
      <c r="H45" s="77">
        <f>IF(TrRail_act!H11=0,"",H16/TrRail_act!H11*1000)</f>
        <v>16.727605247720042</v>
      </c>
      <c r="I45" s="77">
        <f>IF(TrRail_act!I11=0,"",I16/TrRail_act!I11*1000)</f>
        <v>16.854900982579501</v>
      </c>
      <c r="J45" s="77">
        <f>IF(TrRail_act!J11=0,"",J16/TrRail_act!J11*1000)</f>
        <v>17.267928891534712</v>
      </c>
      <c r="K45" s="77">
        <f>IF(TrRail_act!K11=0,"",K16/TrRail_act!K11*1000)</f>
        <v>17.883558682688445</v>
      </c>
      <c r="L45" s="77">
        <f>IF(TrRail_act!L11=0,"",L16/TrRail_act!L11*1000)</f>
        <v>16.658523364951865</v>
      </c>
      <c r="M45" s="77">
        <f>IF(TrRail_act!M11=0,"",M16/TrRail_act!M11*1000)</f>
        <v>16.107716392989797</v>
      </c>
      <c r="N45" s="77">
        <f>IF(TrRail_act!N11=0,"",N16/TrRail_act!N11*1000)</f>
        <v>16.133987561023446</v>
      </c>
      <c r="O45" s="77">
        <f>IF(TrRail_act!O11=0,"",O16/TrRail_act!O11*1000)</f>
        <v>15.850042391624523</v>
      </c>
      <c r="P45" s="77">
        <f>IF(TrRail_act!P11=0,"",P16/TrRail_act!P11*1000)</f>
        <v>15.107649801426831</v>
      </c>
      <c r="Q45" s="77">
        <f>IF(TrRail_act!Q11=0,"",Q16/TrRail_act!Q11*1000)</f>
        <v>15.329636306868027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201.64528250641237</v>
      </c>
      <c r="C49" s="79">
        <f>IF(TrRail_act!C37=0,"",1000000*C9/TrRail_act!C37/1000)</f>
        <v>189.28672293307432</v>
      </c>
      <c r="D49" s="79">
        <f>IF(TrRail_act!D37=0,"",1000000*D9/TrRail_act!D37/1000)</f>
        <v>178.47701702781546</v>
      </c>
      <c r="E49" s="79">
        <f>IF(TrRail_act!E37=0,"",1000000*E9/TrRail_act!E37/1000)</f>
        <v>163.2407988460954</v>
      </c>
      <c r="F49" s="79">
        <f>IF(TrRail_act!F37=0,"",1000000*F9/TrRail_act!F37/1000)</f>
        <v>158.01815198950058</v>
      </c>
      <c r="G49" s="79">
        <f>IF(TrRail_act!G37=0,"",1000000*G9/TrRail_act!G37/1000)</f>
        <v>164.49634945159528</v>
      </c>
      <c r="H49" s="79">
        <f>IF(TrRail_act!H37=0,"",1000000*H9/TrRail_act!H37/1000)</f>
        <v>172.78737528729141</v>
      </c>
      <c r="I49" s="79">
        <f>IF(TrRail_act!I37=0,"",1000000*I9/TrRail_act!I37/1000)</f>
        <v>167.91835947775488</v>
      </c>
      <c r="J49" s="79">
        <f>IF(TrRail_act!J37=0,"",1000000*J9/TrRail_act!J37/1000)</f>
        <v>176.52423807689101</v>
      </c>
      <c r="K49" s="79">
        <f>IF(TrRail_act!K37=0,"",1000000*K9/TrRail_act!K37/1000)</f>
        <v>152.80881994064228</v>
      </c>
      <c r="L49" s="79">
        <f>IF(TrRail_act!L37=0,"",1000000*L9/TrRail_act!L37/1000)</f>
        <v>148.25256941066155</v>
      </c>
      <c r="M49" s="79">
        <f>IF(TrRail_act!M37=0,"",1000000*M9/TrRail_act!M37/1000)</f>
        <v>145.94730575110765</v>
      </c>
      <c r="N49" s="79">
        <f>IF(TrRail_act!N37=0,"",1000000*N9/TrRail_act!N37/1000)</f>
        <v>145.44264328680896</v>
      </c>
      <c r="O49" s="79">
        <f>IF(TrRail_act!O37=0,"",1000000*O9/TrRail_act!O37/1000)</f>
        <v>141.44743523424307</v>
      </c>
      <c r="P49" s="79">
        <f>IF(TrRail_act!P37=0,"",1000000*P9/TrRail_act!P37/1000)</f>
        <v>136.89728375722504</v>
      </c>
      <c r="Q49" s="79">
        <f>IF(TrRail_act!Q37=0,"",1000000*Q9/TrRail_act!Q37/1000)</f>
        <v>133.34929841818442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1142.5017273808019</v>
      </c>
      <c r="C51" s="76">
        <f>IF(TrRail_act!C39=0,"",1000000*C11/TrRail_act!C39/1000)</f>
        <v>1071.6344740045126</v>
      </c>
      <c r="D51" s="76">
        <f>IF(TrRail_act!D39=0,"",1000000*D11/TrRail_act!D39/1000)</f>
        <v>1042.4498416086531</v>
      </c>
      <c r="E51" s="76">
        <f>IF(TrRail_act!E39=0,"",1000000*E11/TrRail_act!E39/1000)</f>
        <v>958.73251967459464</v>
      </c>
      <c r="F51" s="76">
        <f>IF(TrRail_act!F39=0,"",1000000*F11/TrRail_act!F39/1000)</f>
        <v>921.33177739484972</v>
      </c>
      <c r="G51" s="76">
        <f>IF(TrRail_act!G39=0,"",1000000*G11/TrRail_act!G39/1000)</f>
        <v>925.9924761714052</v>
      </c>
      <c r="H51" s="76">
        <f>IF(TrRail_act!H39=0,"",1000000*H11/TrRail_act!H39/1000)</f>
        <v>913.94583848621119</v>
      </c>
      <c r="I51" s="76">
        <f>IF(TrRail_act!I39=0,"",1000000*I11/TrRail_act!I39/1000)</f>
        <v>858.38195129125859</v>
      </c>
      <c r="J51" s="76">
        <f>IF(TrRail_act!J39=0,"",1000000*J11/TrRail_act!J39/1000)</f>
        <v>883.47949300071241</v>
      </c>
      <c r="K51" s="76">
        <f>IF(TrRail_act!K39=0,"",1000000*K11/TrRail_act!K39/1000)</f>
        <v>749.82372056047029</v>
      </c>
      <c r="L51" s="76">
        <f>IF(TrRail_act!L39=0,"",1000000*L11/TrRail_act!L39/1000)</f>
        <v>717.50588677794758</v>
      </c>
      <c r="M51" s="76">
        <f>IF(TrRail_act!M39=0,"",1000000*M11/TrRail_act!M39/1000)</f>
        <v>711.74610585863763</v>
      </c>
      <c r="N51" s="76">
        <f>IF(TrRail_act!N39=0,"",1000000*N11/TrRail_act!N39/1000)</f>
        <v>715.13028914560209</v>
      </c>
      <c r="O51" s="76">
        <f>IF(TrRail_act!O39=0,"",1000000*O11/TrRail_act!O39/1000)</f>
        <v>703.30808074804202</v>
      </c>
      <c r="P51" s="76">
        <f>IF(TrRail_act!P39=0,"",1000000*P11/TrRail_act!P39/1000)</f>
        <v>690.19928843287164</v>
      </c>
      <c r="Q51" s="76">
        <f>IF(TrRail_act!Q39=0,"",1000000*Q11/TrRail_act!Q39/1000)</f>
        <v>678.20619742373481</v>
      </c>
    </row>
    <row r="52" spans="1:17" ht="11.45" customHeight="1" x14ac:dyDescent="0.25">
      <c r="A52" s="62" t="s">
        <v>17</v>
      </c>
      <c r="B52" s="77">
        <f>IF(TrRail_act!B40=0,"",1000000*B12/TrRail_act!B40/1000)</f>
        <v>2516.9835009302942</v>
      </c>
      <c r="C52" s="77">
        <f>IF(TrRail_act!C40=0,"",1000000*C12/TrRail_act!C40/1000)</f>
        <v>2297.831612528907</v>
      </c>
      <c r="D52" s="77">
        <f>IF(TrRail_act!D40=0,"",1000000*D12/TrRail_act!D40/1000)</f>
        <v>2235.2530257570156</v>
      </c>
      <c r="E52" s="77">
        <f>IF(TrRail_act!E40=0,"",1000000*E12/TrRail_act!E40/1000)</f>
        <v>2143.3202963879162</v>
      </c>
      <c r="F52" s="77">
        <f>IF(TrRail_act!F40=0,"",1000000*F12/TrRail_act!F40/1000)</f>
        <v>2067.5896225105075</v>
      </c>
      <c r="G52" s="77">
        <f>IF(TrRail_act!G40=0,"",1000000*G12/TrRail_act!G40/1000)</f>
        <v>2044.558608891731</v>
      </c>
      <c r="H52" s="77">
        <f>IF(TrRail_act!H40=0,"",1000000*H12/TrRail_act!H40/1000)</f>
        <v>1947.1020037314934</v>
      </c>
      <c r="I52" s="77">
        <f>IF(TrRail_act!I40=0,"",1000000*I12/TrRail_act!I40/1000)</f>
        <v>1851.6055117891899</v>
      </c>
      <c r="J52" s="77">
        <f>IF(TrRail_act!J40=0,"",1000000*J12/TrRail_act!J40/1000)</f>
        <v>1823.099823349296</v>
      </c>
      <c r="K52" s="77">
        <f>IF(TrRail_act!K40=0,"",1000000*K12/TrRail_act!K40/1000)</f>
        <v>1504.3931608713233</v>
      </c>
      <c r="L52" s="77">
        <f>IF(TrRail_act!L40=0,"",1000000*L12/TrRail_act!L40/1000)</f>
        <v>1487.7358483031564</v>
      </c>
      <c r="M52" s="77">
        <f>IF(TrRail_act!M40=0,"",1000000*M12/TrRail_act!M40/1000)</f>
        <v>1475.7930437771749</v>
      </c>
      <c r="N52" s="77">
        <f>IF(TrRail_act!N40=0,"",1000000*N12/TrRail_act!N40/1000)</f>
        <v>1485.094849663391</v>
      </c>
      <c r="O52" s="77">
        <f>IF(TrRail_act!O40=0,"",1000000*O12/TrRail_act!O40/1000)</f>
        <v>1465.4136216229299</v>
      </c>
      <c r="P52" s="77">
        <f>IF(TrRail_act!P40=0,"",1000000*P12/TrRail_act!P40/1000)</f>
        <v>1440.5127084389289</v>
      </c>
      <c r="Q52" s="77">
        <f>IF(TrRail_act!Q40=0,"",1000000*Q12/TrRail_act!Q40/1000)</f>
        <v>1432.5147404329712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422.29506014222045</v>
      </c>
      <c r="C55" s="79">
        <f>IF(TrRail_act!C43=0,"",1000000*C15/TrRail_act!C43/1000)</f>
        <v>332.97908670088555</v>
      </c>
      <c r="D55" s="79">
        <f>IF(TrRail_act!D43=0,"",1000000*D15/TrRail_act!D43/1000)</f>
        <v>333.8412562272041</v>
      </c>
      <c r="E55" s="79">
        <f>IF(TrRail_act!E43=0,"",1000000*E15/TrRail_act!E43/1000)</f>
        <v>350.96342109700373</v>
      </c>
      <c r="F55" s="79">
        <f>IF(TrRail_act!F43=0,"",1000000*F15/TrRail_act!F43/1000)</f>
        <v>328.71328516877799</v>
      </c>
      <c r="G55" s="79">
        <f>IF(TrRail_act!G43=0,"",1000000*G15/TrRail_act!G43/1000)</f>
        <v>291.42202118758257</v>
      </c>
      <c r="H55" s="79">
        <f>IF(TrRail_act!H43=0,"",1000000*H15/TrRail_act!H43/1000)</f>
        <v>322.22494314528541</v>
      </c>
      <c r="I55" s="79">
        <f>IF(TrRail_act!I43=0,"",1000000*I15/TrRail_act!I43/1000)</f>
        <v>326.57401976488097</v>
      </c>
      <c r="J55" s="79">
        <f>IF(TrRail_act!J43=0,"",1000000*J15/TrRail_act!J43/1000)</f>
        <v>334.74018600139408</v>
      </c>
      <c r="K55" s="79">
        <f>IF(TrRail_act!K43=0,"",1000000*K15/TrRail_act!K43/1000)</f>
        <v>341.41825168026287</v>
      </c>
      <c r="L55" s="79">
        <f>IF(TrRail_act!L43=0,"",1000000*L15/TrRail_act!L43/1000)</f>
        <v>320.81305702502533</v>
      </c>
      <c r="M55" s="79">
        <f>IF(TrRail_act!M43=0,"",1000000*M15/TrRail_act!M43/1000)</f>
        <v>295.07895398610884</v>
      </c>
      <c r="N55" s="79">
        <f>IF(TrRail_act!N43=0,"",1000000*N15/TrRail_act!N43/1000)</f>
        <v>237.91529144794205</v>
      </c>
      <c r="O55" s="79">
        <f>IF(TrRail_act!O43=0,"",1000000*O15/TrRail_act!O43/1000)</f>
        <v>222.74872712426068</v>
      </c>
      <c r="P55" s="79">
        <f>IF(TrRail_act!P43=0,"",1000000*P15/TrRail_act!P43/1000)</f>
        <v>278.11576865167899</v>
      </c>
      <c r="Q55" s="79">
        <f>IF(TrRail_act!Q43=0,"",1000000*Q15/TrRail_act!Q43/1000)</f>
        <v>276.24376857255294</v>
      </c>
    </row>
    <row r="56" spans="1:17" ht="11.45" customHeight="1" x14ac:dyDescent="0.25">
      <c r="A56" s="116" t="s">
        <v>17</v>
      </c>
      <c r="B56" s="77">
        <f>IF(TrRail_act!B44=0,"",1000000*B16/TrRail_act!B44/1000)</f>
        <v>1166.6280798173573</v>
      </c>
      <c r="C56" s="77">
        <f>IF(TrRail_act!C44=0,"",1000000*C16/TrRail_act!C44/1000)</f>
        <v>972.92326895414988</v>
      </c>
      <c r="D56" s="77">
        <f>IF(TrRail_act!D44=0,"",1000000*D16/TrRail_act!D44/1000)</f>
        <v>980.65869016741203</v>
      </c>
      <c r="E56" s="77">
        <f>IF(TrRail_act!E44=0,"",1000000*E16/TrRail_act!E44/1000)</f>
        <v>1030.9550494724483</v>
      </c>
      <c r="F56" s="77">
        <f>IF(TrRail_act!F44=0,"",1000000*F16/TrRail_act!F44/1000)</f>
        <v>963.20637049455866</v>
      </c>
      <c r="G56" s="77">
        <f>IF(TrRail_act!G44=0,"",1000000*G16/TrRail_act!G44/1000)</f>
        <v>854.0906928651458</v>
      </c>
      <c r="H56" s="77">
        <f>IF(TrRail_act!H44=0,"",1000000*H16/TrRail_act!H44/1000)</f>
        <v>949.32425557418708</v>
      </c>
      <c r="I56" s="77">
        <f>IF(TrRail_act!I44=0,"",1000000*I16/TrRail_act!I44/1000)</f>
        <v>962.13730438422647</v>
      </c>
      <c r="J56" s="77">
        <f>IF(TrRail_act!J44=0,"",1000000*J16/TrRail_act!J44/1000)</f>
        <v>991.34593546566703</v>
      </c>
      <c r="K56" s="77">
        <f>IF(TrRail_act!K44=0,"",1000000*K16/TrRail_act!K44/1000)</f>
        <v>1016.3758723097056</v>
      </c>
      <c r="L56" s="77">
        <f>IF(TrRail_act!L44=0,"",1000000*L16/TrRail_act!L44/1000)</f>
        <v>955.03579283603676</v>
      </c>
      <c r="M56" s="77">
        <f>IF(TrRail_act!M44=0,"",1000000*M16/TrRail_act!M44/1000)</f>
        <v>873.97430646267333</v>
      </c>
      <c r="N56" s="77">
        <f>IF(TrRail_act!N44=0,"",1000000*N16/TrRail_act!N44/1000)</f>
        <v>708.25552146425832</v>
      </c>
      <c r="O56" s="77">
        <f>IF(TrRail_act!O44=0,"",1000000*O16/TrRail_act!O44/1000)</f>
        <v>681.95379534965969</v>
      </c>
      <c r="P56" s="77">
        <f>IF(TrRail_act!P44=0,"",1000000*P16/TrRail_act!P44/1000)</f>
        <v>845.04406628779384</v>
      </c>
      <c r="Q56" s="77">
        <f>IF(TrRail_act!Q44=0,"",1000000*Q16/TrRail_act!Q44/1000)</f>
        <v>843.7212776557044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0.75355689211836996</v>
      </c>
      <c r="C60" s="32">
        <f t="shared" si="6"/>
        <v>0.79329848870624631</v>
      </c>
      <c r="D60" s="32">
        <f t="shared" si="6"/>
        <v>0.7874115731787914</v>
      </c>
      <c r="E60" s="32">
        <f t="shared" si="6"/>
        <v>0.77160186356003058</v>
      </c>
      <c r="F60" s="32">
        <f t="shared" si="6"/>
        <v>0.77994585092203372</v>
      </c>
      <c r="G60" s="32">
        <f t="shared" si="6"/>
        <v>0.8062617419595457</v>
      </c>
      <c r="H60" s="32">
        <f t="shared" si="6"/>
        <v>0.79966501381551058</v>
      </c>
      <c r="I60" s="32">
        <f t="shared" si="6"/>
        <v>0.7943971572683699</v>
      </c>
      <c r="J60" s="32">
        <f t="shared" si="6"/>
        <v>0.80878568528520822</v>
      </c>
      <c r="K60" s="32">
        <f t="shared" si="6"/>
        <v>0.78251005129889972</v>
      </c>
      <c r="L60" s="32">
        <f t="shared" si="6"/>
        <v>0.78950272859937909</v>
      </c>
      <c r="M60" s="32">
        <f t="shared" si="6"/>
        <v>0.80137425083340885</v>
      </c>
      <c r="N60" s="32">
        <f t="shared" si="6"/>
        <v>0.83467065767572945</v>
      </c>
      <c r="O60" s="32">
        <f t="shared" si="6"/>
        <v>0.83715213190582283</v>
      </c>
      <c r="P60" s="32">
        <f t="shared" si="6"/>
        <v>0.80256500252557006</v>
      </c>
      <c r="Q60" s="32">
        <f t="shared" si="6"/>
        <v>0.79951805777493867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0.75355689211836996</v>
      </c>
      <c r="C62" s="30">
        <f t="shared" si="8"/>
        <v>0.79329848870624631</v>
      </c>
      <c r="D62" s="30">
        <f t="shared" si="8"/>
        <v>0.7874115731787914</v>
      </c>
      <c r="E62" s="30">
        <f t="shared" si="8"/>
        <v>0.77160186356003058</v>
      </c>
      <c r="F62" s="30">
        <f t="shared" si="8"/>
        <v>0.77994585092203372</v>
      </c>
      <c r="G62" s="30">
        <f t="shared" si="8"/>
        <v>0.8062617419595457</v>
      </c>
      <c r="H62" s="30">
        <f t="shared" si="8"/>
        <v>0.79966501381551058</v>
      </c>
      <c r="I62" s="30">
        <f t="shared" si="8"/>
        <v>0.7943971572683699</v>
      </c>
      <c r="J62" s="30">
        <f t="shared" si="8"/>
        <v>0.80878568528520822</v>
      </c>
      <c r="K62" s="30">
        <f t="shared" si="8"/>
        <v>0.78251005129889972</v>
      </c>
      <c r="L62" s="30">
        <f t="shared" si="8"/>
        <v>0.78950272859937909</v>
      </c>
      <c r="M62" s="30">
        <f t="shared" si="8"/>
        <v>0.80137425083340885</v>
      </c>
      <c r="N62" s="30">
        <f t="shared" si="8"/>
        <v>0.83467065767572945</v>
      </c>
      <c r="O62" s="30">
        <f t="shared" si="8"/>
        <v>0.83715213190582283</v>
      </c>
      <c r="P62" s="30">
        <f t="shared" si="8"/>
        <v>0.80256500252557006</v>
      </c>
      <c r="Q62" s="30">
        <f t="shared" si="8"/>
        <v>0.79951805777493867</v>
      </c>
    </row>
    <row r="63" spans="1:17" ht="11.45" customHeight="1" x14ac:dyDescent="0.25">
      <c r="A63" s="62" t="s">
        <v>17</v>
      </c>
      <c r="B63" s="115">
        <f t="shared" ref="B63:Q63" si="9">IF(B12=0,0,B12/B$8)</f>
        <v>0.75355689211836996</v>
      </c>
      <c r="C63" s="115">
        <f t="shared" si="9"/>
        <v>0.79329848870624631</v>
      </c>
      <c r="D63" s="115">
        <f t="shared" si="9"/>
        <v>0.7874115731787914</v>
      </c>
      <c r="E63" s="115">
        <f t="shared" si="9"/>
        <v>0.77160186356003058</v>
      </c>
      <c r="F63" s="115">
        <f t="shared" si="9"/>
        <v>0.77994585092203372</v>
      </c>
      <c r="G63" s="115">
        <f t="shared" si="9"/>
        <v>0.8062617419595457</v>
      </c>
      <c r="H63" s="115">
        <f t="shared" si="9"/>
        <v>0.79966501381551058</v>
      </c>
      <c r="I63" s="115">
        <f t="shared" si="9"/>
        <v>0.7943971572683699</v>
      </c>
      <c r="J63" s="115">
        <f t="shared" si="9"/>
        <v>0.80878568528520822</v>
      </c>
      <c r="K63" s="115">
        <f t="shared" si="9"/>
        <v>0.78251005129889972</v>
      </c>
      <c r="L63" s="115">
        <f t="shared" si="9"/>
        <v>0.78950272859937909</v>
      </c>
      <c r="M63" s="115">
        <f t="shared" si="9"/>
        <v>0.80137425083340885</v>
      </c>
      <c r="N63" s="115">
        <f t="shared" si="9"/>
        <v>0.83467065767572945</v>
      </c>
      <c r="O63" s="115">
        <f t="shared" si="9"/>
        <v>0.83715213190582283</v>
      </c>
      <c r="P63" s="115">
        <f t="shared" si="9"/>
        <v>0.80256500252557006</v>
      </c>
      <c r="Q63" s="115">
        <f t="shared" si="9"/>
        <v>0.79951805777493867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0.24644310788162999</v>
      </c>
      <c r="C66" s="32">
        <f t="shared" si="12"/>
        <v>0.20670151129375361</v>
      </c>
      <c r="D66" s="32">
        <f t="shared" si="12"/>
        <v>0.21258842682120871</v>
      </c>
      <c r="E66" s="32">
        <f t="shared" si="12"/>
        <v>0.2283981364399694</v>
      </c>
      <c r="F66" s="32">
        <f t="shared" si="12"/>
        <v>0.22005414907796617</v>
      </c>
      <c r="G66" s="32">
        <f t="shared" si="12"/>
        <v>0.19373825804045422</v>
      </c>
      <c r="H66" s="32">
        <f t="shared" si="12"/>
        <v>0.20033498618448939</v>
      </c>
      <c r="I66" s="32">
        <f t="shared" si="12"/>
        <v>0.20560284273163015</v>
      </c>
      <c r="J66" s="32">
        <f t="shared" si="12"/>
        <v>0.19121431471479178</v>
      </c>
      <c r="K66" s="32">
        <f t="shared" si="12"/>
        <v>0.21748994870110033</v>
      </c>
      <c r="L66" s="32">
        <f t="shared" si="12"/>
        <v>0.21049727140062097</v>
      </c>
      <c r="M66" s="32">
        <f t="shared" si="12"/>
        <v>0.19862574916659112</v>
      </c>
      <c r="N66" s="32">
        <f t="shared" si="12"/>
        <v>0.16532934232427055</v>
      </c>
      <c r="O66" s="32">
        <f t="shared" si="12"/>
        <v>0.16284786809417726</v>
      </c>
      <c r="P66" s="32">
        <f t="shared" si="12"/>
        <v>0.19743499747443005</v>
      </c>
      <c r="Q66" s="32">
        <f t="shared" si="12"/>
        <v>0.20048194222506122</v>
      </c>
    </row>
    <row r="67" spans="1:17" ht="11.45" customHeight="1" x14ac:dyDescent="0.25">
      <c r="A67" s="116" t="s">
        <v>17</v>
      </c>
      <c r="B67" s="115">
        <f t="shared" ref="B67:Q67" si="13">IF(B16=0,0,B16/B$8)</f>
        <v>0.24644310788162999</v>
      </c>
      <c r="C67" s="115">
        <f t="shared" si="13"/>
        <v>0.20670151129375361</v>
      </c>
      <c r="D67" s="115">
        <f t="shared" si="13"/>
        <v>0.21258842682120871</v>
      </c>
      <c r="E67" s="115">
        <f t="shared" si="13"/>
        <v>0.2283981364399694</v>
      </c>
      <c r="F67" s="115">
        <f t="shared" si="13"/>
        <v>0.22005414907796617</v>
      </c>
      <c r="G67" s="115">
        <f t="shared" si="13"/>
        <v>0.19373825804045422</v>
      </c>
      <c r="H67" s="115">
        <f t="shared" si="13"/>
        <v>0.20033498618448939</v>
      </c>
      <c r="I67" s="115">
        <f t="shared" si="13"/>
        <v>0.20560284273163015</v>
      </c>
      <c r="J67" s="115">
        <f t="shared" si="13"/>
        <v>0.19121431471479178</v>
      </c>
      <c r="K67" s="115">
        <f t="shared" si="13"/>
        <v>0.21748994870110033</v>
      </c>
      <c r="L67" s="115">
        <f t="shared" si="13"/>
        <v>0.21049727140062097</v>
      </c>
      <c r="M67" s="115">
        <f t="shared" si="13"/>
        <v>0.19862574916659112</v>
      </c>
      <c r="N67" s="115">
        <f t="shared" si="13"/>
        <v>0.16532934232427055</v>
      </c>
      <c r="O67" s="115">
        <f t="shared" si="13"/>
        <v>0.16284786809417726</v>
      </c>
      <c r="P67" s="115">
        <f t="shared" si="13"/>
        <v>0.19743499747443005</v>
      </c>
      <c r="Q67" s="115">
        <f t="shared" si="13"/>
        <v>0.20048194222506122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7456.834143057913</v>
      </c>
      <c r="C4" s="132">
        <f t="shared" si="0"/>
        <v>8508.6304903045766</v>
      </c>
      <c r="D4" s="132">
        <f t="shared" si="0"/>
        <v>8662.474793940748</v>
      </c>
      <c r="E4" s="132">
        <f t="shared" si="0"/>
        <v>10205.001567838292</v>
      </c>
      <c r="F4" s="132">
        <f t="shared" si="0"/>
        <v>13167.175323697596</v>
      </c>
      <c r="G4" s="132">
        <f t="shared" si="0"/>
        <v>14791.061372593624</v>
      </c>
      <c r="H4" s="132">
        <f t="shared" si="0"/>
        <v>15933.652657830107</v>
      </c>
      <c r="I4" s="132">
        <f t="shared" si="0"/>
        <v>17351.389866336693</v>
      </c>
      <c r="J4" s="132">
        <f t="shared" si="0"/>
        <v>17213.550311891326</v>
      </c>
      <c r="K4" s="132">
        <f t="shared" si="0"/>
        <v>15460.634859213947</v>
      </c>
      <c r="L4" s="132">
        <f t="shared" si="0"/>
        <v>14791.132812647091</v>
      </c>
      <c r="M4" s="132">
        <f t="shared" si="0"/>
        <v>15331.106397131945</v>
      </c>
      <c r="N4" s="132">
        <f t="shared" si="0"/>
        <v>14631.843468168725</v>
      </c>
      <c r="O4" s="132">
        <f t="shared" si="0"/>
        <v>14941.73992201062</v>
      </c>
      <c r="P4" s="132">
        <f t="shared" si="0"/>
        <v>14995.740241772821</v>
      </c>
      <c r="Q4" s="132">
        <f t="shared" si="0"/>
        <v>15508.431417670545</v>
      </c>
    </row>
    <row r="5" spans="1:17" ht="11.45" customHeight="1" x14ac:dyDescent="0.25">
      <c r="A5" s="116" t="s">
        <v>23</v>
      </c>
      <c r="B5" s="42">
        <v>42.137224521199833</v>
      </c>
      <c r="C5" s="42">
        <v>42.820576582679578</v>
      </c>
      <c r="D5" s="42">
        <v>42.960234239008358</v>
      </c>
      <c r="E5" s="42">
        <v>49.74362387393235</v>
      </c>
      <c r="F5" s="42">
        <v>56.078515063955564</v>
      </c>
      <c r="G5" s="42">
        <v>79.832202311805915</v>
      </c>
      <c r="H5" s="42">
        <v>102.53247438938087</v>
      </c>
      <c r="I5" s="42">
        <v>103.15241474555464</v>
      </c>
      <c r="J5" s="42">
        <v>120.31562218373161</v>
      </c>
      <c r="K5" s="42">
        <v>112.82983728778643</v>
      </c>
      <c r="L5" s="42">
        <v>95.613315300000039</v>
      </c>
      <c r="M5" s="42">
        <v>63.413555492038093</v>
      </c>
      <c r="N5" s="42">
        <v>63.393425136376422</v>
      </c>
      <c r="O5" s="42">
        <v>34.001022254536132</v>
      </c>
      <c r="P5" s="42">
        <v>34.355525203875438</v>
      </c>
      <c r="Q5" s="42">
        <v>40.450048140021039</v>
      </c>
    </row>
    <row r="6" spans="1:17" ht="11.45" customHeight="1" x14ac:dyDescent="0.25">
      <c r="A6" s="116" t="s">
        <v>127</v>
      </c>
      <c r="B6" s="42">
        <v>4960.0864343460762</v>
      </c>
      <c r="C6" s="42">
        <v>5564.1262741428563</v>
      </c>
      <c r="D6" s="42">
        <v>5775.0031000298895</v>
      </c>
      <c r="E6" s="42">
        <v>6827.5196685029732</v>
      </c>
      <c r="F6" s="42">
        <v>8850.5460620682697</v>
      </c>
      <c r="G6" s="42">
        <v>9881.492982712547</v>
      </c>
      <c r="H6" s="42">
        <v>10424.16731614771</v>
      </c>
      <c r="I6" s="42">
        <v>11121.23947708368</v>
      </c>
      <c r="J6" s="42">
        <v>10697.296423858954</v>
      </c>
      <c r="K6" s="42">
        <v>8984.4371063601375</v>
      </c>
      <c r="L6" s="42">
        <v>8624.9722333740629</v>
      </c>
      <c r="M6" s="42">
        <v>8901.1912839271899</v>
      </c>
      <c r="N6" s="42">
        <v>8078.6575527653968</v>
      </c>
      <c r="O6" s="42">
        <v>8065.4638215558307</v>
      </c>
      <c r="P6" s="42">
        <v>8223.7882839817612</v>
      </c>
      <c r="Q6" s="42">
        <v>9014.9738257272184</v>
      </c>
    </row>
    <row r="7" spans="1:17" ht="11.45" customHeight="1" x14ac:dyDescent="0.25">
      <c r="A7" s="116" t="s">
        <v>125</v>
      </c>
      <c r="B7" s="42">
        <v>2454.6104841906372</v>
      </c>
      <c r="C7" s="42">
        <v>2901.6836395790406</v>
      </c>
      <c r="D7" s="42">
        <v>2844.5114596718508</v>
      </c>
      <c r="E7" s="42">
        <v>3327.7382754613864</v>
      </c>
      <c r="F7" s="42">
        <v>4260.5507465653718</v>
      </c>
      <c r="G7" s="42">
        <v>4829.7361875692714</v>
      </c>
      <c r="H7" s="42">
        <v>5406.9528672930155</v>
      </c>
      <c r="I7" s="42">
        <v>6126.997974507457</v>
      </c>
      <c r="J7" s="42">
        <v>6395.9382658486429</v>
      </c>
      <c r="K7" s="42">
        <v>6363.3679155660229</v>
      </c>
      <c r="L7" s="42">
        <v>6070.5472639730278</v>
      </c>
      <c r="M7" s="42">
        <v>6366.5015577127178</v>
      </c>
      <c r="N7" s="42">
        <v>6489.7924902669529</v>
      </c>
      <c r="O7" s="42">
        <v>6842.2750782002522</v>
      </c>
      <c r="P7" s="42">
        <v>6737.5964325871846</v>
      </c>
      <c r="Q7" s="42">
        <v>6453.0075438033055</v>
      </c>
    </row>
    <row r="8" spans="1:17" ht="11.45" customHeight="1" x14ac:dyDescent="0.25">
      <c r="A8" s="128" t="s">
        <v>51</v>
      </c>
      <c r="B8" s="131">
        <f t="shared" ref="B8:Q8" si="1">SUM(B9:B10)</f>
        <v>37.162330419212623</v>
      </c>
      <c r="C8" s="131">
        <f t="shared" si="1"/>
        <v>34.993400269002663</v>
      </c>
      <c r="D8" s="131">
        <f t="shared" si="1"/>
        <v>40.582641822544517</v>
      </c>
      <c r="E8" s="131">
        <f t="shared" si="1"/>
        <v>48.421079168427113</v>
      </c>
      <c r="F8" s="131">
        <f t="shared" si="1"/>
        <v>50.879578001698064</v>
      </c>
      <c r="G8" s="131">
        <f t="shared" si="1"/>
        <v>52.076000197271256</v>
      </c>
      <c r="H8" s="131">
        <f t="shared" si="1"/>
        <v>56.649091563593842</v>
      </c>
      <c r="I8" s="131">
        <f t="shared" si="1"/>
        <v>55.918634852088474</v>
      </c>
      <c r="J8" s="131">
        <f t="shared" si="1"/>
        <v>52.667224943037027</v>
      </c>
      <c r="K8" s="131">
        <f t="shared" si="1"/>
        <v>47.050379646928725</v>
      </c>
      <c r="L8" s="131">
        <f t="shared" si="1"/>
        <v>60.859319248468438</v>
      </c>
      <c r="M8" s="131">
        <f t="shared" si="1"/>
        <v>62.235590615629746</v>
      </c>
      <c r="N8" s="131">
        <f t="shared" si="1"/>
        <v>55.693602383657051</v>
      </c>
      <c r="O8" s="131">
        <f t="shared" si="1"/>
        <v>54.651533303325181</v>
      </c>
      <c r="P8" s="131">
        <f t="shared" si="1"/>
        <v>51.57470151670659</v>
      </c>
      <c r="Q8" s="131">
        <f t="shared" si="1"/>
        <v>48.622753986422268</v>
      </c>
    </row>
    <row r="9" spans="1:17" ht="11.45" customHeight="1" x14ac:dyDescent="0.25">
      <c r="A9" s="95" t="s">
        <v>126</v>
      </c>
      <c r="B9" s="37">
        <v>25.286505079023822</v>
      </c>
      <c r="C9" s="37">
        <v>22.892564258657089</v>
      </c>
      <c r="D9" s="37">
        <v>27.494512697023136</v>
      </c>
      <c r="E9" s="37">
        <v>30.507833314602923</v>
      </c>
      <c r="F9" s="37">
        <v>32.226790218555145</v>
      </c>
      <c r="G9" s="37">
        <v>34.584952057173552</v>
      </c>
      <c r="H9" s="37">
        <v>37.53832472227095</v>
      </c>
      <c r="I9" s="37">
        <v>37.465981440293021</v>
      </c>
      <c r="J9" s="37">
        <v>31.654422460287762</v>
      </c>
      <c r="K9" s="37">
        <v>21.255765831047196</v>
      </c>
      <c r="L9" s="37">
        <v>24.698078159228938</v>
      </c>
      <c r="M9" s="37">
        <v>22.806061004296485</v>
      </c>
      <c r="N9" s="37">
        <v>17.197349245949226</v>
      </c>
      <c r="O9" s="37">
        <v>15.948430540899853</v>
      </c>
      <c r="P9" s="37">
        <v>17.211211689026022</v>
      </c>
      <c r="Q9" s="37">
        <v>17.390118460321247</v>
      </c>
    </row>
    <row r="10" spans="1:17" ht="11.45" customHeight="1" x14ac:dyDescent="0.25">
      <c r="A10" s="93" t="s">
        <v>125</v>
      </c>
      <c r="B10" s="36">
        <v>11.875825340188799</v>
      </c>
      <c r="C10" s="36">
        <v>12.100836010345576</v>
      </c>
      <c r="D10" s="36">
        <v>13.088129125521382</v>
      </c>
      <c r="E10" s="36">
        <v>17.913245853824193</v>
      </c>
      <c r="F10" s="36">
        <v>18.652787783142916</v>
      </c>
      <c r="G10" s="36">
        <v>17.4910481400977</v>
      </c>
      <c r="H10" s="36">
        <v>19.110766841322892</v>
      </c>
      <c r="I10" s="36">
        <v>18.452653411795453</v>
      </c>
      <c r="J10" s="36">
        <v>21.012802482749269</v>
      </c>
      <c r="K10" s="36">
        <v>25.794613815881529</v>
      </c>
      <c r="L10" s="36">
        <v>36.161241089239496</v>
      </c>
      <c r="M10" s="36">
        <v>39.429529611333265</v>
      </c>
      <c r="N10" s="36">
        <v>38.496253137707825</v>
      </c>
      <c r="O10" s="36">
        <v>38.703102762425331</v>
      </c>
      <c r="P10" s="36">
        <v>34.363489827680567</v>
      </c>
      <c r="Q10" s="36">
        <v>31.232635526101024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80.367561617834966</v>
      </c>
      <c r="C12" s="41">
        <f t="shared" ref="C12:Q12" si="3">SUM(C13,C17)</f>
        <v>90.808407441770541</v>
      </c>
      <c r="D12" s="41">
        <f t="shared" si="3"/>
        <v>92.962199815181137</v>
      </c>
      <c r="E12" s="41">
        <f t="shared" si="3"/>
        <v>108.71940355527899</v>
      </c>
      <c r="F12" s="41">
        <f t="shared" si="3"/>
        <v>140.42002798014468</v>
      </c>
      <c r="G12" s="41">
        <f t="shared" si="3"/>
        <v>154.14426427388256</v>
      </c>
      <c r="H12" s="41">
        <f t="shared" si="3"/>
        <v>160.69820646420749</v>
      </c>
      <c r="I12" s="41">
        <f t="shared" si="3"/>
        <v>174.46791079777253</v>
      </c>
      <c r="J12" s="41">
        <f t="shared" si="3"/>
        <v>174.50271388541461</v>
      </c>
      <c r="K12" s="41">
        <f t="shared" si="3"/>
        <v>151.00004715052935</v>
      </c>
      <c r="L12" s="41">
        <f t="shared" si="3"/>
        <v>143.06686931962284</v>
      </c>
      <c r="M12" s="41">
        <f t="shared" si="3"/>
        <v>147.42387391460528</v>
      </c>
      <c r="N12" s="41">
        <f t="shared" si="3"/>
        <v>130.36126149851194</v>
      </c>
      <c r="O12" s="41">
        <f t="shared" si="3"/>
        <v>127.7133747959754</v>
      </c>
      <c r="P12" s="41">
        <f t="shared" si="3"/>
        <v>125.50665253827637</v>
      </c>
      <c r="Q12" s="41">
        <f t="shared" si="3"/>
        <v>127.57908825893088</v>
      </c>
    </row>
    <row r="13" spans="1:17" ht="11.45" customHeight="1" x14ac:dyDescent="0.25">
      <c r="A13" s="130" t="s">
        <v>39</v>
      </c>
      <c r="B13" s="132">
        <f t="shared" ref="B13" si="4">SUM(B14:B16)</f>
        <v>78.909445556930038</v>
      </c>
      <c r="C13" s="132">
        <f t="shared" ref="C13:Q13" si="5">SUM(C14:C16)</f>
        <v>89.490183409746123</v>
      </c>
      <c r="D13" s="132">
        <f t="shared" si="5"/>
        <v>91.428790156894237</v>
      </c>
      <c r="E13" s="132">
        <f t="shared" si="5"/>
        <v>106.97274273874257</v>
      </c>
      <c r="F13" s="132">
        <f t="shared" si="5"/>
        <v>138.60377245738957</v>
      </c>
      <c r="G13" s="132">
        <f t="shared" si="5"/>
        <v>152.22822206960765</v>
      </c>
      <c r="H13" s="132">
        <f t="shared" si="5"/>
        <v>158.54124733661678</v>
      </c>
      <c r="I13" s="132">
        <f t="shared" si="5"/>
        <v>172.30644113802842</v>
      </c>
      <c r="J13" s="132">
        <f t="shared" si="5"/>
        <v>172.5385712128585</v>
      </c>
      <c r="K13" s="132">
        <f t="shared" si="5"/>
        <v>149.47630034028143</v>
      </c>
      <c r="L13" s="132">
        <f t="shared" si="5"/>
        <v>141.24259706203674</v>
      </c>
      <c r="M13" s="132">
        <f t="shared" si="5"/>
        <v>145.6555448995075</v>
      </c>
      <c r="N13" s="132">
        <f t="shared" si="5"/>
        <v>128.84161314144131</v>
      </c>
      <c r="O13" s="132">
        <f t="shared" si="5"/>
        <v>126.22164111901742</v>
      </c>
      <c r="P13" s="132">
        <f t="shared" si="5"/>
        <v>124.13300290238287</v>
      </c>
      <c r="Q13" s="132">
        <f t="shared" si="5"/>
        <v>126.22274615839322</v>
      </c>
    </row>
    <row r="14" spans="1:17" ht="11.45" customHeight="1" x14ac:dyDescent="0.25">
      <c r="A14" s="116" t="s">
        <v>23</v>
      </c>
      <c r="B14" s="42">
        <f>B23*B79/1000000</f>
        <v>0.78792874943682167</v>
      </c>
      <c r="C14" s="42">
        <f t="shared" ref="C14:Q14" si="6">C23*C79/1000000</f>
        <v>0.81311216136048603</v>
      </c>
      <c r="D14" s="42">
        <f t="shared" si="6"/>
        <v>0.81106106642654496</v>
      </c>
      <c r="E14" s="42">
        <f t="shared" si="6"/>
        <v>0.93441207542855675</v>
      </c>
      <c r="F14" s="42">
        <f t="shared" si="6"/>
        <v>1.0677030954697542</v>
      </c>
      <c r="G14" s="42">
        <f t="shared" si="6"/>
        <v>1.4818602158367749</v>
      </c>
      <c r="H14" s="42">
        <f t="shared" si="6"/>
        <v>1.806199666812258</v>
      </c>
      <c r="I14" s="42">
        <f t="shared" si="6"/>
        <v>1.8120187330195672</v>
      </c>
      <c r="J14" s="42">
        <f t="shared" si="6"/>
        <v>2.1209006705574072</v>
      </c>
      <c r="K14" s="42">
        <f t="shared" si="6"/>
        <v>1.9309740623428571</v>
      </c>
      <c r="L14" s="42">
        <f t="shared" si="6"/>
        <v>1.6376260090667323</v>
      </c>
      <c r="M14" s="42">
        <f t="shared" si="6"/>
        <v>1.1537946395436838</v>
      </c>
      <c r="N14" s="42">
        <f t="shared" si="6"/>
        <v>1.0590467071601766</v>
      </c>
      <c r="O14" s="42">
        <f t="shared" si="6"/>
        <v>0.58234801395469804</v>
      </c>
      <c r="P14" s="42">
        <f t="shared" si="6"/>
        <v>0.55568996291987183</v>
      </c>
      <c r="Q14" s="42">
        <f t="shared" si="6"/>
        <v>0.62545532601301368</v>
      </c>
    </row>
    <row r="15" spans="1:17" ht="11.45" customHeight="1" x14ac:dyDescent="0.25">
      <c r="A15" s="116" t="s">
        <v>127</v>
      </c>
      <c r="B15" s="42">
        <f>B24*B80/1000000</f>
        <v>58.585718273378625</v>
      </c>
      <c r="C15" s="42">
        <f t="shared" ref="C15:Q15" si="7">C24*C80/1000000</f>
        <v>65.669820914402422</v>
      </c>
      <c r="D15" s="42">
        <f t="shared" si="7"/>
        <v>67.539777661310893</v>
      </c>
      <c r="E15" s="42">
        <f t="shared" si="7"/>
        <v>80.006103791230899</v>
      </c>
      <c r="F15" s="42">
        <f t="shared" si="7"/>
        <v>103.27168327387388</v>
      </c>
      <c r="G15" s="42">
        <f t="shared" si="7"/>
        <v>112.8058748367436</v>
      </c>
      <c r="H15" s="42">
        <f t="shared" si="7"/>
        <v>114.69801498191845</v>
      </c>
      <c r="I15" s="42">
        <f t="shared" si="7"/>
        <v>121.24471598146449</v>
      </c>
      <c r="J15" s="42">
        <f t="shared" si="7"/>
        <v>118.73640099029966</v>
      </c>
      <c r="K15" s="42">
        <f t="shared" si="7"/>
        <v>96.306879017814722</v>
      </c>
      <c r="L15" s="42">
        <f t="shared" si="7"/>
        <v>91.636048229682146</v>
      </c>
      <c r="M15" s="42">
        <f t="shared" si="7"/>
        <v>93.663897989412476</v>
      </c>
      <c r="N15" s="42">
        <f t="shared" si="7"/>
        <v>79.535776504001674</v>
      </c>
      <c r="O15" s="42">
        <f t="shared" si="7"/>
        <v>76.677148303558184</v>
      </c>
      <c r="P15" s="42">
        <f t="shared" si="7"/>
        <v>76.349626708086134</v>
      </c>
      <c r="Q15" s="42">
        <f t="shared" si="7"/>
        <v>81.684900006589359</v>
      </c>
    </row>
    <row r="16" spans="1:17" ht="11.45" customHeight="1" x14ac:dyDescent="0.25">
      <c r="A16" s="116" t="s">
        <v>125</v>
      </c>
      <c r="B16" s="42">
        <f>B25*B81/1000000</f>
        <v>19.535798534114594</v>
      </c>
      <c r="C16" s="42">
        <f t="shared" ref="C16:Q16" si="8">C25*C81/1000000</f>
        <v>23.007250333983226</v>
      </c>
      <c r="D16" s="42">
        <f t="shared" si="8"/>
        <v>23.077951429156794</v>
      </c>
      <c r="E16" s="42">
        <f t="shared" si="8"/>
        <v>26.032226872083111</v>
      </c>
      <c r="F16" s="42">
        <f t="shared" si="8"/>
        <v>34.264386088045939</v>
      </c>
      <c r="G16" s="42">
        <f t="shared" si="8"/>
        <v>37.940487017027287</v>
      </c>
      <c r="H16" s="42">
        <f t="shared" si="8"/>
        <v>42.037032687886082</v>
      </c>
      <c r="I16" s="42">
        <f t="shared" si="8"/>
        <v>49.24970642354436</v>
      </c>
      <c r="J16" s="42">
        <f t="shared" si="8"/>
        <v>51.681269552001432</v>
      </c>
      <c r="K16" s="42">
        <f t="shared" si="8"/>
        <v>51.238447260123856</v>
      </c>
      <c r="L16" s="42">
        <f t="shared" si="8"/>
        <v>47.968922823287841</v>
      </c>
      <c r="M16" s="42">
        <f t="shared" si="8"/>
        <v>50.837852270551345</v>
      </c>
      <c r="N16" s="42">
        <f t="shared" si="8"/>
        <v>48.246789930279455</v>
      </c>
      <c r="O16" s="42">
        <f t="shared" si="8"/>
        <v>48.962144801504543</v>
      </c>
      <c r="P16" s="42">
        <f t="shared" si="8"/>
        <v>47.227686231376865</v>
      </c>
      <c r="Q16" s="42">
        <f t="shared" si="8"/>
        <v>43.912390825790851</v>
      </c>
    </row>
    <row r="17" spans="1:17" ht="11.45" customHeight="1" x14ac:dyDescent="0.25">
      <c r="A17" s="128" t="s">
        <v>18</v>
      </c>
      <c r="B17" s="131">
        <f t="shared" ref="B17" si="9">SUM(B18:B19)</f>
        <v>1.4581160609049333</v>
      </c>
      <c r="C17" s="131">
        <f t="shared" ref="C17:Q17" si="10">SUM(C18:C19)</f>
        <v>1.3182240320244138</v>
      </c>
      <c r="D17" s="131">
        <f t="shared" si="10"/>
        <v>1.5334096582869063</v>
      </c>
      <c r="E17" s="131">
        <f t="shared" si="10"/>
        <v>1.7466608165364155</v>
      </c>
      <c r="F17" s="131">
        <f t="shared" si="10"/>
        <v>1.8162555227551278</v>
      </c>
      <c r="G17" s="131">
        <f t="shared" si="10"/>
        <v>1.916042204274891</v>
      </c>
      <c r="H17" s="131">
        <f t="shared" si="10"/>
        <v>2.1569591275907025</v>
      </c>
      <c r="I17" s="131">
        <f t="shared" si="10"/>
        <v>2.1614696597441219</v>
      </c>
      <c r="J17" s="131">
        <f t="shared" si="10"/>
        <v>1.9641426725561015</v>
      </c>
      <c r="K17" s="131">
        <f t="shared" si="10"/>
        <v>1.5237468102479352</v>
      </c>
      <c r="L17" s="131">
        <f t="shared" si="10"/>
        <v>1.8242722575861159</v>
      </c>
      <c r="M17" s="131">
        <f t="shared" si="10"/>
        <v>1.7683290150977884</v>
      </c>
      <c r="N17" s="131">
        <f t="shared" si="10"/>
        <v>1.5196483570706327</v>
      </c>
      <c r="O17" s="131">
        <f t="shared" si="10"/>
        <v>1.4917336769579719</v>
      </c>
      <c r="P17" s="131">
        <f t="shared" si="10"/>
        <v>1.3736496358934946</v>
      </c>
      <c r="Q17" s="131">
        <f t="shared" si="10"/>
        <v>1.3563421005376539</v>
      </c>
    </row>
    <row r="18" spans="1:17" ht="11.45" customHeight="1" x14ac:dyDescent="0.25">
      <c r="A18" s="95" t="s">
        <v>126</v>
      </c>
      <c r="B18" s="37">
        <f>B27*B83/1000000</f>
        <v>1.2368993187229849</v>
      </c>
      <c r="C18" s="37">
        <f t="shared" ref="C18:Q18" si="11">C27*C83/1000000</f>
        <v>1.0919807218056101</v>
      </c>
      <c r="D18" s="37">
        <f t="shared" si="11"/>
        <v>1.2915031230869791</v>
      </c>
      <c r="E18" s="37">
        <f t="shared" si="11"/>
        <v>1.4130292007194081</v>
      </c>
      <c r="F18" s="37">
        <f t="shared" si="11"/>
        <v>1.4737016035537334</v>
      </c>
      <c r="G18" s="37">
        <f t="shared" si="11"/>
        <v>1.5981777864539304</v>
      </c>
      <c r="H18" s="37">
        <f t="shared" si="11"/>
        <v>1.80643526956158</v>
      </c>
      <c r="I18" s="37">
        <f t="shared" si="11"/>
        <v>1.8233317943640504</v>
      </c>
      <c r="J18" s="37">
        <f t="shared" si="11"/>
        <v>1.5767089265280332</v>
      </c>
      <c r="K18" s="37">
        <f t="shared" si="11"/>
        <v>1.0429763333651885</v>
      </c>
      <c r="L18" s="37">
        <f t="shared" si="11"/>
        <v>1.1672268979478566</v>
      </c>
      <c r="M18" s="37">
        <f t="shared" si="11"/>
        <v>1.0395912521909489</v>
      </c>
      <c r="N18" s="37">
        <f t="shared" si="11"/>
        <v>0.79072548285527589</v>
      </c>
      <c r="O18" s="37">
        <f t="shared" si="11"/>
        <v>0.72496133978728006</v>
      </c>
      <c r="P18" s="37">
        <f t="shared" si="11"/>
        <v>0.72458238793189278</v>
      </c>
      <c r="Q18" s="37">
        <f t="shared" si="11"/>
        <v>0.74179632358406811</v>
      </c>
    </row>
    <row r="19" spans="1:17" ht="11.45" customHeight="1" x14ac:dyDescent="0.25">
      <c r="A19" s="93" t="s">
        <v>125</v>
      </c>
      <c r="B19" s="36">
        <f>B28*B84/1000000</f>
        <v>0.22121674218194834</v>
      </c>
      <c r="C19" s="36">
        <f t="shared" ref="C19:Q19" si="12">C28*C84/1000000</f>
        <v>0.22624331021880367</v>
      </c>
      <c r="D19" s="36">
        <f t="shared" si="12"/>
        <v>0.2419065351999273</v>
      </c>
      <c r="E19" s="36">
        <f t="shared" si="12"/>
        <v>0.3336316158170074</v>
      </c>
      <c r="F19" s="36">
        <f t="shared" si="12"/>
        <v>0.3425539192013945</v>
      </c>
      <c r="G19" s="36">
        <f t="shared" si="12"/>
        <v>0.31786441782096064</v>
      </c>
      <c r="H19" s="36">
        <f t="shared" si="12"/>
        <v>0.35052385802912267</v>
      </c>
      <c r="I19" s="36">
        <f t="shared" si="12"/>
        <v>0.33813786538007146</v>
      </c>
      <c r="J19" s="36">
        <f t="shared" si="12"/>
        <v>0.3874337460280684</v>
      </c>
      <c r="K19" s="36">
        <f t="shared" si="12"/>
        <v>0.48077047688274677</v>
      </c>
      <c r="L19" s="36">
        <f t="shared" si="12"/>
        <v>0.65704535963825927</v>
      </c>
      <c r="M19" s="36">
        <f t="shared" si="12"/>
        <v>0.72873776290683956</v>
      </c>
      <c r="N19" s="36">
        <f t="shared" si="12"/>
        <v>0.72892287421535695</v>
      </c>
      <c r="O19" s="36">
        <f t="shared" si="12"/>
        <v>0.76677233717069193</v>
      </c>
      <c r="P19" s="36">
        <f t="shared" si="12"/>
        <v>0.64906724796160198</v>
      </c>
      <c r="Q19" s="36">
        <f t="shared" si="12"/>
        <v>0.61454577695358581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79199</v>
      </c>
      <c r="C21" s="41">
        <f t="shared" ref="C21:Q21" si="14">SUM(C22,C26)</f>
        <v>89058</v>
      </c>
      <c r="D21" s="41">
        <f t="shared" si="14"/>
        <v>91424</v>
      </c>
      <c r="E21" s="41">
        <f t="shared" si="14"/>
        <v>107410</v>
      </c>
      <c r="F21" s="41">
        <f t="shared" si="14"/>
        <v>138015</v>
      </c>
      <c r="G21" s="41">
        <f t="shared" si="14"/>
        <v>152108.99999999997</v>
      </c>
      <c r="H21" s="41">
        <f t="shared" si="14"/>
        <v>157784</v>
      </c>
      <c r="I21" s="41">
        <f t="shared" si="14"/>
        <v>168862</v>
      </c>
      <c r="J21" s="41">
        <f t="shared" si="14"/>
        <v>170684</v>
      </c>
      <c r="K21" s="41">
        <f t="shared" si="14"/>
        <v>151378</v>
      </c>
      <c r="L21" s="41">
        <f t="shared" si="14"/>
        <v>146834</v>
      </c>
      <c r="M21" s="41">
        <f t="shared" si="14"/>
        <v>149264</v>
      </c>
      <c r="N21" s="41">
        <f t="shared" si="14"/>
        <v>130100</v>
      </c>
      <c r="O21" s="41">
        <f t="shared" si="14"/>
        <v>125352</v>
      </c>
      <c r="P21" s="41">
        <f t="shared" si="14"/>
        <v>123801</v>
      </c>
      <c r="Q21" s="41">
        <f t="shared" si="14"/>
        <v>128701</v>
      </c>
    </row>
    <row r="22" spans="1:17" ht="11.45" customHeight="1" x14ac:dyDescent="0.25">
      <c r="A22" s="130" t="s">
        <v>39</v>
      </c>
      <c r="B22" s="132">
        <f t="shared" ref="B22" si="15">SUM(B23:B25)</f>
        <v>77816</v>
      </c>
      <c r="C22" s="132">
        <f t="shared" ref="C22:Q22" si="16">SUM(C23:C25)</f>
        <v>87761</v>
      </c>
      <c r="D22" s="132">
        <f t="shared" si="16"/>
        <v>89917</v>
      </c>
      <c r="E22" s="132">
        <f t="shared" si="16"/>
        <v>105687</v>
      </c>
      <c r="F22" s="132">
        <f t="shared" si="16"/>
        <v>136225</v>
      </c>
      <c r="G22" s="132">
        <f t="shared" si="16"/>
        <v>150223.99999999997</v>
      </c>
      <c r="H22" s="132">
        <f t="shared" si="16"/>
        <v>155675</v>
      </c>
      <c r="I22" s="132">
        <f t="shared" si="16"/>
        <v>166742</v>
      </c>
      <c r="J22" s="132">
        <f t="shared" si="16"/>
        <v>168753</v>
      </c>
      <c r="K22" s="132">
        <f t="shared" si="16"/>
        <v>149897</v>
      </c>
      <c r="L22" s="132">
        <f t="shared" si="16"/>
        <v>145349</v>
      </c>
      <c r="M22" s="132">
        <f t="shared" si="16"/>
        <v>147811</v>
      </c>
      <c r="N22" s="132">
        <f t="shared" si="16"/>
        <v>128860</v>
      </c>
      <c r="O22" s="132">
        <f t="shared" si="16"/>
        <v>124118</v>
      </c>
      <c r="P22" s="132">
        <f t="shared" si="16"/>
        <v>122635</v>
      </c>
      <c r="Q22" s="132">
        <f t="shared" si="16"/>
        <v>127433</v>
      </c>
    </row>
    <row r="23" spans="1:17" ht="11.45" customHeight="1" x14ac:dyDescent="0.25">
      <c r="A23" s="116" t="s">
        <v>23</v>
      </c>
      <c r="B23" s="42">
        <f>IF(B32=0,0,B32/B70)</f>
        <v>2694</v>
      </c>
      <c r="C23" s="42">
        <f t="shared" ref="C23:Q23" si="17">IF(C32=0,0,C32/C70)</f>
        <v>3011</v>
      </c>
      <c r="D23" s="42">
        <f t="shared" si="17"/>
        <v>3088</v>
      </c>
      <c r="E23" s="42">
        <f t="shared" si="17"/>
        <v>3533</v>
      </c>
      <c r="F23" s="42">
        <f t="shared" si="17"/>
        <v>4009</v>
      </c>
      <c r="G23" s="42">
        <f t="shared" si="17"/>
        <v>5526</v>
      </c>
      <c r="H23" s="42">
        <f t="shared" si="17"/>
        <v>6690</v>
      </c>
      <c r="I23" s="42">
        <f t="shared" si="17"/>
        <v>6666</v>
      </c>
      <c r="J23" s="42">
        <f t="shared" si="17"/>
        <v>7751</v>
      </c>
      <c r="K23" s="42">
        <f t="shared" si="17"/>
        <v>7014</v>
      </c>
      <c r="L23" s="42">
        <f t="shared" si="17"/>
        <v>5912</v>
      </c>
      <c r="M23" s="42">
        <f t="shared" si="17"/>
        <v>4191</v>
      </c>
      <c r="N23" s="42">
        <f t="shared" si="17"/>
        <v>3871</v>
      </c>
      <c r="O23" s="42">
        <f t="shared" si="17"/>
        <v>2142</v>
      </c>
      <c r="P23" s="42">
        <f t="shared" si="17"/>
        <v>2057</v>
      </c>
      <c r="Q23" s="42">
        <f t="shared" si="17"/>
        <v>2330</v>
      </c>
    </row>
    <row r="24" spans="1:17" ht="11.45" customHeight="1" x14ac:dyDescent="0.25">
      <c r="A24" s="116" t="s">
        <v>127</v>
      </c>
      <c r="B24" s="42">
        <f t="shared" ref="B24:Q25" si="18">IF(B33=0,0,B33/B71)</f>
        <v>64621</v>
      </c>
      <c r="C24" s="42">
        <f t="shared" si="18"/>
        <v>72383</v>
      </c>
      <c r="D24" s="42">
        <f t="shared" si="18"/>
        <v>74424</v>
      </c>
      <c r="E24" s="42">
        <f t="shared" si="18"/>
        <v>88161</v>
      </c>
      <c r="F24" s="42">
        <f t="shared" si="18"/>
        <v>113798</v>
      </c>
      <c r="G24" s="42">
        <f t="shared" si="18"/>
        <v>124303.99999999999</v>
      </c>
      <c r="H24" s="42">
        <f t="shared" si="18"/>
        <v>126389</v>
      </c>
      <c r="I24" s="42">
        <f t="shared" si="18"/>
        <v>133603</v>
      </c>
      <c r="J24" s="42">
        <f t="shared" si="18"/>
        <v>132901</v>
      </c>
      <c r="K24" s="42">
        <f t="shared" si="18"/>
        <v>115341</v>
      </c>
      <c r="L24" s="42">
        <f t="shared" si="18"/>
        <v>111074</v>
      </c>
      <c r="M24" s="42">
        <f t="shared" si="18"/>
        <v>113532</v>
      </c>
      <c r="N24" s="42">
        <f t="shared" si="18"/>
        <v>96407</v>
      </c>
      <c r="O24" s="42">
        <f t="shared" si="18"/>
        <v>92942</v>
      </c>
      <c r="P24" s="42">
        <f t="shared" si="18"/>
        <v>92545</v>
      </c>
      <c r="Q24" s="42">
        <f t="shared" si="18"/>
        <v>99012</v>
      </c>
    </row>
    <row r="25" spans="1:17" ht="11.45" customHeight="1" x14ac:dyDescent="0.25">
      <c r="A25" s="116" t="s">
        <v>125</v>
      </c>
      <c r="B25" s="42">
        <f t="shared" si="18"/>
        <v>10501</v>
      </c>
      <c r="C25" s="42">
        <f t="shared" si="18"/>
        <v>12367</v>
      </c>
      <c r="D25" s="42">
        <f t="shared" si="18"/>
        <v>12405</v>
      </c>
      <c r="E25" s="42">
        <f t="shared" si="18"/>
        <v>13993</v>
      </c>
      <c r="F25" s="42">
        <f t="shared" si="18"/>
        <v>18418</v>
      </c>
      <c r="G25" s="42">
        <f t="shared" si="18"/>
        <v>20393.999999999996</v>
      </c>
      <c r="H25" s="42">
        <f t="shared" si="18"/>
        <v>22596</v>
      </c>
      <c r="I25" s="42">
        <f t="shared" si="18"/>
        <v>26473</v>
      </c>
      <c r="J25" s="42">
        <f t="shared" si="18"/>
        <v>28100.999999999996</v>
      </c>
      <c r="K25" s="42">
        <f t="shared" si="18"/>
        <v>27542.000000000004</v>
      </c>
      <c r="L25" s="42">
        <f t="shared" si="18"/>
        <v>28363</v>
      </c>
      <c r="M25" s="42">
        <f t="shared" si="18"/>
        <v>30088</v>
      </c>
      <c r="N25" s="42">
        <f t="shared" si="18"/>
        <v>28582</v>
      </c>
      <c r="O25" s="42">
        <f t="shared" si="18"/>
        <v>29034</v>
      </c>
      <c r="P25" s="42">
        <f t="shared" si="18"/>
        <v>28033</v>
      </c>
      <c r="Q25" s="42">
        <f t="shared" si="18"/>
        <v>26091</v>
      </c>
    </row>
    <row r="26" spans="1:17" ht="11.45" customHeight="1" x14ac:dyDescent="0.25">
      <c r="A26" s="128" t="s">
        <v>18</v>
      </c>
      <c r="B26" s="131">
        <f t="shared" ref="B26" si="19">SUM(B27:B28)</f>
        <v>1383</v>
      </c>
      <c r="C26" s="131">
        <f t="shared" ref="C26:Q26" si="20">SUM(C27:C28)</f>
        <v>1297</v>
      </c>
      <c r="D26" s="131">
        <f t="shared" si="20"/>
        <v>1507</v>
      </c>
      <c r="E26" s="131">
        <f t="shared" si="20"/>
        <v>1723</v>
      </c>
      <c r="F26" s="131">
        <f t="shared" si="20"/>
        <v>1790</v>
      </c>
      <c r="G26" s="131">
        <f t="shared" si="20"/>
        <v>1884.9999999999998</v>
      </c>
      <c r="H26" s="131">
        <f t="shared" si="20"/>
        <v>2109</v>
      </c>
      <c r="I26" s="131">
        <f t="shared" si="20"/>
        <v>2120</v>
      </c>
      <c r="J26" s="131">
        <f t="shared" si="20"/>
        <v>1931</v>
      </c>
      <c r="K26" s="131">
        <f t="shared" si="20"/>
        <v>1481</v>
      </c>
      <c r="L26" s="131">
        <f t="shared" si="20"/>
        <v>1485</v>
      </c>
      <c r="M26" s="131">
        <f t="shared" si="20"/>
        <v>1453</v>
      </c>
      <c r="N26" s="131">
        <f t="shared" si="20"/>
        <v>1240</v>
      </c>
      <c r="O26" s="131">
        <f t="shared" si="20"/>
        <v>1234</v>
      </c>
      <c r="P26" s="131">
        <f t="shared" si="20"/>
        <v>1166</v>
      </c>
      <c r="Q26" s="131">
        <f t="shared" si="20"/>
        <v>1268</v>
      </c>
    </row>
    <row r="27" spans="1:17" ht="11.45" customHeight="1" x14ac:dyDescent="0.25">
      <c r="A27" s="95" t="s">
        <v>126</v>
      </c>
      <c r="B27" s="37">
        <f t="shared" ref="B27:Q28" si="21">IF(B36=0,0,B36/B74)</f>
        <v>1145</v>
      </c>
      <c r="C27" s="37">
        <f t="shared" si="21"/>
        <v>1053</v>
      </c>
      <c r="D27" s="37">
        <f t="shared" si="21"/>
        <v>1246</v>
      </c>
      <c r="E27" s="37">
        <f t="shared" si="21"/>
        <v>1363</v>
      </c>
      <c r="F27" s="37">
        <f t="shared" si="21"/>
        <v>1421</v>
      </c>
      <c r="G27" s="37">
        <f t="shared" si="21"/>
        <v>1541.9999999999998</v>
      </c>
      <c r="H27" s="37">
        <f t="shared" si="21"/>
        <v>1742</v>
      </c>
      <c r="I27" s="37">
        <f t="shared" si="21"/>
        <v>1759</v>
      </c>
      <c r="J27" s="37">
        <f t="shared" si="21"/>
        <v>1521</v>
      </c>
      <c r="K27" s="37">
        <f t="shared" si="21"/>
        <v>1006.0000000000001</v>
      </c>
      <c r="L27" s="37">
        <f t="shared" si="21"/>
        <v>901</v>
      </c>
      <c r="M27" s="37">
        <f t="shared" si="21"/>
        <v>786.99999999999989</v>
      </c>
      <c r="N27" s="37">
        <f t="shared" si="21"/>
        <v>600</v>
      </c>
      <c r="O27" s="37">
        <f t="shared" si="21"/>
        <v>548</v>
      </c>
      <c r="P27" s="37">
        <f t="shared" si="21"/>
        <v>547</v>
      </c>
      <c r="Q27" s="37">
        <f t="shared" si="21"/>
        <v>637</v>
      </c>
    </row>
    <row r="28" spans="1:17" ht="11.45" customHeight="1" x14ac:dyDescent="0.25">
      <c r="A28" s="93" t="s">
        <v>125</v>
      </c>
      <c r="B28" s="36">
        <f t="shared" si="21"/>
        <v>238</v>
      </c>
      <c r="C28" s="36">
        <f t="shared" si="21"/>
        <v>243.99999999999997</v>
      </c>
      <c r="D28" s="36">
        <f t="shared" si="21"/>
        <v>261</v>
      </c>
      <c r="E28" s="36">
        <f t="shared" si="21"/>
        <v>360</v>
      </c>
      <c r="F28" s="36">
        <f t="shared" si="21"/>
        <v>369</v>
      </c>
      <c r="G28" s="36">
        <f t="shared" si="21"/>
        <v>343</v>
      </c>
      <c r="H28" s="36">
        <f t="shared" si="21"/>
        <v>366.99999999999994</v>
      </c>
      <c r="I28" s="36">
        <f t="shared" si="21"/>
        <v>361</v>
      </c>
      <c r="J28" s="36">
        <f t="shared" si="21"/>
        <v>410</v>
      </c>
      <c r="K28" s="36">
        <f t="shared" si="21"/>
        <v>475</v>
      </c>
      <c r="L28" s="36">
        <f t="shared" si="21"/>
        <v>584</v>
      </c>
      <c r="M28" s="36">
        <f t="shared" si="21"/>
        <v>666</v>
      </c>
      <c r="N28" s="36">
        <f t="shared" si="21"/>
        <v>640</v>
      </c>
      <c r="O28" s="36">
        <f t="shared" si="21"/>
        <v>686</v>
      </c>
      <c r="P28" s="36">
        <f t="shared" si="21"/>
        <v>619</v>
      </c>
      <c r="Q28" s="36">
        <f t="shared" si="21"/>
        <v>631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6934544</v>
      </c>
      <c r="C31" s="132">
        <f t="shared" si="22"/>
        <v>7851224</v>
      </c>
      <c r="D31" s="132">
        <f t="shared" si="22"/>
        <v>8056204</v>
      </c>
      <c r="E31" s="132">
        <f t="shared" si="22"/>
        <v>9500264</v>
      </c>
      <c r="F31" s="132">
        <f t="shared" si="22"/>
        <v>12253388</v>
      </c>
      <c r="G31" s="132">
        <f t="shared" si="22"/>
        <v>13782509</v>
      </c>
      <c r="H31" s="132">
        <f t="shared" si="22"/>
        <v>14772835</v>
      </c>
      <c r="I31" s="132">
        <f t="shared" si="22"/>
        <v>15927705</v>
      </c>
      <c r="J31" s="132">
        <f t="shared" si="22"/>
        <v>15890834</v>
      </c>
      <c r="K31" s="132">
        <f t="shared" si="22"/>
        <v>14590439</v>
      </c>
      <c r="L31" s="132">
        <f t="shared" si="22"/>
        <v>14389071</v>
      </c>
      <c r="M31" s="132">
        <f t="shared" si="22"/>
        <v>14787630</v>
      </c>
      <c r="N31" s="132">
        <f t="shared" si="22"/>
        <v>13868660</v>
      </c>
      <c r="O31" s="132">
        <f t="shared" si="22"/>
        <v>13958775</v>
      </c>
      <c r="P31" s="132">
        <f t="shared" si="22"/>
        <v>14094646</v>
      </c>
      <c r="Q31" s="132">
        <f t="shared" si="22"/>
        <v>14912050</v>
      </c>
    </row>
    <row r="32" spans="1:17" ht="11.45" customHeight="1" x14ac:dyDescent="0.25">
      <c r="A32" s="116" t="s">
        <v>23</v>
      </c>
      <c r="B32" s="42">
        <v>144071</v>
      </c>
      <c r="C32" s="42">
        <v>158567</v>
      </c>
      <c r="D32" s="42">
        <v>163565</v>
      </c>
      <c r="E32" s="42">
        <v>188080</v>
      </c>
      <c r="F32" s="42">
        <v>210563</v>
      </c>
      <c r="G32" s="42">
        <v>297702</v>
      </c>
      <c r="H32" s="42">
        <v>379771</v>
      </c>
      <c r="I32" s="42">
        <v>379474</v>
      </c>
      <c r="J32" s="42">
        <v>439703</v>
      </c>
      <c r="K32" s="42">
        <v>409839</v>
      </c>
      <c r="L32" s="42">
        <v>345174</v>
      </c>
      <c r="M32" s="42">
        <v>230341</v>
      </c>
      <c r="N32" s="42">
        <v>231714</v>
      </c>
      <c r="O32" s="42">
        <v>125063</v>
      </c>
      <c r="P32" s="42">
        <v>127174</v>
      </c>
      <c r="Q32" s="42">
        <v>150688</v>
      </c>
    </row>
    <row r="33" spans="1:17" ht="11.45" customHeight="1" x14ac:dyDescent="0.25">
      <c r="A33" s="116" t="s">
        <v>127</v>
      </c>
      <c r="B33" s="42">
        <v>5471056</v>
      </c>
      <c r="C33" s="42">
        <v>6132926</v>
      </c>
      <c r="D33" s="42">
        <v>6363640</v>
      </c>
      <c r="E33" s="42">
        <v>7523438</v>
      </c>
      <c r="F33" s="42">
        <v>9752668</v>
      </c>
      <c r="G33" s="42">
        <v>10888698</v>
      </c>
      <c r="H33" s="42">
        <v>11486686</v>
      </c>
      <c r="I33" s="42">
        <v>12254810</v>
      </c>
      <c r="J33" s="42">
        <v>11973425</v>
      </c>
      <c r="K33" s="42">
        <v>10760124</v>
      </c>
      <c r="L33" s="42">
        <v>10454512</v>
      </c>
      <c r="M33" s="42">
        <v>10789323</v>
      </c>
      <c r="N33" s="42">
        <v>9792312</v>
      </c>
      <c r="O33" s="42">
        <v>9776320</v>
      </c>
      <c r="P33" s="42">
        <v>9968228</v>
      </c>
      <c r="Q33" s="42">
        <v>10927241</v>
      </c>
    </row>
    <row r="34" spans="1:17" ht="11.45" customHeight="1" x14ac:dyDescent="0.25">
      <c r="A34" s="116" t="s">
        <v>125</v>
      </c>
      <c r="B34" s="42">
        <v>1319417</v>
      </c>
      <c r="C34" s="42">
        <v>1559731</v>
      </c>
      <c r="D34" s="42">
        <v>1528999</v>
      </c>
      <c r="E34" s="42">
        <v>1788746</v>
      </c>
      <c r="F34" s="42">
        <v>2290157</v>
      </c>
      <c r="G34" s="42">
        <v>2596109</v>
      </c>
      <c r="H34" s="42">
        <v>2906378</v>
      </c>
      <c r="I34" s="42">
        <v>3293421</v>
      </c>
      <c r="J34" s="42">
        <v>3477706</v>
      </c>
      <c r="K34" s="42">
        <v>3420476</v>
      </c>
      <c r="L34" s="42">
        <v>3589385</v>
      </c>
      <c r="M34" s="42">
        <v>3767966</v>
      </c>
      <c r="N34" s="42">
        <v>3844634</v>
      </c>
      <c r="O34" s="42">
        <v>4057392.0000000005</v>
      </c>
      <c r="P34" s="42">
        <v>3999244.0000000005</v>
      </c>
      <c r="Q34" s="42">
        <v>3834121</v>
      </c>
    </row>
    <row r="35" spans="1:17" ht="11.45" customHeight="1" x14ac:dyDescent="0.25">
      <c r="A35" s="128" t="s">
        <v>137</v>
      </c>
      <c r="B35" s="131">
        <f t="shared" ref="B35:Q35" si="23">SUM(B36:B37)</f>
        <v>36184.584491783018</v>
      </c>
      <c r="C35" s="131">
        <f t="shared" si="23"/>
        <v>35125.931643279473</v>
      </c>
      <c r="D35" s="131">
        <f t="shared" si="23"/>
        <v>40646.970545414966</v>
      </c>
      <c r="E35" s="131">
        <f t="shared" si="23"/>
        <v>48756.693012119351</v>
      </c>
      <c r="F35" s="131">
        <f t="shared" si="23"/>
        <v>51167.148716296055</v>
      </c>
      <c r="G35" s="131">
        <f t="shared" si="23"/>
        <v>52243.428951211165</v>
      </c>
      <c r="H35" s="131">
        <f t="shared" si="23"/>
        <v>56208.394214509128</v>
      </c>
      <c r="I35" s="131">
        <f t="shared" si="23"/>
        <v>55844.357976241299</v>
      </c>
      <c r="J35" s="131">
        <f t="shared" si="23"/>
        <v>52772.69810007968</v>
      </c>
      <c r="K35" s="131">
        <f t="shared" si="23"/>
        <v>45987.203808221922</v>
      </c>
      <c r="L35" s="131">
        <f t="shared" si="23"/>
        <v>51205.924413742978</v>
      </c>
      <c r="M35" s="131">
        <f t="shared" si="23"/>
        <v>53299.835597057347</v>
      </c>
      <c r="N35" s="131">
        <f t="shared" si="23"/>
        <v>46849.306468713505</v>
      </c>
      <c r="O35" s="131">
        <f t="shared" si="23"/>
        <v>46681.547258241219</v>
      </c>
      <c r="P35" s="131">
        <f t="shared" si="23"/>
        <v>45764.68979357896</v>
      </c>
      <c r="Q35" s="131">
        <f t="shared" si="23"/>
        <v>47002.228931799429</v>
      </c>
    </row>
    <row r="36" spans="1:17" ht="11.45" customHeight="1" x14ac:dyDescent="0.25">
      <c r="A36" s="95" t="s">
        <v>126</v>
      </c>
      <c r="B36" s="37">
        <v>23407.764785071071</v>
      </c>
      <c r="C36" s="37">
        <v>22075.362396972003</v>
      </c>
      <c r="D36" s="37">
        <v>26525.807183962683</v>
      </c>
      <c r="E36" s="37">
        <v>29427.684004430535</v>
      </c>
      <c r="F36" s="37">
        <v>31074.31571638181</v>
      </c>
      <c r="G36" s="37">
        <v>33369.251233613555</v>
      </c>
      <c r="H36" s="37">
        <v>36199.338425265865</v>
      </c>
      <c r="I36" s="37">
        <v>36144.086094029444</v>
      </c>
      <c r="J36" s="37">
        <v>30535.995421880212</v>
      </c>
      <c r="K36" s="37">
        <v>20502.191413145247</v>
      </c>
      <c r="L36" s="37">
        <v>19064.818040596059</v>
      </c>
      <c r="M36" s="37">
        <v>17264.833628173536</v>
      </c>
      <c r="N36" s="37">
        <v>13049.294314267197</v>
      </c>
      <c r="O36" s="37">
        <v>12055.456555762761</v>
      </c>
      <c r="P36" s="37">
        <v>12993.046685509769</v>
      </c>
      <c r="Q36" s="37">
        <v>14933.351793525322</v>
      </c>
    </row>
    <row r="37" spans="1:17" ht="11.45" customHeight="1" x14ac:dyDescent="0.25">
      <c r="A37" s="93" t="s">
        <v>125</v>
      </c>
      <c r="B37" s="36">
        <v>12776.819706711949</v>
      </c>
      <c r="C37" s="36">
        <v>13050.569246307474</v>
      </c>
      <c r="D37" s="36">
        <v>14121.163361452283</v>
      </c>
      <c r="E37" s="36">
        <v>19329.009007688815</v>
      </c>
      <c r="F37" s="36">
        <v>20092.832999914241</v>
      </c>
      <c r="G37" s="36">
        <v>18874.177717597609</v>
      </c>
      <c r="H37" s="36">
        <v>20009.055789243259</v>
      </c>
      <c r="I37" s="36">
        <v>19700.271882211851</v>
      </c>
      <c r="J37" s="36">
        <v>22236.702678199465</v>
      </c>
      <c r="K37" s="36">
        <v>25485.012395076679</v>
      </c>
      <c r="L37" s="36">
        <v>32141.106373146922</v>
      </c>
      <c r="M37" s="36">
        <v>36035.001968883815</v>
      </c>
      <c r="N37" s="36">
        <v>33800.012154446311</v>
      </c>
      <c r="O37" s="36">
        <v>34626.090702478461</v>
      </c>
      <c r="P37" s="36">
        <v>32771.643108069191</v>
      </c>
      <c r="Q37" s="36">
        <v>32068.877138274111</v>
      </c>
    </row>
    <row r="39" spans="1:17" ht="11.45" customHeight="1" x14ac:dyDescent="0.25">
      <c r="A39" s="27" t="s">
        <v>136</v>
      </c>
      <c r="B39" s="41">
        <f t="shared" ref="B39:Q39" si="24">SUM(B40,B44)</f>
        <v>56.370680469934001</v>
      </c>
      <c r="C39" s="41">
        <f t="shared" si="24"/>
        <v>63.484918651458003</v>
      </c>
      <c r="D39" s="41">
        <f t="shared" si="24"/>
        <v>64.981506634653002</v>
      </c>
      <c r="E39" s="41">
        <f t="shared" si="24"/>
        <v>75.879355206195996</v>
      </c>
      <c r="F39" s="41">
        <f t="shared" si="24"/>
        <v>97.460617181067008</v>
      </c>
      <c r="G39" s="41">
        <f t="shared" si="24"/>
        <v>107.108176368024</v>
      </c>
      <c r="H39" s="41">
        <f t="shared" si="24"/>
        <v>111.667470335036</v>
      </c>
      <c r="I39" s="41">
        <f t="shared" si="24"/>
        <v>120.697817209701</v>
      </c>
      <c r="J39" s="41">
        <f t="shared" si="24"/>
        <v>121.88721930099501</v>
      </c>
      <c r="K39" s="41">
        <f t="shared" si="24"/>
        <v>120.22183661554899</v>
      </c>
      <c r="L39" s="41">
        <f t="shared" si="24"/>
        <v>118.744479949116</v>
      </c>
      <c r="M39" s="41">
        <f t="shared" si="24"/>
        <v>118.570717196525</v>
      </c>
      <c r="N39" s="41">
        <f t="shared" si="24"/>
        <v>117.10616367184402</v>
      </c>
      <c r="O39" s="41">
        <f t="shared" si="24"/>
        <v>115.404678004884</v>
      </c>
      <c r="P39" s="41">
        <f t="shared" si="24"/>
        <v>113.52565532255299</v>
      </c>
      <c r="Q39" s="41">
        <f t="shared" si="24"/>
        <v>111.64663264022199</v>
      </c>
    </row>
    <row r="40" spans="1:17" ht="11.45" customHeight="1" x14ac:dyDescent="0.25">
      <c r="A40" s="130" t="s">
        <v>39</v>
      </c>
      <c r="B40" s="132">
        <f t="shared" ref="B40:Q40" si="25">SUM(B41:B43)</f>
        <v>54.025453854698</v>
      </c>
      <c r="C40" s="132">
        <f t="shared" si="25"/>
        <v>61.184532923397001</v>
      </c>
      <c r="D40" s="132">
        <f t="shared" si="25"/>
        <v>62.541278930668</v>
      </c>
      <c r="E40" s="132">
        <f t="shared" si="25"/>
        <v>73.230293704177996</v>
      </c>
      <c r="F40" s="132">
        <f t="shared" si="25"/>
        <v>94.718977182303007</v>
      </c>
      <c r="G40" s="132">
        <f t="shared" si="25"/>
        <v>104.23952814661601</v>
      </c>
      <c r="H40" s="132">
        <f t="shared" si="25"/>
        <v>108.558487652358</v>
      </c>
      <c r="I40" s="132">
        <f t="shared" si="25"/>
        <v>117.574665909522</v>
      </c>
      <c r="J40" s="132">
        <f t="shared" si="25"/>
        <v>118.69264018884502</v>
      </c>
      <c r="K40" s="132">
        <f t="shared" si="25"/>
        <v>116.891791727022</v>
      </c>
      <c r="L40" s="132">
        <f t="shared" si="25"/>
        <v>115.090943265199</v>
      </c>
      <c r="M40" s="132">
        <f t="shared" si="25"/>
        <v>114.91063425981399</v>
      </c>
      <c r="N40" s="132">
        <f t="shared" si="25"/>
        <v>113.10978579799101</v>
      </c>
      <c r="O40" s="132">
        <f t="shared" si="25"/>
        <v>111.308937336168</v>
      </c>
      <c r="P40" s="132">
        <f t="shared" si="25"/>
        <v>109.50808887434499</v>
      </c>
      <c r="Q40" s="132">
        <f t="shared" si="25"/>
        <v>107.707240412522</v>
      </c>
    </row>
    <row r="41" spans="1:17" ht="11.45" customHeight="1" x14ac:dyDescent="0.25">
      <c r="A41" s="116" t="s">
        <v>23</v>
      </c>
      <c r="B41" s="42">
        <v>1.0937880633370001</v>
      </c>
      <c r="C41" s="42">
        <v>1.1991238550379999</v>
      </c>
      <c r="D41" s="42">
        <v>1.2220023743570001</v>
      </c>
      <c r="E41" s="42">
        <v>1.400317082838</v>
      </c>
      <c r="F41" s="42">
        <v>1.5915045653040001</v>
      </c>
      <c r="G41" s="42">
        <v>2.1972166998009999</v>
      </c>
      <c r="H41" s="42">
        <v>2.6642771804060001</v>
      </c>
      <c r="I41" s="42">
        <v>2.658954926207</v>
      </c>
      <c r="J41" s="42">
        <v>3.0966839792249998</v>
      </c>
      <c r="K41" s="42">
        <v>3.0602243771139999</v>
      </c>
      <c r="L41" s="42">
        <v>3.0237647750029999</v>
      </c>
      <c r="M41" s="42">
        <v>2.9873051728919999</v>
      </c>
      <c r="N41" s="42">
        <v>2.950845570781</v>
      </c>
      <c r="O41" s="42">
        <v>2.91438596867</v>
      </c>
      <c r="P41" s="42">
        <v>2.877926366559</v>
      </c>
      <c r="Q41" s="42">
        <v>2.8414667644480001</v>
      </c>
    </row>
    <row r="42" spans="1:17" ht="11.45" customHeight="1" x14ac:dyDescent="0.25">
      <c r="A42" s="116" t="s">
        <v>127</v>
      </c>
      <c r="B42" s="42">
        <v>40.847661188369003</v>
      </c>
      <c r="C42" s="42">
        <v>45.754108723134998</v>
      </c>
      <c r="D42" s="42">
        <v>47.044247787610999</v>
      </c>
      <c r="E42" s="42">
        <v>55.727560050568997</v>
      </c>
      <c r="F42" s="42">
        <v>71.932996207333005</v>
      </c>
      <c r="G42" s="42">
        <v>78.573957016435003</v>
      </c>
      <c r="H42" s="42">
        <v>79.891908975980002</v>
      </c>
      <c r="I42" s="42">
        <v>84.451959544879998</v>
      </c>
      <c r="J42" s="42">
        <v>83.480527638191006</v>
      </c>
      <c r="K42" s="42">
        <v>82.118938931911998</v>
      </c>
      <c r="L42" s="42">
        <v>80.757350225633004</v>
      </c>
      <c r="M42" s="42">
        <v>79.395761519353997</v>
      </c>
      <c r="N42" s="42">
        <v>78.034172813075003</v>
      </c>
      <c r="O42" s="42">
        <v>76.672584106795995</v>
      </c>
      <c r="P42" s="42">
        <v>75.310995400517001</v>
      </c>
      <c r="Q42" s="42">
        <v>73.949406694237993</v>
      </c>
    </row>
    <row r="43" spans="1:17" ht="11.45" customHeight="1" x14ac:dyDescent="0.25">
      <c r="A43" s="116" t="s">
        <v>125</v>
      </c>
      <c r="B43" s="42">
        <v>12.084004602992</v>
      </c>
      <c r="C43" s="42">
        <v>14.231300345224</v>
      </c>
      <c r="D43" s="42">
        <v>14.2750287687</v>
      </c>
      <c r="E43" s="42">
        <v>16.102416570770998</v>
      </c>
      <c r="F43" s="42">
        <v>21.194476409665999</v>
      </c>
      <c r="G43" s="42">
        <v>23.46835443038</v>
      </c>
      <c r="H43" s="42">
        <v>26.002301495971999</v>
      </c>
      <c r="I43" s="42">
        <v>30.463751438435001</v>
      </c>
      <c r="J43" s="42">
        <v>32.115428571429</v>
      </c>
      <c r="K43" s="42">
        <v>31.712628417996001</v>
      </c>
      <c r="L43" s="42">
        <v>31.309828264562999</v>
      </c>
      <c r="M43" s="42">
        <v>32.527567567567999</v>
      </c>
      <c r="N43" s="42">
        <v>32.124767414135</v>
      </c>
      <c r="O43" s="42">
        <v>31.721967260702002</v>
      </c>
      <c r="P43" s="42">
        <v>31.319167107268999</v>
      </c>
      <c r="Q43" s="42">
        <v>30.916366953836</v>
      </c>
    </row>
    <row r="44" spans="1:17" ht="11.45" customHeight="1" x14ac:dyDescent="0.25">
      <c r="A44" s="128" t="s">
        <v>18</v>
      </c>
      <c r="B44" s="131">
        <f t="shared" ref="B44:Q44" si="26">SUM(B45:B46)</f>
        <v>2.3452266152360002</v>
      </c>
      <c r="C44" s="131">
        <f t="shared" si="26"/>
        <v>2.3003857280610003</v>
      </c>
      <c r="D44" s="131">
        <f t="shared" si="26"/>
        <v>2.4402277039850002</v>
      </c>
      <c r="E44" s="131">
        <f t="shared" si="26"/>
        <v>2.6490615020180002</v>
      </c>
      <c r="F44" s="131">
        <f t="shared" si="26"/>
        <v>2.7416399987639997</v>
      </c>
      <c r="G44" s="131">
        <f t="shared" si="26"/>
        <v>2.8686482214079998</v>
      </c>
      <c r="H44" s="131">
        <f t="shared" si="26"/>
        <v>3.108982682678</v>
      </c>
      <c r="I44" s="131">
        <f t="shared" si="26"/>
        <v>3.1231513001789999</v>
      </c>
      <c r="J44" s="131">
        <f t="shared" si="26"/>
        <v>3.1945791121500005</v>
      </c>
      <c r="K44" s="131">
        <f t="shared" si="26"/>
        <v>3.330044888527</v>
      </c>
      <c r="L44" s="131">
        <f t="shared" si="26"/>
        <v>3.6535366839170003</v>
      </c>
      <c r="M44" s="131">
        <f t="shared" si="26"/>
        <v>3.6600829367109999</v>
      </c>
      <c r="N44" s="131">
        <f t="shared" si="26"/>
        <v>3.996377873853</v>
      </c>
      <c r="O44" s="131">
        <f t="shared" si="26"/>
        <v>4.0957406687160001</v>
      </c>
      <c r="P44" s="131">
        <f t="shared" si="26"/>
        <v>4.017566448208</v>
      </c>
      <c r="Q44" s="131">
        <f t="shared" si="26"/>
        <v>3.9393922277</v>
      </c>
    </row>
    <row r="45" spans="1:17" ht="11.45" customHeight="1" x14ac:dyDescent="0.25">
      <c r="A45" s="95" t="s">
        <v>126</v>
      </c>
      <c r="B45" s="37">
        <v>1.345226615236</v>
      </c>
      <c r="C45" s="37">
        <v>1.3003857280610001</v>
      </c>
      <c r="D45" s="37">
        <v>1.440227703985</v>
      </c>
      <c r="E45" s="37">
        <v>1.629981024668</v>
      </c>
      <c r="F45" s="37">
        <v>1.6869070208729999</v>
      </c>
      <c r="G45" s="37">
        <v>1.84724857685</v>
      </c>
      <c r="H45" s="37">
        <v>2.045540796964</v>
      </c>
      <c r="I45" s="37">
        <v>2.082542694497</v>
      </c>
      <c r="J45" s="37">
        <v>2.0377018073220001</v>
      </c>
      <c r="K45" s="37">
        <v>1.992860920147</v>
      </c>
      <c r="L45" s="37">
        <v>1.9480200329720001</v>
      </c>
      <c r="M45" s="37">
        <v>1.903179145797</v>
      </c>
      <c r="N45" s="37">
        <v>1.8583382586220001</v>
      </c>
      <c r="O45" s="37">
        <v>1.813497371447</v>
      </c>
      <c r="P45" s="37">
        <v>1.7686564842720001</v>
      </c>
      <c r="Q45" s="37">
        <v>1.7238155970969999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1.01908047735</v>
      </c>
      <c r="F46" s="36">
        <v>1.054732977891</v>
      </c>
      <c r="G46" s="36">
        <v>1.021399644558</v>
      </c>
      <c r="H46" s="36">
        <v>1.063441885714</v>
      </c>
      <c r="I46" s="36">
        <v>1.0406086056820001</v>
      </c>
      <c r="J46" s="36">
        <v>1.1568773048280001</v>
      </c>
      <c r="K46" s="36">
        <v>1.33718396838</v>
      </c>
      <c r="L46" s="36">
        <v>1.7055166509449999</v>
      </c>
      <c r="M46" s="36">
        <v>1.756903790914</v>
      </c>
      <c r="N46" s="36">
        <v>2.1380396152309999</v>
      </c>
      <c r="O46" s="36">
        <v>2.2822432972689999</v>
      </c>
      <c r="P46" s="36">
        <v>2.2489099639360002</v>
      </c>
      <c r="Q46" s="36">
        <v>2.215576630603</v>
      </c>
    </row>
    <row r="48" spans="1:17" ht="11.45" customHeight="1" x14ac:dyDescent="0.25">
      <c r="A48" s="27" t="s">
        <v>135</v>
      </c>
      <c r="B48" s="41">
        <f t="shared" ref="B48:Q48" si="27">SUM(B49,B53)</f>
        <v>56.370680469934001</v>
      </c>
      <c r="C48" s="41">
        <f t="shared" si="27"/>
        <v>63.408441841802997</v>
      </c>
      <c r="D48" s="41">
        <f t="shared" si="27"/>
        <v>64.981506634653002</v>
      </c>
      <c r="E48" s="41">
        <f t="shared" si="27"/>
        <v>75.879355206195996</v>
      </c>
      <c r="F48" s="41">
        <f t="shared" si="27"/>
        <v>97.460617181067008</v>
      </c>
      <c r="G48" s="41">
        <f t="shared" si="27"/>
        <v>107.08677672346602</v>
      </c>
      <c r="H48" s="41">
        <f t="shared" si="27"/>
        <v>111.667470335036</v>
      </c>
      <c r="I48" s="41">
        <f t="shared" si="27"/>
        <v>120.697817209701</v>
      </c>
      <c r="J48" s="41">
        <f t="shared" si="27"/>
        <v>121.64458390733502</v>
      </c>
      <c r="K48" s="41">
        <f t="shared" si="27"/>
        <v>107.52617524658699</v>
      </c>
      <c r="L48" s="41">
        <f t="shared" si="27"/>
        <v>103.52006990733599</v>
      </c>
      <c r="M48" s="41">
        <f t="shared" si="27"/>
        <v>106.02202691429301</v>
      </c>
      <c r="N48" s="41">
        <f t="shared" si="27"/>
        <v>94.160946374470996</v>
      </c>
      <c r="O48" s="41">
        <f t="shared" si="27"/>
        <v>92.136151008968014</v>
      </c>
      <c r="P48" s="41">
        <f t="shared" si="27"/>
        <v>90.470366090545994</v>
      </c>
      <c r="Q48" s="41">
        <f t="shared" si="27"/>
        <v>92.288078015495984</v>
      </c>
    </row>
    <row r="49" spans="1:17" ht="11.45" customHeight="1" x14ac:dyDescent="0.25">
      <c r="A49" s="130" t="s">
        <v>39</v>
      </c>
      <c r="B49" s="132">
        <f t="shared" ref="B49:Q49" si="28">SUM(B50:B52)</f>
        <v>54.025453854698</v>
      </c>
      <c r="C49" s="132">
        <f t="shared" si="28"/>
        <v>61.184532923397001</v>
      </c>
      <c r="D49" s="132">
        <f t="shared" si="28"/>
        <v>62.541278930668</v>
      </c>
      <c r="E49" s="132">
        <f t="shared" si="28"/>
        <v>73.230293704177996</v>
      </c>
      <c r="F49" s="132">
        <f t="shared" si="28"/>
        <v>94.718977182303007</v>
      </c>
      <c r="G49" s="132">
        <f t="shared" si="28"/>
        <v>104.23952814661601</v>
      </c>
      <c r="H49" s="132">
        <f t="shared" si="28"/>
        <v>108.558487652358</v>
      </c>
      <c r="I49" s="132">
        <f t="shared" si="28"/>
        <v>117.574665909522</v>
      </c>
      <c r="J49" s="132">
        <f t="shared" si="28"/>
        <v>118.69264018884502</v>
      </c>
      <c r="K49" s="132">
        <f t="shared" si="28"/>
        <v>104.95938976017999</v>
      </c>
      <c r="L49" s="132">
        <f t="shared" si="28"/>
        <v>100.58666563932499</v>
      </c>
      <c r="M49" s="132">
        <f t="shared" si="28"/>
        <v>103.221051769759</v>
      </c>
      <c r="N49" s="132">
        <f t="shared" si="28"/>
        <v>91.018713887122999</v>
      </c>
      <c r="O49" s="132">
        <f t="shared" si="28"/>
        <v>88.853907711699009</v>
      </c>
      <c r="P49" s="132">
        <f t="shared" si="28"/>
        <v>87.498919611912996</v>
      </c>
      <c r="Q49" s="132">
        <f t="shared" si="28"/>
        <v>89.33529672145599</v>
      </c>
    </row>
    <row r="50" spans="1:17" ht="11.45" customHeight="1" x14ac:dyDescent="0.25">
      <c r="A50" s="116" t="s">
        <v>23</v>
      </c>
      <c r="B50" s="42">
        <v>1.0937880633370001</v>
      </c>
      <c r="C50" s="42">
        <v>1.1991238550379999</v>
      </c>
      <c r="D50" s="42">
        <v>1.2220023743570001</v>
      </c>
      <c r="E50" s="42">
        <v>1.400317082838</v>
      </c>
      <c r="F50" s="42">
        <v>1.5915045653040001</v>
      </c>
      <c r="G50" s="42">
        <v>2.1972166998009999</v>
      </c>
      <c r="H50" s="42">
        <v>2.6642771804060001</v>
      </c>
      <c r="I50" s="42">
        <v>2.658954926207</v>
      </c>
      <c r="J50" s="42">
        <v>3.0966839792249998</v>
      </c>
      <c r="K50" s="42">
        <v>2.806722689076</v>
      </c>
      <c r="L50" s="42">
        <v>2.3685897435899999</v>
      </c>
      <c r="M50" s="42">
        <v>1.6770708283310001</v>
      </c>
      <c r="N50" s="42">
        <v>1.546544147024</v>
      </c>
      <c r="O50" s="42">
        <v>1</v>
      </c>
      <c r="P50" s="42">
        <v>1</v>
      </c>
      <c r="Q50" s="42">
        <v>1</v>
      </c>
    </row>
    <row r="51" spans="1:17" ht="11.45" customHeight="1" x14ac:dyDescent="0.25">
      <c r="A51" s="116" t="s">
        <v>127</v>
      </c>
      <c r="B51" s="42">
        <v>40.847661188369003</v>
      </c>
      <c r="C51" s="42">
        <v>45.754108723134998</v>
      </c>
      <c r="D51" s="42">
        <v>47.044247787610999</v>
      </c>
      <c r="E51" s="42">
        <v>55.727560050568997</v>
      </c>
      <c r="F51" s="42">
        <v>71.932996207333005</v>
      </c>
      <c r="G51" s="42">
        <v>78.573957016435003</v>
      </c>
      <c r="H51" s="42">
        <v>79.891908975980002</v>
      </c>
      <c r="I51" s="42">
        <v>84.451959544879998</v>
      </c>
      <c r="J51" s="42">
        <v>83.480527638191006</v>
      </c>
      <c r="K51" s="42">
        <v>70.458766035430997</v>
      </c>
      <c r="L51" s="42">
        <v>67.522188449848002</v>
      </c>
      <c r="M51" s="42">
        <v>69.016413373860004</v>
      </c>
      <c r="N51" s="42">
        <v>58.606079027356003</v>
      </c>
      <c r="O51" s="42">
        <v>56.499696048632003</v>
      </c>
      <c r="P51" s="42">
        <v>56.258358662614</v>
      </c>
      <c r="Q51" s="42">
        <v>60.189665653494998</v>
      </c>
    </row>
    <row r="52" spans="1:17" ht="11.45" customHeight="1" x14ac:dyDescent="0.25">
      <c r="A52" s="116" t="s">
        <v>125</v>
      </c>
      <c r="B52" s="42">
        <v>12.084004602992</v>
      </c>
      <c r="C52" s="42">
        <v>14.231300345224</v>
      </c>
      <c r="D52" s="42">
        <v>14.2750287687</v>
      </c>
      <c r="E52" s="42">
        <v>16.102416570770998</v>
      </c>
      <c r="F52" s="42">
        <v>21.194476409665999</v>
      </c>
      <c r="G52" s="42">
        <v>23.46835443038</v>
      </c>
      <c r="H52" s="42">
        <v>26.002301495971999</v>
      </c>
      <c r="I52" s="42">
        <v>30.463751438435001</v>
      </c>
      <c r="J52" s="42">
        <v>32.115428571429</v>
      </c>
      <c r="K52" s="42">
        <v>31.693901035673001</v>
      </c>
      <c r="L52" s="42">
        <v>30.695887445886999</v>
      </c>
      <c r="M52" s="42">
        <v>32.527567567567999</v>
      </c>
      <c r="N52" s="42">
        <v>30.866090712742999</v>
      </c>
      <c r="O52" s="42">
        <v>31.354211663067002</v>
      </c>
      <c r="P52" s="42">
        <v>30.240560949298999</v>
      </c>
      <c r="Q52" s="42">
        <v>28.145631067960998</v>
      </c>
    </row>
    <row r="53" spans="1:17" ht="11.45" customHeight="1" x14ac:dyDescent="0.25">
      <c r="A53" s="128" t="s">
        <v>18</v>
      </c>
      <c r="B53" s="131">
        <f t="shared" ref="B53:Q53" si="29">SUM(B54:B55)</f>
        <v>2.3452266152360002</v>
      </c>
      <c r="C53" s="131">
        <f t="shared" si="29"/>
        <v>2.2239089184059999</v>
      </c>
      <c r="D53" s="131">
        <f t="shared" si="29"/>
        <v>2.4402277039850002</v>
      </c>
      <c r="E53" s="131">
        <f t="shared" si="29"/>
        <v>2.6490615020180002</v>
      </c>
      <c r="F53" s="131">
        <f t="shared" si="29"/>
        <v>2.7416399987639997</v>
      </c>
      <c r="G53" s="131">
        <f t="shared" si="29"/>
        <v>2.8472485768500002</v>
      </c>
      <c r="H53" s="131">
        <f t="shared" si="29"/>
        <v>3.108982682678</v>
      </c>
      <c r="I53" s="131">
        <f t="shared" si="29"/>
        <v>3.1231513001789999</v>
      </c>
      <c r="J53" s="131">
        <f t="shared" si="29"/>
        <v>2.9519437184899999</v>
      </c>
      <c r="K53" s="131">
        <f t="shared" si="29"/>
        <v>2.5667854864069999</v>
      </c>
      <c r="L53" s="131">
        <f t="shared" si="29"/>
        <v>2.933404268011</v>
      </c>
      <c r="M53" s="131">
        <f t="shared" si="29"/>
        <v>2.8009751445340001</v>
      </c>
      <c r="N53" s="131">
        <f t="shared" si="29"/>
        <v>3.1422324873480001</v>
      </c>
      <c r="O53" s="131">
        <f t="shared" si="29"/>
        <v>3.2822432972689999</v>
      </c>
      <c r="P53" s="131">
        <f t="shared" si="29"/>
        <v>2.9714464786330002</v>
      </c>
      <c r="Q53" s="131">
        <f t="shared" si="29"/>
        <v>2.9527812940400002</v>
      </c>
    </row>
    <row r="54" spans="1:17" ht="11.45" customHeight="1" x14ac:dyDescent="0.25">
      <c r="A54" s="95" t="s">
        <v>126</v>
      </c>
      <c r="B54" s="37">
        <v>1.345226615236</v>
      </c>
      <c r="C54" s="37">
        <v>1.2239089184059999</v>
      </c>
      <c r="D54" s="37">
        <v>1.440227703985</v>
      </c>
      <c r="E54" s="37">
        <v>1.629981024668</v>
      </c>
      <c r="F54" s="37">
        <v>1.6869070208729999</v>
      </c>
      <c r="G54" s="37">
        <v>1.84724857685</v>
      </c>
      <c r="H54" s="37">
        <v>2.045540796964</v>
      </c>
      <c r="I54" s="37">
        <v>2.082542694497</v>
      </c>
      <c r="J54" s="37">
        <v>1.795066413662</v>
      </c>
      <c r="K54" s="37">
        <v>1.2296015180269999</v>
      </c>
      <c r="L54" s="37">
        <v>1.227887617066</v>
      </c>
      <c r="M54" s="37">
        <v>1.0440713536199999</v>
      </c>
      <c r="N54" s="37">
        <v>1.0041928721169999</v>
      </c>
      <c r="O54" s="37">
        <v>1</v>
      </c>
      <c r="P54" s="37">
        <v>1</v>
      </c>
      <c r="Q54" s="37">
        <v>1.0775347912519999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1.01908047735</v>
      </c>
      <c r="F55" s="36">
        <v>1.054732977891</v>
      </c>
      <c r="G55" s="36">
        <v>1</v>
      </c>
      <c r="H55" s="36">
        <v>1.063441885714</v>
      </c>
      <c r="I55" s="36">
        <v>1.0406086056820001</v>
      </c>
      <c r="J55" s="36">
        <v>1.1568773048280001</v>
      </c>
      <c r="K55" s="36">
        <v>1.33718396838</v>
      </c>
      <c r="L55" s="36">
        <v>1.7055166509449999</v>
      </c>
      <c r="M55" s="36">
        <v>1.756903790914</v>
      </c>
      <c r="N55" s="36">
        <v>2.1380396152309999</v>
      </c>
      <c r="O55" s="36">
        <v>2.2822432972689999</v>
      </c>
      <c r="P55" s="36">
        <v>1.9714464786329999</v>
      </c>
      <c r="Q55" s="36">
        <v>1.8752465027880001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8.9932608638549958</v>
      </c>
      <c r="D57" s="41">
        <f t="shared" si="30"/>
        <v>3.3756106655260032</v>
      </c>
      <c r="E57" s="41">
        <f t="shared" si="30"/>
        <v>12.776871253873995</v>
      </c>
      <c r="F57" s="41">
        <f t="shared" si="30"/>
        <v>23.460284657202003</v>
      </c>
      <c r="G57" s="41">
        <f t="shared" si="30"/>
        <v>11.526581869287989</v>
      </c>
      <c r="H57" s="41">
        <f t="shared" si="30"/>
        <v>6.4383166493429904</v>
      </c>
      <c r="I57" s="41">
        <f t="shared" si="30"/>
        <v>10.909369556995991</v>
      </c>
      <c r="J57" s="41">
        <f t="shared" si="30"/>
        <v>3.0684247736249999</v>
      </c>
      <c r="K57" s="41">
        <f t="shared" si="30"/>
        <v>0.21363999688499979</v>
      </c>
      <c r="L57" s="41">
        <f t="shared" si="30"/>
        <v>0.40166601589799988</v>
      </c>
      <c r="M57" s="41">
        <f t="shared" si="30"/>
        <v>1.7052599297399993</v>
      </c>
      <c r="N57" s="41">
        <f t="shared" si="30"/>
        <v>0.41446915765000014</v>
      </c>
      <c r="O57" s="41">
        <f t="shared" si="30"/>
        <v>0.17753701537100008</v>
      </c>
      <c r="P57" s="41">
        <f t="shared" si="30"/>
        <v>4.4408920985006262E-16</v>
      </c>
      <c r="Q57" s="41">
        <f t="shared" si="30"/>
        <v>0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8.9599275305219965</v>
      </c>
      <c r="D58" s="132">
        <f t="shared" si="31"/>
        <v>3.1575944690940037</v>
      </c>
      <c r="E58" s="132">
        <f t="shared" si="31"/>
        <v>12.489863235332995</v>
      </c>
      <c r="F58" s="132">
        <f t="shared" si="31"/>
        <v>23.289531939948002</v>
      </c>
      <c r="G58" s="132">
        <f t="shared" si="31"/>
        <v>11.32139942613599</v>
      </c>
      <c r="H58" s="132">
        <f t="shared" si="31"/>
        <v>6.1198079675649906</v>
      </c>
      <c r="I58" s="132">
        <f t="shared" si="31"/>
        <v>10.817026718986991</v>
      </c>
      <c r="J58" s="132">
        <f t="shared" si="31"/>
        <v>2.9188227411460002</v>
      </c>
      <c r="K58" s="132">
        <f t="shared" si="31"/>
        <v>0</v>
      </c>
      <c r="L58" s="132">
        <f t="shared" si="31"/>
        <v>0</v>
      </c>
      <c r="M58" s="132">
        <f t="shared" si="31"/>
        <v>1.6205394564379993</v>
      </c>
      <c r="N58" s="132">
        <f t="shared" si="31"/>
        <v>0</v>
      </c>
      <c r="O58" s="132">
        <f t="shared" si="31"/>
        <v>0</v>
      </c>
      <c r="P58" s="132">
        <f t="shared" si="31"/>
        <v>0</v>
      </c>
      <c r="Q58" s="132">
        <f t="shared" si="31"/>
        <v>0</v>
      </c>
    </row>
    <row r="59" spans="1:17" ht="11.45" customHeight="1" x14ac:dyDescent="0.25">
      <c r="A59" s="116" t="s">
        <v>23</v>
      </c>
      <c r="B59" s="42"/>
      <c r="C59" s="42">
        <v>0.14179539381199979</v>
      </c>
      <c r="D59" s="42">
        <v>5.9338121430000168E-2</v>
      </c>
      <c r="E59" s="42">
        <v>0.21477431059199992</v>
      </c>
      <c r="F59" s="42">
        <v>0.227647084577</v>
      </c>
      <c r="G59" s="42">
        <v>0.64217173660799975</v>
      </c>
      <c r="H59" s="42">
        <v>0.50352008271600024</v>
      </c>
      <c r="I59" s="42">
        <v>3.1137347911999846E-2</v>
      </c>
      <c r="J59" s="42">
        <v>0.47418865512899977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6.2680362410449959</v>
      </c>
      <c r="D60" s="42">
        <v>2.6517277707550022</v>
      </c>
      <c r="E60" s="42">
        <v>10.044900969236998</v>
      </c>
      <c r="F60" s="42">
        <v>17.567024863043002</v>
      </c>
      <c r="G60" s="42">
        <v>8.0025495153809914</v>
      </c>
      <c r="H60" s="42">
        <v>2.6795406658239926</v>
      </c>
      <c r="I60" s="42">
        <v>5.9216392751789897</v>
      </c>
      <c r="J60" s="42">
        <v>0.39015679959000238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</row>
    <row r="61" spans="1:17" ht="11.45" customHeight="1" x14ac:dyDescent="0.25">
      <c r="A61" s="116" t="s">
        <v>125</v>
      </c>
      <c r="B61" s="42"/>
      <c r="C61" s="42">
        <v>2.5500958956650006</v>
      </c>
      <c r="D61" s="42">
        <v>0.44652857690900127</v>
      </c>
      <c r="E61" s="42">
        <v>2.2301879555039967</v>
      </c>
      <c r="F61" s="42">
        <v>5.4948599923279993</v>
      </c>
      <c r="G61" s="42">
        <v>2.6766781741469998</v>
      </c>
      <c r="H61" s="42">
        <v>2.9367472190249977</v>
      </c>
      <c r="I61" s="42">
        <v>4.8642500958960007</v>
      </c>
      <c r="J61" s="42">
        <v>2.054477286426998</v>
      </c>
      <c r="K61" s="42">
        <v>0</v>
      </c>
      <c r="L61" s="42">
        <v>0</v>
      </c>
      <c r="M61" s="42">
        <v>1.6205394564379993</v>
      </c>
      <c r="N61" s="42">
        <v>0</v>
      </c>
      <c r="O61" s="42">
        <v>0</v>
      </c>
      <c r="P61" s="42">
        <v>0</v>
      </c>
      <c r="Q61" s="42">
        <v>0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3.3333333332999926E-2</v>
      </c>
      <c r="D62" s="131">
        <f t="shared" si="32"/>
        <v>0.21801619643199976</v>
      </c>
      <c r="E62" s="131">
        <f t="shared" si="32"/>
        <v>0.28700801854099978</v>
      </c>
      <c r="F62" s="131">
        <f t="shared" si="32"/>
        <v>0.17075271725399976</v>
      </c>
      <c r="G62" s="131">
        <f t="shared" si="32"/>
        <v>0.20518244315199996</v>
      </c>
      <c r="H62" s="131">
        <f t="shared" si="32"/>
        <v>0.31850868177799985</v>
      </c>
      <c r="I62" s="131">
        <f t="shared" si="32"/>
        <v>9.2342838008999895E-2</v>
      </c>
      <c r="J62" s="131">
        <f t="shared" si="32"/>
        <v>0.14960203247899995</v>
      </c>
      <c r="K62" s="131">
        <f t="shared" si="32"/>
        <v>0.21363999688499979</v>
      </c>
      <c r="L62" s="131">
        <f t="shared" si="32"/>
        <v>0.40166601589799988</v>
      </c>
      <c r="M62" s="131">
        <f t="shared" si="32"/>
        <v>8.4720473301999943E-2</v>
      </c>
      <c r="N62" s="131">
        <f t="shared" si="32"/>
        <v>0.41446915765000014</v>
      </c>
      <c r="O62" s="131">
        <f t="shared" si="32"/>
        <v>0.17753701537100008</v>
      </c>
      <c r="P62" s="131">
        <f t="shared" si="32"/>
        <v>4.4408920985006262E-16</v>
      </c>
      <c r="Q62" s="131">
        <f t="shared" si="32"/>
        <v>0</v>
      </c>
    </row>
    <row r="63" spans="1:17" ht="11.45" customHeight="1" x14ac:dyDescent="0.25">
      <c r="A63" s="95" t="s">
        <v>126</v>
      </c>
      <c r="B63" s="37"/>
      <c r="C63" s="37">
        <v>0</v>
      </c>
      <c r="D63" s="37">
        <v>0.18468286309899984</v>
      </c>
      <c r="E63" s="37">
        <v>0.23459420785799989</v>
      </c>
      <c r="F63" s="37">
        <v>0.10176688337999984</v>
      </c>
      <c r="G63" s="37">
        <v>0.20518244315199996</v>
      </c>
      <c r="H63" s="37">
        <v>0.24313310728899995</v>
      </c>
      <c r="I63" s="37">
        <v>8.1842784707999883E-2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5.2413810682999884E-2</v>
      </c>
      <c r="F64" s="36">
        <v>6.8985833873999924E-2</v>
      </c>
      <c r="G64" s="36">
        <v>0</v>
      </c>
      <c r="H64" s="36">
        <v>7.5375574488999897E-2</v>
      </c>
      <c r="I64" s="36">
        <v>1.0500053301000012E-2</v>
      </c>
      <c r="J64" s="36">
        <v>0.14960203247899995</v>
      </c>
      <c r="K64" s="36">
        <v>0.21363999688499979</v>
      </c>
      <c r="L64" s="36">
        <v>0.40166601589799988</v>
      </c>
      <c r="M64" s="36">
        <v>8.4720473301999943E-2</v>
      </c>
      <c r="N64" s="36">
        <v>0.41446915765000014</v>
      </c>
      <c r="O64" s="36">
        <v>0.17753701537100008</v>
      </c>
      <c r="P64" s="36">
        <v>4.4408920985006262E-16</v>
      </c>
      <c r="Q64" s="36">
        <v>0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89.114629382132208</v>
      </c>
      <c r="C69" s="134">
        <f t="shared" si="33"/>
        <v>89.461423639201925</v>
      </c>
      <c r="D69" s="134">
        <f t="shared" si="33"/>
        <v>89.59600520479998</v>
      </c>
      <c r="E69" s="134">
        <f t="shared" si="33"/>
        <v>89.890563645481464</v>
      </c>
      <c r="F69" s="134">
        <f t="shared" si="33"/>
        <v>89.949627454578817</v>
      </c>
      <c r="G69" s="134">
        <f t="shared" si="33"/>
        <v>91.746385397805966</v>
      </c>
      <c r="H69" s="134">
        <f t="shared" si="33"/>
        <v>94.895358920828656</v>
      </c>
      <c r="I69" s="134">
        <f t="shared" si="33"/>
        <v>95.523053579781944</v>
      </c>
      <c r="J69" s="134">
        <f t="shared" si="33"/>
        <v>94.166231118854185</v>
      </c>
      <c r="K69" s="134">
        <f t="shared" si="33"/>
        <v>97.336431015964294</v>
      </c>
      <c r="L69" s="134">
        <f t="shared" si="33"/>
        <v>98.996697603698678</v>
      </c>
      <c r="M69" s="134">
        <f t="shared" si="33"/>
        <v>100.04417803817037</v>
      </c>
      <c r="N69" s="134">
        <f t="shared" si="33"/>
        <v>107.62579543690828</v>
      </c>
      <c r="O69" s="134">
        <f t="shared" si="33"/>
        <v>112.4637441789265</v>
      </c>
      <c r="P69" s="134">
        <f t="shared" si="33"/>
        <v>114.9316752966119</v>
      </c>
      <c r="Q69" s="134">
        <f t="shared" si="33"/>
        <v>117.01874710632254</v>
      </c>
    </row>
    <row r="70" spans="1:17" ht="11.45" customHeight="1" x14ac:dyDescent="0.25">
      <c r="A70" s="116" t="s">
        <v>23</v>
      </c>
      <c r="B70" s="77">
        <f>TrAvia_png!B13*TrAvia_png!B19</f>
        <v>53.478470675575352</v>
      </c>
      <c r="C70" s="77">
        <f>TrAvia_png!C13*TrAvia_png!C19</f>
        <v>52.66257057455995</v>
      </c>
      <c r="D70" s="77">
        <f>TrAvia_png!D13*TrAvia_png!D19</f>
        <v>52.967940414507773</v>
      </c>
      <c r="E70" s="77">
        <f>TrAvia_png!E13*TrAvia_png!E19</f>
        <v>53.235210868949899</v>
      </c>
      <c r="F70" s="77">
        <f>TrAvia_png!F13*TrAvia_png!F19</f>
        <v>52.522574208031926</v>
      </c>
      <c r="G70" s="77">
        <f>TrAvia_png!G13*TrAvia_png!G19</f>
        <v>53.872964169381106</v>
      </c>
      <c r="H70" s="77">
        <f>TrAvia_png!H13*TrAvia_png!H19</f>
        <v>56.766965620328847</v>
      </c>
      <c r="I70" s="77">
        <f>TrAvia_png!I13*TrAvia_png!I19</f>
        <v>56.926792679267926</v>
      </c>
      <c r="J70" s="77">
        <f>TrAvia_png!J13*TrAvia_png!J19</f>
        <v>56.728551154689718</v>
      </c>
      <c r="K70" s="77">
        <f>TrAvia_png!K13*TrAvia_png!K19</f>
        <v>58.431565440547473</v>
      </c>
      <c r="L70" s="77">
        <f>TrAvia_png!L13*TrAvia_png!L19</f>
        <v>58.38531799729364</v>
      </c>
      <c r="M70" s="77">
        <f>TrAvia_png!M13*TrAvia_png!M19</f>
        <v>54.960868527797665</v>
      </c>
      <c r="N70" s="77">
        <f>TrAvia_png!N13*TrAvia_png!N19</f>
        <v>59.858951175406872</v>
      </c>
      <c r="O70" s="77">
        <f>TrAvia_png!O13*TrAvia_png!O19</f>
        <v>58.38608776844071</v>
      </c>
      <c r="P70" s="77">
        <f>TrAvia_png!P13*TrAvia_png!P19</f>
        <v>61.824987846378221</v>
      </c>
      <c r="Q70" s="77">
        <f>TrAvia_png!Q13*TrAvia_png!Q19</f>
        <v>64.672961373390564</v>
      </c>
    </row>
    <row r="71" spans="1:17" ht="11.45" customHeight="1" x14ac:dyDescent="0.25">
      <c r="A71" s="116" t="s">
        <v>127</v>
      </c>
      <c r="B71" s="77">
        <f>TrAvia_png!B14*TrAvia_png!B20</f>
        <v>84.663747079122885</v>
      </c>
      <c r="C71" s="77">
        <f>TrAvia_png!C14*TrAvia_png!C20</f>
        <v>84.728817540030121</v>
      </c>
      <c r="D71" s="77">
        <f>TrAvia_png!D14*TrAvia_png!D20</f>
        <v>85.505213372030525</v>
      </c>
      <c r="E71" s="77">
        <f>TrAvia_png!E14*TrAvia_png!E20</f>
        <v>85.337484828892599</v>
      </c>
      <c r="F71" s="77">
        <f>TrAvia_png!F14*TrAvia_png!F20</f>
        <v>85.701576477618232</v>
      </c>
      <c r="G71" s="77">
        <f>TrAvia_png!G14*TrAvia_png!G20</f>
        <v>87.597325910670619</v>
      </c>
      <c r="H71" s="77">
        <f>TrAvia_png!H14*TrAvia_png!H20</f>
        <v>90.88358955288831</v>
      </c>
      <c r="I71" s="77">
        <f>TrAvia_png!I14*TrAvia_png!I20</f>
        <v>91.725560054789185</v>
      </c>
      <c r="J71" s="77">
        <f>TrAvia_png!J14*TrAvia_png!J20</f>
        <v>90.092813447603859</v>
      </c>
      <c r="K71" s="77">
        <f>TrAvia_png!K14*TrAvia_png!K20</f>
        <v>93.289671495825417</v>
      </c>
      <c r="L71" s="77">
        <f>TrAvia_png!L14*TrAvia_png!L20</f>
        <v>94.122044762950821</v>
      </c>
      <c r="M71" s="77">
        <f>TrAvia_png!M14*TrAvia_png!M20</f>
        <v>95.03332100200825</v>
      </c>
      <c r="N71" s="77">
        <f>TrAvia_png!N14*TrAvia_png!N20</f>
        <v>101.57262439449417</v>
      </c>
      <c r="O71" s="77">
        <f>TrAvia_png!O14*TrAvia_png!O20</f>
        <v>105.1873211250027</v>
      </c>
      <c r="P71" s="77">
        <f>TrAvia_png!P14*TrAvia_png!P20</f>
        <v>107.71222648441299</v>
      </c>
      <c r="Q71" s="77">
        <f>TrAvia_png!Q14*TrAvia_png!Q20</f>
        <v>110.36279440875853</v>
      </c>
    </row>
    <row r="72" spans="1:17" ht="11.45" customHeight="1" x14ac:dyDescent="0.25">
      <c r="A72" s="116" t="s">
        <v>125</v>
      </c>
      <c r="B72" s="135">
        <f>TrAvia_png!B15*TrAvia_png!B21</f>
        <v>125.6467955432816</v>
      </c>
      <c r="C72" s="135">
        <f>TrAvia_png!C15*TrAvia_png!C21</f>
        <v>126.12040106735668</v>
      </c>
      <c r="D72" s="135">
        <f>TrAvia_png!D15*TrAvia_png!D21</f>
        <v>123.25667069729948</v>
      </c>
      <c r="E72" s="135">
        <f>TrAvia_png!E15*TrAvia_png!E21</f>
        <v>127.83148717215751</v>
      </c>
      <c r="F72" s="135">
        <f>TrAvia_png!F15*TrAvia_png!F21</f>
        <v>124.34341405147138</v>
      </c>
      <c r="G72" s="135">
        <f>TrAvia_png!G15*TrAvia_png!G21</f>
        <v>127.29768559380211</v>
      </c>
      <c r="H72" s="135">
        <f>TrAvia_png!H15*TrAvia_png!H21</f>
        <v>128.62356169233493</v>
      </c>
      <c r="I72" s="135">
        <f>TrAvia_png!I15*TrAvia_png!I21</f>
        <v>124.40679182563366</v>
      </c>
      <c r="J72" s="135">
        <f>TrAvia_png!J15*TrAvia_png!J21</f>
        <v>123.75737518237787</v>
      </c>
      <c r="K72" s="135">
        <f>TrAvia_png!K15*TrAvia_png!K21</f>
        <v>124.19127151259893</v>
      </c>
      <c r="L72" s="135">
        <f>TrAvia_png!L15*TrAvia_png!L21</f>
        <v>126.55166942848076</v>
      </c>
      <c r="M72" s="135">
        <f>TrAvia_png!M15*TrAvia_png!M21</f>
        <v>125.23152087210848</v>
      </c>
      <c r="N72" s="135">
        <f>TrAvia_png!N15*TrAvia_png!N21</f>
        <v>134.51242040445035</v>
      </c>
      <c r="O72" s="135">
        <f>TrAvia_png!O15*TrAvia_png!O21</f>
        <v>139.74622855961977</v>
      </c>
      <c r="P72" s="135">
        <f>TrAvia_png!P15*TrAvia_png!P21</f>
        <v>142.6620054935255</v>
      </c>
      <c r="Q72" s="135">
        <f>TrAvia_png!Q15*TrAvia_png!Q21</f>
        <v>146.95186079491012</v>
      </c>
    </row>
    <row r="73" spans="1:17" ht="11.45" customHeight="1" x14ac:dyDescent="0.25">
      <c r="A73" s="128" t="s">
        <v>132</v>
      </c>
      <c r="B73" s="133">
        <f t="shared" ref="B73:Q73" si="34">IF(B35=0,"",B35/B26)</f>
        <v>26.163835496589311</v>
      </c>
      <c r="C73" s="133">
        <f t="shared" si="34"/>
        <v>27.082445368758268</v>
      </c>
      <c r="D73" s="133">
        <f t="shared" si="34"/>
        <v>26.972110514542113</v>
      </c>
      <c r="E73" s="133">
        <f t="shared" si="34"/>
        <v>28.297558335530674</v>
      </c>
      <c r="F73" s="133">
        <f t="shared" si="34"/>
        <v>28.584999282846958</v>
      </c>
      <c r="G73" s="133">
        <f t="shared" si="34"/>
        <v>27.715346923719455</v>
      </c>
      <c r="H73" s="133">
        <f t="shared" si="34"/>
        <v>26.651680518970664</v>
      </c>
      <c r="I73" s="133">
        <f t="shared" si="34"/>
        <v>26.341678290679859</v>
      </c>
      <c r="J73" s="133">
        <f t="shared" si="34"/>
        <v>27.3292066805177</v>
      </c>
      <c r="K73" s="133">
        <f t="shared" si="34"/>
        <v>31.051454293195086</v>
      </c>
      <c r="L73" s="133">
        <f t="shared" si="34"/>
        <v>34.482103982318506</v>
      </c>
      <c r="M73" s="133">
        <f t="shared" si="34"/>
        <v>36.682612248490948</v>
      </c>
      <c r="N73" s="133">
        <f t="shared" si="34"/>
        <v>37.781698765091534</v>
      </c>
      <c r="O73" s="133">
        <f t="shared" si="34"/>
        <v>37.82945482839645</v>
      </c>
      <c r="P73" s="133">
        <f t="shared" si="34"/>
        <v>39.249305140290701</v>
      </c>
      <c r="Q73" s="133">
        <f t="shared" si="34"/>
        <v>37.068003889431729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1014.0516803347646</v>
      </c>
      <c r="C78" s="134">
        <f t="shared" ref="C78:Q78" si="35">IF(C13=0,0,C13*1000000/C22)</f>
        <v>1019.7033239109186</v>
      </c>
      <c r="D78" s="134">
        <f t="shared" si="35"/>
        <v>1016.8131738925257</v>
      </c>
      <c r="E78" s="134">
        <f t="shared" si="35"/>
        <v>1012.1655713450336</v>
      </c>
      <c r="F78" s="134">
        <f t="shared" si="35"/>
        <v>1017.4620844734047</v>
      </c>
      <c r="G78" s="134">
        <f t="shared" si="35"/>
        <v>1013.3415570721568</v>
      </c>
      <c r="H78" s="134">
        <f t="shared" si="35"/>
        <v>1018.4117381507422</v>
      </c>
      <c r="I78" s="134">
        <f t="shared" si="35"/>
        <v>1033.3715628817479</v>
      </c>
      <c r="J78" s="134">
        <f t="shared" si="35"/>
        <v>1022.4326157926585</v>
      </c>
      <c r="K78" s="134">
        <f t="shared" si="35"/>
        <v>997.19340840898371</v>
      </c>
      <c r="L78" s="134">
        <f t="shared" si="35"/>
        <v>971.74797942907571</v>
      </c>
      <c r="M78" s="134">
        <f t="shared" si="35"/>
        <v>985.4174919289328</v>
      </c>
      <c r="N78" s="134">
        <f t="shared" si="35"/>
        <v>999.85731135683159</v>
      </c>
      <c r="O78" s="134">
        <f t="shared" si="35"/>
        <v>1016.9487191142092</v>
      </c>
      <c r="P78" s="134">
        <f t="shared" si="35"/>
        <v>1012.2151335457485</v>
      </c>
      <c r="Q78" s="134">
        <f t="shared" si="35"/>
        <v>990.5028223332514</v>
      </c>
    </row>
    <row r="79" spans="1:17" ht="11.45" customHeight="1" x14ac:dyDescent="0.25">
      <c r="A79" s="116" t="s">
        <v>23</v>
      </c>
      <c r="B79" s="77">
        <v>292.47540810572445</v>
      </c>
      <c r="C79" s="77">
        <v>270.04721400215413</v>
      </c>
      <c r="D79" s="77">
        <v>262.64930907595368</v>
      </c>
      <c r="E79" s="77">
        <v>264.48119881929148</v>
      </c>
      <c r="F79" s="77">
        <v>266.32653915434128</v>
      </c>
      <c r="G79" s="77">
        <v>268.16145780614818</v>
      </c>
      <c r="H79" s="77">
        <v>269.98500251304307</v>
      </c>
      <c r="I79" s="77">
        <v>271.82999295223027</v>
      </c>
      <c r="J79" s="77">
        <v>273.62929564667877</v>
      </c>
      <c r="K79" s="77">
        <v>275.30283181392315</v>
      </c>
      <c r="L79" s="77">
        <v>277.00033982860833</v>
      </c>
      <c r="M79" s="77">
        <v>275.30294429579664</v>
      </c>
      <c r="N79" s="77">
        <v>273.58478614316107</v>
      </c>
      <c r="O79" s="77">
        <v>271.87115497418205</v>
      </c>
      <c r="P79" s="77">
        <v>270.14582543503735</v>
      </c>
      <c r="Q79" s="77">
        <v>268.43576223734493</v>
      </c>
    </row>
    <row r="80" spans="1:17" ht="11.45" customHeight="1" x14ac:dyDescent="0.25">
      <c r="A80" s="116" t="s">
        <v>127</v>
      </c>
      <c r="B80" s="77">
        <v>906.60494689618895</v>
      </c>
      <c r="C80" s="77">
        <v>907.25475476841825</v>
      </c>
      <c r="D80" s="77">
        <v>907.49996857614337</v>
      </c>
      <c r="E80" s="77">
        <v>907.49995793186224</v>
      </c>
      <c r="F80" s="77">
        <v>907.49998483166564</v>
      </c>
      <c r="G80" s="77">
        <v>907.49995846266904</v>
      </c>
      <c r="H80" s="77">
        <v>907.49998007673491</v>
      </c>
      <c r="I80" s="77">
        <v>907.49995120966219</v>
      </c>
      <c r="J80" s="77">
        <v>893.4199215227851</v>
      </c>
      <c r="K80" s="77">
        <v>834.97523879465871</v>
      </c>
      <c r="L80" s="77">
        <v>824.99998406181601</v>
      </c>
      <c r="M80" s="77">
        <v>824.99998229056541</v>
      </c>
      <c r="N80" s="77">
        <v>825.00001560054432</v>
      </c>
      <c r="O80" s="77">
        <v>824.99998174730672</v>
      </c>
      <c r="P80" s="77">
        <v>825.00001845681709</v>
      </c>
      <c r="Q80" s="77">
        <v>825.00000006655102</v>
      </c>
    </row>
    <row r="81" spans="1:17" ht="11.45" customHeight="1" x14ac:dyDescent="0.25">
      <c r="A81" s="116" t="s">
        <v>125</v>
      </c>
      <c r="B81" s="77">
        <v>1860.3750627668408</v>
      </c>
      <c r="C81" s="77">
        <v>1860.3744104458015</v>
      </c>
      <c r="D81" s="77">
        <v>1860.3749640593951</v>
      </c>
      <c r="E81" s="77">
        <v>1860.3749640593949</v>
      </c>
      <c r="F81" s="77">
        <v>1860.3749640593951</v>
      </c>
      <c r="G81" s="77">
        <v>1860.3749640593946</v>
      </c>
      <c r="H81" s="77">
        <v>1860.3749640593946</v>
      </c>
      <c r="I81" s="77">
        <v>1860.3749640593949</v>
      </c>
      <c r="J81" s="77">
        <v>1839.1256379488786</v>
      </c>
      <c r="K81" s="77">
        <v>1860.3749640593946</v>
      </c>
      <c r="L81" s="77">
        <v>1691.2499673267228</v>
      </c>
      <c r="M81" s="77">
        <v>1689.6388018662371</v>
      </c>
      <c r="N81" s="77">
        <v>1688.0130827191749</v>
      </c>
      <c r="O81" s="77">
        <v>1686.3726941346197</v>
      </c>
      <c r="P81" s="77">
        <v>1684.7175197580302</v>
      </c>
      <c r="Q81" s="77">
        <v>1683.0474426350409</v>
      </c>
    </row>
    <row r="82" spans="1:17" ht="11.45" customHeight="1" x14ac:dyDescent="0.25">
      <c r="A82" s="128" t="s">
        <v>18</v>
      </c>
      <c r="B82" s="133">
        <f>IF(B17=0,0,B17*1000000/B26)</f>
        <v>1054.3138545950351</v>
      </c>
      <c r="C82" s="133">
        <f t="shared" ref="C82:Q82" si="36">IF(C17=0,0,C17*1000000/C26)</f>
        <v>1016.3639414220615</v>
      </c>
      <c r="D82" s="133">
        <f t="shared" si="36"/>
        <v>1017.524657124689</v>
      </c>
      <c r="E82" s="133">
        <f t="shared" si="36"/>
        <v>1013.732336933497</v>
      </c>
      <c r="F82" s="133">
        <f t="shared" si="36"/>
        <v>1014.6678898073339</v>
      </c>
      <c r="G82" s="133">
        <f t="shared" si="36"/>
        <v>1016.4680128779263</v>
      </c>
      <c r="H82" s="133">
        <f t="shared" si="36"/>
        <v>1022.7402217120448</v>
      </c>
      <c r="I82" s="133">
        <f t="shared" si="36"/>
        <v>1019.5611602566613</v>
      </c>
      <c r="J82" s="133">
        <f t="shared" si="36"/>
        <v>1017.1634762071992</v>
      </c>
      <c r="K82" s="133">
        <f t="shared" si="36"/>
        <v>1028.8634775475591</v>
      </c>
      <c r="L82" s="133">
        <f t="shared" si="36"/>
        <v>1228.4661667246571</v>
      </c>
      <c r="M82" s="133">
        <f t="shared" si="36"/>
        <v>1217.0192808656493</v>
      </c>
      <c r="N82" s="133">
        <f t="shared" si="36"/>
        <v>1225.522868605349</v>
      </c>
      <c r="O82" s="133">
        <f t="shared" si="36"/>
        <v>1208.8603540988427</v>
      </c>
      <c r="P82" s="133">
        <f t="shared" si="36"/>
        <v>1178.0871662894465</v>
      </c>
      <c r="Q82" s="133">
        <f t="shared" si="36"/>
        <v>1069.6704262915252</v>
      </c>
    </row>
    <row r="83" spans="1:17" ht="11.45" customHeight="1" x14ac:dyDescent="0.25">
      <c r="A83" s="95" t="s">
        <v>126</v>
      </c>
      <c r="B83" s="75">
        <v>1080.2614137318644</v>
      </c>
      <c r="C83" s="75">
        <v>1037.0187291601237</v>
      </c>
      <c r="D83" s="75">
        <v>1036.5193604229366</v>
      </c>
      <c r="E83" s="75">
        <v>1036.705209625391</v>
      </c>
      <c r="F83" s="75">
        <v>1037.087687229932</v>
      </c>
      <c r="G83" s="75">
        <v>1036.4317681283596</v>
      </c>
      <c r="H83" s="75">
        <v>1036.9892477391388</v>
      </c>
      <c r="I83" s="75">
        <v>1036.5729359659183</v>
      </c>
      <c r="J83" s="75">
        <v>1036.6265131676746</v>
      </c>
      <c r="K83" s="75">
        <v>1036.755798573746</v>
      </c>
      <c r="L83" s="75">
        <v>1295.4793539931816</v>
      </c>
      <c r="M83" s="75">
        <v>1320.954577116835</v>
      </c>
      <c r="N83" s="75">
        <v>1317.875804758793</v>
      </c>
      <c r="O83" s="75">
        <v>1322.9221528964965</v>
      </c>
      <c r="P83" s="75">
        <v>1324.6478755610472</v>
      </c>
      <c r="Q83" s="75">
        <v>1164.5154216390395</v>
      </c>
    </row>
    <row r="84" spans="1:17" ht="11.45" customHeight="1" x14ac:dyDescent="0.25">
      <c r="A84" s="93" t="s">
        <v>125</v>
      </c>
      <c r="B84" s="74">
        <v>929.48211000818628</v>
      </c>
      <c r="C84" s="74">
        <v>927.22668122460527</v>
      </c>
      <c r="D84" s="74">
        <v>926.84496245182879</v>
      </c>
      <c r="E84" s="74">
        <v>926.75448838057605</v>
      </c>
      <c r="F84" s="74">
        <v>928.33040433982251</v>
      </c>
      <c r="G84" s="74">
        <v>926.71841930309222</v>
      </c>
      <c r="H84" s="74">
        <v>955.1058801883454</v>
      </c>
      <c r="I84" s="74">
        <v>936.66998720241395</v>
      </c>
      <c r="J84" s="74">
        <v>944.96035616602057</v>
      </c>
      <c r="K84" s="74">
        <v>1012.1483723847301</v>
      </c>
      <c r="L84" s="74">
        <v>1125.0776706134577</v>
      </c>
      <c r="M84" s="74">
        <v>1094.2008452054649</v>
      </c>
      <c r="N84" s="74">
        <v>1138.9419909614953</v>
      </c>
      <c r="O84" s="74">
        <v>1117.7439317357025</v>
      </c>
      <c r="P84" s="74">
        <v>1048.5739062384523</v>
      </c>
      <c r="Q84" s="74">
        <v>973.92357678856706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95826.48996424787</v>
      </c>
      <c r="C87" s="132">
        <f t="shared" si="37"/>
        <v>96952.296467731416</v>
      </c>
      <c r="D87" s="132">
        <f t="shared" si="37"/>
        <v>96338.565498634838</v>
      </c>
      <c r="E87" s="132">
        <f t="shared" si="37"/>
        <v>96558.721203537716</v>
      </c>
      <c r="F87" s="132">
        <f t="shared" si="37"/>
        <v>96657.554220573278</v>
      </c>
      <c r="G87" s="132">
        <f t="shared" si="37"/>
        <v>98460.042154340365</v>
      </c>
      <c r="H87" s="132">
        <f t="shared" si="37"/>
        <v>102352.03248967469</v>
      </c>
      <c r="I87" s="132">
        <f t="shared" si="37"/>
        <v>104061.3034888432</v>
      </c>
      <c r="J87" s="132">
        <f t="shared" si="37"/>
        <v>102004.41065872207</v>
      </c>
      <c r="K87" s="132">
        <f t="shared" si="37"/>
        <v>103141.7230445836</v>
      </c>
      <c r="L87" s="132">
        <f t="shared" si="37"/>
        <v>101762.87977658663</v>
      </c>
      <c r="M87" s="132">
        <f t="shared" si="37"/>
        <v>103721.01127204298</v>
      </c>
      <c r="N87" s="132">
        <f t="shared" si="37"/>
        <v>113548.37395754093</v>
      </c>
      <c r="O87" s="132">
        <f t="shared" si="37"/>
        <v>120383.34425313509</v>
      </c>
      <c r="P87" s="132">
        <f t="shared" si="37"/>
        <v>122279.44911136969</v>
      </c>
      <c r="Q87" s="132">
        <f t="shared" si="37"/>
        <v>121698.70769479292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15641.13753570892</v>
      </c>
      <c r="C88" s="42">
        <f t="shared" si="38"/>
        <v>14221.380465851737</v>
      </c>
      <c r="D88" s="42">
        <f t="shared" si="38"/>
        <v>13911.992953046749</v>
      </c>
      <c r="E88" s="42">
        <f t="shared" si="38"/>
        <v>14079.712390017647</v>
      </c>
      <c r="F88" s="42">
        <f t="shared" si="38"/>
        <v>13988.15541630221</v>
      </c>
      <c r="G88" s="42">
        <f t="shared" si="38"/>
        <v>14446.652607999624</v>
      </c>
      <c r="H88" s="42">
        <f t="shared" si="38"/>
        <v>15326.229355662314</v>
      </c>
      <c r="I88" s="42">
        <f t="shared" si="38"/>
        <v>15474.409652798477</v>
      </c>
      <c r="J88" s="42">
        <f t="shared" si="38"/>
        <v>15522.593495514333</v>
      </c>
      <c r="K88" s="42">
        <f t="shared" si="38"/>
        <v>16086.375433103285</v>
      </c>
      <c r="L88" s="42">
        <f t="shared" si="38"/>
        <v>16172.752926251698</v>
      </c>
      <c r="M88" s="42">
        <f t="shared" si="38"/>
        <v>15130.888926756883</v>
      </c>
      <c r="N88" s="42">
        <f t="shared" si="38"/>
        <v>16376.498356077607</v>
      </c>
      <c r="O88" s="42">
        <f t="shared" si="38"/>
        <v>15873.493116029938</v>
      </c>
      <c r="P88" s="42">
        <f t="shared" si="38"/>
        <v>16701.762374270995</v>
      </c>
      <c r="Q88" s="42">
        <f t="shared" si="38"/>
        <v>17360.535682412465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76756.571924700576</v>
      </c>
      <c r="C89" s="42">
        <f t="shared" si="39"/>
        <v>76870.622579098082</v>
      </c>
      <c r="D89" s="42">
        <f t="shared" si="39"/>
        <v>77595.97844821414</v>
      </c>
      <c r="E89" s="42">
        <f t="shared" si="39"/>
        <v>77443.763892230956</v>
      </c>
      <c r="F89" s="42">
        <f t="shared" si="39"/>
        <v>77774.179353488376</v>
      </c>
      <c r="G89" s="42">
        <f t="shared" si="39"/>
        <v>79494.569625374468</v>
      </c>
      <c r="H89" s="42">
        <f t="shared" si="39"/>
        <v>82476.855708548304</v>
      </c>
      <c r="I89" s="42">
        <f t="shared" si="39"/>
        <v>83240.941274400117</v>
      </c>
      <c r="J89" s="42">
        <f t="shared" si="39"/>
        <v>80490.71432012516</v>
      </c>
      <c r="K89" s="42">
        <f t="shared" si="39"/>
        <v>77894.565734302101</v>
      </c>
      <c r="L89" s="42">
        <f t="shared" si="39"/>
        <v>77650.685429299963</v>
      </c>
      <c r="M89" s="42">
        <f t="shared" si="39"/>
        <v>78402.488143670431</v>
      </c>
      <c r="N89" s="42">
        <f t="shared" si="39"/>
        <v>83797.416710045916</v>
      </c>
      <c r="O89" s="42">
        <f t="shared" si="39"/>
        <v>86779.538008175325</v>
      </c>
      <c r="P89" s="42">
        <f t="shared" si="39"/>
        <v>88862.588837665578</v>
      </c>
      <c r="Q89" s="42">
        <f t="shared" si="39"/>
        <v>91049.305394570547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233750.16514528493</v>
      </c>
      <c r="C90" s="42">
        <f t="shared" si="40"/>
        <v>234631.16678087172</v>
      </c>
      <c r="D90" s="42">
        <f t="shared" si="40"/>
        <v>229303.62431856917</v>
      </c>
      <c r="E90" s="42">
        <f t="shared" si="40"/>
        <v>237814.4983535615</v>
      </c>
      <c r="F90" s="42">
        <f t="shared" si="40"/>
        <v>231325.37444702856</v>
      </c>
      <c r="G90" s="42">
        <f t="shared" si="40"/>
        <v>236821.42726141374</v>
      </c>
      <c r="H90" s="42">
        <f t="shared" si="40"/>
        <v>239288.05396056894</v>
      </c>
      <c r="I90" s="42">
        <f t="shared" si="40"/>
        <v>231443.28087135786</v>
      </c>
      <c r="J90" s="42">
        <f t="shared" si="40"/>
        <v>227605.36158316943</v>
      </c>
      <c r="K90" s="42">
        <f t="shared" si="40"/>
        <v>231042.33227674177</v>
      </c>
      <c r="L90" s="42">
        <f t="shared" si="40"/>
        <v>214030.50678606029</v>
      </c>
      <c r="M90" s="42">
        <f t="shared" si="40"/>
        <v>211596.03688223605</v>
      </c>
      <c r="N90" s="42">
        <f t="shared" si="40"/>
        <v>227058.7254309339</v>
      </c>
      <c r="O90" s="42">
        <f t="shared" si="40"/>
        <v>235664.22395123829</v>
      </c>
      <c r="P90" s="42">
        <f t="shared" si="40"/>
        <v>240345.18005875879</v>
      </c>
      <c r="Q90" s="42">
        <f t="shared" si="40"/>
        <v>247326.95350133401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26870.810136813179</v>
      </c>
      <c r="C91" s="131">
        <f t="shared" si="41"/>
        <v>26980.262350811612</v>
      </c>
      <c r="D91" s="131">
        <f t="shared" si="41"/>
        <v>26929.423903480103</v>
      </c>
      <c r="E91" s="131">
        <f t="shared" si="41"/>
        <v>28102.773748361644</v>
      </c>
      <c r="F91" s="131">
        <f t="shared" si="41"/>
        <v>28424.345252345287</v>
      </c>
      <c r="G91" s="131">
        <f t="shared" si="41"/>
        <v>27626.525303592181</v>
      </c>
      <c r="H91" s="131">
        <f t="shared" si="41"/>
        <v>26860.640855189115</v>
      </c>
      <c r="I91" s="131">
        <f t="shared" si="41"/>
        <v>26376.714552871923</v>
      </c>
      <c r="J91" s="131">
        <f t="shared" si="41"/>
        <v>27274.585677388412</v>
      </c>
      <c r="K91" s="131">
        <f t="shared" si="41"/>
        <v>31769.331294347554</v>
      </c>
      <c r="L91" s="131">
        <f t="shared" si="41"/>
        <v>40982.706564625209</v>
      </c>
      <c r="M91" s="131">
        <f t="shared" si="41"/>
        <v>42832.478056180145</v>
      </c>
      <c r="N91" s="131">
        <f t="shared" si="41"/>
        <v>44914.195470691171</v>
      </c>
      <c r="O91" s="131">
        <f t="shared" si="41"/>
        <v>44288.114508367245</v>
      </c>
      <c r="P91" s="131">
        <f t="shared" si="41"/>
        <v>44232.162535768948</v>
      </c>
      <c r="Q91" s="131">
        <f t="shared" si="41"/>
        <v>38346.020494023869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22084.283911811199</v>
      </c>
      <c r="C92" s="37">
        <f t="shared" si="42"/>
        <v>21740.326931298281</v>
      </c>
      <c r="D92" s="37">
        <f t="shared" si="42"/>
        <v>22066.222068236864</v>
      </c>
      <c r="E92" s="37">
        <f t="shared" si="42"/>
        <v>22382.85643037632</v>
      </c>
      <c r="F92" s="37">
        <f t="shared" si="42"/>
        <v>22678.951596449784</v>
      </c>
      <c r="G92" s="37">
        <f t="shared" si="42"/>
        <v>22428.632981305807</v>
      </c>
      <c r="H92" s="37">
        <f t="shared" si="42"/>
        <v>21548.980896826033</v>
      </c>
      <c r="I92" s="37">
        <f t="shared" si="42"/>
        <v>21299.591495334294</v>
      </c>
      <c r="J92" s="37">
        <f t="shared" si="42"/>
        <v>20811.58610143837</v>
      </c>
      <c r="K92" s="37">
        <f t="shared" si="42"/>
        <v>21128.991879768582</v>
      </c>
      <c r="L92" s="37">
        <f t="shared" si="42"/>
        <v>27411.851453084284</v>
      </c>
      <c r="M92" s="37">
        <f t="shared" si="42"/>
        <v>28978.476498470762</v>
      </c>
      <c r="N92" s="37">
        <f t="shared" si="42"/>
        <v>28662.248743248711</v>
      </c>
      <c r="O92" s="37">
        <f t="shared" si="42"/>
        <v>29102.975439598271</v>
      </c>
      <c r="P92" s="37">
        <f t="shared" si="42"/>
        <v>31464.738005532035</v>
      </c>
      <c r="Q92" s="37">
        <f t="shared" si="42"/>
        <v>27300.028980096151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49898.4257991126</v>
      </c>
      <c r="C93" s="36">
        <f t="shared" si="43"/>
        <v>49593.590206334338</v>
      </c>
      <c r="D93" s="36">
        <f t="shared" si="43"/>
        <v>50146.088603530203</v>
      </c>
      <c r="E93" s="36">
        <f t="shared" si="43"/>
        <v>49759.01626062276</v>
      </c>
      <c r="F93" s="36">
        <f t="shared" si="43"/>
        <v>50549.560387921185</v>
      </c>
      <c r="G93" s="36">
        <f t="shared" si="43"/>
        <v>50994.309446348983</v>
      </c>
      <c r="H93" s="36">
        <f t="shared" si="43"/>
        <v>52072.934172541944</v>
      </c>
      <c r="I93" s="36">
        <f t="shared" si="43"/>
        <v>51115.383412175768</v>
      </c>
      <c r="J93" s="36">
        <f t="shared" si="43"/>
        <v>51250.737762803095</v>
      </c>
      <c r="K93" s="36">
        <f t="shared" si="43"/>
        <v>54304.450138697954</v>
      </c>
      <c r="L93" s="36">
        <f t="shared" si="43"/>
        <v>61919.933371985433</v>
      </c>
      <c r="M93" s="36">
        <f t="shared" si="43"/>
        <v>59203.497914914813</v>
      </c>
      <c r="N93" s="36">
        <f t="shared" si="43"/>
        <v>60150.395527668472</v>
      </c>
      <c r="O93" s="36">
        <f t="shared" si="43"/>
        <v>56418.517146392616</v>
      </c>
      <c r="P93" s="36">
        <f t="shared" si="43"/>
        <v>55514.523146495259</v>
      </c>
      <c r="Q93" s="36">
        <f t="shared" si="43"/>
        <v>49497.045207767071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1440.3580987822318</v>
      </c>
      <c r="C96" s="132">
        <f t="shared" si="44"/>
        <v>1434.365775250368</v>
      </c>
      <c r="D96" s="132">
        <f t="shared" si="44"/>
        <v>1437.722437682801</v>
      </c>
      <c r="E96" s="132">
        <f t="shared" si="44"/>
        <v>1443.214203495271</v>
      </c>
      <c r="F96" s="132">
        <f t="shared" si="44"/>
        <v>1438.2017632835234</v>
      </c>
      <c r="G96" s="132">
        <f t="shared" si="44"/>
        <v>1441.1423638516997</v>
      </c>
      <c r="H96" s="132">
        <f t="shared" si="44"/>
        <v>1434.0196088446392</v>
      </c>
      <c r="I96" s="132">
        <f t="shared" si="44"/>
        <v>1418.1796623459179</v>
      </c>
      <c r="J96" s="132">
        <f t="shared" si="44"/>
        <v>1421.7646496994828</v>
      </c>
      <c r="K96" s="132">
        <f t="shared" si="44"/>
        <v>1428.1428306938258</v>
      </c>
      <c r="L96" s="132">
        <f t="shared" si="44"/>
        <v>1445.0126075476041</v>
      </c>
      <c r="M96" s="132">
        <f t="shared" si="44"/>
        <v>1431.985021134077</v>
      </c>
      <c r="N96" s="132">
        <f t="shared" si="44"/>
        <v>1415.7528105682304</v>
      </c>
      <c r="O96" s="132">
        <f t="shared" si="44"/>
        <v>1396.8772246091987</v>
      </c>
      <c r="P96" s="132">
        <f t="shared" si="44"/>
        <v>1401.5601626160333</v>
      </c>
      <c r="Q96" s="132">
        <f t="shared" si="44"/>
        <v>1426.4574549668894</v>
      </c>
    </row>
    <row r="97" spans="1:17" ht="11.45" customHeight="1" x14ac:dyDescent="0.25">
      <c r="A97" s="116" t="s">
        <v>23</v>
      </c>
      <c r="B97" s="42">
        <f t="shared" ref="B97:Q97" si="45">IF(B23=0,0,B23/B50)</f>
        <v>2463.0000000008858</v>
      </c>
      <c r="C97" s="42">
        <f t="shared" si="45"/>
        <v>2510.9999999996517</v>
      </c>
      <c r="D97" s="42">
        <f t="shared" si="45"/>
        <v>2526.9999999998859</v>
      </c>
      <c r="E97" s="42">
        <f t="shared" si="45"/>
        <v>2522.9999999998045</v>
      </c>
      <c r="F97" s="42">
        <f t="shared" si="45"/>
        <v>2518.9999999995121</v>
      </c>
      <c r="G97" s="42">
        <f t="shared" si="45"/>
        <v>2515.000000000221</v>
      </c>
      <c r="H97" s="42">
        <f t="shared" si="45"/>
        <v>2511.0000000002001</v>
      </c>
      <c r="I97" s="42">
        <f t="shared" si="45"/>
        <v>2506.999999999643</v>
      </c>
      <c r="J97" s="42">
        <f t="shared" si="45"/>
        <v>2502.9999999999436</v>
      </c>
      <c r="K97" s="42">
        <f t="shared" si="45"/>
        <v>2498.9999999996708</v>
      </c>
      <c r="L97" s="42">
        <f t="shared" si="45"/>
        <v>2495.9999999997299</v>
      </c>
      <c r="M97" s="42">
        <f t="shared" si="45"/>
        <v>2499.0000000004952</v>
      </c>
      <c r="N97" s="42">
        <f t="shared" si="45"/>
        <v>2502.999999999307</v>
      </c>
      <c r="O97" s="42">
        <f t="shared" si="45"/>
        <v>2142</v>
      </c>
      <c r="P97" s="42">
        <f t="shared" si="45"/>
        <v>2057</v>
      </c>
      <c r="Q97" s="42">
        <f t="shared" si="45"/>
        <v>2330</v>
      </c>
    </row>
    <row r="98" spans="1:17" ht="11.45" customHeight="1" x14ac:dyDescent="0.25">
      <c r="A98" s="116" t="s">
        <v>127</v>
      </c>
      <c r="B98" s="42">
        <f t="shared" ref="B98:Q98" si="46">IF(B24=0,0,B24/B51)</f>
        <v>1582.0000000000059</v>
      </c>
      <c r="C98" s="42">
        <f t="shared" si="46"/>
        <v>1582.0000000000095</v>
      </c>
      <c r="D98" s="42">
        <f t="shared" si="46"/>
        <v>1581.9999999999873</v>
      </c>
      <c r="E98" s="42">
        <f t="shared" si="46"/>
        <v>1581.9999999999973</v>
      </c>
      <c r="F98" s="42">
        <f t="shared" si="46"/>
        <v>1581.9999999999886</v>
      </c>
      <c r="G98" s="42">
        <f t="shared" si="46"/>
        <v>1581.9999999999975</v>
      </c>
      <c r="H98" s="42">
        <f t="shared" si="46"/>
        <v>1581.9999999999955</v>
      </c>
      <c r="I98" s="42">
        <f t="shared" si="46"/>
        <v>1581.9999999999982</v>
      </c>
      <c r="J98" s="42">
        <f t="shared" si="46"/>
        <v>1591.9999999999991</v>
      </c>
      <c r="K98" s="42">
        <f t="shared" si="46"/>
        <v>1636.9999999999923</v>
      </c>
      <c r="L98" s="42">
        <f t="shared" si="46"/>
        <v>1645.0000000000005</v>
      </c>
      <c r="M98" s="42">
        <f t="shared" si="46"/>
        <v>1645.0000000000043</v>
      </c>
      <c r="N98" s="42">
        <f t="shared" si="46"/>
        <v>1644.9999999999893</v>
      </c>
      <c r="O98" s="42">
        <f t="shared" si="46"/>
        <v>1645.0000000000064</v>
      </c>
      <c r="P98" s="42">
        <f t="shared" si="46"/>
        <v>1644.9999999999995</v>
      </c>
      <c r="Q98" s="42">
        <f t="shared" si="46"/>
        <v>1645.0000000000121</v>
      </c>
    </row>
    <row r="99" spans="1:17" ht="11.45" customHeight="1" x14ac:dyDescent="0.25">
      <c r="A99" s="116" t="s">
        <v>125</v>
      </c>
      <c r="B99" s="42">
        <f t="shared" ref="B99:Q99" si="47">IF(B25=0,0,B25/B52)</f>
        <v>868.99999999999602</v>
      </c>
      <c r="C99" s="42">
        <f t="shared" si="47"/>
        <v>869.00000000002422</v>
      </c>
      <c r="D99" s="42">
        <f t="shared" si="47"/>
        <v>868.99999999997897</v>
      </c>
      <c r="E99" s="42">
        <f t="shared" si="47"/>
        <v>869.00000000000011</v>
      </c>
      <c r="F99" s="42">
        <f t="shared" si="47"/>
        <v>869.00000000001171</v>
      </c>
      <c r="G99" s="42">
        <f t="shared" si="47"/>
        <v>868.99999999999045</v>
      </c>
      <c r="H99" s="42">
        <f t="shared" si="47"/>
        <v>869.00000000001285</v>
      </c>
      <c r="I99" s="42">
        <f t="shared" si="47"/>
        <v>868.99999999999955</v>
      </c>
      <c r="J99" s="42">
        <f t="shared" si="47"/>
        <v>874.99999999998818</v>
      </c>
      <c r="K99" s="42">
        <f t="shared" si="47"/>
        <v>869.00000000000523</v>
      </c>
      <c r="L99" s="42">
        <f t="shared" si="47"/>
        <v>924.00000000001342</v>
      </c>
      <c r="M99" s="42">
        <f t="shared" si="47"/>
        <v>924.99999999998772</v>
      </c>
      <c r="N99" s="42">
        <f t="shared" si="47"/>
        <v>925.99999999999943</v>
      </c>
      <c r="O99" s="42">
        <f t="shared" si="47"/>
        <v>925.99999999999864</v>
      </c>
      <c r="P99" s="42">
        <f t="shared" si="47"/>
        <v>926.99999999999432</v>
      </c>
      <c r="Q99" s="42">
        <f t="shared" si="47"/>
        <v>927.00000000000546</v>
      </c>
    </row>
    <row r="100" spans="1:17" ht="11.45" customHeight="1" x14ac:dyDescent="0.25">
      <c r="A100" s="128" t="s">
        <v>18</v>
      </c>
      <c r="B100" s="131">
        <f t="shared" ref="B100:Q100" si="48">IF(B26=0,0,B26/B53)</f>
        <v>589.70847039480179</v>
      </c>
      <c r="C100" s="131">
        <f t="shared" si="48"/>
        <v>583.20733788397797</v>
      </c>
      <c r="D100" s="131">
        <f t="shared" si="48"/>
        <v>617.56531881799481</v>
      </c>
      <c r="E100" s="131">
        <f t="shared" si="48"/>
        <v>650.41902526138188</v>
      </c>
      <c r="F100" s="131">
        <f t="shared" si="48"/>
        <v>652.8938886239539</v>
      </c>
      <c r="G100" s="131">
        <f t="shared" si="48"/>
        <v>662.04265244920555</v>
      </c>
      <c r="H100" s="131">
        <f t="shared" si="48"/>
        <v>678.3569467113789</v>
      </c>
      <c r="I100" s="131">
        <f t="shared" si="48"/>
        <v>678.80156810798587</v>
      </c>
      <c r="J100" s="131">
        <f t="shared" si="48"/>
        <v>654.1452629685499</v>
      </c>
      <c r="K100" s="131">
        <f t="shared" si="48"/>
        <v>576.98627635342905</v>
      </c>
      <c r="L100" s="131">
        <f t="shared" si="48"/>
        <v>506.23775801857238</v>
      </c>
      <c r="M100" s="131">
        <f t="shared" si="48"/>
        <v>518.74790921850058</v>
      </c>
      <c r="N100" s="131">
        <f t="shared" si="48"/>
        <v>394.62388763173362</v>
      </c>
      <c r="O100" s="131">
        <f t="shared" si="48"/>
        <v>375.96237945759634</v>
      </c>
      <c r="P100" s="131">
        <f t="shared" si="48"/>
        <v>392.40148136082627</v>
      </c>
      <c r="Q100" s="131">
        <f t="shared" si="48"/>
        <v>429.4256410250826</v>
      </c>
    </row>
    <row r="101" spans="1:17" ht="11.45" customHeight="1" x14ac:dyDescent="0.25">
      <c r="A101" s="95" t="s">
        <v>126</v>
      </c>
      <c r="B101" s="37">
        <f t="shared" ref="B101:Q101" si="49">IF(B27=0,0,B27/B54)</f>
        <v>851.15770609335357</v>
      </c>
      <c r="C101" s="37">
        <f t="shared" si="49"/>
        <v>860.35813953493448</v>
      </c>
      <c r="D101" s="37">
        <f t="shared" si="49"/>
        <v>865.14097496695365</v>
      </c>
      <c r="E101" s="37">
        <f t="shared" si="49"/>
        <v>836.20605355060525</v>
      </c>
      <c r="F101" s="37">
        <f t="shared" si="49"/>
        <v>842.37007874009021</v>
      </c>
      <c r="G101" s="37">
        <f t="shared" si="49"/>
        <v>834.75500770420297</v>
      </c>
      <c r="H101" s="37">
        <f t="shared" si="49"/>
        <v>851.60853432279794</v>
      </c>
      <c r="I101" s="37">
        <f t="shared" si="49"/>
        <v>844.64054669710106</v>
      </c>
      <c r="J101" s="37">
        <f t="shared" si="49"/>
        <v>847.32241014810438</v>
      </c>
      <c r="K101" s="37">
        <f t="shared" si="49"/>
        <v>818.15123456761228</v>
      </c>
      <c r="L101" s="37">
        <f t="shared" si="49"/>
        <v>733.78050847431132</v>
      </c>
      <c r="M101" s="37">
        <f t="shared" si="49"/>
        <v>753.77989949759342</v>
      </c>
      <c r="N101" s="37">
        <f t="shared" si="49"/>
        <v>597.49478079355777</v>
      </c>
      <c r="O101" s="37">
        <f t="shared" si="49"/>
        <v>548</v>
      </c>
      <c r="P101" s="37">
        <f t="shared" si="49"/>
        <v>547</v>
      </c>
      <c r="Q101" s="37">
        <f t="shared" si="49"/>
        <v>591.1642066423326</v>
      </c>
    </row>
    <row r="102" spans="1:17" ht="11.45" customHeight="1" x14ac:dyDescent="0.25">
      <c r="A102" s="93" t="s">
        <v>125</v>
      </c>
      <c r="B102" s="36">
        <f t="shared" ref="B102:Q102" si="50">IF(B28=0,0,B28/B55)</f>
        <v>238</v>
      </c>
      <c r="C102" s="36">
        <f t="shared" si="50"/>
        <v>243.99999999999997</v>
      </c>
      <c r="D102" s="36">
        <f t="shared" si="50"/>
        <v>261</v>
      </c>
      <c r="E102" s="36">
        <f t="shared" si="50"/>
        <v>353.25963748823654</v>
      </c>
      <c r="F102" s="36">
        <f t="shared" si="50"/>
        <v>349.85158114410814</v>
      </c>
      <c r="G102" s="36">
        <f t="shared" si="50"/>
        <v>343</v>
      </c>
      <c r="H102" s="36">
        <f t="shared" si="50"/>
        <v>345.10583505331311</v>
      </c>
      <c r="I102" s="36">
        <f t="shared" si="50"/>
        <v>346.91237226834744</v>
      </c>
      <c r="J102" s="36">
        <f t="shared" si="50"/>
        <v>354.40231932024733</v>
      </c>
      <c r="K102" s="36">
        <f t="shared" si="50"/>
        <v>355.22412116222353</v>
      </c>
      <c r="L102" s="36">
        <f t="shared" si="50"/>
        <v>342.4182341910381</v>
      </c>
      <c r="M102" s="36">
        <f t="shared" si="50"/>
        <v>379.07596502681832</v>
      </c>
      <c r="N102" s="36">
        <f t="shared" si="50"/>
        <v>299.33963591729452</v>
      </c>
      <c r="O102" s="36">
        <f t="shared" si="50"/>
        <v>300.58145019897222</v>
      </c>
      <c r="P102" s="36">
        <f t="shared" si="50"/>
        <v>313.98265522745226</v>
      </c>
      <c r="Q102" s="36">
        <f t="shared" si="50"/>
        <v>336.48909573321072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5.650819598881425E-3</v>
      </c>
      <c r="C106" s="52">
        <f t="shared" si="52"/>
        <v>5.0326050275038758E-3</v>
      </c>
      <c r="D106" s="52">
        <f t="shared" si="52"/>
        <v>4.959348830551092E-3</v>
      </c>
      <c r="E106" s="52">
        <f t="shared" si="52"/>
        <v>4.8744356914850982E-3</v>
      </c>
      <c r="F106" s="52">
        <f t="shared" si="52"/>
        <v>4.258963193345529E-3</v>
      </c>
      <c r="G106" s="52">
        <f t="shared" si="52"/>
        <v>5.3973275007652326E-3</v>
      </c>
      <c r="H106" s="52">
        <f t="shared" si="52"/>
        <v>6.4349635699504481E-3</v>
      </c>
      <c r="I106" s="52">
        <f t="shared" si="52"/>
        <v>5.9449079030654429E-3</v>
      </c>
      <c r="J106" s="52">
        <f t="shared" si="52"/>
        <v>6.9895878539720036E-3</v>
      </c>
      <c r="K106" s="52">
        <f t="shared" si="52"/>
        <v>7.2978786650888501E-3</v>
      </c>
      <c r="L106" s="52">
        <f t="shared" si="52"/>
        <v>6.4642320849317442E-3</v>
      </c>
      <c r="M106" s="52">
        <f t="shared" si="52"/>
        <v>4.1362673931935618E-3</v>
      </c>
      <c r="N106" s="52">
        <f t="shared" si="52"/>
        <v>4.3325658365801628E-3</v>
      </c>
      <c r="O106" s="52">
        <f t="shared" si="52"/>
        <v>2.275573154934209E-3</v>
      </c>
      <c r="P106" s="52">
        <f t="shared" si="52"/>
        <v>2.2910189593824196E-3</v>
      </c>
      <c r="Q106" s="52">
        <f t="shared" si="52"/>
        <v>2.6082617287736549E-3</v>
      </c>
    </row>
    <row r="107" spans="1:17" ht="11.45" customHeight="1" x14ac:dyDescent="0.25">
      <c r="A107" s="116" t="s">
        <v>127</v>
      </c>
      <c r="B107" s="52">
        <f t="shared" ref="B107:Q107" si="53">IF(B6=0,0,B6/B$4)</f>
        <v>0.66517322756384045</v>
      </c>
      <c r="C107" s="52">
        <f t="shared" si="53"/>
        <v>0.65393911281998585</v>
      </c>
      <c r="D107" s="52">
        <f t="shared" si="53"/>
        <v>0.66666896440142076</v>
      </c>
      <c r="E107" s="52">
        <f t="shared" si="53"/>
        <v>0.66903661142202409</v>
      </c>
      <c r="F107" s="52">
        <f t="shared" si="53"/>
        <v>0.67216740451078505</v>
      </c>
      <c r="G107" s="52">
        <f t="shared" si="53"/>
        <v>0.66807193437936629</v>
      </c>
      <c r="H107" s="52">
        <f t="shared" si="53"/>
        <v>0.65422333095889795</v>
      </c>
      <c r="I107" s="52">
        <f t="shared" si="53"/>
        <v>0.64094228547419807</v>
      </c>
      <c r="J107" s="52">
        <f t="shared" si="53"/>
        <v>0.62144625774667384</v>
      </c>
      <c r="K107" s="52">
        <f t="shared" si="53"/>
        <v>0.5811169585319943</v>
      </c>
      <c r="L107" s="52">
        <f t="shared" si="53"/>
        <v>0.58311775998653192</v>
      </c>
      <c r="M107" s="52">
        <f t="shared" si="53"/>
        <v>0.58059679799706909</v>
      </c>
      <c r="N107" s="52">
        <f t="shared" si="53"/>
        <v>0.5521284840382793</v>
      </c>
      <c r="O107" s="52">
        <f t="shared" si="53"/>
        <v>0.53979415139428488</v>
      </c>
      <c r="P107" s="52">
        <f t="shared" si="53"/>
        <v>0.5484082913808549</v>
      </c>
      <c r="Q107" s="52">
        <f t="shared" si="53"/>
        <v>0.58129501191560995</v>
      </c>
    </row>
    <row r="108" spans="1:17" ht="11.45" customHeight="1" x14ac:dyDescent="0.25">
      <c r="A108" s="116" t="s">
        <v>125</v>
      </c>
      <c r="B108" s="52">
        <f t="shared" ref="B108:Q108" si="54">IF(B7=0,0,B7/B$4)</f>
        <v>0.32917595283727819</v>
      </c>
      <c r="C108" s="52">
        <f t="shared" si="54"/>
        <v>0.34102828215251024</v>
      </c>
      <c r="D108" s="52">
        <f t="shared" si="54"/>
        <v>0.32837168676802819</v>
      </c>
      <c r="E108" s="52">
        <f t="shared" si="54"/>
        <v>0.32608895288649087</v>
      </c>
      <c r="F108" s="52">
        <f t="shared" si="54"/>
        <v>0.32357363229586944</v>
      </c>
      <c r="G108" s="52">
        <f t="shared" si="54"/>
        <v>0.32653073811986849</v>
      </c>
      <c r="H108" s="52">
        <f t="shared" si="54"/>
        <v>0.33934170547115156</v>
      </c>
      <c r="I108" s="52">
        <f t="shared" si="54"/>
        <v>0.35311280662273642</v>
      </c>
      <c r="J108" s="52">
        <f t="shared" si="54"/>
        <v>0.37156415439935436</v>
      </c>
      <c r="K108" s="52">
        <f t="shared" si="54"/>
        <v>0.41158516280291679</v>
      </c>
      <c r="L108" s="52">
        <f t="shared" si="54"/>
        <v>0.41041800792853633</v>
      </c>
      <c r="M108" s="52">
        <f t="shared" si="54"/>
        <v>0.41526693460973735</v>
      </c>
      <c r="N108" s="52">
        <f t="shared" si="54"/>
        <v>0.44353895012514066</v>
      </c>
      <c r="O108" s="52">
        <f t="shared" si="54"/>
        <v>0.45793027545078085</v>
      </c>
      <c r="P108" s="52">
        <f t="shared" si="54"/>
        <v>0.44930068965976266</v>
      </c>
      <c r="Q108" s="52">
        <f t="shared" si="54"/>
        <v>0.41609672635561645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0.68043378318252357</v>
      </c>
      <c r="C110" s="48">
        <f t="shared" si="56"/>
        <v>0.65419662229667463</v>
      </c>
      <c r="D110" s="48">
        <f t="shared" si="56"/>
        <v>0.6774944030812049</v>
      </c>
      <c r="E110" s="48">
        <f t="shared" si="56"/>
        <v>0.6300527340269505</v>
      </c>
      <c r="F110" s="48">
        <f t="shared" si="56"/>
        <v>0.63339342589436576</v>
      </c>
      <c r="G110" s="48">
        <f t="shared" si="56"/>
        <v>0.66412458572395849</v>
      </c>
      <c r="H110" s="48">
        <f t="shared" si="56"/>
        <v>0.66264654359250774</v>
      </c>
      <c r="I110" s="48">
        <f t="shared" si="56"/>
        <v>0.67000887162919942</v>
      </c>
      <c r="J110" s="48">
        <f t="shared" si="56"/>
        <v>0.60102696685697876</v>
      </c>
      <c r="K110" s="48">
        <f t="shared" si="56"/>
        <v>0.45176608542912561</v>
      </c>
      <c r="L110" s="48">
        <f t="shared" si="56"/>
        <v>0.4058224519139767</v>
      </c>
      <c r="M110" s="48">
        <f t="shared" si="56"/>
        <v>0.36644724953520419</v>
      </c>
      <c r="N110" s="48">
        <f t="shared" si="56"/>
        <v>0.30878500419997401</v>
      </c>
      <c r="O110" s="48">
        <f t="shared" si="56"/>
        <v>0.29182036764427793</v>
      </c>
      <c r="P110" s="48">
        <f t="shared" si="56"/>
        <v>0.33371422776825566</v>
      </c>
      <c r="Q110" s="48">
        <f t="shared" si="56"/>
        <v>0.35765391785865064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0.31956621681747638</v>
      </c>
      <c r="C111" s="46">
        <f t="shared" si="57"/>
        <v>0.34580337770332537</v>
      </c>
      <c r="D111" s="46">
        <f t="shared" si="57"/>
        <v>0.32250559691879521</v>
      </c>
      <c r="E111" s="46">
        <f t="shared" si="57"/>
        <v>0.36994726597304955</v>
      </c>
      <c r="F111" s="46">
        <f t="shared" si="57"/>
        <v>0.36660657410563419</v>
      </c>
      <c r="G111" s="46">
        <f t="shared" si="57"/>
        <v>0.33587541427604145</v>
      </c>
      <c r="H111" s="46">
        <f t="shared" si="57"/>
        <v>0.33735345640749226</v>
      </c>
      <c r="I111" s="46">
        <f t="shared" si="57"/>
        <v>0.32999112837080063</v>
      </c>
      <c r="J111" s="46">
        <f t="shared" si="57"/>
        <v>0.39897303314302129</v>
      </c>
      <c r="K111" s="46">
        <f t="shared" si="57"/>
        <v>0.54823391457087434</v>
      </c>
      <c r="L111" s="46">
        <f t="shared" si="57"/>
        <v>0.5941775480860233</v>
      </c>
      <c r="M111" s="46">
        <f t="shared" si="57"/>
        <v>0.63355275046479587</v>
      </c>
      <c r="N111" s="46">
        <f t="shared" si="57"/>
        <v>0.69121499580002599</v>
      </c>
      <c r="O111" s="46">
        <f t="shared" si="57"/>
        <v>0.70817963235572212</v>
      </c>
      <c r="P111" s="46">
        <f t="shared" si="57"/>
        <v>0.66628577223174434</v>
      </c>
      <c r="Q111" s="46">
        <f t="shared" si="57"/>
        <v>0.64234608214134947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9.9852272928259555E-3</v>
      </c>
      <c r="C115" s="52">
        <f t="shared" si="59"/>
        <v>9.0860486634328688E-3</v>
      </c>
      <c r="D115" s="52">
        <f t="shared" si="59"/>
        <v>8.8709591916806795E-3</v>
      </c>
      <c r="E115" s="52">
        <f t="shared" si="59"/>
        <v>8.7350483076857541E-3</v>
      </c>
      <c r="F115" s="52">
        <f t="shared" si="59"/>
        <v>7.7032758671701672E-3</v>
      </c>
      <c r="G115" s="52">
        <f t="shared" si="59"/>
        <v>9.7344644487746927E-3</v>
      </c>
      <c r="H115" s="52">
        <f t="shared" si="59"/>
        <v>1.1392616730063389E-2</v>
      </c>
      <c r="I115" s="52">
        <f t="shared" si="59"/>
        <v>1.0516256508182564E-2</v>
      </c>
      <c r="J115" s="52">
        <f t="shared" si="59"/>
        <v>1.2292327771399479E-2</v>
      </c>
      <c r="K115" s="52">
        <f t="shared" si="59"/>
        <v>1.2918262346251628E-2</v>
      </c>
      <c r="L115" s="52">
        <f t="shared" si="59"/>
        <v>1.1594420119218371E-2</v>
      </c>
      <c r="M115" s="52">
        <f t="shared" si="59"/>
        <v>7.9213918037910891E-3</v>
      </c>
      <c r="N115" s="52">
        <f t="shared" si="59"/>
        <v>8.2197566557752066E-3</v>
      </c>
      <c r="O115" s="52">
        <f t="shared" si="59"/>
        <v>4.61369388634068E-3</v>
      </c>
      <c r="P115" s="52">
        <f t="shared" si="59"/>
        <v>4.4765690825739682E-3</v>
      </c>
      <c r="Q115" s="52">
        <f t="shared" si="59"/>
        <v>4.9551712749788231E-3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0.74244240166548059</v>
      </c>
      <c r="C116" s="52">
        <f t="shared" si="60"/>
        <v>0.73382150323373352</v>
      </c>
      <c r="D116" s="52">
        <f t="shared" si="60"/>
        <v>0.73871455091345772</v>
      </c>
      <c r="E116" s="52">
        <f t="shared" si="60"/>
        <v>0.74791111962631673</v>
      </c>
      <c r="F116" s="52">
        <f t="shared" si="60"/>
        <v>0.74508565995649434</v>
      </c>
      <c r="G116" s="52">
        <f t="shared" si="60"/>
        <v>0.74103128383882821</v>
      </c>
      <c r="H116" s="52">
        <f t="shared" si="60"/>
        <v>0.72345851258751726</v>
      </c>
      <c r="I116" s="52">
        <f t="shared" si="60"/>
        <v>0.70365747896992292</v>
      </c>
      <c r="J116" s="52">
        <f t="shared" si="60"/>
        <v>0.68817308591141724</v>
      </c>
      <c r="K116" s="52">
        <f t="shared" si="60"/>
        <v>0.64429530834368387</v>
      </c>
      <c r="L116" s="52">
        <f t="shared" si="60"/>
        <v>0.64878478685458929</v>
      </c>
      <c r="M116" s="52">
        <f t="shared" si="60"/>
        <v>0.64305068546504185</v>
      </c>
      <c r="N116" s="52">
        <f t="shared" si="60"/>
        <v>0.61731434871657442</v>
      </c>
      <c r="O116" s="52">
        <f t="shared" si="60"/>
        <v>0.60748020405833147</v>
      </c>
      <c r="P116" s="52">
        <f t="shared" si="60"/>
        <v>0.61506307688477357</v>
      </c>
      <c r="Q116" s="52">
        <f t="shared" si="60"/>
        <v>0.64714881027929283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0.24757237104169347</v>
      </c>
      <c r="C117" s="52">
        <f t="shared" si="61"/>
        <v>0.25709244810283371</v>
      </c>
      <c r="D117" s="52">
        <f t="shared" si="61"/>
        <v>0.25241448989486154</v>
      </c>
      <c r="E117" s="52">
        <f t="shared" si="61"/>
        <v>0.24335383206599748</v>
      </c>
      <c r="F117" s="52">
        <f t="shared" si="61"/>
        <v>0.24721106417633554</v>
      </c>
      <c r="G117" s="52">
        <f t="shared" si="61"/>
        <v>0.24923425171239716</v>
      </c>
      <c r="H117" s="52">
        <f t="shared" si="61"/>
        <v>0.26514887068241949</v>
      </c>
      <c r="I117" s="52">
        <f t="shared" si="61"/>
        <v>0.28582626452189452</v>
      </c>
      <c r="J117" s="52">
        <f t="shared" si="61"/>
        <v>0.29953458631718322</v>
      </c>
      <c r="K117" s="52">
        <f t="shared" si="61"/>
        <v>0.34278642931006453</v>
      </c>
      <c r="L117" s="52">
        <f t="shared" si="61"/>
        <v>0.33962079302619219</v>
      </c>
      <c r="M117" s="52">
        <f t="shared" si="61"/>
        <v>0.34902792273116712</v>
      </c>
      <c r="N117" s="52">
        <f t="shared" si="61"/>
        <v>0.37446589462765034</v>
      </c>
      <c r="O117" s="52">
        <f t="shared" si="61"/>
        <v>0.38790610205532788</v>
      </c>
      <c r="P117" s="52">
        <f t="shared" si="61"/>
        <v>0.38046035403265249</v>
      </c>
      <c r="Q117" s="52">
        <f t="shared" si="61"/>
        <v>0.34789601844572832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0.84828591624959038</v>
      </c>
      <c r="C119" s="48">
        <f t="shared" si="63"/>
        <v>0.82837264021703583</v>
      </c>
      <c r="D119" s="48">
        <f t="shared" si="63"/>
        <v>0.84224272105460707</v>
      </c>
      <c r="E119" s="48">
        <f t="shared" si="63"/>
        <v>0.80898889317355238</v>
      </c>
      <c r="F119" s="48">
        <f t="shared" si="63"/>
        <v>0.81139552507360579</v>
      </c>
      <c r="G119" s="48">
        <f t="shared" si="63"/>
        <v>0.8341036449448912</v>
      </c>
      <c r="H119" s="48">
        <f t="shared" si="63"/>
        <v>0.83749165501311396</v>
      </c>
      <c r="I119" s="48">
        <f t="shared" si="63"/>
        <v>0.84356113265078136</v>
      </c>
      <c r="J119" s="48">
        <f t="shared" si="63"/>
        <v>0.80274663778682187</v>
      </c>
      <c r="K119" s="48">
        <f t="shared" si="63"/>
        <v>0.68448138913280576</v>
      </c>
      <c r="L119" s="48">
        <f t="shared" si="63"/>
        <v>0.63983152355358175</v>
      </c>
      <c r="M119" s="48">
        <f t="shared" si="63"/>
        <v>0.58789469794084648</v>
      </c>
      <c r="N119" s="48">
        <f t="shared" si="63"/>
        <v>0.52033450974113959</v>
      </c>
      <c r="O119" s="48">
        <f t="shared" si="63"/>
        <v>0.48598577010452859</v>
      </c>
      <c r="P119" s="48">
        <f t="shared" si="63"/>
        <v>0.52748704545798242</v>
      </c>
      <c r="Q119" s="48">
        <f t="shared" si="63"/>
        <v>0.54690945838075811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0.15171408375040957</v>
      </c>
      <c r="C120" s="46">
        <f t="shared" si="64"/>
        <v>0.17162735978296412</v>
      </c>
      <c r="D120" s="46">
        <f t="shared" si="64"/>
        <v>0.15775727894539304</v>
      </c>
      <c r="E120" s="46">
        <f t="shared" si="64"/>
        <v>0.19101110682644756</v>
      </c>
      <c r="F120" s="46">
        <f t="shared" si="64"/>
        <v>0.18860447492639421</v>
      </c>
      <c r="G120" s="46">
        <f t="shared" si="64"/>
        <v>0.1658963550551088</v>
      </c>
      <c r="H120" s="46">
        <f t="shared" si="64"/>
        <v>0.16250834498688607</v>
      </c>
      <c r="I120" s="46">
        <f t="shared" si="64"/>
        <v>0.15643886734921866</v>
      </c>
      <c r="J120" s="46">
        <f t="shared" si="64"/>
        <v>0.19725336221317813</v>
      </c>
      <c r="K120" s="46">
        <f t="shared" si="64"/>
        <v>0.31551861086719424</v>
      </c>
      <c r="L120" s="46">
        <f t="shared" si="64"/>
        <v>0.36016847644641825</v>
      </c>
      <c r="M120" s="46">
        <f t="shared" si="64"/>
        <v>0.41210530205915352</v>
      </c>
      <c r="N120" s="46">
        <f t="shared" si="64"/>
        <v>0.47966549025886052</v>
      </c>
      <c r="O120" s="46">
        <f t="shared" si="64"/>
        <v>0.51401422989547152</v>
      </c>
      <c r="P120" s="46">
        <f t="shared" si="64"/>
        <v>0.47251295454201769</v>
      </c>
      <c r="Q120" s="46">
        <f t="shared" si="64"/>
        <v>0.45309054161924184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200.3198010471404</v>
      </c>
      <c r="C4" s="100">
        <v>211.69800000000001</v>
      </c>
      <c r="D4" s="100">
        <v>202.49597</v>
      </c>
      <c r="E4" s="100">
        <v>259.70546999999999</v>
      </c>
      <c r="F4" s="100">
        <v>332.29538000000002</v>
      </c>
      <c r="G4" s="100">
        <v>344.55821702789922</v>
      </c>
      <c r="H4" s="100">
        <v>352.69256000000001</v>
      </c>
      <c r="I4" s="100">
        <v>382.70128999999997</v>
      </c>
      <c r="J4" s="100">
        <v>402.3</v>
      </c>
      <c r="K4" s="100">
        <v>372.29754000000003</v>
      </c>
      <c r="L4" s="100">
        <v>343.38871891195595</v>
      </c>
      <c r="M4" s="100">
        <v>354.73951970001019</v>
      </c>
      <c r="N4" s="100">
        <v>315.46678481281208</v>
      </c>
      <c r="O4" s="100">
        <v>303.04827965726872</v>
      </c>
      <c r="P4" s="100">
        <v>311.33562625394092</v>
      </c>
      <c r="Q4" s="100">
        <v>333.04642776457035</v>
      </c>
    </row>
    <row r="5" spans="1:17" ht="11.45" customHeight="1" x14ac:dyDescent="0.25">
      <c r="A5" s="141" t="s">
        <v>91</v>
      </c>
      <c r="B5" s="140">
        <f t="shared" ref="B5:Q5" si="0">B4</f>
        <v>200.3198010471404</v>
      </c>
      <c r="C5" s="140">
        <f t="shared" si="0"/>
        <v>211.69800000000001</v>
      </c>
      <c r="D5" s="140">
        <f t="shared" si="0"/>
        <v>202.49597</v>
      </c>
      <c r="E5" s="140">
        <f t="shared" si="0"/>
        <v>259.70546999999999</v>
      </c>
      <c r="F5" s="140">
        <f t="shared" si="0"/>
        <v>332.29538000000002</v>
      </c>
      <c r="G5" s="140">
        <f t="shared" si="0"/>
        <v>344.55821702789922</v>
      </c>
      <c r="H5" s="140">
        <f t="shared" si="0"/>
        <v>352.69256000000001</v>
      </c>
      <c r="I5" s="140">
        <f t="shared" si="0"/>
        <v>382.70128999999997</v>
      </c>
      <c r="J5" s="140">
        <f t="shared" si="0"/>
        <v>402.3</v>
      </c>
      <c r="K5" s="140">
        <f t="shared" si="0"/>
        <v>372.29754000000003</v>
      </c>
      <c r="L5" s="140">
        <f t="shared" si="0"/>
        <v>343.38871891195595</v>
      </c>
      <c r="M5" s="140">
        <f t="shared" si="0"/>
        <v>354.73951970001019</v>
      </c>
      <c r="N5" s="140">
        <f t="shared" si="0"/>
        <v>315.46678481281208</v>
      </c>
      <c r="O5" s="140">
        <f t="shared" si="0"/>
        <v>303.04827965726872</v>
      </c>
      <c r="P5" s="140">
        <f t="shared" si="0"/>
        <v>311.33562625394092</v>
      </c>
      <c r="Q5" s="140">
        <f t="shared" si="0"/>
        <v>333.04642776457035</v>
      </c>
    </row>
    <row r="7" spans="1:17" ht="11.45" customHeight="1" x14ac:dyDescent="0.25">
      <c r="A7" s="27" t="s">
        <v>81</v>
      </c>
      <c r="B7" s="71">
        <f t="shared" ref="B7:Q7" si="1">SUM(B8,B12)</f>
        <v>200.31980104714043</v>
      </c>
      <c r="C7" s="71">
        <f t="shared" si="1"/>
        <v>211.69800000000004</v>
      </c>
      <c r="D7" s="71">
        <f t="shared" si="1"/>
        <v>202.49597000000003</v>
      </c>
      <c r="E7" s="71">
        <f t="shared" si="1"/>
        <v>259.70546999999993</v>
      </c>
      <c r="F7" s="71">
        <f t="shared" si="1"/>
        <v>332.29538000000008</v>
      </c>
      <c r="G7" s="71">
        <f t="shared" si="1"/>
        <v>344.55821702789916</v>
      </c>
      <c r="H7" s="71">
        <f t="shared" si="1"/>
        <v>352.69256000000001</v>
      </c>
      <c r="I7" s="71">
        <f t="shared" si="1"/>
        <v>382.70129000000003</v>
      </c>
      <c r="J7" s="71">
        <f t="shared" si="1"/>
        <v>402.2999999999999</v>
      </c>
      <c r="K7" s="71">
        <f t="shared" si="1"/>
        <v>372.29754000000003</v>
      </c>
      <c r="L7" s="71">
        <f t="shared" si="1"/>
        <v>343.38871891195595</v>
      </c>
      <c r="M7" s="71">
        <f t="shared" si="1"/>
        <v>354.73951970001025</v>
      </c>
      <c r="N7" s="71">
        <f t="shared" si="1"/>
        <v>315.46678481281208</v>
      </c>
      <c r="O7" s="71">
        <f t="shared" si="1"/>
        <v>303.04827965726872</v>
      </c>
      <c r="P7" s="71">
        <f t="shared" si="1"/>
        <v>311.33562625394092</v>
      </c>
      <c r="Q7" s="71">
        <f t="shared" si="1"/>
        <v>333.04642776457035</v>
      </c>
    </row>
    <row r="8" spans="1:17" ht="11.45" customHeight="1" x14ac:dyDescent="0.25">
      <c r="A8" s="130" t="s">
        <v>39</v>
      </c>
      <c r="B8" s="139">
        <f t="shared" ref="B8:Q8" si="2">SUM(B9:B11)</f>
        <v>195.57332269085765</v>
      </c>
      <c r="C8" s="139">
        <f t="shared" si="2"/>
        <v>207.4758013427122</v>
      </c>
      <c r="D8" s="139">
        <f t="shared" si="2"/>
        <v>198.02179495149346</v>
      </c>
      <c r="E8" s="139">
        <f t="shared" si="2"/>
        <v>254.07790703213283</v>
      </c>
      <c r="F8" s="139">
        <f t="shared" si="2"/>
        <v>326.51003914394244</v>
      </c>
      <c r="G8" s="139">
        <f t="shared" si="2"/>
        <v>338.90817601618789</v>
      </c>
      <c r="H8" s="139">
        <f t="shared" si="2"/>
        <v>346.54191901674932</v>
      </c>
      <c r="I8" s="139">
        <f t="shared" si="2"/>
        <v>376.55046261645907</v>
      </c>
      <c r="J8" s="139">
        <f t="shared" si="2"/>
        <v>396.44481184944664</v>
      </c>
      <c r="K8" s="139">
        <f t="shared" si="2"/>
        <v>367.4986627982434</v>
      </c>
      <c r="L8" s="139">
        <f t="shared" si="2"/>
        <v>338.32162387310518</v>
      </c>
      <c r="M8" s="139">
        <f t="shared" si="2"/>
        <v>349.70613403103266</v>
      </c>
      <c r="N8" s="139">
        <f t="shared" si="2"/>
        <v>311.14227075680213</v>
      </c>
      <c r="O8" s="139">
        <f t="shared" si="2"/>
        <v>298.87178529722985</v>
      </c>
      <c r="P8" s="139">
        <f t="shared" si="2"/>
        <v>307.3421037050046</v>
      </c>
      <c r="Q8" s="139">
        <f t="shared" si="2"/>
        <v>328.78838164852289</v>
      </c>
    </row>
    <row r="9" spans="1:17" ht="11.45" customHeight="1" x14ac:dyDescent="0.25">
      <c r="A9" s="116" t="s">
        <v>23</v>
      </c>
      <c r="B9" s="70">
        <v>6.9432939186528122</v>
      </c>
      <c r="C9" s="70">
        <v>7.0224400000000013</v>
      </c>
      <c r="D9" s="70">
        <v>6.8920999999999983</v>
      </c>
      <c r="E9" s="70">
        <v>8.0012300000000067</v>
      </c>
      <c r="F9" s="70">
        <v>8.9993900000000053</v>
      </c>
      <c r="G9" s="70">
        <v>12.291947415251435</v>
      </c>
      <c r="H9" s="70">
        <v>14.899650000000003</v>
      </c>
      <c r="I9" s="70">
        <v>15.000129999999997</v>
      </c>
      <c r="J9" s="70">
        <v>17.588880000000003</v>
      </c>
      <c r="K9" s="70">
        <v>15.891680000000006</v>
      </c>
      <c r="L9" s="70">
        <v>13.722926874335982</v>
      </c>
      <c r="M9" s="70">
        <v>9.3742867857892449</v>
      </c>
      <c r="N9" s="70">
        <v>8.7385755786249764</v>
      </c>
      <c r="O9" s="70">
        <v>4.8809412387759679</v>
      </c>
      <c r="P9" s="70">
        <v>4.8338041778716843</v>
      </c>
      <c r="Q9" s="70">
        <v>5.60910465049772</v>
      </c>
    </row>
    <row r="10" spans="1:17" ht="11.45" customHeight="1" x14ac:dyDescent="0.25">
      <c r="A10" s="116" t="s">
        <v>127</v>
      </c>
      <c r="B10" s="70">
        <v>134.75403122185335</v>
      </c>
      <c r="C10" s="70">
        <v>147.45861995983631</v>
      </c>
      <c r="D10" s="70">
        <v>142.28433842300606</v>
      </c>
      <c r="E10" s="70">
        <v>185.84694798845226</v>
      </c>
      <c r="F10" s="70">
        <v>236.59304844945558</v>
      </c>
      <c r="G10" s="70">
        <v>242.07767739624123</v>
      </c>
      <c r="H10" s="70">
        <v>239.72802536195888</v>
      </c>
      <c r="I10" s="70">
        <v>255.15311718010523</v>
      </c>
      <c r="J10" s="70">
        <v>259.76338083378141</v>
      </c>
      <c r="K10" s="70">
        <v>227.16563869048176</v>
      </c>
      <c r="L10" s="70">
        <v>209.45827084809122</v>
      </c>
      <c r="M10" s="70">
        <v>219.58054101627059</v>
      </c>
      <c r="N10" s="70">
        <v>186.52644354903853</v>
      </c>
      <c r="O10" s="70">
        <v>176.78883344505019</v>
      </c>
      <c r="P10" s="70">
        <v>183.8126533883825</v>
      </c>
      <c r="Q10" s="70">
        <v>205.88098015704071</v>
      </c>
    </row>
    <row r="11" spans="1:17" ht="11.45" customHeight="1" x14ac:dyDescent="0.25">
      <c r="A11" s="116" t="s">
        <v>125</v>
      </c>
      <c r="B11" s="70">
        <v>53.875997550351492</v>
      </c>
      <c r="C11" s="70">
        <v>52.994741382875887</v>
      </c>
      <c r="D11" s="70">
        <v>48.845356528487386</v>
      </c>
      <c r="E11" s="70">
        <v>60.229729043680535</v>
      </c>
      <c r="F11" s="70">
        <v>80.917600694486836</v>
      </c>
      <c r="G11" s="70">
        <v>84.538551204695239</v>
      </c>
      <c r="H11" s="70">
        <v>91.914243654790411</v>
      </c>
      <c r="I11" s="70">
        <v>106.39721543635385</v>
      </c>
      <c r="J11" s="70">
        <v>119.09255101566524</v>
      </c>
      <c r="K11" s="70">
        <v>124.44134410776164</v>
      </c>
      <c r="L11" s="70">
        <v>115.14042615067795</v>
      </c>
      <c r="M11" s="70">
        <v>120.75130622897281</v>
      </c>
      <c r="N11" s="70">
        <v>115.87725162913861</v>
      </c>
      <c r="O11" s="70">
        <v>117.20201061340369</v>
      </c>
      <c r="P11" s="70">
        <v>118.69564613875043</v>
      </c>
      <c r="Q11" s="70">
        <v>117.29829684098443</v>
      </c>
    </row>
    <row r="12" spans="1:17" ht="11.45" customHeight="1" x14ac:dyDescent="0.25">
      <c r="A12" s="128" t="s">
        <v>18</v>
      </c>
      <c r="B12" s="138">
        <f t="shared" ref="B12:Q12" si="3">SUM(B13:B14)</f>
        <v>4.7464783562827906</v>
      </c>
      <c r="C12" s="138">
        <f t="shared" si="3"/>
        <v>4.222198657287823</v>
      </c>
      <c r="D12" s="138">
        <f t="shared" si="3"/>
        <v>4.4741750485065657</v>
      </c>
      <c r="E12" s="138">
        <f t="shared" si="3"/>
        <v>5.6275629678671049</v>
      </c>
      <c r="F12" s="138">
        <f t="shared" si="3"/>
        <v>5.7853408560576671</v>
      </c>
      <c r="G12" s="138">
        <f t="shared" si="3"/>
        <v>5.6500410117112834</v>
      </c>
      <c r="H12" s="138">
        <f t="shared" si="3"/>
        <v>6.150640983250705</v>
      </c>
      <c r="I12" s="138">
        <f t="shared" si="3"/>
        <v>6.1508273835409746</v>
      </c>
      <c r="J12" s="138">
        <f t="shared" si="3"/>
        <v>5.8551881505532624</v>
      </c>
      <c r="K12" s="138">
        <f t="shared" si="3"/>
        <v>4.7988772017566035</v>
      </c>
      <c r="L12" s="138">
        <f t="shared" si="3"/>
        <v>5.0670950388507716</v>
      </c>
      <c r="M12" s="138">
        <f t="shared" si="3"/>
        <v>5.0333856689775676</v>
      </c>
      <c r="N12" s="138">
        <f t="shared" si="3"/>
        <v>4.3245140560099191</v>
      </c>
      <c r="O12" s="138">
        <f t="shared" si="3"/>
        <v>4.176494360038876</v>
      </c>
      <c r="P12" s="138">
        <f t="shared" si="3"/>
        <v>3.9935225489363204</v>
      </c>
      <c r="Q12" s="138">
        <f t="shared" si="3"/>
        <v>4.2580461160474901</v>
      </c>
    </row>
    <row r="13" spans="1:17" ht="11.45" customHeight="1" x14ac:dyDescent="0.25">
      <c r="A13" s="95" t="s">
        <v>126</v>
      </c>
      <c r="B13" s="20">
        <v>3.8579144953660034</v>
      </c>
      <c r="C13" s="20">
        <v>3.3372290730907417</v>
      </c>
      <c r="D13" s="20">
        <v>3.6031668460875954</v>
      </c>
      <c r="E13" s="20">
        <v>4.3117330752839695</v>
      </c>
      <c r="F13" s="20">
        <v>4.4525522552546448</v>
      </c>
      <c r="G13" s="20">
        <v>4.4943792571225938</v>
      </c>
      <c r="H13" s="20">
        <v>4.9297830994657348</v>
      </c>
      <c r="I13" s="20">
        <v>4.968065862586859</v>
      </c>
      <c r="J13" s="20">
        <v>4.4530716433647379</v>
      </c>
      <c r="K13" s="20">
        <v>3.0389402389156528</v>
      </c>
      <c r="L13" s="20">
        <v>2.9091941009608471</v>
      </c>
      <c r="M13" s="20">
        <v>2.5913107025109765</v>
      </c>
      <c r="N13" s="20">
        <v>1.9401466559057656</v>
      </c>
      <c r="O13" s="20">
        <v>1.7150294273686091</v>
      </c>
      <c r="P13" s="20">
        <v>1.7694349765396908</v>
      </c>
      <c r="Q13" s="20">
        <v>1.9934206917749377</v>
      </c>
    </row>
    <row r="14" spans="1:17" ht="11.45" customHeight="1" x14ac:dyDescent="0.25">
      <c r="A14" s="93" t="s">
        <v>125</v>
      </c>
      <c r="B14" s="69">
        <v>0.88856386091678741</v>
      </c>
      <c r="C14" s="69">
        <v>0.88496958419708172</v>
      </c>
      <c r="D14" s="69">
        <v>0.87100820241897026</v>
      </c>
      <c r="E14" s="69">
        <v>1.3158298925831349</v>
      </c>
      <c r="F14" s="69">
        <v>1.3327886008030221</v>
      </c>
      <c r="G14" s="69">
        <v>1.1556617545886894</v>
      </c>
      <c r="H14" s="69">
        <v>1.2208578837849702</v>
      </c>
      <c r="I14" s="69">
        <v>1.1827615209541158</v>
      </c>
      <c r="J14" s="69">
        <v>1.4021165071885244</v>
      </c>
      <c r="K14" s="69">
        <v>1.7599369628409509</v>
      </c>
      <c r="L14" s="69">
        <v>2.1579009378899241</v>
      </c>
      <c r="M14" s="69">
        <v>2.4420749664665915</v>
      </c>
      <c r="N14" s="69">
        <v>2.3843674001041535</v>
      </c>
      <c r="O14" s="69">
        <v>2.4614649326702667</v>
      </c>
      <c r="P14" s="69">
        <v>2.2240875723966296</v>
      </c>
      <c r="Q14" s="69">
        <v>2.2646254242725519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249.25454625549568</v>
      </c>
      <c r="C18" s="68">
        <f>IF(C7=0,"",C7/TrAvia_act!C12*100)</f>
        <v>233.12599126435299</v>
      </c>
      <c r="D18" s="68">
        <f>IF(D7=0,"",D7/TrAvia_act!D12*100)</f>
        <v>217.82613836869592</v>
      </c>
      <c r="E18" s="68">
        <f>IF(E7=0,"",E7/TrAvia_act!E12*100)</f>
        <v>238.87683477581922</v>
      </c>
      <c r="F18" s="68">
        <f>IF(F7=0,"",F7/TrAvia_act!F12*100)</f>
        <v>236.64386397002178</v>
      </c>
      <c r="G18" s="68">
        <f>IF(G7=0,"",G7/TrAvia_act!G12*100)</f>
        <v>223.52970358708274</v>
      </c>
      <c r="H18" s="68">
        <f>IF(H7=0,"",H7/TrAvia_act!H12*100)</f>
        <v>219.47510663633679</v>
      </c>
      <c r="I18" s="68">
        <f>IF(I7=0,"",I7/TrAvia_act!I12*100)</f>
        <v>219.35339756752913</v>
      </c>
      <c r="J18" s="68">
        <f>IF(J7=0,"",J7/TrAvia_act!J12*100)</f>
        <v>230.54082715536791</v>
      </c>
      <c r="K18" s="68">
        <f>IF(K7=0,"",K7/TrAvia_act!K12*100)</f>
        <v>246.55458526371388</v>
      </c>
      <c r="L18" s="68">
        <f>IF(L7=0,"",L7/TrAvia_act!L12*100)</f>
        <v>240.01973381048694</v>
      </c>
      <c r="M18" s="68">
        <f>IF(M7=0,"",M7/TrAvia_act!M12*100)</f>
        <v>240.62555831729924</v>
      </c>
      <c r="N18" s="68">
        <f>IF(N7=0,"",N7/TrAvia_act!N12*100)</f>
        <v>241.99427129386373</v>
      </c>
      <c r="O18" s="68">
        <f>IF(O7=0,"",O7/TrAvia_act!O12*100)</f>
        <v>237.28781745952156</v>
      </c>
      <c r="P18" s="68">
        <f>IF(P7=0,"",P7/TrAvia_act!P12*100)</f>
        <v>248.06304682454291</v>
      </c>
      <c r="Q18" s="68">
        <f>IF(Q7=0,"",Q7/TrAvia_act!Q12*100)</f>
        <v>261.05095459581025</v>
      </c>
    </row>
    <row r="19" spans="1:17" ht="11.45" customHeight="1" x14ac:dyDescent="0.25">
      <c r="A19" s="130" t="s">
        <v>39</v>
      </c>
      <c r="B19" s="134">
        <f>IF(B8=0,"",B8/TrAvia_act!B13*100)</f>
        <v>247.84526276991676</v>
      </c>
      <c r="C19" s="134">
        <f>IF(C8=0,"",C8/TrAvia_act!C13*100)</f>
        <v>231.84196683646152</v>
      </c>
      <c r="D19" s="134">
        <f>IF(D8=0,"",D8/TrAvia_act!D13*100)</f>
        <v>216.58582008105193</v>
      </c>
      <c r="E19" s="134">
        <f>IF(E8=0,"",E8/TrAvia_act!E13*100)</f>
        <v>237.51649301230157</v>
      </c>
      <c r="F19" s="134">
        <f>IF(F8=0,"",F8/TrAvia_act!F13*100)</f>
        <v>235.57081698069956</v>
      </c>
      <c r="G19" s="134">
        <f>IF(G8=0,"",G8/TrAvia_act!G13*100)</f>
        <v>222.63163256365121</v>
      </c>
      <c r="H19" s="134">
        <f>IF(H8=0,"",H8/TrAvia_act!H13*100)</f>
        <v>218.58155201779584</v>
      </c>
      <c r="I19" s="134">
        <f>IF(I8=0,"",I8/TrAvia_act!I13*100)</f>
        <v>218.53533746589204</v>
      </c>
      <c r="J19" s="134">
        <f>IF(J8=0,"",J8/TrAvia_act!J13*100)</f>
        <v>229.77170209689405</v>
      </c>
      <c r="K19" s="134">
        <f>IF(K8=0,"",K8/TrAvia_act!K13*100)</f>
        <v>245.85747838395525</v>
      </c>
      <c r="L19" s="134">
        <f>IF(L8=0,"",L8/TrAvia_act!L13*100)</f>
        <v>239.5322876458489</v>
      </c>
      <c r="M19" s="134">
        <f>IF(M8=0,"",M8/TrAvia_act!M13*100)</f>
        <v>240.09119204648633</v>
      </c>
      <c r="N19" s="134">
        <f>IF(N8=0,"",N8/TrAvia_act!N13*100)</f>
        <v>241.49206391512078</v>
      </c>
      <c r="O19" s="134">
        <f>IF(O8=0,"",O8/TrAvia_act!O13*100)</f>
        <v>236.7833143727045</v>
      </c>
      <c r="P19" s="134">
        <f>IF(P8=0,"",P8/TrAvia_act!P13*100)</f>
        <v>247.59096817040333</v>
      </c>
      <c r="Q19" s="134">
        <f>IF(Q8=0,"",Q8/TrAvia_act!Q13*100)</f>
        <v>260.48267182836918</v>
      </c>
    </row>
    <row r="20" spans="1:17" ht="11.45" customHeight="1" x14ac:dyDescent="0.25">
      <c r="A20" s="116" t="s">
        <v>23</v>
      </c>
      <c r="B20" s="77">
        <f>IF(B9=0,"",B9/TrAvia_act!B14*100)</f>
        <v>881.20834829489172</v>
      </c>
      <c r="C20" s="77">
        <f>IF(C9=0,"",C9/TrAvia_act!C14*100)</f>
        <v>863.64960871451842</v>
      </c>
      <c r="D20" s="77">
        <f>IF(D9=0,"",D9/TrAvia_act!D14*100)</f>
        <v>849.76338839267805</v>
      </c>
      <c r="E20" s="77">
        <f>IF(E9=0,"",E9/TrAvia_act!E14*100)</f>
        <v>856.28495290264084</v>
      </c>
      <c r="F20" s="77">
        <f>IF(F9=0,"",F9/TrAvia_act!F14*100)</f>
        <v>842.87383245251067</v>
      </c>
      <c r="G20" s="77">
        <f>IF(G9=0,"",G9/TrAvia_act!G14*100)</f>
        <v>829.49439386294853</v>
      </c>
      <c r="H20" s="77">
        <f>IF(H9=0,"",H9/TrAvia_act!H14*100)</f>
        <v>824.91710488997217</v>
      </c>
      <c r="I20" s="77">
        <f>IF(I9=0,"",I9/TrAvia_act!I14*100)</f>
        <v>827.81318573917952</v>
      </c>
      <c r="J20" s="77">
        <f>IF(J9=0,"",J9/TrAvia_act!J14*100)</f>
        <v>829.31182229186436</v>
      </c>
      <c r="K20" s="77">
        <f>IF(K9=0,"",K9/TrAvia_act!K14*100)</f>
        <v>822.98775058213778</v>
      </c>
      <c r="L20" s="77">
        <f>IF(L9=0,"",L9/TrAvia_act!L14*100)</f>
        <v>837.97685175729168</v>
      </c>
      <c r="M20" s="77">
        <f>IF(M9=0,"",M9/TrAvia_act!M14*100)</f>
        <v>812.47446161621076</v>
      </c>
      <c r="N20" s="77">
        <f>IF(N9=0,"",N9/TrAvia_act!N14*100)</f>
        <v>825.13599443195301</v>
      </c>
      <c r="O20" s="77">
        <f>IF(O9=0,"",O9/TrAvia_act!O14*100)</f>
        <v>838.14851631925808</v>
      </c>
      <c r="P20" s="77">
        <f>IF(P9=0,"",P9/TrAvia_act!P14*100)</f>
        <v>869.87430049527427</v>
      </c>
      <c r="Q20" s="77">
        <f>IF(Q9=0,"",Q9/TrAvia_act!Q14*100)</f>
        <v>896.8034034106239</v>
      </c>
    </row>
    <row r="21" spans="1:17" ht="11.45" customHeight="1" x14ac:dyDescent="0.25">
      <c r="A21" s="116" t="s">
        <v>127</v>
      </c>
      <c r="B21" s="77">
        <f>IF(B10=0,"",B10/TrAvia_act!B15*100)</f>
        <v>230.01174209907339</v>
      </c>
      <c r="C21" s="77">
        <f>IF(C10=0,"",C10/TrAvia_act!C15*100)</f>
        <v>224.54548818100452</v>
      </c>
      <c r="D21" s="77">
        <f>IF(D10=0,"",D10/TrAvia_act!D15*100)</f>
        <v>210.6674664173664</v>
      </c>
      <c r="E21" s="77">
        <f>IF(E10=0,"",E10/TrAvia_act!E15*100)</f>
        <v>232.29096179137034</v>
      </c>
      <c r="F21" s="77">
        <f>IF(F10=0,"",F10/TrAvia_act!F15*100)</f>
        <v>229.09769740270121</v>
      </c>
      <c r="G21" s="77">
        <f>IF(G10=0,"",G10/TrAvia_act!G15*100)</f>
        <v>214.59669343160016</v>
      </c>
      <c r="H21" s="77">
        <f>IF(H10=0,"",H10/TrAvia_act!H15*100)</f>
        <v>209.0079984381166</v>
      </c>
      <c r="I21" s="77">
        <f>IF(I10=0,"",I10/TrAvia_act!I15*100)</f>
        <v>210.44473164431531</v>
      </c>
      <c r="J21" s="77">
        <f>IF(J10=0,"",J10/TrAvia_act!J15*100)</f>
        <v>218.77316363581136</v>
      </c>
      <c r="K21" s="77">
        <f>IF(K10=0,"",K10/TrAvia_act!K15*100)</f>
        <v>235.87685636501723</v>
      </c>
      <c r="L21" s="77">
        <f>IF(L10=0,"",L10/TrAvia_act!L15*100)</f>
        <v>228.57628072643675</v>
      </c>
      <c r="M21" s="77">
        <f>IF(M10=0,"",M10/TrAvia_act!M15*100)</f>
        <v>234.43455347234362</v>
      </c>
      <c r="N21" s="77">
        <f>IF(N10=0,"",N10/TrAvia_act!N15*100)</f>
        <v>234.51891934399339</v>
      </c>
      <c r="O21" s="77">
        <f>IF(O10=0,"",O10/TrAvia_act!O15*100)</f>
        <v>230.56260875164332</v>
      </c>
      <c r="P21" s="77">
        <f>IF(P10=0,"",P10/TrAvia_act!P15*100)</f>
        <v>240.75121426744977</v>
      </c>
      <c r="Q21" s="77">
        <f>IF(Q10=0,"",Q10/TrAvia_act!Q15*100)</f>
        <v>252.04288692332696</v>
      </c>
    </row>
    <row r="22" spans="1:17" ht="11.45" customHeight="1" x14ac:dyDescent="0.25">
      <c r="A22" s="116" t="s">
        <v>125</v>
      </c>
      <c r="B22" s="77">
        <f>IF(B11=0,"",B11/TrAvia_act!B16*100)</f>
        <v>275.78088224174695</v>
      </c>
      <c r="C22" s="77">
        <f>IF(C11=0,"",C11/TrAvia_act!C16*100)</f>
        <v>230.3393087552021</v>
      </c>
      <c r="D22" s="77">
        <f>IF(D11=0,"",D11/TrAvia_act!D16*100)</f>
        <v>211.65377992249316</v>
      </c>
      <c r="E22" s="77">
        <f>IF(E11=0,"",E11/TrAvia_act!E16*100)</f>
        <v>231.36602696202965</v>
      </c>
      <c r="F22" s="77">
        <f>IF(F11=0,"",F11/TrAvia_act!F16*100)</f>
        <v>236.15657518731129</v>
      </c>
      <c r="G22" s="77">
        <f>IF(G11=0,"",G11/TrAvia_act!G16*100)</f>
        <v>222.81883510550412</v>
      </c>
      <c r="H22" s="77">
        <f>IF(H11=0,"",H11/TrAvia_act!H16*100)</f>
        <v>218.65064629377983</v>
      </c>
      <c r="I22" s="77">
        <f>IF(I11=0,"",I11/TrAvia_act!I16*100)</f>
        <v>216.03624298050534</v>
      </c>
      <c r="J22" s="77">
        <f>IF(J11=0,"",J11/TrAvia_act!J16*100)</f>
        <v>230.43658185647882</v>
      </c>
      <c r="K22" s="77">
        <f>IF(K11=0,"",K11/TrAvia_act!K16*100)</f>
        <v>242.86712568787712</v>
      </c>
      <c r="L22" s="77">
        <f>IF(L11=0,"",L11/TrAvia_act!L16*100)</f>
        <v>240.03129395847066</v>
      </c>
      <c r="M22" s="77">
        <f>IF(M11=0,"",M11/TrAvia_act!M16*100)</f>
        <v>237.52243817530422</v>
      </c>
      <c r="N22" s="77">
        <f>IF(N11=0,"",N11/TrAvia_act!N16*100)</f>
        <v>240.17608590455589</v>
      </c>
      <c r="O22" s="77">
        <f>IF(O11=0,"",O11/TrAvia_act!O16*100)</f>
        <v>239.37270535951319</v>
      </c>
      <c r="P22" s="77">
        <f>IF(P11=0,"",P11/TrAvia_act!P16*100)</f>
        <v>251.32640535731366</v>
      </c>
      <c r="Q22" s="77">
        <f>IF(Q11=0,"",Q11/TrAvia_act!Q16*100)</f>
        <v>267.11890342370566</v>
      </c>
    </row>
    <row r="23" spans="1:17" ht="11.45" customHeight="1" x14ac:dyDescent="0.25">
      <c r="A23" s="128" t="s">
        <v>18</v>
      </c>
      <c r="B23" s="133">
        <f>IF(B12=0,"",B12/TrAvia_act!B17*100)</f>
        <v>325.52129995310798</v>
      </c>
      <c r="C23" s="133">
        <f>IF(C12=0,"",C12/TrAvia_act!C17*100)</f>
        <v>320.294468520934</v>
      </c>
      <c r="D23" s="133">
        <f>IF(D12=0,"",D12/TrAvia_act!D17*100)</f>
        <v>291.77950095247354</v>
      </c>
      <c r="E23" s="133">
        <f>IF(E12=0,"",E12/TrAvia_act!E17*100)</f>
        <v>322.1897986482814</v>
      </c>
      <c r="F23" s="133">
        <f>IF(F12=0,"",F12/TrAvia_act!F17*100)</f>
        <v>318.53121895985896</v>
      </c>
      <c r="G23" s="133">
        <f>IF(G12=0,"",G12/TrAvia_act!G17*100)</f>
        <v>294.88082251557142</v>
      </c>
      <c r="H23" s="133">
        <f>IF(H12=0,"",H12/TrAvia_act!H17*100)</f>
        <v>285.15333946642272</v>
      </c>
      <c r="I23" s="133">
        <f>IF(I12=0,"",I12/TrAvia_act!I17*100)</f>
        <v>284.56690825209728</v>
      </c>
      <c r="J23" s="133">
        <f>IF(J12=0,"",J12/TrAvia_act!J17*100)</f>
        <v>298.10401415154945</v>
      </c>
      <c r="K23" s="133">
        <f>IF(K12=0,"",K12/TrAvia_act!K17*100)</f>
        <v>314.93927793527314</v>
      </c>
      <c r="L23" s="133">
        <f>IF(L12=0,"",L12/TrAvia_act!L17*100)</f>
        <v>277.75980354794029</v>
      </c>
      <c r="M23" s="133">
        <f>IF(M12=0,"",M12/TrAvia_act!M17*100)</f>
        <v>284.64078946865112</v>
      </c>
      <c r="N23" s="133">
        <f>IF(N12=0,"",N12/TrAvia_act!N17*100)</f>
        <v>284.57333802841845</v>
      </c>
      <c r="O23" s="133">
        <f>IF(O12=0,"",O12/TrAvia_act!O17*100)</f>
        <v>279.97587133353596</v>
      </c>
      <c r="P23" s="133">
        <f>IF(P12=0,"",P12/TrAvia_act!P17*100)</f>
        <v>290.72351817999947</v>
      </c>
      <c r="Q23" s="133">
        <f>IF(Q12=0,"",Q12/TrAvia_act!Q17*100)</f>
        <v>313.93599847410184</v>
      </c>
    </row>
    <row r="24" spans="1:17" ht="11.45" customHeight="1" x14ac:dyDescent="0.25">
      <c r="A24" s="95" t="s">
        <v>126</v>
      </c>
      <c r="B24" s="75">
        <f>IF(B13=0,"",B13/TrAvia_act!B18*100)</f>
        <v>311.90206324545801</v>
      </c>
      <c r="C24" s="75">
        <f>IF(C13=0,"",C13/TrAvia_act!C18*100)</f>
        <v>305.61245326497817</v>
      </c>
      <c r="D24" s="75">
        <f>IF(D13=0,"",D13/TrAvia_act!D18*100)</f>
        <v>278.99017676978019</v>
      </c>
      <c r="E24" s="75">
        <f>IF(E13=0,"",E13/TrAvia_act!E18*100)</f>
        <v>305.14111619836018</v>
      </c>
      <c r="F24" s="75">
        <f>IF(F13=0,"",F13/TrAvia_act!F18*100)</f>
        <v>302.13390855500268</v>
      </c>
      <c r="G24" s="75">
        <f>IF(G13=0,"",G13/TrAvia_act!G18*100)</f>
        <v>281.21897921599913</v>
      </c>
      <c r="H24" s="75">
        <f>IF(H13=0,"",H13/TrAvia_act!H18*100)</f>
        <v>272.90117628528077</v>
      </c>
      <c r="I24" s="75">
        <f>IF(I13=0,"",I13/TrAvia_act!I18*100)</f>
        <v>272.47184949789369</v>
      </c>
      <c r="J24" s="75">
        <f>IF(J13=0,"",J13/TrAvia_act!J18*100)</f>
        <v>282.4282636092226</v>
      </c>
      <c r="K24" s="75">
        <f>IF(K13=0,"",K13/TrAvia_act!K18*100)</f>
        <v>291.3719268308264</v>
      </c>
      <c r="L24" s="75">
        <f>IF(L13=0,"",L13/TrAvia_act!L18*100)</f>
        <v>249.23980984979059</v>
      </c>
      <c r="M24" s="75">
        <f>IF(M13=0,"",M13/TrAvia_act!M18*100)</f>
        <v>249.2624574369747</v>
      </c>
      <c r="N24" s="75">
        <f>IF(N13=0,"",N13/TrAvia_act!N18*100)</f>
        <v>245.36285954766237</v>
      </c>
      <c r="O24" s="75">
        <f>IF(O13=0,"",O13/TrAvia_act!O18*100)</f>
        <v>236.56839796061914</v>
      </c>
      <c r="P24" s="75">
        <f>IF(P13=0,"",P13/TrAvia_act!P18*100)</f>
        <v>244.20066040937351</v>
      </c>
      <c r="Q24" s="75">
        <f>IF(Q13=0,"",Q13/TrAvia_act!Q18*100)</f>
        <v>268.72884488608855</v>
      </c>
    </row>
    <row r="25" spans="1:17" ht="11.45" customHeight="1" x14ac:dyDescent="0.25">
      <c r="A25" s="93" t="s">
        <v>125</v>
      </c>
      <c r="B25" s="74">
        <f>IF(B14=0,"",B14/TrAvia_act!B19*100)</f>
        <v>401.6711629294104</v>
      </c>
      <c r="C25" s="74">
        <f>IF(C14=0,"",C14/TrAvia_act!C19*100)</f>
        <v>391.15834335221354</v>
      </c>
      <c r="D25" s="74">
        <f>IF(D14=0,"",D14/TrAvia_act!D19*100)</f>
        <v>360.05980644512658</v>
      </c>
      <c r="E25" s="74">
        <f>IF(E14=0,"",E14/TrAvia_act!E19*100)</f>
        <v>394.39604348073851</v>
      </c>
      <c r="F25" s="74">
        <f>IF(F14=0,"",F14/TrAvia_act!F19*100)</f>
        <v>389.07410661369437</v>
      </c>
      <c r="G25" s="74">
        <f>IF(G14=0,"",G14/TrAvia_act!G19*100)</f>
        <v>363.57065773861603</v>
      </c>
      <c r="H25" s="74">
        <f>IF(H14=0,"",H14/TrAvia_act!H19*100)</f>
        <v>348.29523178520338</v>
      </c>
      <c r="I25" s="74">
        <f>IF(I14=0,"",I14/TrAvia_act!I19*100)</f>
        <v>349.78677103337009</v>
      </c>
      <c r="J25" s="74">
        <f>IF(J14=0,"",J14/TrAvia_act!J19*100)</f>
        <v>361.89839464498925</v>
      </c>
      <c r="K25" s="74">
        <f>IF(K14=0,"",K14/TrAvia_act!K19*100)</f>
        <v>366.06593945871077</v>
      </c>
      <c r="L25" s="74">
        <f>IF(L14=0,"",L14/TrAvia_act!L19*100)</f>
        <v>328.42495669978871</v>
      </c>
      <c r="M25" s="74">
        <f>IF(M14=0,"",M14/TrAvia_act!M19*100)</f>
        <v>335.11025375238881</v>
      </c>
      <c r="N25" s="74">
        <f>IF(N14=0,"",N14/TrAvia_act!N19*100)</f>
        <v>327.10832441234419</v>
      </c>
      <c r="O25" s="74">
        <f>IF(O14=0,"",O14/TrAvia_act!O19*100)</f>
        <v>321.0163973511107</v>
      </c>
      <c r="P25" s="74">
        <f>IF(P14=0,"",P14/TrAvia_act!P19*100)</f>
        <v>342.65903562094445</v>
      </c>
      <c r="Q25" s="74">
        <f>IF(Q14=0,"",Q14/TrAvia_act!Q19*100)</f>
        <v>368.50394375805627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26.227393413722428</v>
      </c>
      <c r="C28" s="134">
        <f>IF(C8=0,"",C8/TrAvia_act!C4*1000)</f>
        <v>24.384159304970048</v>
      </c>
      <c r="D28" s="134">
        <f>IF(D8=0,"",D8/TrAvia_act!D4*1000)</f>
        <v>22.859725385868515</v>
      </c>
      <c r="E28" s="134">
        <f>IF(E8=0,"",E8/TrAvia_act!E4*1000)</f>
        <v>24.897390298584121</v>
      </c>
      <c r="F28" s="134">
        <f>IF(F8=0,"",F8/TrAvia_act!F4*1000)</f>
        <v>24.797272848361537</v>
      </c>
      <c r="G28" s="134">
        <f>IF(G8=0,"",G8/TrAvia_act!G4*1000)</f>
        <v>22.913039671659483</v>
      </c>
      <c r="H28" s="134">
        <f>IF(H8=0,"",H8/TrAvia_act!H4*1000)</f>
        <v>21.749056946239623</v>
      </c>
      <c r="I28" s="134">
        <f>IF(I8=0,"",I8/TrAvia_act!I4*1000)</f>
        <v>21.701458241509627</v>
      </c>
      <c r="J28" s="134">
        <f>IF(J8=0,"",J8/TrAvia_act!J4*1000)</f>
        <v>23.030972964105949</v>
      </c>
      <c r="K28" s="134">
        <f>IF(K8=0,"",K8/TrAvia_act!K4*1000)</f>
        <v>23.769959393305783</v>
      </c>
      <c r="L28" s="134">
        <f>IF(L8=0,"",L8/TrAvia_act!L4*1000)</f>
        <v>22.873273342784458</v>
      </c>
      <c r="M28" s="134">
        <f>IF(M8=0,"",M8/TrAvia_act!M4*1000)</f>
        <v>22.810234628366658</v>
      </c>
      <c r="N28" s="134">
        <f>IF(N8=0,"",N8/TrAvia_act!N4*1000)</f>
        <v>21.264734784354804</v>
      </c>
      <c r="O28" s="134">
        <f>IF(O8=0,"",O8/TrAvia_act!O4*1000)</f>
        <v>20.002475404953543</v>
      </c>
      <c r="P28" s="134">
        <f>IF(P8=0,"",P8/TrAvia_act!P4*1000)</f>
        <v>20.49529391345806</v>
      </c>
      <c r="Q28" s="134">
        <f>IF(Q8=0,"",Q8/TrAvia_act!Q4*1000)</f>
        <v>21.200621313248764</v>
      </c>
    </row>
    <row r="29" spans="1:17" ht="11.45" customHeight="1" x14ac:dyDescent="0.25">
      <c r="A29" s="116" t="s">
        <v>23</v>
      </c>
      <c r="B29" s="77">
        <f>IF(B9=0,"",B9/TrAvia_act!B5*1000)</f>
        <v>164.77815037769142</v>
      </c>
      <c r="C29" s="77">
        <f>IF(C9=0,"",C9/TrAvia_act!C5*1000)</f>
        <v>163.99685759580584</v>
      </c>
      <c r="D29" s="77">
        <f>IF(D9=0,"",D9/TrAvia_act!D5*1000)</f>
        <v>160.42975840531841</v>
      </c>
      <c r="E29" s="77">
        <f>IF(E9=0,"",E9/TrAvia_act!E5*1000)</f>
        <v>160.84935870932739</v>
      </c>
      <c r="F29" s="77">
        <f>IF(F9=0,"",F9/TrAvia_act!F5*1000)</f>
        <v>160.47839336930585</v>
      </c>
      <c r="G29" s="77">
        <f>IF(G9=0,"",G9/TrAvia_act!G5*1000)</f>
        <v>153.97229513025286</v>
      </c>
      <c r="H29" s="77">
        <f>IF(H9=0,"",H9/TrAvia_act!H5*1000)</f>
        <v>145.3163994015845</v>
      </c>
      <c r="I29" s="77">
        <f>IF(I9=0,"",I9/TrAvia_act!I5*1000)</f>
        <v>145.41714837215122</v>
      </c>
      <c r="J29" s="77">
        <f>IF(J9=0,"",J9/TrAvia_act!J5*1000)</f>
        <v>146.18949460395402</v>
      </c>
      <c r="K29" s="77">
        <f>IF(K9=0,"",K9/TrAvia_act!K5*1000)</f>
        <v>140.84643195457522</v>
      </c>
      <c r="L29" s="77">
        <f>IF(L9=0,"",L9/TrAvia_act!L5*1000)</f>
        <v>143.52526979404902</v>
      </c>
      <c r="M29" s="77">
        <f>IF(M9=0,"",M9/TrAvia_act!M5*1000)</f>
        <v>147.82780610631801</v>
      </c>
      <c r="N29" s="77">
        <f>IF(N9=0,"",N9/TrAvia_act!N5*1000)</f>
        <v>137.84671769707873</v>
      </c>
      <c r="O29" s="77">
        <f>IF(O9=0,"",O9/TrAvia_act!O5*1000)</f>
        <v>143.55277915577358</v>
      </c>
      <c r="P29" s="77">
        <f>IF(P9=0,"",P9/TrAvia_act!P5*1000)</f>
        <v>140.69946971226659</v>
      </c>
      <c r="Q29" s="77">
        <f>IF(Q9=0,"",Q9/TrAvia_act!Q5*1000)</f>
        <v>138.66744066858365</v>
      </c>
    </row>
    <row r="30" spans="1:17" ht="11.45" customHeight="1" x14ac:dyDescent="0.25">
      <c r="A30" s="116" t="s">
        <v>127</v>
      </c>
      <c r="B30" s="77">
        <f>IF(B10=0,"",B10/TrAvia_act!B6*1000)</f>
        <v>27.167678024469534</v>
      </c>
      <c r="C30" s="77">
        <f>IF(C10=0,"",C10/TrAvia_act!C6*1000)</f>
        <v>26.501666693851597</v>
      </c>
      <c r="D30" s="77">
        <f>IF(D10=0,"",D10/TrAvia_act!D6*1000)</f>
        <v>24.637967453605288</v>
      </c>
      <c r="E30" s="77">
        <f>IF(E10=0,"",E10/TrAvia_act!E6*1000)</f>
        <v>27.220272809437652</v>
      </c>
      <c r="F30" s="77">
        <f>IF(F10=0,"",F10/TrAvia_act!F6*1000)</f>
        <v>26.732028373192438</v>
      </c>
      <c r="G30" s="77">
        <f>IF(G10=0,"",G10/TrAvia_act!G6*1000)</f>
        <v>24.498087264723132</v>
      </c>
      <c r="H30" s="77">
        <f>IF(H10=0,"",H10/TrAvia_act!H6*1000)</f>
        <v>22.99733092259606</v>
      </c>
      <c r="I30" s="77">
        <f>IF(I10=0,"",I10/TrAvia_act!I6*1000)</f>
        <v>22.942866908483655</v>
      </c>
      <c r="J30" s="77">
        <f>IF(J10=0,"",J10/TrAvia_act!J6*1000)</f>
        <v>24.283087103617355</v>
      </c>
      <c r="K30" s="77">
        <f>IF(K10=0,"",K10/TrAvia_act!K6*1000)</f>
        <v>25.284348479624821</v>
      </c>
      <c r="L30" s="77">
        <f>IF(L10=0,"",L10/TrAvia_act!L6*1000)</f>
        <v>24.285095091390431</v>
      </c>
      <c r="M30" s="77">
        <f>IF(M10=0,"",M10/TrAvia_act!M6*1000)</f>
        <v>24.668668946904379</v>
      </c>
      <c r="N30" s="77">
        <f>IF(N10=0,"",N10/TrAvia_act!N6*1000)</f>
        <v>23.088791959647907</v>
      </c>
      <c r="O30" s="77">
        <f>IF(O10=0,"",O10/TrAvia_act!O6*1000)</f>
        <v>21.919239532457237</v>
      </c>
      <c r="P30" s="77">
        <f>IF(P10=0,"",P10/TrAvia_act!P6*1000)</f>
        <v>22.351335788448196</v>
      </c>
      <c r="Q30" s="77">
        <f>IF(Q10=0,"",Q10/TrAvia_act!Q6*1000)</f>
        <v>22.837668099433749</v>
      </c>
    </row>
    <row r="31" spans="1:17" ht="11.45" customHeight="1" x14ac:dyDescent="0.25">
      <c r="A31" s="116" t="s">
        <v>125</v>
      </c>
      <c r="B31" s="77">
        <f>IF(B11=0,"",B11/TrAvia_act!B7*1000)</f>
        <v>21.948898979023191</v>
      </c>
      <c r="C31" s="77">
        <f>IF(C11=0,"",C11/TrAvia_act!C7*1000)</f>
        <v>18.263445628608931</v>
      </c>
      <c r="D31" s="77">
        <f>IF(D11=0,"",D11/TrAvia_act!D7*1000)</f>
        <v>17.17179108644628</v>
      </c>
      <c r="E31" s="77">
        <f>IF(E11=0,"",E11/TrAvia_act!E7*1000)</f>
        <v>18.099298700204951</v>
      </c>
      <c r="F31" s="77">
        <f>IF(F11=0,"",F11/TrAvia_act!F7*1000)</f>
        <v>18.992286562885859</v>
      </c>
      <c r="G31" s="77">
        <f>IF(G11=0,"",G11/TrAvia_act!G7*1000)</f>
        <v>17.503761680043674</v>
      </c>
      <c r="H31" s="77">
        <f>IF(H11=0,"",H11/TrAvia_act!H7*1000)</f>
        <v>16.999268517908714</v>
      </c>
      <c r="I31" s="77">
        <f>IF(I11=0,"",I11/TrAvia_act!I7*1000)</f>
        <v>17.3653093862671</v>
      </c>
      <c r="J31" s="77">
        <f>IF(J11=0,"",J11/TrAvia_act!J7*1000)</f>
        <v>18.620028221905216</v>
      </c>
      <c r="K31" s="77">
        <f>IF(K11=0,"",K11/TrAvia_act!K7*1000)</f>
        <v>19.555893319220811</v>
      </c>
      <c r="L31" s="77">
        <f>IF(L11=0,"",L11/TrAvia_act!L7*1000)</f>
        <v>18.967058675912739</v>
      </c>
      <c r="M31" s="77">
        <f>IF(M11=0,"",M11/TrAvia_act!M7*1000)</f>
        <v>18.966665622297427</v>
      </c>
      <c r="N31" s="77">
        <f>IF(N11=0,"",N11/TrAvia_act!N7*1000)</f>
        <v>17.855309211030274</v>
      </c>
      <c r="O31" s="77">
        <f>IF(O11=0,"",O11/TrAvia_act!O7*1000)</f>
        <v>17.129099498909909</v>
      </c>
      <c r="P31" s="77">
        <f>IF(P11=0,"",P11/TrAvia_act!P7*1000)</f>
        <v>17.616912399897515</v>
      </c>
      <c r="Q31" s="77">
        <f>IF(Q11=0,"",Q11/TrAvia_act!Q7*1000)</f>
        <v>18.177306634892073</v>
      </c>
    </row>
    <row r="32" spans="1:17" ht="11.45" customHeight="1" x14ac:dyDescent="0.25">
      <c r="A32" s="128" t="s">
        <v>36</v>
      </c>
      <c r="B32" s="133">
        <f>IF(B12=0,"",B12/TrAvia_act!B8*1000)</f>
        <v>127.72283930366487</v>
      </c>
      <c r="C32" s="133">
        <f>IF(C12=0,"",C12/TrAvia_act!C8*1000)</f>
        <v>120.65699888638341</v>
      </c>
      <c r="D32" s="133">
        <f>IF(D12=0,"",D12/TrAvia_act!D8*1000)</f>
        <v>110.24849165982751</v>
      </c>
      <c r="E32" s="133">
        <f>IF(E12=0,"",E12/TrAvia_act!E8*1000)</f>
        <v>116.22134542462962</v>
      </c>
      <c r="F32" s="133">
        <f>IF(F12=0,"",F12/TrAvia_act!F8*1000)</f>
        <v>113.70654166716135</v>
      </c>
      <c r="G32" s="133">
        <f>IF(G12=0,"",G12/TrAvia_act!G8*1000)</f>
        <v>108.49606325962301</v>
      </c>
      <c r="H32" s="133">
        <f>IF(H12=0,"",H12/TrAvia_act!H8*1000)</f>
        <v>108.57439746136161</v>
      </c>
      <c r="I32" s="133">
        <f>IF(I12=0,"",I12/TrAvia_act!I8*1000)</f>
        <v>109.99602189521711</v>
      </c>
      <c r="J32" s="133">
        <f>IF(J12=0,"",J12/TrAvia_act!J8*1000)</f>
        <v>111.17328009755637</v>
      </c>
      <c r="K32" s="133">
        <f>IF(K12=0,"",K12/TrAvia_act!K8*1000)</f>
        <v>101.99444165526209</v>
      </c>
      <c r="L32" s="133">
        <f>IF(L12=0,"",L12/TrAvia_act!L8*1000)</f>
        <v>83.259147513029205</v>
      </c>
      <c r="M32" s="133">
        <f>IF(M12=0,"",M12/TrAvia_act!M8*1000)</f>
        <v>80.876322039972592</v>
      </c>
      <c r="N32" s="133">
        <f>IF(N12=0,"",N12/TrAvia_act!N8*1000)</f>
        <v>77.648309158017796</v>
      </c>
      <c r="O32" s="133">
        <f>IF(O12=0,"",O12/TrAvia_act!O8*1000)</f>
        <v>76.420442531019788</v>
      </c>
      <c r="P32" s="133">
        <f>IF(P12=0,"",P12/TrAvia_act!P8*1000)</f>
        <v>77.43181116894489</v>
      </c>
      <c r="Q32" s="133">
        <f>IF(Q12=0,"",Q12/TrAvia_act!Q8*1000)</f>
        <v>87.573116842302568</v>
      </c>
    </row>
    <row r="33" spans="1:17" ht="11.45" customHeight="1" x14ac:dyDescent="0.25">
      <c r="A33" s="95" t="s">
        <v>126</v>
      </c>
      <c r="B33" s="75">
        <f>IF(B13=0,"",B13/TrAvia_act!B9*1000)</f>
        <v>152.56811818436304</v>
      </c>
      <c r="C33" s="75">
        <f>IF(C13=0,"",C13/TrAvia_act!C9*1000)</f>
        <v>145.77786198978254</v>
      </c>
      <c r="D33" s="75">
        <f>IF(D13=0,"",D13/TrAvia_act!D9*1000)</f>
        <v>131.05039852107342</v>
      </c>
      <c r="E33" s="75">
        <f>IF(E13=0,"",E13/TrAvia_act!E9*1000)</f>
        <v>141.33199925476546</v>
      </c>
      <c r="F33" s="75">
        <f>IF(F13=0,"",F13/TrAvia_act!F9*1000)</f>
        <v>138.16306945427687</v>
      </c>
      <c r="G33" s="75">
        <f>IF(G13=0,"",G13/TrAvia_act!G9*1000)</f>
        <v>129.9518718341082</v>
      </c>
      <c r="H33" s="75">
        <f>IF(H13=0,"",H13/TrAvia_act!H9*1000)</f>
        <v>131.32666777057756</v>
      </c>
      <c r="I33" s="75">
        <f>IF(I13=0,"",I13/TrAvia_act!I9*1000)</f>
        <v>132.60204782047754</v>
      </c>
      <c r="J33" s="75">
        <f>IF(J13=0,"",J13/TrAvia_act!J9*1000)</f>
        <v>140.6777093769872</v>
      </c>
      <c r="K33" s="75">
        <f>IF(K13=0,"",K13/TrAvia_act!K9*1000)</f>
        <v>142.97015986489794</v>
      </c>
      <c r="L33" s="75">
        <f>IF(L13=0,"",L13/TrAvia_act!L9*1000)</f>
        <v>117.79030263833576</v>
      </c>
      <c r="M33" s="75">
        <f>IF(M13=0,"",M13/TrAvia_act!M9*1000)</f>
        <v>113.6237731725261</v>
      </c>
      <c r="N33" s="75">
        <f>IF(N13=0,"",N13/TrAvia_act!N9*1000)</f>
        <v>112.81661075544885</v>
      </c>
      <c r="O33" s="75">
        <f>IF(O13=0,"",O13/TrAvia_act!O9*1000)</f>
        <v>107.53593734320158</v>
      </c>
      <c r="P33" s="75">
        <f>IF(P13=0,"",P13/TrAvia_act!P9*1000)</f>
        <v>102.80711250956803</v>
      </c>
      <c r="Q33" s="75">
        <f>IF(Q13=0,"",Q13/TrAvia_act!Q9*1000)</f>
        <v>114.62950619475615</v>
      </c>
    </row>
    <row r="34" spans="1:17" ht="11.45" customHeight="1" x14ac:dyDescent="0.25">
      <c r="A34" s="93" t="s">
        <v>125</v>
      </c>
      <c r="B34" s="74">
        <f>IF(B14=0,"",B14/TrAvia_act!B10*1000)</f>
        <v>74.821230143037894</v>
      </c>
      <c r="C34" s="74">
        <f>IF(C14=0,"",C14/TrAvia_act!C10*1000)</f>
        <v>73.132929281950396</v>
      </c>
      <c r="D34" s="74">
        <f>IF(D14=0,"",D14/TrAvia_act!D10*1000)</f>
        <v>66.549481141696219</v>
      </c>
      <c r="E34" s="74">
        <f>IF(E14=0,"",E14/TrAvia_act!E10*1000)</f>
        <v>73.45569325183051</v>
      </c>
      <c r="F34" s="74">
        <f>IF(F14=0,"",F14/TrAvia_act!F10*1000)</f>
        <v>71.452515103801431</v>
      </c>
      <c r="G34" s="74">
        <f>IF(G14=0,"",G14/TrAvia_act!G10*1000)</f>
        <v>66.071612480407609</v>
      </c>
      <c r="H34" s="74">
        <f>IF(H14=0,"",H14/TrAvia_act!H10*1000)</f>
        <v>63.883249370461137</v>
      </c>
      <c r="I34" s="74">
        <f>IF(I14=0,"",I14/TrAvia_act!I10*1000)</f>
        <v>64.09709728781128</v>
      </c>
      <c r="J34" s="74">
        <f>IF(J14=0,"",J14/TrAvia_act!J10*1000)</f>
        <v>66.72677327736794</v>
      </c>
      <c r="K34" s="74">
        <f>IF(K14=0,"",K14/TrAvia_act!K10*1000)</f>
        <v>68.228854884323667</v>
      </c>
      <c r="L34" s="74">
        <f>IF(L14=0,"",L14/TrAvia_act!L10*1000)</f>
        <v>59.674415835579573</v>
      </c>
      <c r="M34" s="74">
        <f>IF(M14=0,"",M14/TrAvia_act!M10*1000)</f>
        <v>61.935178799715217</v>
      </c>
      <c r="N34" s="74">
        <f>IF(N14=0,"",N14/TrAvia_act!N10*1000)</f>
        <v>61.937648621928339</v>
      </c>
      <c r="O34" s="74">
        <f>IF(O14=0,"",O14/TrAvia_act!O10*1000)</f>
        <v>63.598646025350824</v>
      </c>
      <c r="P34" s="74">
        <f>IF(P14=0,"",P14/TrAvia_act!P10*1000)</f>
        <v>64.722401116695565</v>
      </c>
      <c r="Q34" s="74">
        <f>IF(Q14=0,"",Q14/TrAvia_act!Q10*1000)</f>
        <v>72.508303770266551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2513.2790517484532</v>
      </c>
      <c r="C37" s="134">
        <f>IF(C8=0,"",1000000*C8/TrAvia_act!C22)</f>
        <v>2364.1002420518475</v>
      </c>
      <c r="D37" s="134">
        <f>IF(D8=0,"",1000000*D8/TrAvia_act!D22)</f>
        <v>2202.2731513672993</v>
      </c>
      <c r="E37" s="134">
        <f>IF(E8=0,"",1000000*E8/TrAvia_act!E22)</f>
        <v>2404.0601685366491</v>
      </c>
      <c r="F37" s="134">
        <f>IF(F8=0,"",1000000*F8/TrAvia_act!F22)</f>
        <v>2396.8437448628551</v>
      </c>
      <c r="G37" s="134">
        <f>IF(G8=0,"",1000000*G8/TrAvia_act!G22)</f>
        <v>2256.0188519556659</v>
      </c>
      <c r="H37" s="134">
        <f>IF(H8=0,"",1000000*H8/TrAvia_act!H22)</f>
        <v>2226.0601831813028</v>
      </c>
      <c r="I37" s="134">
        <f>IF(I8=0,"",1000000*I8/TrAvia_act!I22)</f>
        <v>2258.282032220191</v>
      </c>
      <c r="J37" s="134">
        <f>IF(J8=0,"",1000000*J8/TrAvia_act!J22)</f>
        <v>2349.2608241005887</v>
      </c>
      <c r="K37" s="134">
        <f>IF(K8=0,"",1000000*K8/TrAvia_act!K22)</f>
        <v>2451.6745685253436</v>
      </c>
      <c r="L37" s="134">
        <f>IF(L8=0,"",1000000*L8/TrAvia_act!L22)</f>
        <v>2327.6501652787783</v>
      </c>
      <c r="M37" s="134">
        <f>IF(M8=0,"",1000000*M8/TrAvia_act!M22)</f>
        <v>2365.900603006763</v>
      </c>
      <c r="N37" s="134">
        <f>IF(N8=0,"",1000000*N8/TrAvia_act!N22)</f>
        <v>2414.5760574018482</v>
      </c>
      <c r="O37" s="134">
        <f>IF(O8=0,"",1000000*O8/TrAvia_act!O22)</f>
        <v>2407.9648825893892</v>
      </c>
      <c r="P37" s="134">
        <f>IF(P8=0,"",1000000*P8/TrAvia_act!P22)</f>
        <v>2506.1532491132598</v>
      </c>
      <c r="Q37" s="134">
        <f>IF(Q8=0,"",1000000*Q8/TrAvia_act!Q22)</f>
        <v>2580.0882161490581</v>
      </c>
    </row>
    <row r="38" spans="1:17" ht="11.45" customHeight="1" x14ac:dyDescent="0.25">
      <c r="A38" s="116" t="s">
        <v>23</v>
      </c>
      <c r="B38" s="77">
        <f>IF(B9=0,"",1000000*B9/TrAvia_act!B23)</f>
        <v>2577.3177129371984</v>
      </c>
      <c r="C38" s="77">
        <f>IF(C9=0,"",1000000*C9/TrAvia_act!C23)</f>
        <v>2332.2617070740621</v>
      </c>
      <c r="D38" s="77">
        <f>IF(D9=0,"",1000000*D9/TrAvia_act!D23)</f>
        <v>2231.8976683937817</v>
      </c>
      <c r="E38" s="77">
        <f>IF(E9=0,"",1000000*E9/TrAvia_act!E23)</f>
        <v>2264.7127087461099</v>
      </c>
      <c r="F38" s="77">
        <f>IF(F9=0,"",1000000*F9/TrAvia_act!F23)</f>
        <v>2244.7967074083326</v>
      </c>
      <c r="G38" s="77">
        <f>IF(G9=0,"",1000000*G9/TrAvia_act!G23)</f>
        <v>2224.3842590031554</v>
      </c>
      <c r="H38" s="77">
        <f>IF(H9=0,"",1000000*H9/TrAvia_act!H23)</f>
        <v>2227.1524663677137</v>
      </c>
      <c r="I38" s="77">
        <f>IF(I9=0,"",1000000*I9/TrAvia_act!I23)</f>
        <v>2250.2445244524447</v>
      </c>
      <c r="J38" s="77">
        <f>IF(J9=0,"",1000000*J9/TrAvia_act!J23)</f>
        <v>2269.2400980518646</v>
      </c>
      <c r="K38" s="77">
        <f>IF(K9=0,"",1000000*K9/TrAvia_act!K23)</f>
        <v>2265.708582834332</v>
      </c>
      <c r="L38" s="77">
        <f>IF(L9=0,"",1000000*L9/TrAvia_act!L23)</f>
        <v>2321.1987270527711</v>
      </c>
      <c r="M38" s="77">
        <f>IF(M9=0,"",1000000*M9/TrAvia_act!M23)</f>
        <v>2236.7661144808508</v>
      </c>
      <c r="N38" s="77">
        <f>IF(N9=0,"",1000000*N9/TrAvia_act!N23)</f>
        <v>2257.4465457569045</v>
      </c>
      <c r="O38" s="77">
        <f>IF(O9=0,"",1000000*O9/TrAvia_act!O23)</f>
        <v>2278.6840517161381</v>
      </c>
      <c r="P38" s="77">
        <f>IF(P9=0,"",1000000*P9/TrAvia_act!P23)</f>
        <v>2349.929109320216</v>
      </c>
      <c r="Q38" s="77">
        <f>IF(Q9=0,"",1000000*Q9/TrAvia_act!Q23)</f>
        <v>2407.3410517157595</v>
      </c>
    </row>
    <row r="39" spans="1:17" ht="11.45" customHeight="1" x14ac:dyDescent="0.25">
      <c r="A39" s="116" t="s">
        <v>127</v>
      </c>
      <c r="B39" s="77">
        <f>IF(B10=0,"",1000000*B10/TrAvia_act!B24)</f>
        <v>2085.2978323123034</v>
      </c>
      <c r="C39" s="77">
        <f>IF(C10=0,"",1000000*C10/TrAvia_act!C24)</f>
        <v>2037.19961814012</v>
      </c>
      <c r="D39" s="77">
        <f>IF(D10=0,"",1000000*D10/TrAvia_act!D24)</f>
        <v>1911.8071915377575</v>
      </c>
      <c r="E39" s="77">
        <f>IF(E10=0,"",1000000*E10/TrAvia_act!E24)</f>
        <v>2108.0403805362039</v>
      </c>
      <c r="F39" s="77">
        <f>IF(F10=0,"",1000000*F10/TrAvia_act!F24)</f>
        <v>2079.0615691792086</v>
      </c>
      <c r="G39" s="77">
        <f>IF(G10=0,"",1000000*G10/TrAvia_act!G24)</f>
        <v>1947.4649037540323</v>
      </c>
      <c r="H39" s="77">
        <f>IF(H10=0,"",1000000*H10/TrAvia_act!H24)</f>
        <v>1896.7475441846909</v>
      </c>
      <c r="I39" s="77">
        <f>IF(I10=0,"",1000000*I10/TrAvia_act!I24)</f>
        <v>1909.7858369954661</v>
      </c>
      <c r="J39" s="77">
        <f>IF(J10=0,"",1000000*J10/TrAvia_act!J24)</f>
        <v>1954.5630268679802</v>
      </c>
      <c r="K39" s="77">
        <f>IF(K10=0,"",1000000*K10/TrAvia_act!K24)</f>
        <v>1969.5133446951365</v>
      </c>
      <c r="L39" s="77">
        <f>IF(L10=0,"",1000000*L10/TrAvia_act!L24)</f>
        <v>1885.7542795621946</v>
      </c>
      <c r="M39" s="77">
        <f>IF(M10=0,"",1000000*M10/TrAvia_act!M24)</f>
        <v>1934.0850246298012</v>
      </c>
      <c r="N39" s="77">
        <f>IF(N10=0,"",1000000*N10/TrAvia_act!N24)</f>
        <v>1934.7811211741734</v>
      </c>
      <c r="O39" s="77">
        <f>IF(O10=0,"",1000000*O10/TrAvia_act!O24)</f>
        <v>1902.1414801171718</v>
      </c>
      <c r="P39" s="77">
        <f>IF(P10=0,"",1000000*P10/TrAvia_act!P24)</f>
        <v>1986.1975621414717</v>
      </c>
      <c r="Q39" s="77">
        <f>IF(Q10=0,"",1000000*Q10/TrAvia_act!Q24)</f>
        <v>2079.353817285185</v>
      </c>
    </row>
    <row r="40" spans="1:17" ht="11.45" customHeight="1" x14ac:dyDescent="0.25">
      <c r="A40" s="116" t="s">
        <v>125</v>
      </c>
      <c r="B40" s="77">
        <f>IF(B11=0,"",1000000*B11/TrAvia_act!B25)</f>
        <v>5130.5587611038463</v>
      </c>
      <c r="C40" s="77">
        <f>IF(C11=0,"",1000000*C11/TrAvia_act!C25)</f>
        <v>4285.1735572795251</v>
      </c>
      <c r="D40" s="77">
        <f>IF(D11=0,"",1000000*D11/TrAvia_act!D25)</f>
        <v>3937.5539321634328</v>
      </c>
      <c r="E40" s="77">
        <f>IF(E11=0,"",1000000*E11/TrAvia_act!E25)</f>
        <v>4304.2756409405083</v>
      </c>
      <c r="F40" s="77">
        <f>IF(F11=0,"",1000000*F11/TrAvia_act!F25)</f>
        <v>4393.3978007648411</v>
      </c>
      <c r="G40" s="77">
        <f>IF(G11=0,"",1000000*G11/TrAvia_act!G25)</f>
        <v>4145.2658235115841</v>
      </c>
      <c r="H40" s="77">
        <f>IF(H11=0,"",1000000*H11/TrAvia_act!H25)</f>
        <v>4067.7218824035413</v>
      </c>
      <c r="I40" s="77">
        <f>IF(I11=0,"",1000000*I11/TrAvia_act!I25)</f>
        <v>4019.0841777038436</v>
      </c>
      <c r="J40" s="77">
        <f>IF(J11=0,"",1000000*J11/TrAvia_act!J25)</f>
        <v>4238.0182561355559</v>
      </c>
      <c r="K40" s="77">
        <f>IF(K11=0,"",1000000*K11/TrAvia_act!K25)</f>
        <v>4518.2392022279291</v>
      </c>
      <c r="L40" s="77">
        <f>IF(L11=0,"",1000000*L11/TrAvia_act!L25)</f>
        <v>4059.5291806465448</v>
      </c>
      <c r="M40" s="77">
        <f>IF(M11=0,"",1000000*M11/TrAvia_act!M25)</f>
        <v>4013.2712785486842</v>
      </c>
      <c r="N40" s="77">
        <f>IF(N11=0,"",1000000*N11/TrAvia_act!N25)</f>
        <v>4054.2037516317478</v>
      </c>
      <c r="O40" s="77">
        <f>IF(O11=0,"",1000000*O11/TrAvia_act!O25)</f>
        <v>4036.7159403941482</v>
      </c>
      <c r="P40" s="77">
        <f>IF(P11=0,"",1000000*P11/TrAvia_act!P25)</f>
        <v>4234.1399828327485</v>
      </c>
      <c r="Q40" s="77">
        <f>IF(Q11=0,"",1000000*Q11/TrAvia_act!Q25)</f>
        <v>4495.7378728674421</v>
      </c>
    </row>
    <row r="41" spans="1:17" ht="11.45" customHeight="1" x14ac:dyDescent="0.25">
      <c r="A41" s="128" t="s">
        <v>18</v>
      </c>
      <c r="B41" s="133">
        <f>IF(B12=0,"",1000000*B12/TrAvia_act!B26)</f>
        <v>3432.0161650634782</v>
      </c>
      <c r="C41" s="133">
        <f>IF(C12=0,"",1000000*C12/TrAvia_act!C26)</f>
        <v>3255.357484416209</v>
      </c>
      <c r="D41" s="133">
        <f>IF(D12=0,"",1000000*D12/TrAvia_act!D26)</f>
        <v>2968.9283666267852</v>
      </c>
      <c r="E41" s="133">
        <f>IF(E12=0,"",1000000*E12/TrAvia_act!E26)</f>
        <v>3266.1421751985522</v>
      </c>
      <c r="F41" s="133">
        <f>IF(F12=0,"",1000000*F12/TrAvia_act!F26)</f>
        <v>3232.0339977975796</v>
      </c>
      <c r="G41" s="133">
        <f>IF(G12=0,"",1000000*G12/TrAvia_act!G26)</f>
        <v>2997.3692369821138</v>
      </c>
      <c r="H41" s="133">
        <f>IF(H12=0,"",1000000*H12/TrAvia_act!H26)</f>
        <v>2916.3778962781907</v>
      </c>
      <c r="I41" s="133">
        <f>IF(I12=0,"",1000000*I12/TrAvia_act!I26)</f>
        <v>2901.3336714815919</v>
      </c>
      <c r="J41" s="133">
        <f>IF(J12=0,"",1000000*J12/TrAvia_act!J26)</f>
        <v>3032.2051530571016</v>
      </c>
      <c r="K41" s="133">
        <f>IF(K12=0,"",1000000*K12/TrAvia_act!K26)</f>
        <v>3240.2952071280238</v>
      </c>
      <c r="L41" s="133">
        <f>IF(L12=0,"",1000000*L12/TrAvia_act!L26)</f>
        <v>3412.1852113473205</v>
      </c>
      <c r="M41" s="133">
        <f>IF(M12=0,"",1000000*M12/TrAvia_act!M26)</f>
        <v>3464.1332890416847</v>
      </c>
      <c r="N41" s="133">
        <f>IF(N12=0,"",1000000*N12/TrAvia_act!N26)</f>
        <v>3487.5113354918703</v>
      </c>
      <c r="O41" s="133">
        <f>IF(O12=0,"",1000000*O12/TrAvia_act!O26)</f>
        <v>3384.5173095939026</v>
      </c>
      <c r="P41" s="133">
        <f>IF(P12=0,"",1000000*P12/TrAvia_act!P26)</f>
        <v>3424.9764570637399</v>
      </c>
      <c r="Q41" s="133">
        <f>IF(Q12=0,"",1000000*Q12/TrAvia_act!Q26)</f>
        <v>3358.0805331604815</v>
      </c>
    </row>
    <row r="42" spans="1:17" ht="11.45" customHeight="1" x14ac:dyDescent="0.25">
      <c r="A42" s="95" t="s">
        <v>126</v>
      </c>
      <c r="B42" s="75">
        <f>IF(B13=0,"",1000000*B13/TrAvia_act!B27)</f>
        <v>3369.3576378742387</v>
      </c>
      <c r="C42" s="75">
        <f>IF(C13=0,"",1000000*C13/TrAvia_act!C27)</f>
        <v>3169.2583790035537</v>
      </c>
      <c r="D42" s="75">
        <f>IF(D13=0,"",1000000*D13/TrAvia_act!D27)</f>
        <v>2891.7871958969467</v>
      </c>
      <c r="E42" s="75">
        <f>IF(E13=0,"",1000000*E13/TrAvia_act!E27)</f>
        <v>3163.4138483374686</v>
      </c>
      <c r="F42" s="75">
        <f>IF(F13=0,"",1000000*F13/TrAvia_act!F27)</f>
        <v>3133.3935645704751</v>
      </c>
      <c r="G42" s="75">
        <f>IF(G13=0,"",1000000*G13/TrAvia_act!G27)</f>
        <v>2914.6428386009043</v>
      </c>
      <c r="H42" s="75">
        <f>IF(H13=0,"",1000000*H13/TrAvia_act!H27)</f>
        <v>2829.9558550319944</v>
      </c>
      <c r="I42" s="75">
        <f>IF(I13=0,"",1000000*I13/TrAvia_act!I27)</f>
        <v>2824.3694500209544</v>
      </c>
      <c r="J42" s="75">
        <f>IF(J13=0,"",1000000*J13/TrAvia_act!J27)</f>
        <v>2927.7262612522932</v>
      </c>
      <c r="K42" s="75">
        <f>IF(K13=0,"",1000000*K13/TrAvia_act!K27)</f>
        <v>3020.815346834645</v>
      </c>
      <c r="L42" s="75">
        <f>IF(L13=0,"",1000000*L13/TrAvia_act!L27)</f>
        <v>3228.850278535901</v>
      </c>
      <c r="M42" s="75">
        <f>IF(M13=0,"",1000000*M13/TrAvia_act!M27)</f>
        <v>3292.6438405476201</v>
      </c>
      <c r="N42" s="75">
        <f>IF(N13=0,"",1000000*N13/TrAvia_act!N27)</f>
        <v>3233.5777598429427</v>
      </c>
      <c r="O42" s="75">
        <f>IF(O13=0,"",1000000*O13/TrAvia_act!O27)</f>
        <v>3129.6157433733742</v>
      </c>
      <c r="P42" s="75">
        <f>IF(P13=0,"",1000000*P13/TrAvia_act!P27)</f>
        <v>3234.7988602188129</v>
      </c>
      <c r="Q42" s="75">
        <f>IF(Q13=0,"",1000000*Q13/TrAvia_act!Q27)</f>
        <v>3129.388841090954</v>
      </c>
    </row>
    <row r="43" spans="1:17" ht="11.45" customHeight="1" x14ac:dyDescent="0.25">
      <c r="A43" s="93" t="s">
        <v>125</v>
      </c>
      <c r="B43" s="74">
        <f>IF(B14=0,"",1000000*B14/TrAvia_act!B28)</f>
        <v>3733.4616004907034</v>
      </c>
      <c r="C43" s="74">
        <f>IF(C14=0,"",1000000*C14/TrAvia_act!C28)</f>
        <v>3626.9245253978766</v>
      </c>
      <c r="D43" s="74">
        <f>IF(D14=0,"",1000000*D14/TrAvia_act!D28)</f>
        <v>3337.196177850461</v>
      </c>
      <c r="E43" s="74">
        <f>IF(E14=0,"",1000000*E14/TrAvia_act!E28)</f>
        <v>3655.0830349531525</v>
      </c>
      <c r="F43" s="74">
        <f>IF(F14=0,"",1000000*F14/TrAvia_act!F28)</f>
        <v>3611.8932271084609</v>
      </c>
      <c r="G43" s="74">
        <f>IF(G14=0,"",1000000*G14/TrAvia_act!G28)</f>
        <v>3369.2762524451587</v>
      </c>
      <c r="H43" s="74">
        <f>IF(H14=0,"",1000000*H14/TrAvia_act!H28)</f>
        <v>3326.588239196105</v>
      </c>
      <c r="I43" s="74">
        <f>IF(I14=0,"",1000000*I14/TrAvia_act!I28)</f>
        <v>3276.3477034740049</v>
      </c>
      <c r="J43" s="74">
        <f>IF(J14=0,"",1000000*J14/TrAvia_act!J28)</f>
        <v>3419.7963589964011</v>
      </c>
      <c r="K43" s="74">
        <f>IF(K14=0,"",1000000*K14/TrAvia_act!K28)</f>
        <v>3705.1304480862123</v>
      </c>
      <c r="L43" s="74">
        <f>IF(L14=0,"",1000000*L14/TrAvia_act!L28)</f>
        <v>3695.0358525512402</v>
      </c>
      <c r="M43" s="74">
        <f>IF(M14=0,"",1000000*M14/TrAvia_act!M28)</f>
        <v>3666.7792289288163</v>
      </c>
      <c r="N43" s="74">
        <f>IF(N14=0,"",1000000*N14/TrAvia_act!N28)</f>
        <v>3725.5740626627398</v>
      </c>
      <c r="O43" s="74">
        <f>IF(O14=0,"",1000000*O14/TrAvia_act!O28)</f>
        <v>3588.1413012686107</v>
      </c>
      <c r="P43" s="74">
        <f>IF(P14=0,"",1000000*P14/TrAvia_act!P28)</f>
        <v>3593.0332348895467</v>
      </c>
      <c r="Q43" s="74">
        <f>IF(Q14=0,"",1000000*Q14/TrAvia_act!Q28)</f>
        <v>3588.9467896553911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0.97630549585477167</v>
      </c>
      <c r="C46" s="129">
        <f t="shared" si="5"/>
        <v>0.98005555717442849</v>
      </c>
      <c r="D46" s="129">
        <f t="shared" si="5"/>
        <v>0.97790486868204551</v>
      </c>
      <c r="E46" s="129">
        <f t="shared" si="5"/>
        <v>0.97833098021436704</v>
      </c>
      <c r="F46" s="129">
        <f t="shared" si="5"/>
        <v>0.98258976439558787</v>
      </c>
      <c r="G46" s="129">
        <f t="shared" si="5"/>
        <v>0.98360207148606826</v>
      </c>
      <c r="H46" s="129">
        <f t="shared" si="5"/>
        <v>0.98256089954590853</v>
      </c>
      <c r="I46" s="129">
        <f t="shared" si="5"/>
        <v>0.98392786346881411</v>
      </c>
      <c r="J46" s="129">
        <f t="shared" si="5"/>
        <v>0.9854457167522912</v>
      </c>
      <c r="K46" s="129">
        <f t="shared" si="5"/>
        <v>0.98711010230753438</v>
      </c>
      <c r="L46" s="129">
        <f t="shared" si="5"/>
        <v>0.98524385118152369</v>
      </c>
      <c r="M46" s="129">
        <f t="shared" si="5"/>
        <v>0.98581103770666956</v>
      </c>
      <c r="N46" s="129">
        <f t="shared" si="5"/>
        <v>0.98629169768672798</v>
      </c>
      <c r="O46" s="129">
        <f t="shared" si="5"/>
        <v>0.98621838617674296</v>
      </c>
      <c r="P46" s="129">
        <f t="shared" si="5"/>
        <v>0.98717293424788144</v>
      </c>
      <c r="Q46" s="129">
        <f t="shared" si="5"/>
        <v>0.98721485726591407</v>
      </c>
    </row>
    <row r="47" spans="1:17" ht="11.45" customHeight="1" x14ac:dyDescent="0.25">
      <c r="A47" s="116" t="s">
        <v>23</v>
      </c>
      <c r="B47" s="52">
        <f t="shared" ref="B47:Q47" si="6">IF(B9=0,0,B9/B$7)</f>
        <v>3.4661046398597788E-2</v>
      </c>
      <c r="C47" s="52">
        <f t="shared" si="6"/>
        <v>3.3171971393211083E-2</v>
      </c>
      <c r="D47" s="52">
        <f t="shared" si="6"/>
        <v>3.4035739081622204E-2</v>
      </c>
      <c r="E47" s="52">
        <f t="shared" si="6"/>
        <v>3.0808862054388028E-2</v>
      </c>
      <c r="F47" s="52">
        <f t="shared" si="6"/>
        <v>2.7082501116927966E-2</v>
      </c>
      <c r="G47" s="52">
        <f t="shared" si="6"/>
        <v>3.5674515387500237E-2</v>
      </c>
      <c r="H47" s="52">
        <f t="shared" si="6"/>
        <v>4.2245433246451247E-2</v>
      </c>
      <c r="I47" s="52">
        <f t="shared" si="6"/>
        <v>3.9195399628780964E-2</v>
      </c>
      <c r="J47" s="52">
        <f t="shared" si="6"/>
        <v>4.3720805369127536E-2</v>
      </c>
      <c r="K47" s="52">
        <f t="shared" si="6"/>
        <v>4.2685428434472074E-2</v>
      </c>
      <c r="L47" s="52">
        <f t="shared" si="6"/>
        <v>3.9963243165989121E-2</v>
      </c>
      <c r="M47" s="52">
        <f t="shared" si="6"/>
        <v>2.6425831533280316E-2</v>
      </c>
      <c r="N47" s="52">
        <f t="shared" si="6"/>
        <v>2.7700461662897944E-2</v>
      </c>
      <c r="O47" s="52">
        <f t="shared" si="6"/>
        <v>1.6106150624897293E-2</v>
      </c>
      <c r="P47" s="52">
        <f t="shared" si="6"/>
        <v>1.5526023269591998E-2</v>
      </c>
      <c r="Q47" s="52">
        <f t="shared" si="6"/>
        <v>1.6841809978705977E-2</v>
      </c>
    </row>
    <row r="48" spans="1:17" ht="11.45" customHeight="1" x14ac:dyDescent="0.25">
      <c r="A48" s="116" t="s">
        <v>127</v>
      </c>
      <c r="B48" s="52">
        <f t="shared" ref="B48:Q48" si="7">IF(B10=0,0,B10/B$7)</f>
        <v>0.67269451405925784</v>
      </c>
      <c r="C48" s="52">
        <f t="shared" si="7"/>
        <v>0.69655178584510147</v>
      </c>
      <c r="D48" s="52">
        <f t="shared" si="7"/>
        <v>0.70265269191779989</v>
      </c>
      <c r="E48" s="52">
        <f t="shared" si="7"/>
        <v>0.71560659846114261</v>
      </c>
      <c r="F48" s="52">
        <f t="shared" si="7"/>
        <v>0.71199620184143253</v>
      </c>
      <c r="G48" s="52">
        <f t="shared" si="7"/>
        <v>0.70257409468960652</v>
      </c>
      <c r="H48" s="52">
        <f t="shared" si="7"/>
        <v>0.67970820071157401</v>
      </c>
      <c r="I48" s="52">
        <f t="shared" si="7"/>
        <v>0.66671611475389903</v>
      </c>
      <c r="J48" s="52">
        <f t="shared" si="7"/>
        <v>0.64569570179910885</v>
      </c>
      <c r="K48" s="52">
        <f t="shared" si="7"/>
        <v>0.61017227965159737</v>
      </c>
      <c r="L48" s="52">
        <f t="shared" si="7"/>
        <v>0.60997423419083208</v>
      </c>
      <c r="M48" s="52">
        <f t="shared" si="7"/>
        <v>0.61899091818684737</v>
      </c>
      <c r="N48" s="52">
        <f t="shared" si="7"/>
        <v>0.59127126064862068</v>
      </c>
      <c r="O48" s="52">
        <f t="shared" si="7"/>
        <v>0.58336854327300203</v>
      </c>
      <c r="P48" s="52">
        <f t="shared" si="7"/>
        <v>0.59040032006634446</v>
      </c>
      <c r="Q48" s="52">
        <f t="shared" si="7"/>
        <v>0.61817501403311081</v>
      </c>
    </row>
    <row r="49" spans="1:17" ht="11.45" customHeight="1" x14ac:dyDescent="0.25">
      <c r="A49" s="116" t="s">
        <v>125</v>
      </c>
      <c r="B49" s="52">
        <f t="shared" ref="B49:Q49" si="8">IF(B11=0,0,B11/B$7)</f>
        <v>0.26894993539691603</v>
      </c>
      <c r="C49" s="52">
        <f t="shared" si="8"/>
        <v>0.25033179993611598</v>
      </c>
      <c r="D49" s="52">
        <f t="shared" si="8"/>
        <v>0.24121643768262341</v>
      </c>
      <c r="E49" s="52">
        <f t="shared" si="8"/>
        <v>0.23191551969883634</v>
      </c>
      <c r="F49" s="52">
        <f t="shared" si="8"/>
        <v>0.24351106143722737</v>
      </c>
      <c r="G49" s="52">
        <f t="shared" si="8"/>
        <v>0.2453534614089615</v>
      </c>
      <c r="H49" s="52">
        <f t="shared" si="8"/>
        <v>0.26060726558788311</v>
      </c>
      <c r="I49" s="52">
        <f t="shared" si="8"/>
        <v>0.2780163490861341</v>
      </c>
      <c r="J49" s="52">
        <f t="shared" si="8"/>
        <v>0.29602920958405488</v>
      </c>
      <c r="K49" s="52">
        <f t="shared" si="8"/>
        <v>0.33425239422146497</v>
      </c>
      <c r="L49" s="52">
        <f t="shared" si="8"/>
        <v>0.33530637382470241</v>
      </c>
      <c r="M49" s="52">
        <f t="shared" si="8"/>
        <v>0.34039428798654181</v>
      </c>
      <c r="N49" s="52">
        <f t="shared" si="8"/>
        <v>0.36731997537520938</v>
      </c>
      <c r="O49" s="52">
        <f t="shared" si="8"/>
        <v>0.38674369227884364</v>
      </c>
      <c r="P49" s="52">
        <f t="shared" si="8"/>
        <v>0.38124659091194507</v>
      </c>
      <c r="Q49" s="52">
        <f t="shared" si="8"/>
        <v>0.35219803325409721</v>
      </c>
    </row>
    <row r="50" spans="1:17" ht="11.45" customHeight="1" x14ac:dyDescent="0.25">
      <c r="A50" s="128" t="s">
        <v>18</v>
      </c>
      <c r="B50" s="127">
        <f t="shared" ref="B50:Q50" si="9">IF(B12=0,0,B12/B$7)</f>
        <v>2.3694504145228366E-2</v>
      </c>
      <c r="C50" s="127">
        <f t="shared" si="9"/>
        <v>1.9944442825571437E-2</v>
      </c>
      <c r="D50" s="127">
        <f t="shared" si="9"/>
        <v>2.2095131317954451E-2</v>
      </c>
      <c r="E50" s="127">
        <f t="shared" si="9"/>
        <v>2.1669019785632956E-2</v>
      </c>
      <c r="F50" s="127">
        <f t="shared" si="9"/>
        <v>1.7410235604412152E-2</v>
      </c>
      <c r="G50" s="127">
        <f t="shared" si="9"/>
        <v>1.6397928513931782E-2</v>
      </c>
      <c r="H50" s="127">
        <f t="shared" si="9"/>
        <v>1.7439100454091531E-2</v>
      </c>
      <c r="I50" s="127">
        <f t="shared" si="9"/>
        <v>1.6072136531185912E-2</v>
      </c>
      <c r="J50" s="127">
        <f t="shared" si="9"/>
        <v>1.4554283247708834E-2</v>
      </c>
      <c r="K50" s="127">
        <f t="shared" si="9"/>
        <v>1.2889897692465556E-2</v>
      </c>
      <c r="L50" s="127">
        <f t="shared" si="9"/>
        <v>1.4756148818476365E-2</v>
      </c>
      <c r="M50" s="127">
        <f t="shared" si="9"/>
        <v>1.4188962293330359E-2</v>
      </c>
      <c r="N50" s="127">
        <f t="shared" si="9"/>
        <v>1.3708302313271895E-2</v>
      </c>
      <c r="O50" s="127">
        <f t="shared" si="9"/>
        <v>1.3781613823257027E-2</v>
      </c>
      <c r="P50" s="127">
        <f t="shared" si="9"/>
        <v>1.2827065752118595E-2</v>
      </c>
      <c r="Q50" s="127">
        <f t="shared" si="9"/>
        <v>1.2785142734085986E-2</v>
      </c>
    </row>
    <row r="51" spans="1:17" ht="11.45" customHeight="1" x14ac:dyDescent="0.25">
      <c r="A51" s="95" t="s">
        <v>126</v>
      </c>
      <c r="B51" s="48">
        <f t="shared" ref="B51:Q51" si="10">IF(B13=0,0,B13/B$7)</f>
        <v>1.9258777590629376E-2</v>
      </c>
      <c r="C51" s="48">
        <f t="shared" si="10"/>
        <v>1.5764102982034508E-2</v>
      </c>
      <c r="D51" s="48">
        <f t="shared" si="10"/>
        <v>1.7793770641892748E-2</v>
      </c>
      <c r="E51" s="48">
        <f t="shared" si="10"/>
        <v>1.6602396073074514E-2</v>
      </c>
      <c r="F51" s="48">
        <f t="shared" si="10"/>
        <v>1.339938056091735E-2</v>
      </c>
      <c r="G51" s="48">
        <f t="shared" si="10"/>
        <v>1.3043889348773477E-2</v>
      </c>
      <c r="H51" s="48">
        <f t="shared" si="10"/>
        <v>1.3977564764807443E-2</v>
      </c>
      <c r="I51" s="48">
        <f t="shared" si="10"/>
        <v>1.2981575950754852E-2</v>
      </c>
      <c r="J51" s="48">
        <f t="shared" si="10"/>
        <v>1.1069032173414713E-2</v>
      </c>
      <c r="K51" s="48">
        <f t="shared" si="10"/>
        <v>8.1626653748924916E-3</v>
      </c>
      <c r="L51" s="48">
        <f t="shared" si="10"/>
        <v>8.472014194813306E-3</v>
      </c>
      <c r="M51" s="48">
        <f t="shared" si="10"/>
        <v>7.3048266646534047E-3</v>
      </c>
      <c r="N51" s="48">
        <f t="shared" si="10"/>
        <v>6.1500821934613072E-3</v>
      </c>
      <c r="O51" s="48">
        <f t="shared" si="10"/>
        <v>5.6592613866946048E-3</v>
      </c>
      <c r="P51" s="48">
        <f t="shared" si="10"/>
        <v>5.6833681317808808E-3</v>
      </c>
      <c r="Q51" s="48">
        <f t="shared" si="10"/>
        <v>5.9854138209945963E-3</v>
      </c>
    </row>
    <row r="52" spans="1:17" ht="11.45" customHeight="1" x14ac:dyDescent="0.25">
      <c r="A52" s="93" t="s">
        <v>125</v>
      </c>
      <c r="B52" s="46">
        <f t="shared" ref="B52:Q52" si="11">IF(B14=0,0,B14/B$7)</f>
        <v>4.4357265545989901E-3</v>
      </c>
      <c r="C52" s="46">
        <f t="shared" si="11"/>
        <v>4.1803398435369329E-3</v>
      </c>
      <c r="D52" s="46">
        <f t="shared" si="11"/>
        <v>4.301360676061702E-3</v>
      </c>
      <c r="E52" s="46">
        <f t="shared" si="11"/>
        <v>5.0666237125584421E-3</v>
      </c>
      <c r="F52" s="46">
        <f t="shared" si="11"/>
        <v>4.0108550434948022E-3</v>
      </c>
      <c r="G52" s="46">
        <f t="shared" si="11"/>
        <v>3.3540391651583059E-3</v>
      </c>
      <c r="H52" s="46">
        <f t="shared" si="11"/>
        <v>3.4615356892840894E-3</v>
      </c>
      <c r="I52" s="46">
        <f t="shared" si="11"/>
        <v>3.0905605804310609E-3</v>
      </c>
      <c r="J52" s="46">
        <f t="shared" si="11"/>
        <v>3.4852510742941207E-3</v>
      </c>
      <c r="K52" s="46">
        <f t="shared" si="11"/>
        <v>4.7272323175730647E-3</v>
      </c>
      <c r="L52" s="46">
        <f t="shared" si="11"/>
        <v>6.2841346236630589E-3</v>
      </c>
      <c r="M52" s="46">
        <f t="shared" si="11"/>
        <v>6.8841356286769564E-3</v>
      </c>
      <c r="N52" s="46">
        <f t="shared" si="11"/>
        <v>7.5582201198105877E-3</v>
      </c>
      <c r="O52" s="46">
        <f t="shared" si="11"/>
        <v>8.122352436562421E-3</v>
      </c>
      <c r="P52" s="46">
        <f t="shared" si="11"/>
        <v>7.1436976203377136E-3</v>
      </c>
      <c r="Q52" s="46">
        <f t="shared" si="11"/>
        <v>6.7997289130913895E-3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332.91598590764318</v>
      </c>
      <c r="C54" s="68">
        <f>IF(TrAvia_act!C39=0,"",(SUMPRODUCT(C56:C58,TrAvia_act!C14:C16)+SUMPRODUCT(C60:C61,TrAvia_act!C18:C19))/TrAvia_act!C12)</f>
        <v>317.99983665797407</v>
      </c>
      <c r="D54" s="68">
        <f>IF(TrAvia_act!D39=0,"",(SUMPRODUCT(D56:D58,TrAvia_act!D14:D16)+SUMPRODUCT(D60:D61,TrAvia_act!D18:D19))/TrAvia_act!D12)</f>
        <v>319.84498561695273</v>
      </c>
      <c r="E54" s="68">
        <f>IF(TrAvia_act!E39=0,"",(SUMPRODUCT(E56:E58,TrAvia_act!E14:E16)+SUMPRODUCT(E60:E61,TrAvia_act!E18:E19))/TrAvia_act!E12)</f>
        <v>316.9095365786244</v>
      </c>
      <c r="F54" s="68">
        <f>IF(TrAvia_act!F39=0,"",(SUMPRODUCT(F56:F58,TrAvia_act!F14:F16)+SUMPRODUCT(F60:F61,TrAvia_act!F18:F19))/TrAvia_act!F12)</f>
        <v>312.94541505812992</v>
      </c>
      <c r="G54" s="68">
        <f>IF(TrAvia_act!G39=0,"",(SUMPRODUCT(G56:G58,TrAvia_act!G14:G16)+SUMPRODUCT(G60:G61,TrAvia_act!G18:G19))/TrAvia_act!G12)</f>
        <v>312.22276929857844</v>
      </c>
      <c r="H54" s="68">
        <f>IF(TrAvia_act!H39=0,"",(SUMPRODUCT(H56:H58,TrAvia_act!H14:H16)+SUMPRODUCT(H60:H61,TrAvia_act!H18:H19))/TrAvia_act!H12)</f>
        <v>310.84376070481431</v>
      </c>
      <c r="I54" s="68">
        <f>IF(TrAvia_act!I39=0,"",(SUMPRODUCT(I56:I58,TrAvia_act!I14:I16)+SUMPRODUCT(I60:I61,TrAvia_act!I18:I19))/TrAvia_act!I12)</f>
        <v>308.06707650687491</v>
      </c>
      <c r="J54" s="68">
        <f>IF(TrAvia_act!J39=0,"",(SUMPRODUCT(J56:J58,TrAvia_act!J14:J16)+SUMPRODUCT(J60:J61,TrAvia_act!J18:J19))/TrAvia_act!J12)</f>
        <v>308.96830432545022</v>
      </c>
      <c r="K54" s="68">
        <f>IF(TrAvia_act!K39=0,"",(SUMPRODUCT(K56:K58,TrAvia_act!K14:K16)+SUMPRODUCT(K60:K61,TrAvia_act!K18:K19))/TrAvia_act!K12)</f>
        <v>317.23233239533783</v>
      </c>
      <c r="L54" s="68">
        <f>IF(TrAvia_act!L39=0,"",(SUMPRODUCT(L56:L58,TrAvia_act!L14:L16)+SUMPRODUCT(L60:L61,TrAvia_act!L18:L19))/TrAvia_act!L12)</f>
        <v>325.78861428221785</v>
      </c>
      <c r="M54" s="68">
        <f>IF(TrAvia_act!M39=0,"",(SUMPRODUCT(M56:M58,TrAvia_act!M14:M16)+SUMPRODUCT(M60:M61,TrAvia_act!M18:M19))/TrAvia_act!M12)</f>
        <v>321.53383745419529</v>
      </c>
      <c r="N54" s="68">
        <f>IF(TrAvia_act!N39=0,"",(SUMPRODUCT(N56:N58,TrAvia_act!N14:N16)+SUMPRODUCT(N60:N61,TrAvia_act!N18:N19))/TrAvia_act!N12)</f>
        <v>324.79886496186793</v>
      </c>
      <c r="O54" s="68">
        <f>IF(TrAvia_act!O39=0,"",(SUMPRODUCT(O56:O58,TrAvia_act!O14:O16)+SUMPRODUCT(O60:O61,TrAvia_act!O18:O19))/TrAvia_act!O12)</f>
        <v>326.75716759475949</v>
      </c>
      <c r="P54" s="68">
        <f>IF(TrAvia_act!P39=0,"",(SUMPRODUCT(P56:P58,TrAvia_act!P14:P16)+SUMPRODUCT(P60:P61,TrAvia_act!P18:P19))/TrAvia_act!P12)</f>
        <v>327.1763487157852</v>
      </c>
      <c r="Q54" s="68">
        <f>IF(TrAvia_act!Q39=0,"",(SUMPRODUCT(Q56:Q58,TrAvia_act!Q14:Q16)+SUMPRODUCT(Q60:Q61,TrAvia_act!Q18:Q19))/TrAvia_act!Q12)</f>
        <v>325.90683806358237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330.96122762607894</v>
      </c>
      <c r="C55" s="134">
        <f>IF(TrAvia_act!C40=0,"",SUMPRODUCT(C56:C58,TrAvia_act!C14:C16)/TrAvia_act!C13)</f>
        <v>316.1885665688597</v>
      </c>
      <c r="D55" s="134">
        <f>IF(TrAvia_act!D40=0,"",SUMPRODUCT(D56:D58,TrAvia_act!D14:D16)/TrAvia_act!D13)</f>
        <v>317.94403164937</v>
      </c>
      <c r="E55" s="134">
        <f>IF(TrAvia_act!E40=0,"",SUMPRODUCT(E56:E58,TrAvia_act!E14:E16)/TrAvia_act!E13)</f>
        <v>315.04975513135861</v>
      </c>
      <c r="F55" s="134">
        <f>IF(TrAvia_act!F40=0,"",SUMPRODUCT(F56:F58,TrAvia_act!F14:F16)/TrAvia_act!F13)</f>
        <v>311.48938739367952</v>
      </c>
      <c r="G55" s="134">
        <f>IF(TrAvia_act!G40=0,"",SUMPRODUCT(G56:G58,TrAvia_act!G14:G16)/TrAvia_act!G13)</f>
        <v>310.91424369980797</v>
      </c>
      <c r="H55" s="134">
        <f>IF(TrAvia_act!H40=0,"",SUMPRODUCT(H56:H58,TrAvia_act!H14:H16)/TrAvia_act!H13)</f>
        <v>309.50722554286432</v>
      </c>
      <c r="I55" s="134">
        <f>IF(TrAvia_act!I40=0,"",SUMPRODUCT(I56:I58,TrAvia_act!I14:I16)/TrAvia_act!I13)</f>
        <v>306.85927146291465</v>
      </c>
      <c r="J55" s="134">
        <f>IF(TrAvia_act!J40=0,"",SUMPRODUCT(J56:J58,TrAvia_act!J14:J16)/TrAvia_act!J13)</f>
        <v>307.88471104538263</v>
      </c>
      <c r="K55" s="134">
        <f>IF(TrAvia_act!K40=0,"",SUMPRODUCT(K56:K58,TrAvia_act!K14:K16)/TrAvia_act!K13)</f>
        <v>316.2946636529262</v>
      </c>
      <c r="L55" s="134">
        <f>IF(TrAvia_act!L40=0,"",SUMPRODUCT(L56:L58,TrAvia_act!L14:L16)/TrAvia_act!L13)</f>
        <v>325.07410046943698</v>
      </c>
      <c r="M55" s="134">
        <f>IF(TrAvia_act!M40=0,"",SUMPRODUCT(M56:M58,TrAvia_act!M14:M16)/TrAvia_act!M13)</f>
        <v>320.78879732802505</v>
      </c>
      <c r="N55" s="134">
        <f>IF(TrAvia_act!N40=0,"",SUMPRODUCT(N56:N58,TrAvia_act!N14:N16)/TrAvia_act!N13)</f>
        <v>324.09251645038034</v>
      </c>
      <c r="O55" s="134">
        <f>IF(TrAvia_act!O40=0,"",SUMPRODUCT(O56:O58,TrAvia_act!O14:O16)/TrAvia_act!O13)</f>
        <v>326.04191894987434</v>
      </c>
      <c r="P55" s="134">
        <f>IF(TrAvia_act!P40=0,"",SUMPRODUCT(P56:P58,TrAvia_act!P14:P16)/TrAvia_act!P13)</f>
        <v>326.53800672382181</v>
      </c>
      <c r="Q55" s="134">
        <f>IF(TrAvia_act!Q40=0,"",SUMPRODUCT(Q56:Q58,TrAvia_act!Q14:Q16)/TrAvia_act!Q13)</f>
        <v>325.18305776248661</v>
      </c>
    </row>
    <row r="56" spans="1:17" ht="11.45" customHeight="1" x14ac:dyDescent="0.25">
      <c r="A56" s="116" t="s">
        <v>23</v>
      </c>
      <c r="B56" s="77">
        <v>881.36267980621369</v>
      </c>
      <c r="C56" s="77">
        <v>859.17667481708122</v>
      </c>
      <c r="D56" s="77">
        <v>854.80599930240805</v>
      </c>
      <c r="E56" s="77">
        <v>854.05479684846864</v>
      </c>
      <c r="F56" s="77">
        <v>846.26296201045272</v>
      </c>
      <c r="G56" s="77">
        <v>831.71084094388038</v>
      </c>
      <c r="H56" s="77">
        <v>826.12050319262607</v>
      </c>
      <c r="I56" s="77">
        <v>827.81468221921557</v>
      </c>
      <c r="J56" s="77">
        <v>829.10255959864435</v>
      </c>
      <c r="K56" s="77">
        <v>824.75651064317481</v>
      </c>
      <c r="L56" s="77">
        <v>840.6753803400893</v>
      </c>
      <c r="M56" s="77">
        <v>817.16002011434693</v>
      </c>
      <c r="N56" s="77">
        <v>828.78096141334061</v>
      </c>
      <c r="O56" s="77">
        <v>836.60618986355212</v>
      </c>
      <c r="P56" s="77">
        <v>878.02175499256236</v>
      </c>
      <c r="Q56" s="77">
        <v>897.49280933260775</v>
      </c>
    </row>
    <row r="57" spans="1:17" ht="11.45" customHeight="1" x14ac:dyDescent="0.25">
      <c r="A57" s="116" t="s">
        <v>127</v>
      </c>
      <c r="B57" s="77">
        <v>309.98495918828127</v>
      </c>
      <c r="C57" s="77">
        <v>309.14019241149589</v>
      </c>
      <c r="D57" s="77">
        <v>312.76600045997674</v>
      </c>
      <c r="E57" s="77">
        <v>310.60365339141686</v>
      </c>
      <c r="F57" s="77">
        <v>304.99671015047255</v>
      </c>
      <c r="G57" s="77">
        <v>302.87407812740815</v>
      </c>
      <c r="H57" s="77">
        <v>299.84365040265203</v>
      </c>
      <c r="I57" s="77">
        <v>299.02747625558328</v>
      </c>
      <c r="J57" s="77">
        <v>296.60258860007769</v>
      </c>
      <c r="K57" s="77">
        <v>306.48605261328601</v>
      </c>
      <c r="L57" s="77">
        <v>313.62536789496625</v>
      </c>
      <c r="M57" s="77">
        <v>315.36406248474583</v>
      </c>
      <c r="N57" s="77">
        <v>317.02231350116017</v>
      </c>
      <c r="O57" s="77">
        <v>318.92625107023741</v>
      </c>
      <c r="P57" s="77">
        <v>318.70794384433839</v>
      </c>
      <c r="Q57" s="77">
        <v>315.73013820180785</v>
      </c>
    </row>
    <row r="58" spans="1:17" ht="11.45" customHeight="1" x14ac:dyDescent="0.25">
      <c r="A58" s="116" t="s">
        <v>125</v>
      </c>
      <c r="B58" s="77">
        <v>371.66765812240038</v>
      </c>
      <c r="C58" s="77">
        <v>317.11676242238531</v>
      </c>
      <c r="D58" s="77">
        <v>314.23032400002916</v>
      </c>
      <c r="E58" s="77">
        <v>309.36689353245936</v>
      </c>
      <c r="F58" s="77">
        <v>314.39416165726777</v>
      </c>
      <c r="G58" s="77">
        <v>314.47851405740704</v>
      </c>
      <c r="H58" s="77">
        <v>313.67702881015555</v>
      </c>
      <c r="I58" s="77">
        <v>306.97262893415621</v>
      </c>
      <c r="J58" s="77">
        <v>312.41531434158628</v>
      </c>
      <c r="K58" s="77">
        <v>315.5688430340287</v>
      </c>
      <c r="L58" s="77">
        <v>329.3425837308385</v>
      </c>
      <c r="M58" s="77">
        <v>319.51792056576045</v>
      </c>
      <c r="N58" s="77">
        <v>324.66966253341576</v>
      </c>
      <c r="O58" s="77">
        <v>331.11283716903182</v>
      </c>
      <c r="P58" s="77">
        <v>332.7074471002901</v>
      </c>
      <c r="Q58" s="77">
        <v>334.61562563333882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438.70241562457591</v>
      </c>
      <c r="C59" s="133">
        <f>IF(TrAvia_act!C44=0,"",SUMPRODUCT(C60:C61,TrAvia_act!C18:C19)/TrAvia_act!C17)</f>
        <v>440.96140354012971</v>
      </c>
      <c r="D59" s="133">
        <f>IF(TrAvia_act!D44=0,"",SUMPRODUCT(D60:D61,TrAvia_act!D18:D19)/TrAvia_act!D17)</f>
        <v>433.18842287833297</v>
      </c>
      <c r="E59" s="133">
        <f>IF(TrAvia_act!E44=0,"",SUMPRODUCT(E60:E61,TrAvia_act!E18:E19)/TrAvia_act!E17)</f>
        <v>430.81025526718923</v>
      </c>
      <c r="F59" s="133">
        <f>IF(TrAvia_act!F44=0,"",SUMPRODUCT(F60:F61,TrAvia_act!F18:F19)/TrAvia_act!F17)</f>
        <v>424.05914578970072</v>
      </c>
      <c r="G59" s="133">
        <f>IF(TrAvia_act!G44=0,"",SUMPRODUCT(G60:G61,TrAvia_act!G18:G19)/TrAvia_act!G17)</f>
        <v>416.18421909805653</v>
      </c>
      <c r="H59" s="133">
        <f>IF(TrAvia_act!H44=0,"",SUMPRODUCT(H60:H61,TrAvia_act!H18:H19)/TrAvia_act!H17)</f>
        <v>409.08203929542043</v>
      </c>
      <c r="I59" s="133">
        <f>IF(TrAvia_act!I44=0,"",SUMPRODUCT(I60:I61,TrAvia_act!I18:I19)/TrAvia_act!I17)</f>
        <v>404.34998650524494</v>
      </c>
      <c r="J59" s="133">
        <f>IF(TrAvia_act!J44=0,"",SUMPRODUCT(J60:J61,TrAvia_act!J18:J19)/TrAvia_act!J17)</f>
        <v>404.15570538904251</v>
      </c>
      <c r="K59" s="133">
        <f>IF(TrAvia_act!K44=0,"",SUMPRODUCT(K60:K61,TrAvia_act!K18:K19)/TrAvia_act!K17)</f>
        <v>409.21562884444103</v>
      </c>
      <c r="L59" s="133">
        <f>IF(TrAvia_act!L44=0,"",SUMPRODUCT(L60:L61,TrAvia_act!L18:L19)/TrAvia_act!L17)</f>
        <v>381.10918725820812</v>
      </c>
      <c r="M59" s="133">
        <f>IF(TrAvia_act!M44=0,"",SUMPRODUCT(M60:M61,TrAvia_act!M18:M19)/TrAvia_act!M17)</f>
        <v>382.90206962297793</v>
      </c>
      <c r="N59" s="133">
        <f>IF(TrAvia_act!N44=0,"",SUMPRODUCT(N60:N61,TrAvia_act!N18:N19)/TrAvia_act!N17)</f>
        <v>384.6857994863413</v>
      </c>
      <c r="O59" s="133">
        <f>IF(TrAvia_act!O44=0,"",SUMPRODUCT(O60:O61,TrAvia_act!O18:O19)/TrAvia_act!O17)</f>
        <v>387.27725851987844</v>
      </c>
      <c r="P59" s="133">
        <f>IF(TrAvia_act!P44=0,"",SUMPRODUCT(P60:P61,TrAvia_act!P18:P19)/TrAvia_act!P17)</f>
        <v>384.86158829258744</v>
      </c>
      <c r="Q59" s="133">
        <f>IF(TrAvia_act!Q44=0,"",SUMPRODUCT(Q60:Q61,TrAvia_act!Q18:Q19)/TrAvia_act!Q17)</f>
        <v>393.26266015554461</v>
      </c>
    </row>
    <row r="60" spans="1:17" ht="11.45" customHeight="1" x14ac:dyDescent="0.25">
      <c r="A60" s="95" t="s">
        <v>126</v>
      </c>
      <c r="B60" s="75">
        <v>420.34788078009831</v>
      </c>
      <c r="C60" s="75">
        <v>420.74812266781032</v>
      </c>
      <c r="D60" s="75">
        <v>414.20084097386234</v>
      </c>
      <c r="E60" s="75">
        <v>408.01391823530923</v>
      </c>
      <c r="F60" s="75">
        <v>402.22948191487598</v>
      </c>
      <c r="G60" s="75">
        <v>396.90238334974418</v>
      </c>
      <c r="H60" s="75">
        <v>391.505040515394</v>
      </c>
      <c r="I60" s="75">
        <v>387.16374066210642</v>
      </c>
      <c r="J60" s="75">
        <v>382.90324410981947</v>
      </c>
      <c r="K60" s="75">
        <v>378.59344521072489</v>
      </c>
      <c r="L60" s="75">
        <v>341.97742132205076</v>
      </c>
      <c r="M60" s="75">
        <v>335.31072974500262</v>
      </c>
      <c r="N60" s="75">
        <v>331.68113514528017</v>
      </c>
      <c r="O60" s="75">
        <v>327.23377260422546</v>
      </c>
      <c r="P60" s="75">
        <v>323.27434194388451</v>
      </c>
      <c r="Q60" s="75">
        <v>336.63237384083584</v>
      </c>
    </row>
    <row r="61" spans="1:17" ht="11.45" customHeight="1" x14ac:dyDescent="0.25">
      <c r="A61" s="93" t="s">
        <v>125</v>
      </c>
      <c r="B61" s="74">
        <v>541.32896830176367</v>
      </c>
      <c r="C61" s="74">
        <v>538.52235690342741</v>
      </c>
      <c r="D61" s="74">
        <v>534.5603073097584</v>
      </c>
      <c r="E61" s="74">
        <v>527.35952808297509</v>
      </c>
      <c r="F61" s="74">
        <v>517.97256745589561</v>
      </c>
      <c r="G61" s="74">
        <v>513.13058946016258</v>
      </c>
      <c r="H61" s="74">
        <v>499.66563240035129</v>
      </c>
      <c r="I61" s="74">
        <v>497.02292165945823</v>
      </c>
      <c r="J61" s="74">
        <v>490.64519101896667</v>
      </c>
      <c r="K61" s="74">
        <v>475.64693929638889</v>
      </c>
      <c r="L61" s="74">
        <v>450.62592471759694</v>
      </c>
      <c r="M61" s="74">
        <v>450.79417448637622</v>
      </c>
      <c r="N61" s="74">
        <v>442.18452848395071</v>
      </c>
      <c r="O61" s="74">
        <v>444.04665914213945</v>
      </c>
      <c r="P61" s="74">
        <v>453.61414693059913</v>
      </c>
      <c r="Q61" s="74">
        <v>461.61906217982687</v>
      </c>
    </row>
    <row r="63" spans="1:17" ht="11.45" customHeight="1" x14ac:dyDescent="0.25">
      <c r="A63" s="27" t="s">
        <v>141</v>
      </c>
      <c r="B63" s="26">
        <f t="shared" ref="B63:Q63" si="12">IF(B7=0,"",B18/B54)</f>
        <v>0.74870104412662042</v>
      </c>
      <c r="C63" s="26">
        <f t="shared" si="12"/>
        <v>0.73310097802060359</v>
      </c>
      <c r="D63" s="26">
        <f t="shared" si="12"/>
        <v>0.68103659011107687</v>
      </c>
      <c r="E63" s="26">
        <f t="shared" si="12"/>
        <v>0.75376978981052067</v>
      </c>
      <c r="F63" s="26">
        <f t="shared" si="12"/>
        <v>0.75618255639266974</v>
      </c>
      <c r="G63" s="26">
        <f t="shared" si="12"/>
        <v>0.7159301805222329</v>
      </c>
      <c r="H63" s="26">
        <f t="shared" si="12"/>
        <v>0.70606244802435114</v>
      </c>
      <c r="I63" s="26">
        <f t="shared" si="12"/>
        <v>0.71203128894766521</v>
      </c>
      <c r="J63" s="26">
        <f t="shared" si="12"/>
        <v>0.74616335697829017</v>
      </c>
      <c r="K63" s="26">
        <f t="shared" si="12"/>
        <v>0.77720509571658447</v>
      </c>
      <c r="L63" s="26">
        <f t="shared" si="12"/>
        <v>0.73673456741053356</v>
      </c>
      <c r="M63" s="26">
        <f t="shared" si="12"/>
        <v>0.74836776192047905</v>
      </c>
      <c r="N63" s="26">
        <f t="shared" si="12"/>
        <v>0.74505885764802282</v>
      </c>
      <c r="O63" s="26">
        <f t="shared" si="12"/>
        <v>0.72619009157835279</v>
      </c>
      <c r="P63" s="26">
        <f t="shared" si="12"/>
        <v>0.75819370134249153</v>
      </c>
      <c r="Q63" s="26">
        <f t="shared" si="12"/>
        <v>0.80099870302469955</v>
      </c>
    </row>
    <row r="64" spans="1:17" ht="11.45" customHeight="1" x14ac:dyDescent="0.25">
      <c r="A64" s="130" t="s">
        <v>39</v>
      </c>
      <c r="B64" s="137">
        <f t="shared" ref="B64:Q64" si="13">IF(B8=0,"",B19/B55)</f>
        <v>0.74886494876654597</v>
      </c>
      <c r="C64" s="137">
        <f t="shared" si="13"/>
        <v>0.7332395644545574</v>
      </c>
      <c r="D64" s="137">
        <f t="shared" si="13"/>
        <v>0.68120737778120544</v>
      </c>
      <c r="E64" s="137">
        <f t="shared" si="13"/>
        <v>0.75390153188111542</v>
      </c>
      <c r="F64" s="137">
        <f t="shared" si="13"/>
        <v>0.75627236918659646</v>
      </c>
      <c r="G64" s="137">
        <f t="shared" si="13"/>
        <v>0.71605478705120096</v>
      </c>
      <c r="H64" s="137">
        <f t="shared" si="13"/>
        <v>0.70622439148039862</v>
      </c>
      <c r="I64" s="137">
        <f t="shared" si="13"/>
        <v>0.71216794729405153</v>
      </c>
      <c r="J64" s="137">
        <f t="shared" si="13"/>
        <v>0.74629136768998372</v>
      </c>
      <c r="K64" s="137">
        <f t="shared" si="13"/>
        <v>0.77730517342441641</v>
      </c>
      <c r="L64" s="137">
        <f t="shared" si="13"/>
        <v>0.73685441965367948</v>
      </c>
      <c r="M64" s="137">
        <f t="shared" si="13"/>
        <v>0.74844007660585243</v>
      </c>
      <c r="N64" s="137">
        <f t="shared" si="13"/>
        <v>0.74513310754614115</v>
      </c>
      <c r="O64" s="137">
        <f t="shared" si="13"/>
        <v>0.72623580162742063</v>
      </c>
      <c r="P64" s="137">
        <f t="shared" si="13"/>
        <v>0.75823016945102495</v>
      </c>
      <c r="Q64" s="137">
        <f t="shared" si="13"/>
        <v>0.80103395798260024</v>
      </c>
    </row>
    <row r="65" spans="1:17" ht="11.45" customHeight="1" x14ac:dyDescent="0.25">
      <c r="A65" s="116" t="s">
        <v>23</v>
      </c>
      <c r="B65" s="108">
        <f t="shared" ref="B65:Q65" si="14">IF(B9=0,"",B20/B56)</f>
        <v>0.99982489443351985</v>
      </c>
      <c r="C65" s="108">
        <f t="shared" si="14"/>
        <v>1.0052060699836731</v>
      </c>
      <c r="D65" s="108">
        <f t="shared" si="14"/>
        <v>0.99410087094165789</v>
      </c>
      <c r="E65" s="108">
        <f t="shared" si="14"/>
        <v>1.0026112563999425</v>
      </c>
      <c r="F65" s="108">
        <f t="shared" si="14"/>
        <v>0.99599518150966859</v>
      </c>
      <c r="G65" s="108">
        <f t="shared" si="14"/>
        <v>0.99733507491808515</v>
      </c>
      <c r="H65" s="108">
        <f t="shared" si="14"/>
        <v>0.99854331384101558</v>
      </c>
      <c r="I65" s="108">
        <f t="shared" si="14"/>
        <v>0.99999819225236253</v>
      </c>
      <c r="J65" s="108">
        <f t="shared" si="14"/>
        <v>1.0002523966315111</v>
      </c>
      <c r="K65" s="108">
        <f t="shared" si="14"/>
        <v>0.99785541546115508</v>
      </c>
      <c r="L65" s="108">
        <f t="shared" si="14"/>
        <v>0.99679004685291728</v>
      </c>
      <c r="M65" s="108">
        <f t="shared" si="14"/>
        <v>0.99426604534876717</v>
      </c>
      <c r="N65" s="108">
        <f t="shared" si="14"/>
        <v>0.99560201410132332</v>
      </c>
      <c r="O65" s="108">
        <f t="shared" si="14"/>
        <v>1.0018435513320281</v>
      </c>
      <c r="P65" s="108">
        <f t="shared" si="14"/>
        <v>0.99072066899144529</v>
      </c>
      <c r="Q65" s="108">
        <f t="shared" si="14"/>
        <v>0.99923185354265232</v>
      </c>
    </row>
    <row r="66" spans="1:17" ht="11.45" customHeight="1" x14ac:dyDescent="0.25">
      <c r="A66" s="116" t="s">
        <v>127</v>
      </c>
      <c r="B66" s="108">
        <f t="shared" ref="B66:Q66" si="15">IF(B10=0,"",B21/B57)</f>
        <v>0.742009362974824</v>
      </c>
      <c r="C66" s="108">
        <f t="shared" si="15"/>
        <v>0.7263548826485573</v>
      </c>
      <c r="D66" s="108">
        <f t="shared" si="15"/>
        <v>0.67356255509723972</v>
      </c>
      <c r="E66" s="108">
        <f t="shared" si="15"/>
        <v>0.74786938033417671</v>
      </c>
      <c r="F66" s="108">
        <f t="shared" si="15"/>
        <v>0.75114809366197444</v>
      </c>
      <c r="G66" s="108">
        <f t="shared" si="15"/>
        <v>0.7085343676764807</v>
      </c>
      <c r="H66" s="108">
        <f t="shared" si="15"/>
        <v>0.69705660986132389</v>
      </c>
      <c r="I66" s="108">
        <f t="shared" si="15"/>
        <v>0.70376386236977451</v>
      </c>
      <c r="J66" s="108">
        <f t="shared" si="15"/>
        <v>0.73759694636648243</v>
      </c>
      <c r="K66" s="108">
        <f t="shared" si="15"/>
        <v>0.76961693477986381</v>
      </c>
      <c r="L66" s="108">
        <f t="shared" si="15"/>
        <v>0.72881949014719816</v>
      </c>
      <c r="M66" s="108">
        <f t="shared" si="15"/>
        <v>0.743377516211706</v>
      </c>
      <c r="N66" s="108">
        <f t="shared" si="15"/>
        <v>0.7397552454714994</v>
      </c>
      <c r="O66" s="108">
        <f t="shared" si="15"/>
        <v>0.72293393214867818</v>
      </c>
      <c r="P66" s="108">
        <f t="shared" si="15"/>
        <v>0.75539759493737679</v>
      </c>
      <c r="Q66" s="108">
        <f t="shared" si="15"/>
        <v>0.79828580305573049</v>
      </c>
    </row>
    <row r="67" spans="1:17" ht="11.45" customHeight="1" x14ac:dyDescent="0.25">
      <c r="A67" s="116" t="s">
        <v>125</v>
      </c>
      <c r="B67" s="108">
        <f t="shared" ref="B67:Q67" si="16">IF(B11=0,"",B22/B58)</f>
        <v>0.74200936297482389</v>
      </c>
      <c r="C67" s="108">
        <f t="shared" si="16"/>
        <v>0.7263548826485573</v>
      </c>
      <c r="D67" s="108">
        <f t="shared" si="16"/>
        <v>0.67356255509723983</v>
      </c>
      <c r="E67" s="108">
        <f t="shared" si="16"/>
        <v>0.74786938033417683</v>
      </c>
      <c r="F67" s="108">
        <f t="shared" si="16"/>
        <v>0.75114809366197444</v>
      </c>
      <c r="G67" s="108">
        <f t="shared" si="16"/>
        <v>0.70853436767648059</v>
      </c>
      <c r="H67" s="108">
        <f t="shared" si="16"/>
        <v>0.69705660986132378</v>
      </c>
      <c r="I67" s="108">
        <f t="shared" si="16"/>
        <v>0.7037638623697744</v>
      </c>
      <c r="J67" s="108">
        <f t="shared" si="16"/>
        <v>0.73759694636648265</v>
      </c>
      <c r="K67" s="108">
        <f t="shared" si="16"/>
        <v>0.7696169347798637</v>
      </c>
      <c r="L67" s="108">
        <f t="shared" si="16"/>
        <v>0.72881949014719827</v>
      </c>
      <c r="M67" s="108">
        <f t="shared" si="16"/>
        <v>0.74337751621170611</v>
      </c>
      <c r="N67" s="108">
        <f t="shared" si="16"/>
        <v>0.73975524547149951</v>
      </c>
      <c r="O67" s="108">
        <f t="shared" si="16"/>
        <v>0.72293393214867818</v>
      </c>
      <c r="P67" s="108">
        <f t="shared" si="16"/>
        <v>0.75539759493737679</v>
      </c>
      <c r="Q67" s="108">
        <f t="shared" si="16"/>
        <v>0.79828580305573082</v>
      </c>
    </row>
    <row r="68" spans="1:17" ht="11.45" customHeight="1" x14ac:dyDescent="0.25">
      <c r="A68" s="128" t="s">
        <v>18</v>
      </c>
      <c r="B68" s="136">
        <f t="shared" ref="B68:Q68" si="17">IF(B12=0,"",B23/B59)</f>
        <v>0.74200936297482389</v>
      </c>
      <c r="C68" s="136">
        <f t="shared" si="17"/>
        <v>0.72635488264855719</v>
      </c>
      <c r="D68" s="136">
        <f t="shared" si="17"/>
        <v>0.67356255509723972</v>
      </c>
      <c r="E68" s="136">
        <f t="shared" si="17"/>
        <v>0.74786938033417694</v>
      </c>
      <c r="F68" s="136">
        <f t="shared" si="17"/>
        <v>0.75114809366197433</v>
      </c>
      <c r="G68" s="136">
        <f t="shared" si="17"/>
        <v>0.70853436767648081</v>
      </c>
      <c r="H68" s="136">
        <f t="shared" si="17"/>
        <v>0.69705660986132412</v>
      </c>
      <c r="I68" s="136">
        <f t="shared" si="17"/>
        <v>0.70376386236977428</v>
      </c>
      <c r="J68" s="136">
        <f t="shared" si="17"/>
        <v>0.73759694636648243</v>
      </c>
      <c r="K68" s="136">
        <f t="shared" si="17"/>
        <v>0.76961693477986381</v>
      </c>
      <c r="L68" s="136">
        <f t="shared" si="17"/>
        <v>0.72881949014719816</v>
      </c>
      <c r="M68" s="136">
        <f t="shared" si="17"/>
        <v>0.74337751621170611</v>
      </c>
      <c r="N68" s="136">
        <f t="shared" si="17"/>
        <v>0.73975524547149951</v>
      </c>
      <c r="O68" s="136">
        <f t="shared" si="17"/>
        <v>0.72293393214867829</v>
      </c>
      <c r="P68" s="136">
        <f t="shared" si="17"/>
        <v>0.7553975949373769</v>
      </c>
      <c r="Q68" s="136">
        <f t="shared" si="17"/>
        <v>0.79828580305573071</v>
      </c>
    </row>
    <row r="69" spans="1:17" ht="11.45" customHeight="1" x14ac:dyDescent="0.25">
      <c r="A69" s="95" t="s">
        <v>126</v>
      </c>
      <c r="B69" s="106">
        <f t="shared" ref="B69:Q69" si="18">IF(B13=0,"",B24/B60)</f>
        <v>0.742009362974824</v>
      </c>
      <c r="C69" s="106">
        <f t="shared" si="18"/>
        <v>0.7263548826485573</v>
      </c>
      <c r="D69" s="106">
        <f t="shared" si="18"/>
        <v>0.67356255509723972</v>
      </c>
      <c r="E69" s="106">
        <f t="shared" si="18"/>
        <v>0.74786938033417671</v>
      </c>
      <c r="F69" s="106">
        <f t="shared" si="18"/>
        <v>0.75114809366197433</v>
      </c>
      <c r="G69" s="106">
        <f t="shared" si="18"/>
        <v>0.7085343676764807</v>
      </c>
      <c r="H69" s="106">
        <f t="shared" si="18"/>
        <v>0.69705660986132378</v>
      </c>
      <c r="I69" s="106">
        <f t="shared" si="18"/>
        <v>0.7037638623697744</v>
      </c>
      <c r="J69" s="106">
        <f t="shared" si="18"/>
        <v>0.73759694636648232</v>
      </c>
      <c r="K69" s="106">
        <f t="shared" si="18"/>
        <v>0.76961693477986381</v>
      </c>
      <c r="L69" s="106">
        <f t="shared" si="18"/>
        <v>0.72881949014719816</v>
      </c>
      <c r="M69" s="106">
        <f t="shared" si="18"/>
        <v>0.74337751621170611</v>
      </c>
      <c r="N69" s="106">
        <f t="shared" si="18"/>
        <v>0.73975524547149962</v>
      </c>
      <c r="O69" s="106">
        <f t="shared" si="18"/>
        <v>0.72293393214867829</v>
      </c>
      <c r="P69" s="106">
        <f t="shared" si="18"/>
        <v>0.75539759493737679</v>
      </c>
      <c r="Q69" s="106">
        <f t="shared" si="18"/>
        <v>0.7982858030557306</v>
      </c>
    </row>
    <row r="70" spans="1:17" ht="11.45" customHeight="1" x14ac:dyDescent="0.25">
      <c r="A70" s="93" t="s">
        <v>125</v>
      </c>
      <c r="B70" s="105">
        <f t="shared" ref="B70:Q70" si="19">IF(B14=0,"",B25/B61)</f>
        <v>0.74200936297482412</v>
      </c>
      <c r="C70" s="105">
        <f t="shared" si="19"/>
        <v>0.72635488264855741</v>
      </c>
      <c r="D70" s="105">
        <f t="shared" si="19"/>
        <v>0.67356255509723983</v>
      </c>
      <c r="E70" s="105">
        <f t="shared" si="19"/>
        <v>0.74786938033417683</v>
      </c>
      <c r="F70" s="105">
        <f t="shared" si="19"/>
        <v>0.75114809366197433</v>
      </c>
      <c r="G70" s="105">
        <f t="shared" si="19"/>
        <v>0.70853436767648059</v>
      </c>
      <c r="H70" s="105">
        <f t="shared" si="19"/>
        <v>0.69705660986132401</v>
      </c>
      <c r="I70" s="105">
        <f t="shared" si="19"/>
        <v>0.70376386236977428</v>
      </c>
      <c r="J70" s="105">
        <f t="shared" si="19"/>
        <v>0.73759694636648232</v>
      </c>
      <c r="K70" s="105">
        <f t="shared" si="19"/>
        <v>0.76961693477986381</v>
      </c>
      <c r="L70" s="105">
        <f t="shared" si="19"/>
        <v>0.72881949014719816</v>
      </c>
      <c r="M70" s="105">
        <f t="shared" si="19"/>
        <v>0.74337751621170611</v>
      </c>
      <c r="N70" s="105">
        <f t="shared" si="19"/>
        <v>0.7397552454714994</v>
      </c>
      <c r="O70" s="105">
        <f t="shared" si="19"/>
        <v>0.72293393214867829</v>
      </c>
      <c r="P70" s="105">
        <f t="shared" si="19"/>
        <v>0.75539759493737679</v>
      </c>
      <c r="Q70" s="105">
        <f t="shared" si="19"/>
        <v>0.79828580305573049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1.4556220496970127</v>
      </c>
      <c r="C74" s="108">
        <v>1.4473814285625108</v>
      </c>
      <c r="D74" s="108">
        <v>1.4378523434600763</v>
      </c>
      <c r="E74" s="108">
        <v>1.4289835165250397</v>
      </c>
      <c r="F74" s="108">
        <v>1.4363679040247224</v>
      </c>
      <c r="G74" s="108">
        <v>1.4303052070108482</v>
      </c>
      <c r="H74" s="108">
        <v>1.4267236484153303</v>
      </c>
      <c r="I74" s="108">
        <v>1.4236375339821281</v>
      </c>
      <c r="J74" s="108">
        <v>1.4167674201812921</v>
      </c>
      <c r="K74" s="108">
        <v>1.4078054599579632</v>
      </c>
      <c r="L74" s="108">
        <v>1.4078347768362991</v>
      </c>
      <c r="M74" s="108">
        <v>1.4126615157304161</v>
      </c>
      <c r="N74" s="108">
        <v>1.4122495987014014</v>
      </c>
      <c r="O74" s="108">
        <v>1.410882685934449</v>
      </c>
      <c r="P74" s="108">
        <v>1.4141162513417811</v>
      </c>
      <c r="Q74" s="108">
        <v>1.4180310377971561</v>
      </c>
    </row>
    <row r="75" spans="1:17" ht="11.45" customHeight="1" x14ac:dyDescent="0.25">
      <c r="A75" s="116" t="s">
        <v>127</v>
      </c>
      <c r="B75" s="108">
        <v>0.89318371109303241</v>
      </c>
      <c r="C75" s="108">
        <v>0.89321317187996752</v>
      </c>
      <c r="D75" s="108">
        <v>0.88643993524649245</v>
      </c>
      <c r="E75" s="108">
        <v>0.87953918876066683</v>
      </c>
      <c r="F75" s="108">
        <v>0.87331161681877045</v>
      </c>
      <c r="G75" s="108">
        <v>0.87102045451724297</v>
      </c>
      <c r="H75" s="108">
        <v>0.86473557180550376</v>
      </c>
      <c r="I75" s="108">
        <v>0.85151214501478112</v>
      </c>
      <c r="J75" s="108">
        <v>0.85377404573372329</v>
      </c>
      <c r="K75" s="108">
        <v>0.87935803979269844</v>
      </c>
      <c r="L75" s="108">
        <v>0.89083418744298981</v>
      </c>
      <c r="M75" s="108">
        <v>0.89164311506232485</v>
      </c>
      <c r="N75" s="108">
        <v>0.88808022776133988</v>
      </c>
      <c r="O75" s="108">
        <v>0.88860417796226987</v>
      </c>
      <c r="P75" s="108">
        <v>0.88707396127335558</v>
      </c>
      <c r="Q75" s="108">
        <v>0.88508954663372053</v>
      </c>
    </row>
    <row r="76" spans="1:17" ht="11.45" customHeight="1" x14ac:dyDescent="0.25">
      <c r="A76" s="116" t="s">
        <v>125</v>
      </c>
      <c r="B76" s="108">
        <v>1.2612526659489629</v>
      </c>
      <c r="C76" s="108">
        <v>1.2748063751478549</v>
      </c>
      <c r="D76" s="108">
        <v>1.2768611615272683</v>
      </c>
      <c r="E76" s="108">
        <v>1.2751840825388545</v>
      </c>
      <c r="F76" s="108">
        <v>1.2853086061142631</v>
      </c>
      <c r="G76" s="108">
        <v>1.2849803978023657</v>
      </c>
      <c r="H76" s="108">
        <v>1.2784473007072168</v>
      </c>
      <c r="I76" s="108">
        <v>1.2822126045874778</v>
      </c>
      <c r="J76" s="108">
        <v>1.2740247714627415</v>
      </c>
      <c r="K76" s="108">
        <v>1.2604027288912953</v>
      </c>
      <c r="L76" s="108">
        <v>1.2704371770540215</v>
      </c>
      <c r="M76" s="108">
        <v>1.2705566167192821</v>
      </c>
      <c r="N76" s="108">
        <v>1.2728794483684966</v>
      </c>
      <c r="O76" s="108">
        <v>1.2718755151562287</v>
      </c>
      <c r="P76" s="108">
        <v>1.2673562722973286</v>
      </c>
      <c r="Q76" s="108">
        <v>1.2677680634519759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0.81473520127607957</v>
      </c>
      <c r="C78" s="106">
        <v>0.83659645357711843</v>
      </c>
      <c r="D78" s="106">
        <v>0.83717024958286967</v>
      </c>
      <c r="E78" s="106">
        <v>0.8277490134082407</v>
      </c>
      <c r="F78" s="106">
        <v>0.81928312256190738</v>
      </c>
      <c r="G78" s="106">
        <v>0.82444164909717799</v>
      </c>
      <c r="H78" s="106">
        <v>0.81419261575365987</v>
      </c>
      <c r="I78" s="106">
        <v>0.81281831597362064</v>
      </c>
      <c r="J78" s="106">
        <v>0.80976536316618009</v>
      </c>
      <c r="K78" s="106">
        <v>0.8175695767220772</v>
      </c>
      <c r="L78" s="106">
        <v>0.74314065100087312</v>
      </c>
      <c r="M78" s="106">
        <v>0.72923185256844425</v>
      </c>
      <c r="N78" s="106">
        <v>0.73268592236888319</v>
      </c>
      <c r="O78" s="106">
        <v>0.73085485142805484</v>
      </c>
      <c r="P78" s="106">
        <v>0.74078754096194321</v>
      </c>
      <c r="Q78" s="106">
        <v>0.77882225887600531</v>
      </c>
    </row>
    <row r="79" spans="1:17" ht="11.45" customHeight="1" x14ac:dyDescent="0.25">
      <c r="A79" s="93" t="s">
        <v>125</v>
      </c>
      <c r="B79" s="105">
        <v>1.6027540473986195</v>
      </c>
      <c r="C79" s="105">
        <v>1.6030665110263145</v>
      </c>
      <c r="D79" s="105">
        <v>1.6039145756019917</v>
      </c>
      <c r="E79" s="105">
        <v>1.6013314495656035</v>
      </c>
      <c r="F79" s="105">
        <v>1.6008931911489963</v>
      </c>
      <c r="G79" s="105">
        <v>1.6006916198769041</v>
      </c>
      <c r="H79" s="105">
        <v>1.5816481895000358</v>
      </c>
      <c r="I79" s="105">
        <v>1.6000116869916998</v>
      </c>
      <c r="J79" s="105">
        <v>1.5931047946654533</v>
      </c>
      <c r="K79" s="105">
        <v>1.5511805406028276</v>
      </c>
      <c r="L79" s="105">
        <v>1.491838432359607</v>
      </c>
      <c r="M79" s="105">
        <v>1.5042804249630022</v>
      </c>
      <c r="N79" s="105">
        <v>1.4830587944900639</v>
      </c>
      <c r="O79" s="105">
        <v>1.4973781182307269</v>
      </c>
      <c r="P79" s="105">
        <v>1.5244923878398307</v>
      </c>
      <c r="Q79" s="105">
        <v>1.5768713687563289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602.77564003437658</v>
      </c>
      <c r="C4" s="100">
        <v>637.10938529258408</v>
      </c>
      <c r="D4" s="100">
        <v>609.3288789339241</v>
      </c>
      <c r="E4" s="100">
        <v>781.54715754287986</v>
      </c>
      <c r="F4" s="100">
        <v>1000.0652401934642</v>
      </c>
      <c r="G4" s="100">
        <v>1037.059571078529</v>
      </c>
      <c r="H4" s="100">
        <v>1061.5466080015201</v>
      </c>
      <c r="I4" s="100">
        <v>1151.8821600233762</v>
      </c>
      <c r="J4" s="100">
        <v>1210.8803378400003</v>
      </c>
      <c r="K4" s="100">
        <v>1120.5636580703522</v>
      </c>
      <c r="L4" s="100">
        <v>1033.5390197298607</v>
      </c>
      <c r="M4" s="100">
        <v>1067.7920398296837</v>
      </c>
      <c r="N4" s="100">
        <v>949.48536508042434</v>
      </c>
      <c r="O4" s="100">
        <v>912.10182396209257</v>
      </c>
      <c r="P4" s="100">
        <v>937.04930000000002</v>
      </c>
      <c r="Q4" s="100">
        <v>1002.3238257439193</v>
      </c>
    </row>
    <row r="5" spans="1:17" ht="11.45" customHeight="1" x14ac:dyDescent="0.25">
      <c r="A5" s="141" t="s">
        <v>91</v>
      </c>
      <c r="B5" s="140">
        <f t="shared" ref="B5:Q5" si="0">B4</f>
        <v>602.77564003437658</v>
      </c>
      <c r="C5" s="140">
        <f t="shared" si="0"/>
        <v>637.10938529258408</v>
      </c>
      <c r="D5" s="140">
        <f t="shared" si="0"/>
        <v>609.3288789339241</v>
      </c>
      <c r="E5" s="140">
        <f t="shared" si="0"/>
        <v>781.54715754287986</v>
      </c>
      <c r="F5" s="140">
        <f t="shared" si="0"/>
        <v>1000.0652401934642</v>
      </c>
      <c r="G5" s="140">
        <f t="shared" si="0"/>
        <v>1037.059571078529</v>
      </c>
      <c r="H5" s="140">
        <f t="shared" si="0"/>
        <v>1061.5466080015201</v>
      </c>
      <c r="I5" s="140">
        <f t="shared" si="0"/>
        <v>1151.8821600233762</v>
      </c>
      <c r="J5" s="140">
        <f t="shared" si="0"/>
        <v>1210.8803378400003</v>
      </c>
      <c r="K5" s="140">
        <f t="shared" si="0"/>
        <v>1120.5636580703522</v>
      </c>
      <c r="L5" s="140">
        <f t="shared" si="0"/>
        <v>1033.5390197298607</v>
      </c>
      <c r="M5" s="140">
        <f t="shared" si="0"/>
        <v>1067.7920398296837</v>
      </c>
      <c r="N5" s="140">
        <f t="shared" si="0"/>
        <v>949.48536508042434</v>
      </c>
      <c r="O5" s="140">
        <f t="shared" si="0"/>
        <v>912.10182396209257</v>
      </c>
      <c r="P5" s="140">
        <f t="shared" si="0"/>
        <v>937.04930000000002</v>
      </c>
      <c r="Q5" s="140">
        <f t="shared" si="0"/>
        <v>1002.3238257439193</v>
      </c>
    </row>
    <row r="7" spans="1:17" ht="11.45" customHeight="1" x14ac:dyDescent="0.25">
      <c r="A7" s="27" t="s">
        <v>100</v>
      </c>
      <c r="B7" s="71">
        <f t="shared" ref="B7:Q7" si="1">SUM(B8,B12)</f>
        <v>602.77564003437669</v>
      </c>
      <c r="C7" s="71">
        <f t="shared" si="1"/>
        <v>637.10938529258419</v>
      </c>
      <c r="D7" s="71">
        <f t="shared" si="1"/>
        <v>609.32887893392422</v>
      </c>
      <c r="E7" s="71">
        <f t="shared" si="1"/>
        <v>781.54715754287963</v>
      </c>
      <c r="F7" s="71">
        <f t="shared" si="1"/>
        <v>1000.0652401934643</v>
      </c>
      <c r="G7" s="71">
        <f t="shared" si="1"/>
        <v>1037.059571078529</v>
      </c>
      <c r="H7" s="71">
        <f t="shared" si="1"/>
        <v>1061.5466080015201</v>
      </c>
      <c r="I7" s="71">
        <f t="shared" si="1"/>
        <v>1151.8821600233764</v>
      </c>
      <c r="J7" s="71">
        <f t="shared" si="1"/>
        <v>1210.88033784</v>
      </c>
      <c r="K7" s="71">
        <f t="shared" si="1"/>
        <v>1120.5636580703519</v>
      </c>
      <c r="L7" s="71">
        <f t="shared" si="1"/>
        <v>1033.5390197298607</v>
      </c>
      <c r="M7" s="71">
        <f t="shared" si="1"/>
        <v>1067.7920398296837</v>
      </c>
      <c r="N7" s="71">
        <f t="shared" si="1"/>
        <v>949.48536508042434</v>
      </c>
      <c r="O7" s="71">
        <f t="shared" si="1"/>
        <v>912.10182396209257</v>
      </c>
      <c r="P7" s="71">
        <f t="shared" si="1"/>
        <v>937.04930000000002</v>
      </c>
      <c r="Q7" s="71">
        <f t="shared" si="1"/>
        <v>1002.3238257439193</v>
      </c>
    </row>
    <row r="8" spans="1:17" ht="11.45" customHeight="1" x14ac:dyDescent="0.25">
      <c r="A8" s="130" t="s">
        <v>39</v>
      </c>
      <c r="B8" s="139">
        <f t="shared" ref="B8:Q8" si="2">SUM(B9:B11)</f>
        <v>588.49317013293944</v>
      </c>
      <c r="C8" s="139">
        <f t="shared" si="2"/>
        <v>624.40259358398123</v>
      </c>
      <c r="D8" s="139">
        <f t="shared" si="2"/>
        <v>595.86567733805714</v>
      </c>
      <c r="E8" s="139">
        <f t="shared" si="2"/>
        <v>764.61179672267781</v>
      </c>
      <c r="F8" s="139">
        <f t="shared" si="2"/>
        <v>982.65386874191313</v>
      </c>
      <c r="G8" s="139">
        <f t="shared" si="2"/>
        <v>1020.0539423672944</v>
      </c>
      <c r="H8" s="139">
        <f t="shared" si="2"/>
        <v>1043.0341900678814</v>
      </c>
      <c r="I8" s="139">
        <f t="shared" si="2"/>
        <v>1133.3689526796434</v>
      </c>
      <c r="J8" s="139">
        <f t="shared" si="2"/>
        <v>1193.2568424239953</v>
      </c>
      <c r="K8" s="139">
        <f t="shared" si="2"/>
        <v>1106.1197071599302</v>
      </c>
      <c r="L8" s="139">
        <f t="shared" si="2"/>
        <v>1018.2879641450247</v>
      </c>
      <c r="M8" s="139">
        <f t="shared" si="2"/>
        <v>1052.6411788394221</v>
      </c>
      <c r="N8" s="139">
        <f t="shared" si="2"/>
        <v>936.46953265387458</v>
      </c>
      <c r="O8" s="139">
        <f t="shared" si="2"/>
        <v>899.53158885675862</v>
      </c>
      <c r="P8" s="139">
        <f t="shared" si="2"/>
        <v>925.02970701592335</v>
      </c>
      <c r="Q8" s="139">
        <f t="shared" si="2"/>
        <v>989.5089725660082</v>
      </c>
    </row>
    <row r="9" spans="1:17" ht="11.45" customHeight="1" x14ac:dyDescent="0.25">
      <c r="A9" s="116" t="s">
        <v>23</v>
      </c>
      <c r="B9" s="70">
        <v>20.892834427176009</v>
      </c>
      <c r="C9" s="70">
        <v>21.134174303271902</v>
      </c>
      <c r="D9" s="70">
        <v>20.738958738292407</v>
      </c>
      <c r="E9" s="70">
        <v>24.078578565737651</v>
      </c>
      <c r="F9" s="70">
        <v>27.084267984540336</v>
      </c>
      <c r="G9" s="70">
        <v>36.996597626195374</v>
      </c>
      <c r="H9" s="70">
        <v>44.845496366324966</v>
      </c>
      <c r="I9" s="70">
        <v>45.148481587379663</v>
      </c>
      <c r="J9" s="70">
        <v>52.940663576006031</v>
      </c>
      <c r="K9" s="70">
        <v>47.831739832832255</v>
      </c>
      <c r="L9" s="70">
        <v>41.303571167002453</v>
      </c>
      <c r="M9" s="70">
        <v>28.217292557116973</v>
      </c>
      <c r="N9" s="70">
        <v>26.301182954892955</v>
      </c>
      <c r="O9" s="70">
        <v>14.690449361977016</v>
      </c>
      <c r="P9" s="70">
        <v>14.548649236554894</v>
      </c>
      <c r="Q9" s="70">
        <v>16.880947410308689</v>
      </c>
    </row>
    <row r="10" spans="1:17" ht="11.45" customHeight="1" x14ac:dyDescent="0.25">
      <c r="A10" s="116" t="s">
        <v>127</v>
      </c>
      <c r="B10" s="70">
        <v>405.48386625968317</v>
      </c>
      <c r="C10" s="70">
        <v>443.77968010422433</v>
      </c>
      <c r="D10" s="70">
        <v>428.14657704617701</v>
      </c>
      <c r="E10" s="70">
        <v>559.28030294623488</v>
      </c>
      <c r="F10" s="70">
        <v>712.04265261138653</v>
      </c>
      <c r="G10" s="70">
        <v>728.61118928968904</v>
      </c>
      <c r="H10" s="70">
        <v>721.54193489618785</v>
      </c>
      <c r="I10" s="70">
        <v>767.97839838511459</v>
      </c>
      <c r="J10" s="70">
        <v>781.86022953634074</v>
      </c>
      <c r="K10" s="70">
        <v>683.73688173951973</v>
      </c>
      <c r="L10" s="70">
        <v>630.43217206606505</v>
      </c>
      <c r="M10" s="70">
        <v>660.9535751667828</v>
      </c>
      <c r="N10" s="70">
        <v>561.40340877851838</v>
      </c>
      <c r="O10" s="70">
        <v>532.09151236141406</v>
      </c>
      <c r="P10" s="70">
        <v>553.234206637944</v>
      </c>
      <c r="Q10" s="70">
        <v>619.61154504496869</v>
      </c>
    </row>
    <row r="11" spans="1:17" ht="11.45" customHeight="1" x14ac:dyDescent="0.25">
      <c r="A11" s="116" t="s">
        <v>125</v>
      </c>
      <c r="B11" s="70">
        <v>162.11646944608032</v>
      </c>
      <c r="C11" s="70">
        <v>159.48873917648501</v>
      </c>
      <c r="D11" s="70">
        <v>146.98014155358771</v>
      </c>
      <c r="E11" s="70">
        <v>181.25291521070528</v>
      </c>
      <c r="F11" s="70">
        <v>243.52694814598627</v>
      </c>
      <c r="G11" s="70">
        <v>254.44615545140999</v>
      </c>
      <c r="H11" s="70">
        <v>276.64675880536862</v>
      </c>
      <c r="I11" s="70">
        <v>320.24207270714919</v>
      </c>
      <c r="J11" s="70">
        <v>358.45594931164845</v>
      </c>
      <c r="K11" s="70">
        <v>374.55108558757826</v>
      </c>
      <c r="L11" s="70">
        <v>346.55222091195714</v>
      </c>
      <c r="M11" s="70">
        <v>363.47031111552235</v>
      </c>
      <c r="N11" s="70">
        <v>348.76494092046323</v>
      </c>
      <c r="O11" s="70">
        <v>352.74962713336754</v>
      </c>
      <c r="P11" s="70">
        <v>357.24685114142449</v>
      </c>
      <c r="Q11" s="70">
        <v>353.01648011073081</v>
      </c>
    </row>
    <row r="12" spans="1:17" ht="11.45" customHeight="1" x14ac:dyDescent="0.25">
      <c r="A12" s="128" t="s">
        <v>18</v>
      </c>
      <c r="B12" s="138">
        <f t="shared" ref="B12:Q12" si="3">SUM(B13:B14)</f>
        <v>14.282469901437221</v>
      </c>
      <c r="C12" s="138">
        <f t="shared" si="3"/>
        <v>12.706791708602912</v>
      </c>
      <c r="D12" s="138">
        <f t="shared" si="3"/>
        <v>13.463201595867023</v>
      </c>
      <c r="E12" s="138">
        <f t="shared" si="3"/>
        <v>16.935360820201858</v>
      </c>
      <c r="F12" s="138">
        <f t="shared" si="3"/>
        <v>17.411371451551243</v>
      </c>
      <c r="G12" s="138">
        <f t="shared" si="3"/>
        <v>17.005628711234472</v>
      </c>
      <c r="H12" s="138">
        <f t="shared" si="3"/>
        <v>18.512417933638634</v>
      </c>
      <c r="I12" s="138">
        <f t="shared" si="3"/>
        <v>18.513207343733047</v>
      </c>
      <c r="J12" s="138">
        <f t="shared" si="3"/>
        <v>17.623495416004722</v>
      </c>
      <c r="K12" s="138">
        <f t="shared" si="3"/>
        <v>14.443950910421796</v>
      </c>
      <c r="L12" s="138">
        <f t="shared" si="3"/>
        <v>15.251055584836003</v>
      </c>
      <c r="M12" s="138">
        <f t="shared" si="3"/>
        <v>15.150860990261696</v>
      </c>
      <c r="N12" s="138">
        <f t="shared" si="3"/>
        <v>13.015832426549792</v>
      </c>
      <c r="O12" s="138">
        <f t="shared" si="3"/>
        <v>12.570235105333921</v>
      </c>
      <c r="P12" s="138">
        <f t="shared" si="3"/>
        <v>12.019592984076702</v>
      </c>
      <c r="Q12" s="138">
        <f t="shared" si="3"/>
        <v>12.814853177911138</v>
      </c>
    </row>
    <row r="13" spans="1:17" ht="11.45" customHeight="1" x14ac:dyDescent="0.25">
      <c r="A13" s="95" t="s">
        <v>126</v>
      </c>
      <c r="B13" s="20">
        <v>11.608721988471334</v>
      </c>
      <c r="C13" s="20">
        <v>10.043457960572999</v>
      </c>
      <c r="D13" s="20">
        <v>10.842258317231881</v>
      </c>
      <c r="E13" s="20">
        <v>12.975555459312455</v>
      </c>
      <c r="F13" s="20">
        <v>13.400254739097447</v>
      </c>
      <c r="G13" s="20">
        <v>13.527290293234813</v>
      </c>
      <c r="H13" s="20">
        <v>14.837836464202905</v>
      </c>
      <c r="I13" s="20">
        <v>14.953245746663017</v>
      </c>
      <c r="J13" s="20">
        <v>13.403273417706236</v>
      </c>
      <c r="K13" s="20">
        <v>9.1467861720937336</v>
      </c>
      <c r="L13" s="20">
        <v>8.7561572460448094</v>
      </c>
      <c r="M13" s="20">
        <v>7.8000357648525256</v>
      </c>
      <c r="N13" s="20">
        <v>5.8394130367332275</v>
      </c>
      <c r="O13" s="20">
        <v>5.1618226330823909</v>
      </c>
      <c r="P13" s="20">
        <v>5.3255961295275824</v>
      </c>
      <c r="Q13" s="20">
        <v>5.9993228797198341</v>
      </c>
    </row>
    <row r="14" spans="1:17" ht="11.45" customHeight="1" x14ac:dyDescent="0.25">
      <c r="A14" s="93" t="s">
        <v>125</v>
      </c>
      <c r="B14" s="69">
        <v>2.673747912965887</v>
      </c>
      <c r="C14" s="69">
        <v>2.6633337480299129</v>
      </c>
      <c r="D14" s="69">
        <v>2.620943278635143</v>
      </c>
      <c r="E14" s="69">
        <v>3.9598053608894035</v>
      </c>
      <c r="F14" s="69">
        <v>4.0111167124537976</v>
      </c>
      <c r="G14" s="69">
        <v>3.4783384179996597</v>
      </c>
      <c r="H14" s="69">
        <v>3.6745814694357288</v>
      </c>
      <c r="I14" s="69">
        <v>3.5599615970700302</v>
      </c>
      <c r="J14" s="69">
        <v>4.2202219982984879</v>
      </c>
      <c r="K14" s="69">
        <v>5.2971647383280622</v>
      </c>
      <c r="L14" s="69">
        <v>6.4948983387911943</v>
      </c>
      <c r="M14" s="69">
        <v>7.3508252254091708</v>
      </c>
      <c r="N14" s="69">
        <v>7.1764193898165658</v>
      </c>
      <c r="O14" s="69">
        <v>7.4084124722515314</v>
      </c>
      <c r="P14" s="69">
        <v>6.6939968545491206</v>
      </c>
      <c r="Q14" s="69">
        <v>6.8155302981913035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3.009066686785137</v>
      </c>
      <c r="C19" s="100">
        <f>IF(C4=0,0,C4/TrAvia_ene!C4)</f>
        <v>3.0095200960452346</v>
      </c>
      <c r="D19" s="100">
        <f>IF(D4=0,0,D4/TrAvia_ene!D4)</f>
        <v>3.0090913855417671</v>
      </c>
      <c r="E19" s="100">
        <f>IF(E4=0,0,E4/TrAvia_ene!E4)</f>
        <v>3.0093596316738336</v>
      </c>
      <c r="F19" s="100">
        <f>IF(F4=0,0,F4/TrAvia_ene!F4)</f>
        <v>3.0095670911628809</v>
      </c>
      <c r="G19" s="100">
        <f>IF(G4=0,0,G4/TrAvia_ene!G4)</f>
        <v>3.0098239421599899</v>
      </c>
      <c r="H19" s="100">
        <f>IF(H4=0,0,H4/TrAvia_ene!H4)</f>
        <v>3.0098355576355793</v>
      </c>
      <c r="I19" s="100">
        <f>IF(I4=0,0,I4/TrAvia_ene!I4)</f>
        <v>3.0098726869286914</v>
      </c>
      <c r="J19" s="100">
        <f>IF(J4=0,0,J4/TrAvia_ene!J4)</f>
        <v>3.0098939543624166</v>
      </c>
      <c r="K19" s="100">
        <f>IF(K4=0,0,K4/TrAvia_ene!K4)</f>
        <v>3.0098604951038679</v>
      </c>
      <c r="L19" s="100">
        <f>IF(L4=0,0,L4/TrAvia_ene!L4)</f>
        <v>3.0098222882938028</v>
      </c>
      <c r="M19" s="100">
        <f>IF(M4=0,0,M4/TrAvia_ene!M4)</f>
        <v>3.0100735343292881</v>
      </c>
      <c r="N19" s="100">
        <f>IF(N4=0,0,N4/TrAvia_ene!N4)</f>
        <v>3.0097791932162323</v>
      </c>
      <c r="O19" s="100">
        <f>IF(O4=0,0,O4/TrAvia_ene!O4)</f>
        <v>3.0097574716267341</v>
      </c>
      <c r="P19" s="100">
        <f>IF(P4=0,0,P4/TrAvia_ene!P4)</f>
        <v>3.0097721589873423</v>
      </c>
      <c r="Q19" s="100">
        <f>IF(Q4=0,0,Q4/TrAvia_ene!Q4)</f>
        <v>3.009561857401033</v>
      </c>
    </row>
    <row r="20" spans="1:17" ht="11.45" customHeight="1" x14ac:dyDescent="0.25">
      <c r="A20" s="141" t="s">
        <v>91</v>
      </c>
      <c r="B20" s="140">
        <f t="shared" ref="B20:Q20" si="4">B19</f>
        <v>3.009066686785137</v>
      </c>
      <c r="C20" s="140">
        <f t="shared" si="4"/>
        <v>3.0095200960452346</v>
      </c>
      <c r="D20" s="140">
        <f t="shared" si="4"/>
        <v>3.0090913855417671</v>
      </c>
      <c r="E20" s="140">
        <f t="shared" si="4"/>
        <v>3.0093596316738336</v>
      </c>
      <c r="F20" s="140">
        <f t="shared" si="4"/>
        <v>3.0095670911628809</v>
      </c>
      <c r="G20" s="140">
        <f t="shared" si="4"/>
        <v>3.0098239421599899</v>
      </c>
      <c r="H20" s="140">
        <f t="shared" si="4"/>
        <v>3.0098355576355793</v>
      </c>
      <c r="I20" s="140">
        <f t="shared" si="4"/>
        <v>3.0098726869286914</v>
      </c>
      <c r="J20" s="140">
        <f t="shared" si="4"/>
        <v>3.0098939543624166</v>
      </c>
      <c r="K20" s="140">
        <f t="shared" si="4"/>
        <v>3.0098604951038679</v>
      </c>
      <c r="L20" s="140">
        <f t="shared" si="4"/>
        <v>3.0098222882938028</v>
      </c>
      <c r="M20" s="140">
        <f t="shared" si="4"/>
        <v>3.0100735343292881</v>
      </c>
      <c r="N20" s="140">
        <f t="shared" si="4"/>
        <v>3.0097791932162323</v>
      </c>
      <c r="O20" s="140">
        <f t="shared" si="4"/>
        <v>3.0097574716267341</v>
      </c>
      <c r="P20" s="140">
        <f t="shared" si="4"/>
        <v>3.0097721589873423</v>
      </c>
      <c r="Q20" s="140">
        <f t="shared" si="4"/>
        <v>3.009561857401033</v>
      </c>
    </row>
    <row r="22" spans="1:17" ht="11.45" customHeight="1" x14ac:dyDescent="0.25">
      <c r="A22" s="27" t="s">
        <v>123</v>
      </c>
      <c r="B22" s="68">
        <f>IF(TrAvia_act!B12=0,"",B7/TrAvia_act!B12*100)</f>
        <v>750.02355166715699</v>
      </c>
      <c r="C22" s="68">
        <f>IF(TrAvia_act!C12=0,"",C7/TrAvia_act!C12*100)</f>
        <v>701.59735562053606</v>
      </c>
      <c r="D22" s="68">
        <f>IF(TrAvia_act!D12=0,"",D7/TrAvia_act!D12*100)</f>
        <v>655.4587565110719</v>
      </c>
      <c r="E22" s="68">
        <f>IF(TrAvia_act!E12=0,"",E7/TrAvia_act!E12*100)</f>
        <v>718.86630351637052</v>
      </c>
      <c r="F22" s="68">
        <f>IF(TrAvia_act!F12=0,"",F7/TrAvia_act!F12*100)</f>
        <v>712.19558532980284</v>
      </c>
      <c r="G22" s="68">
        <f>IF(TrAvia_act!G12=0,"",G7/TrAvia_act!G12*100)</f>
        <v>672.78505364032753</v>
      </c>
      <c r="H22" s="68">
        <f>IF(TrAvia_act!H12=0,"",H7/TrAvia_act!H12*100)</f>
        <v>660.58397996990698</v>
      </c>
      <c r="I22" s="68">
        <f>IF(TrAvia_act!I12=0,"",I7/TrAvia_act!I12*100)</f>
        <v>660.22580012351625</v>
      </c>
      <c r="J22" s="68">
        <f>IF(TrAvia_act!J12=0,"",J7/TrAvia_act!J12*100)</f>
        <v>693.90344188865288</v>
      </c>
      <c r="K22" s="68">
        <f>IF(TrAvia_act!K12=0,"",K7/TrAvia_act!K12*100)</f>
        <v>742.09490607197051</v>
      </c>
      <c r="L22" s="68">
        <f>IF(TrAvia_act!L12=0,"",L7/TrAvia_act!L12*100)</f>
        <v>722.41674445314925</v>
      </c>
      <c r="M22" s="68">
        <f>IF(TrAvia_act!M12=0,"",M7/TrAvia_act!M12*100)</f>
        <v>724.30062477411104</v>
      </c>
      <c r="N22" s="68">
        <f>IF(TrAvia_act!N12=0,"",N7/TrAvia_act!N12*100)</f>
        <v>728.34932261779522</v>
      </c>
      <c r="O22" s="68">
        <f>IF(TrAvia_act!O12=0,"",O7/TrAvia_act!O12*100)</f>
        <v>714.17878152479557</v>
      </c>
      <c r="P22" s="68">
        <f>IF(TrAvia_act!P12=0,"",P7/TrAvia_act!P12*100)</f>
        <v>746.61325200608269</v>
      </c>
      <c r="Q22" s="68">
        <f>IF(TrAvia_act!Q12=0,"",Q7/TrAvia_act!Q12*100)</f>
        <v>785.64899578967947</v>
      </c>
    </row>
    <row r="23" spans="1:17" ht="11.45" customHeight="1" x14ac:dyDescent="0.25">
      <c r="A23" s="130" t="s">
        <v>39</v>
      </c>
      <c r="B23" s="134">
        <f>IF(TrAvia_act!B13=0,"",B8/TrAvia_act!B13*100)</f>
        <v>745.78292367846495</v>
      </c>
      <c r="C23" s="134">
        <f>IF(TrAvia_act!C13=0,"",C8/TrAvia_act!C13*100)</f>
        <v>697.73305830098377</v>
      </c>
      <c r="D23" s="134">
        <f>IF(TrAvia_act!D13=0,"",D8/TrAvia_act!D13*100)</f>
        <v>651.72652543639242</v>
      </c>
      <c r="E23" s="134">
        <f>IF(TrAvia_act!E13=0,"",E8/TrAvia_act!E13*100)</f>
        <v>714.77254592796055</v>
      </c>
      <c r="F23" s="134">
        <f>IF(TrAvia_act!F13=0,"",F8/TrAvia_act!F13*100)</f>
        <v>708.96617842346734</v>
      </c>
      <c r="G23" s="134">
        <f>IF(TrAvia_act!G13=0,"",G8/TrAvia_act!G13*100)</f>
        <v>670.08201797224308</v>
      </c>
      <c r="H23" s="134">
        <f>IF(TrAvia_act!H13=0,"",H8/TrAvia_act!H13*100)</f>
        <v>657.89452750633279</v>
      </c>
      <c r="I23" s="134">
        <f>IF(TrAvia_act!I13=0,"",I8/TrAvia_act!I13*100)</f>
        <v>657.76354336733277</v>
      </c>
      <c r="J23" s="134">
        <f>IF(TrAvia_act!J13=0,"",J8/TrAvia_act!J13*100)</f>
        <v>691.58845702500366</v>
      </c>
      <c r="K23" s="134">
        <f>IF(TrAvia_act!K13=0,"",K8/TrAvia_act!K13*100)</f>
        <v>739.99671161371987</v>
      </c>
      <c r="L23" s="134">
        <f>IF(TrAvia_act!L13=0,"",L8/TrAvia_act!L13*100)</f>
        <v>720.94961812247846</v>
      </c>
      <c r="M23" s="134">
        <f>IF(TrAvia_act!M13=0,"",M8/TrAvia_act!M13*100)</f>
        <v>722.69214300469878</v>
      </c>
      <c r="N23" s="134">
        <f>IF(TrAvia_act!N13=0,"",N8/TrAvia_act!N13*100)</f>
        <v>726.83778929857522</v>
      </c>
      <c r="O23" s="134">
        <f>IF(TrAvia_act!O13=0,"",O8/TrAvia_act!O13*100)</f>
        <v>712.66034958978923</v>
      </c>
      <c r="P23" s="134">
        <f>IF(TrAvia_act!P13=0,"",P8/TrAvia_act!P13*100)</f>
        <v>745.19240281600116</v>
      </c>
      <c r="Q23" s="134">
        <f>IF(TrAvia_act!Q13=0,"",Q8/TrAvia_act!Q13*100)</f>
        <v>783.93871364857046</v>
      </c>
    </row>
    <row r="24" spans="1:17" ht="11.45" customHeight="1" x14ac:dyDescent="0.25">
      <c r="A24" s="116" t="s">
        <v>23</v>
      </c>
      <c r="B24" s="77">
        <f>IF(TrAvia_act!B14=0,"",B9/TrAvia_act!B14*100)</f>
        <v>2651.6146849711131</v>
      </c>
      <c r="C24" s="77">
        <f>IF(TrAvia_act!C14=0,"",C9/TrAvia_act!C14*100)</f>
        <v>2599.1708533679466</v>
      </c>
      <c r="D24" s="77">
        <f>IF(TrAvia_act!D14=0,"",D9/TrAvia_act!D14*100)</f>
        <v>2557.0156917611903</v>
      </c>
      <c r="E24" s="77">
        <f>IF(TrAvia_act!E14=0,"",E9/TrAvia_act!E14*100)</f>
        <v>2576.8693704749376</v>
      </c>
      <c r="F24" s="77">
        <f>IF(TrAvia_act!F14=0,"",F9/TrAvia_act!F14*100)</f>
        <v>2536.6853481514122</v>
      </c>
      <c r="G24" s="77">
        <f>IF(TrAvia_act!G14=0,"",G9/TrAvia_act!G14*100)</f>
        <v>2496.6320865361909</v>
      </c>
      <c r="H24" s="77">
        <f>IF(TrAvia_act!H14=0,"",H9/TrAvia_act!H14*100)</f>
        <v>2482.8648343996369</v>
      </c>
      <c r="I24" s="77">
        <f>IF(TrAvia_act!I14=0,"",I9/TrAvia_act!I14*100)</f>
        <v>2491.6122976357842</v>
      </c>
      <c r="J24" s="77">
        <f>IF(TrAvia_act!J14=0,"",J9/TrAvia_act!J14*100)</f>
        <v>2496.1406401975614</v>
      </c>
      <c r="K24" s="77">
        <f>IF(TrAvia_act!K14=0,"",K9/TrAvia_act!K14*100)</f>
        <v>2477.0783184315719</v>
      </c>
      <c r="L24" s="77">
        <f>IF(TrAvia_act!L14=0,"",L9/TrAvia_act!L14*100)</f>
        <v>2522.1614054933684</v>
      </c>
      <c r="M24" s="77">
        <f>IF(TrAvia_act!M14=0,"",M9/TrAvia_act!M14*100)</f>
        <v>2445.6078742293935</v>
      </c>
      <c r="N24" s="77">
        <f>IF(TrAvia_act!N14=0,"",N9/TrAvia_act!N14*100)</f>
        <v>2483.4771476150772</v>
      </c>
      <c r="O24" s="77">
        <f>IF(TrAvia_act!O14=0,"",O9/TrAvia_act!O14*100)</f>
        <v>2522.6237593247488</v>
      </c>
      <c r="P24" s="77">
        <f>IF(TrAvia_act!P14=0,"",P9/TrAvia_act!P14*100)</f>
        <v>2618.1234514492658</v>
      </c>
      <c r="Q24" s="77">
        <f>IF(TrAvia_act!Q14=0,"",Q9/TrAvia_act!Q14*100)</f>
        <v>2698.9853164920451</v>
      </c>
    </row>
    <row r="25" spans="1:17" ht="11.45" customHeight="1" x14ac:dyDescent="0.25">
      <c r="A25" s="116" t="s">
        <v>127</v>
      </c>
      <c r="B25" s="77">
        <f>IF(TrAvia_act!B15=0,"",B10/TrAvia_act!B15*100)</f>
        <v>692.12067071973615</v>
      </c>
      <c r="C25" s="77">
        <f>IF(TrAvia_act!C15=0,"",C10/TrAvia_act!C15*100)</f>
        <v>675.77415915702068</v>
      </c>
      <c r="D25" s="77">
        <f>IF(TrAvia_act!D15=0,"",D10/TrAvia_act!D15*100)</f>
        <v>633.91765841040672</v>
      </c>
      <c r="E25" s="77">
        <f>IF(TrAvia_act!E15=0,"",E10/TrAvia_act!E15*100)</f>
        <v>699.04704321763893</v>
      </c>
      <c r="F25" s="77">
        <f>IF(TrAvia_act!F15=0,"",F10/TrAvia_act!F15*100)</f>
        <v>689.48489076436135</v>
      </c>
      <c r="G25" s="77">
        <f>IF(TrAvia_act!G15=0,"",G10/TrAvia_act!G15*100)</f>
        <v>645.89826579879752</v>
      </c>
      <c r="H25" s="77">
        <f>IF(TrAvia_act!H15=0,"",H10/TrAvia_act!H15*100)</f>
        <v>629.07970552928509</v>
      </c>
      <c r="I25" s="77">
        <f>IF(TrAvia_act!I15=0,"",I10/TrAvia_act!I15*100)</f>
        <v>633.41184988426267</v>
      </c>
      <c r="J25" s="77">
        <f>IF(TrAvia_act!J15=0,"",J10/TrAvia_act!J15*100)</f>
        <v>658.48402260416833</v>
      </c>
      <c r="K25" s="77">
        <f>IF(TrAvia_act!K15=0,"",K10/TrAvia_act!K15*100)</f>
        <v>709.95643168235472</v>
      </c>
      <c r="L25" s="77">
        <f>IF(TrAvia_act!L15=0,"",L10/TrAvia_act!L15*100)</f>
        <v>687.97398430573048</v>
      </c>
      <c r="M25" s="77">
        <f>IF(TrAvia_act!M15=0,"",M10/TrAvia_act!M15*100)</f>
        <v>705.66524493940585</v>
      </c>
      <c r="N25" s="77">
        <f>IF(TrAvia_act!N15=0,"",N10/TrAvia_act!N15*100)</f>
        <v>705.85016385710719</v>
      </c>
      <c r="O25" s="77">
        <f>IF(TrAvia_act!O15=0,"",O10/TrAvia_act!O15*100)</f>
        <v>693.93753436801001</v>
      </c>
      <c r="P25" s="77">
        <f>IF(TrAvia_act!P15=0,"",P10/TrAvia_act!P15*100)</f>
        <v>724.60630194456655</v>
      </c>
      <c r="Q25" s="77">
        <f>IF(TrAvia_act!Q15=0,"",Q10/TrAvia_act!Q15*100)</f>
        <v>758.53865891368639</v>
      </c>
    </row>
    <row r="26" spans="1:17" ht="11.45" customHeight="1" x14ac:dyDescent="0.25">
      <c r="A26" s="116" t="s">
        <v>125</v>
      </c>
      <c r="B26" s="77">
        <f>IF(TrAvia_act!B16=0,"",B11/TrAvia_act!B16*100)</f>
        <v>829.84306560585549</v>
      </c>
      <c r="C26" s="77">
        <f>IF(TrAvia_act!C16=0,"",C11/TrAvia_act!C16*100)</f>
        <v>693.21077860794878</v>
      </c>
      <c r="D26" s="77">
        <f>IF(TrAvia_act!D16=0,"",D11/TrAvia_act!D16*100)</f>
        <v>636.88556588212725</v>
      </c>
      <c r="E26" s="77">
        <f>IF(TrAvia_act!E16=0,"",E11/TrAvia_act!E16*100)</f>
        <v>696.26358168029185</v>
      </c>
      <c r="F26" s="77">
        <f>IF(TrAvia_act!F16=0,"",F11/TrAvia_act!F16*100)</f>
        <v>710.72905704546463</v>
      </c>
      <c r="G26" s="77">
        <f>IF(TrAvia_act!G16=0,"",G11/TrAvia_act!G16*100)</f>
        <v>670.6454646647453</v>
      </c>
      <c r="H26" s="77">
        <f>IF(TrAvia_act!H16=0,"",H11/TrAvia_act!H16*100)</f>
        <v>658.10248991501874</v>
      </c>
      <c r="I26" s="77">
        <f>IF(TrAvia_act!I16=0,"",I11/TrAvia_act!I16*100)</f>
        <v>650.24158713371332</v>
      </c>
      <c r="J26" s="77">
        <f>IF(TrAvia_act!J16=0,"",J11/TrAvia_act!J16*100)</f>
        <v>693.58967459375572</v>
      </c>
      <c r="K26" s="77">
        <f>IF(TrAvia_act!K16=0,"",K11/TrAvia_act!K16*100)</f>
        <v>730.99616716736716</v>
      </c>
      <c r="L26" s="77">
        <f>IF(TrAvia_act!L16=0,"",L11/TrAvia_act!L16*100)</f>
        <v>722.45153844420656</v>
      </c>
      <c r="M26" s="77">
        <f>IF(TrAvia_act!M16=0,"",M11/TrAvia_act!M16*100)</f>
        <v>714.96000496084775</v>
      </c>
      <c r="N26" s="77">
        <f>IF(TrAvia_act!N16=0,"",N11/TrAvia_act!N16*100)</f>
        <v>722.876986063647</v>
      </c>
      <c r="O26" s="77">
        <f>IF(TrAvia_act!O16=0,"",O11/TrAvia_act!O16*100)</f>
        <v>720.45378845929974</v>
      </c>
      <c r="P26" s="77">
        <f>IF(TrAvia_act!P16=0,"",P11/TrAvia_act!P16*100)</f>
        <v>756.43521766280992</v>
      </c>
      <c r="Q26" s="77">
        <f>IF(TrAvia_act!Q16=0,"",Q11/TrAvia_act!Q16*100)</f>
        <v>803.91086313477467</v>
      </c>
    </row>
    <row r="27" spans="1:17" ht="11.45" customHeight="1" x14ac:dyDescent="0.25">
      <c r="A27" s="128" t="s">
        <v>18</v>
      </c>
      <c r="B27" s="133">
        <f>IF(TrAvia_act!B17=0,"",B12/TrAvia_act!B17*100)</f>
        <v>979.51529952788951</v>
      </c>
      <c r="C27" s="133">
        <f>IF(TrAvia_act!C17=0,"",C12/TrAvia_act!C17*100)</f>
        <v>963.93263966587881</v>
      </c>
      <c r="D27" s="133">
        <f>IF(TrAvia_act!D17=0,"",D12/TrAvia_act!D17*100)</f>
        <v>877.99118279376387</v>
      </c>
      <c r="E27" s="133">
        <f>IF(TrAvia_act!E17=0,"",E12/TrAvia_act!E17*100)</f>
        <v>969.58497378925892</v>
      </c>
      <c r="F27" s="133">
        <f>IF(TrAvia_act!F17=0,"",F12/TrAvia_act!F17*100)</f>
        <v>958.64107408958932</v>
      </c>
      <c r="G27" s="133">
        <f>IF(TrAvia_act!G17=0,"",G12/TrAvia_act!G17*100)</f>
        <v>887.53935969119732</v>
      </c>
      <c r="H27" s="133">
        <f>IF(TrAvia_act!H17=0,"",H12/TrAvia_act!H17*100)</f>
        <v>858.26466050456793</v>
      </c>
      <c r="I27" s="133">
        <f>IF(TrAvia_act!I17=0,"",I12/TrAvia_act!I17*100)</f>
        <v>856.5101647517306</v>
      </c>
      <c r="J27" s="133">
        <f>IF(TrAvia_act!J17=0,"",J12/TrAvia_act!J17*100)</f>
        <v>897.26146996591694</v>
      </c>
      <c r="K27" s="133">
        <f>IF(TrAvia_act!K17=0,"",K12/TrAvia_act!K17*100)</f>
        <v>947.92329101391579</v>
      </c>
      <c r="L27" s="133">
        <f>IF(TrAvia_act!L17=0,"",L12/TrAvia_act!L17*100)</f>
        <v>836.0076475106988</v>
      </c>
      <c r="M27" s="133">
        <f>IF(TrAvia_act!M17=0,"",M12/TrAvia_act!M17*100)</f>
        <v>856.78970717018149</v>
      </c>
      <c r="N27" s="133">
        <f>IF(TrAvia_act!N17=0,"",N12/TrAvia_act!N17*100)</f>
        <v>856.50291174202357</v>
      </c>
      <c r="O27" s="133">
        <f>IF(TrAvia_act!O17=0,"",O12/TrAvia_act!O17*100)</f>
        <v>842.65947062131477</v>
      </c>
      <c r="P27" s="133">
        <f>IF(TrAvia_act!P17=0,"",P12/TrAvia_act!P17*100)</f>
        <v>875.01155098101276</v>
      </c>
      <c r="Q27" s="133">
        <f>IF(TrAvia_act!Q17=0,"",Q12/TrAvia_act!Q17*100)</f>
        <v>944.80980667276583</v>
      </c>
    </row>
    <row r="28" spans="1:17" ht="11.45" customHeight="1" x14ac:dyDescent="0.25">
      <c r="A28" s="95" t="s">
        <v>126</v>
      </c>
      <c r="B28" s="75">
        <f>IF(TrAvia_act!B18=0,"",B13/TrAvia_act!B18*100)</f>
        <v>938.53410805145859</v>
      </c>
      <c r="C28" s="75">
        <f>IF(TrAvia_act!C18=0,"",C13/TrAvia_act!C18*100)</f>
        <v>919.74681970263691</v>
      </c>
      <c r="D28" s="75">
        <f>IF(TrAvia_act!D18=0,"",D13/TrAvia_act!D18*100)</f>
        <v>839.50693756872056</v>
      </c>
      <c r="E28" s="75">
        <f>IF(TrAvia_act!E18=0,"",E13/TrAvia_act!E18*100)</f>
        <v>918.2793570512398</v>
      </c>
      <c r="F28" s="75">
        <f>IF(TrAvia_act!F18=0,"",F13/TrAvia_act!F18*100)</f>
        <v>909.2922683115512</v>
      </c>
      <c r="G28" s="75">
        <f>IF(TrAvia_act!G18=0,"",G13/TrAvia_act!G18*100)</f>
        <v>846.41961663410689</v>
      </c>
      <c r="H28" s="75">
        <f>IF(TrAvia_act!H18=0,"",H13/TrAvia_act!H18*100)</f>
        <v>821.38766410401377</v>
      </c>
      <c r="I28" s="75">
        <f>IF(TrAvia_act!I18=0,"",I13/TrAvia_act!I18*100)</f>
        <v>820.10557776065514</v>
      </c>
      <c r="J28" s="75">
        <f>IF(TrAvia_act!J18=0,"",J13/TrAvia_act!J18*100)</f>
        <v>850.07912317847422</v>
      </c>
      <c r="K28" s="75">
        <f>IF(TrAvia_act!K18=0,"",K13/TrAvia_act!K18*100)</f>
        <v>876.98885195039918</v>
      </c>
      <c r="L28" s="75">
        <f>IF(TrAvia_act!L18=0,"",L13/TrAvia_act!L18*100)</f>
        <v>750.16753481600904</v>
      </c>
      <c r="M28" s="75">
        <f>IF(TrAvia_act!M18=0,"",M13/TrAvia_act!M18*100)</f>
        <v>750.29832623291816</v>
      </c>
      <c r="N28" s="75">
        <f>IF(TrAvia_act!N18=0,"",N13/TrAvia_act!N18*100)</f>
        <v>738.48802945459113</v>
      </c>
      <c r="O28" s="75">
        <f>IF(TrAvia_act!O18=0,"",O13/TrAvia_act!O18*100)</f>
        <v>712.01350331274011</v>
      </c>
      <c r="P28" s="75">
        <f>IF(TrAvia_act!P18=0,"",P13/TrAvia_act!P18*100)</f>
        <v>734.98834890645492</v>
      </c>
      <c r="Q28" s="75">
        <f>IF(TrAvia_act!Q18=0,"",Q13/TrAvia_act!Q18*100)</f>
        <v>808.75608155261068</v>
      </c>
    </row>
    <row r="29" spans="1:17" ht="11.45" customHeight="1" x14ac:dyDescent="0.25">
      <c r="A29" s="93" t="s">
        <v>125</v>
      </c>
      <c r="B29" s="74">
        <f>IF(TrAvia_act!B19=0,"",B14/TrAvia_act!B19*100)</f>
        <v>1208.6553154131338</v>
      </c>
      <c r="C29" s="74">
        <f>IF(TrAvia_act!C19=0,"",C14/TrAvia_act!C19*100)</f>
        <v>1177.1988950542486</v>
      </c>
      <c r="D29" s="74">
        <f>IF(TrAvia_act!D19=0,"",D14/TrAvia_act!D19*100)</f>
        <v>1083.4528618538664</v>
      </c>
      <c r="E29" s="74">
        <f>IF(TrAvia_act!E19=0,"",E14/TrAvia_act!E19*100)</f>
        <v>1186.8795321428126</v>
      </c>
      <c r="F29" s="74">
        <f>IF(TrAvia_act!F19=0,"",F14/TrAvia_act!F19*100)</f>
        <v>1170.944627288173</v>
      </c>
      <c r="G29" s="74">
        <f>IF(TrAvia_act!G19=0,"",G14/TrAvia_act!G19*100)</f>
        <v>1094.2836703285418</v>
      </c>
      <c r="H29" s="74">
        <f>IF(TrAvia_act!H19=0,"",H14/TrAvia_act!H19*100)</f>
        <v>1048.311373182031</v>
      </c>
      <c r="I29" s="74">
        <f>IF(TrAvia_act!I19=0,"",I14/TrAvia_act!I19*100)</f>
        <v>1052.8136483823207</v>
      </c>
      <c r="J29" s="74">
        <f>IF(TrAvia_act!J19=0,"",J14/TrAvia_act!J19*100)</f>
        <v>1089.2757901354173</v>
      </c>
      <c r="K29" s="74">
        <f>IF(TrAvia_act!K19=0,"",K14/TrAvia_act!K19*100)</f>
        <v>1101.8074097798578</v>
      </c>
      <c r="L29" s="74">
        <f>IF(TrAvia_act!L19=0,"",L14/TrAvia_act!L19*100)</f>
        <v>988.50075470695117</v>
      </c>
      <c r="M29" s="74">
        <f>IF(TrAvia_act!M19=0,"",M14/TrAvia_act!M19*100)</f>
        <v>1008.7065059024376</v>
      </c>
      <c r="N29" s="74">
        <f>IF(TrAvia_act!N19=0,"",N14/TrAvia_act!N19*100)</f>
        <v>984.52382874409898</v>
      </c>
      <c r="O29" s="74">
        <f>IF(TrAvia_act!O19=0,"",O14/TrAvia_act!O19*100)</f>
        <v>966.18150044220204</v>
      </c>
      <c r="P29" s="74">
        <f>IF(TrAvia_act!P19=0,"",P14/TrAvia_act!P19*100)</f>
        <v>1031.3256254373705</v>
      </c>
      <c r="Q29" s="74">
        <f>IF(TrAvia_act!Q19=0,"",Q14/TrAvia_act!Q19*100)</f>
        <v>1109.0354134361016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78.919975802440078</v>
      </c>
      <c r="C32" s="134">
        <f>IF(TrAvia_act!C4=0,"",C8/TrAvia_act!C4*1000)</f>
        <v>73.384617453475755</v>
      </c>
      <c r="D32" s="134">
        <f>IF(TrAvia_act!D4=0,"",D8/TrAvia_act!D4*1000)</f>
        <v>68.787002734467407</v>
      </c>
      <c r="E32" s="134">
        <f>IF(TrAvia_act!E4=0,"",E8/TrAvia_act!E4*1000)</f>
        <v>74.925201298586785</v>
      </c>
      <c r="F32" s="134">
        <f>IF(TrAvia_act!F4=0,"",F8/TrAvia_act!F4*1000)</f>
        <v>74.629056315015703</v>
      </c>
      <c r="G32" s="134">
        <f>IF(TrAvia_act!G4=0,"",G8/TrAvia_act!G4*1000)</f>
        <v>68.964215391422385</v>
      </c>
      <c r="H32" s="134">
        <f>IF(TrAvia_act!H4=0,"",H8/TrAvia_act!H4*1000)</f>
        <v>65.461084941833107</v>
      </c>
      <c r="I32" s="134">
        <f>IF(TrAvia_act!I4=0,"",I8/TrAvia_act!I4*1000)</f>
        <v>65.31862642764338</v>
      </c>
      <c r="J32" s="134">
        <f>IF(TrAvia_act!J4=0,"",J8/TrAvia_act!J4*1000)</f>
        <v>69.32078628774677</v>
      </c>
      <c r="K32" s="134">
        <f>IF(TrAvia_act!K4=0,"",K8/TrAvia_act!K4*1000)</f>
        <v>71.544261748134176</v>
      </c>
      <c r="L32" s="134">
        <f>IF(TrAvia_act!L4=0,"",L8/TrAvia_act!L4*1000)</f>
        <v>68.844487913349155</v>
      </c>
      <c r="M32" s="134">
        <f>IF(TrAvia_act!M4=0,"",M8/TrAvia_act!M4*1000)</f>
        <v>68.66048356668793</v>
      </c>
      <c r="N32" s="134">
        <f>IF(TrAvia_act!N4=0,"",N8/TrAvia_act!N4*1000)</f>
        <v>64.002156303212573</v>
      </c>
      <c r="O32" s="134">
        <f>IF(TrAvia_act!O4=0,"",O8/TrAvia_act!O4*1000)</f>
        <v>60.202599801088901</v>
      </c>
      <c r="P32" s="134">
        <f>IF(TrAvia_act!P4=0,"",P8/TrAvia_act!P4*1000)</f>
        <v>61.686165010988802</v>
      </c>
      <c r="Q32" s="134">
        <f>IF(TrAvia_act!Q4=0,"",Q8/TrAvia_act!Q4*1000)</f>
        <v>63.804581257556876</v>
      </c>
    </row>
    <row r="33" spans="1:17" ht="11.45" customHeight="1" x14ac:dyDescent="0.25">
      <c r="A33" s="116" t="s">
        <v>23</v>
      </c>
      <c r="B33" s="77">
        <f>IF(TrAvia_act!B5=0,"",B9/TrAvia_act!B5*1000)</f>
        <v>495.82844301158298</v>
      </c>
      <c r="C33" s="77">
        <f>IF(TrAvia_act!C5=0,"",C9/TrAvia_act!C5*1000)</f>
        <v>493.55183862284628</v>
      </c>
      <c r="D33" s="77">
        <f>IF(TrAvia_act!D5=0,"",D9/TrAvia_act!D5*1000)</f>
        <v>482.74780400199046</v>
      </c>
      <c r="E33" s="77">
        <f>IF(TrAvia_act!E5=0,"",E9/TrAvia_act!E5*1000)</f>
        <v>484.05356688047391</v>
      </c>
      <c r="F33" s="77">
        <f>IF(TrAvia_act!F5=0,"",F9/TrAvia_act!F5*1000)</f>
        <v>482.97049152695445</v>
      </c>
      <c r="G33" s="77">
        <f>IF(TrAvia_act!G5=0,"",G9/TrAvia_act!G5*1000)</f>
        <v>463.4295003123591</v>
      </c>
      <c r="H33" s="77">
        <f>IF(TrAvia_act!H5=0,"",H9/TrAvia_act!H5*1000)</f>
        <v>437.37846602646255</v>
      </c>
      <c r="I33" s="77">
        <f>IF(TrAvia_act!I5=0,"",I9/TrAvia_act!I5*1000)</f>
        <v>437.68710309639499</v>
      </c>
      <c r="J33" s="77">
        <f>IF(TrAvia_act!J5=0,"",J9/TrAvia_act!J5*1000)</f>
        <v>440.01487599973836</v>
      </c>
      <c r="K33" s="77">
        <f>IF(TrAvia_act!K5=0,"",K9/TrAvia_act!K5*1000)</f>
        <v>423.92811141641101</v>
      </c>
      <c r="L33" s="77">
        <f>IF(TrAvia_act!L5=0,"",L9/TrAvia_act!L5*1000)</f>
        <v>431.98555595951012</v>
      </c>
      <c r="M33" s="77">
        <f>IF(TrAvia_act!M5=0,"",M9/TrAvia_act!M5*1000)</f>
        <v>444.97256679858936</v>
      </c>
      <c r="N33" s="77">
        <f>IF(TrAvia_act!N5=0,"",N9/TrAvia_act!N5*1000)</f>
        <v>414.88818277781945</v>
      </c>
      <c r="O33" s="77">
        <f>IF(TrAvia_act!O5=0,"",O9/TrAvia_act!O5*1000)</f>
        <v>432.05904963687203</v>
      </c>
      <c r="P33" s="77">
        <f>IF(TrAvia_act!P5=0,"",P9/TrAvia_act!P5*1000)</f>
        <v>423.47334672426285</v>
      </c>
      <c r="Q33" s="77">
        <f>IF(TrAvia_act!Q5=0,"",Q9/TrAvia_act!Q5*1000)</f>
        <v>417.32824029959016</v>
      </c>
    </row>
    <row r="34" spans="1:17" ht="11.45" customHeight="1" x14ac:dyDescent="0.25">
      <c r="A34" s="116" t="s">
        <v>127</v>
      </c>
      <c r="B34" s="77">
        <f>IF(TrAvia_act!B6=0,"",B10/TrAvia_act!B6*1000)</f>
        <v>81.749354900735923</v>
      </c>
      <c r="C34" s="77">
        <f>IF(TrAvia_act!C6=0,"",C10/TrAvia_act!C6*1000)</f>
        <v>79.757298493839059</v>
      </c>
      <c r="D34" s="77">
        <f>IF(TrAvia_act!D6=0,"",D10/TrAvia_act!D6*1000)</f>
        <v>74.137895621902103</v>
      </c>
      <c r="E34" s="77">
        <f>IF(TrAvia_act!E6=0,"",E10/TrAvia_act!E6*1000)</f>
        <v>81.915590155870575</v>
      </c>
      <c r="F34" s="77">
        <f>IF(TrAvia_act!F6=0,"",F10/TrAvia_act!F6*1000)</f>
        <v>80.451832871992352</v>
      </c>
      <c r="G34" s="77">
        <f>IF(TrAvia_act!G6=0,"",G10/TrAvia_act!G6*1000)</f>
        <v>73.73492958648842</v>
      </c>
      <c r="H34" s="77">
        <f>IF(TrAvia_act!H6=0,"",H10/TrAvia_act!H6*1000)</f>
        <v>69.218184341541857</v>
      </c>
      <c r="I34" s="77">
        <f>IF(TrAvia_act!I6=0,"",I10/TrAvia_act!I6*1000)</f>
        <v>69.055108467685059</v>
      </c>
      <c r="J34" s="77">
        <f>IF(TrAvia_act!J6=0,"",J10/TrAvia_act!J6*1000)</f>
        <v>73.089517066433856</v>
      </c>
      <c r="K34" s="77">
        <f>IF(TrAvia_act!K6=0,"",K10/TrAvia_act!K6*1000)</f>
        <v>76.102361633262277</v>
      </c>
      <c r="L34" s="77">
        <f>IF(TrAvia_act!L6=0,"",L10/TrAvia_act!L6*1000)</f>
        <v>73.093820479401344</v>
      </c>
      <c r="M34" s="77">
        <f>IF(TrAvia_act!M6=0,"",M10/TrAvia_act!M6*1000)</f>
        <v>74.254507524207625</v>
      </c>
      <c r="N34" s="77">
        <f>IF(TrAvia_act!N6=0,"",N10/TrAvia_act!N6*1000)</f>
        <v>69.492165636646519</v>
      </c>
      <c r="O34" s="77">
        <f>IF(TrAvia_act!O6=0,"",O10/TrAvia_act!O6*1000)</f>
        <v>65.971594955189261</v>
      </c>
      <c r="P34" s="77">
        <f>IF(TrAvia_act!P6=0,"",P10/TrAvia_act!P6*1000)</f>
        <v>67.272428172248766</v>
      </c>
      <c r="Q34" s="77">
        <f>IF(TrAvia_act!Q6=0,"",Q10/TrAvia_act!Q6*1000)</f>
        <v>68.731374824040159</v>
      </c>
    </row>
    <row r="35" spans="1:17" ht="11.45" customHeight="1" x14ac:dyDescent="0.25">
      <c r="A35" s="116" t="s">
        <v>125</v>
      </c>
      <c r="B35" s="77">
        <f>IF(TrAvia_act!B7=0,"",B11/TrAvia_act!B7*1000)</f>
        <v>66.045700729390973</v>
      </c>
      <c r="C35" s="77">
        <f>IF(TrAvia_act!C7=0,"",C11/TrAvia_act!C7*1000)</f>
        <v>54.964206642328072</v>
      </c>
      <c r="D35" s="77">
        <f>IF(TrAvia_act!D7=0,"",D11/TrAvia_act!D7*1000)</f>
        <v>51.671488632548403</v>
      </c>
      <c r="E35" s="77">
        <f>IF(TrAvia_act!E7=0,"",E11/TrAvia_act!E7*1000)</f>
        <v>54.467298870003475</v>
      </c>
      <c r="F35" s="77">
        <f>IF(TrAvia_act!F7=0,"",F11/TrAvia_act!F7*1000)</f>
        <v>57.158560625596273</v>
      </c>
      <c r="G35" s="77">
        <f>IF(TrAvia_act!G7=0,"",G11/TrAvia_act!G7*1000)</f>
        <v>52.683240982458017</v>
      </c>
      <c r="H35" s="77">
        <f>IF(TrAvia_act!H7=0,"",H11/TrAvia_act!H7*1000)</f>
        <v>51.165002838996728</v>
      </c>
      <c r="I35" s="77">
        <f>IF(TrAvia_act!I7=0,"",I11/TrAvia_act!I7*1000)</f>
        <v>52.267370421791775</v>
      </c>
      <c r="J35" s="77">
        <f>IF(TrAvia_act!J7=0,"",J11/TrAvia_act!J7*1000)</f>
        <v>56.044310375170085</v>
      </c>
      <c r="K35" s="77">
        <f>IF(TrAvia_act!K7=0,"",K11/TrAvia_act!K7*1000)</f>
        <v>58.860510747988371</v>
      </c>
      <c r="L35" s="77">
        <f>IF(TrAvia_act!L7=0,"",L11/TrAvia_act!L7*1000)</f>
        <v>57.087475946138504</v>
      </c>
      <c r="M35" s="77">
        <f>IF(TrAvia_act!M7=0,"",M11/TrAvia_act!M7*1000)</f>
        <v>57.091058224150615</v>
      </c>
      <c r="N35" s="77">
        <f>IF(TrAvia_act!N7=0,"",N11/TrAvia_act!N7*1000)</f>
        <v>53.740538151801069</v>
      </c>
      <c r="O35" s="77">
        <f>IF(TrAvia_act!O7=0,"",O11/TrAvia_act!O7*1000)</f>
        <v>51.554435199081844</v>
      </c>
      <c r="P35" s="77">
        <f>IF(TrAvia_act!P7=0,"",P11/TrAvia_act!P7*1000)</f>
        <v>53.022892468530422</v>
      </c>
      <c r="Q35" s="77">
        <f>IF(TrAvia_act!Q7=0,"",Q11/TrAvia_act!Q7*1000)</f>
        <v>54.705728718653909</v>
      </c>
    </row>
    <row r="36" spans="1:17" ht="11.45" customHeight="1" x14ac:dyDescent="0.25">
      <c r="A36" s="128" t="s">
        <v>33</v>
      </c>
      <c r="B36" s="133">
        <f>IF(TrAvia_act!B8=0,"",B12/TrAvia_act!B8*1000)</f>
        <v>384.32654089026937</v>
      </c>
      <c r="C36" s="133">
        <f>IF(TrAvia_act!C8=0,"",C12/TrAvia_act!C8*1000)</f>
        <v>363.11966287707844</v>
      </c>
      <c r="D36" s="133">
        <f>IF(TrAvia_act!D8=0,"",D12/TrAvia_act!D8*1000)</f>
        <v>331.7477865225602</v>
      </c>
      <c r="E36" s="133">
        <f>IF(TrAvia_act!E8=0,"",E12/TrAvia_act!E8*1000)</f>
        <v>349.75182525970075</v>
      </c>
      <c r="F36" s="133">
        <f>IF(TrAvia_act!F8=0,"",F12/TrAvia_act!F8*1000)</f>
        <v>342.20746585142967</v>
      </c>
      <c r="G36" s="133">
        <f>IF(TrAvia_act!G8=0,"",G12/TrAvia_act!G8*1000)</f>
        <v>326.55404882891821</v>
      </c>
      <c r="H36" s="133">
        <f>IF(TrAvia_act!H8=0,"",H12/TrAvia_act!H8*1000)</f>
        <v>326.79108212806443</v>
      </c>
      <c r="I36" s="133">
        <f>IF(TrAvia_act!I8=0,"",I12/TrAvia_act!I8*1000)</f>
        <v>331.07402197322432</v>
      </c>
      <c r="J36" s="133">
        <f>IF(TrAvia_act!J8=0,"",J12/TrAvia_act!J8*1000)</f>
        <v>334.61978365227446</v>
      </c>
      <c r="K36" s="133">
        <f>IF(TrAvia_act!K8=0,"",K12/TrAvia_act!K8*1000)</f>
        <v>306.98904065834984</v>
      </c>
      <c r="L36" s="133">
        <f>IF(TrAvia_act!L8=0,"",L12/TrAvia_act!L8*1000)</f>
        <v>250.59523788905679</v>
      </c>
      <c r="M36" s="133">
        <f>IF(TrAvia_act!M8=0,"",M12/TrAvia_act!M8*1000)</f>
        <v>243.44367652641401</v>
      </c>
      <c r="N36" s="133">
        <f>IF(TrAvia_act!N8=0,"",N12/TrAvia_act!N8*1000)</f>
        <v>233.70426529222337</v>
      </c>
      <c r="O36" s="133">
        <f>IF(TrAvia_act!O8=0,"",O12/TrAvia_act!O8*1000)</f>
        <v>230.00699789275825</v>
      </c>
      <c r="P36" s="133">
        <f>IF(TrAvia_act!P8=0,"",P12/TrAvia_act!P8*1000)</f>
        <v>233.05210947625545</v>
      </c>
      <c r="Q36" s="133">
        <f>IF(TrAvia_act!Q8=0,"",Q12/TrAvia_act!Q8*1000)</f>
        <v>263.55671218231782</v>
      </c>
    </row>
    <row r="37" spans="1:17" ht="11.45" customHeight="1" x14ac:dyDescent="0.25">
      <c r="A37" s="95" t="s">
        <v>126</v>
      </c>
      <c r="B37" s="75">
        <f>IF(TrAvia_act!B9=0,"",B13/TrAvia_act!B9*1000)</f>
        <v>459.08764189406457</v>
      </c>
      <c r="C37" s="75">
        <f>IF(TrAvia_act!C9=0,"",C13/TrAvia_act!C9*1000)</f>
        <v>438.72140521675936</v>
      </c>
      <c r="D37" s="75">
        <f>IF(TrAvia_act!D9=0,"",D13/TrAvia_act!D9*1000)</f>
        <v>394.34262526157755</v>
      </c>
      <c r="E37" s="75">
        <f>IF(TrAvia_act!E9=0,"",E13/TrAvia_act!E9*1000)</f>
        <v>425.31881322104766</v>
      </c>
      <c r="F37" s="75">
        <f>IF(TrAvia_act!F9=0,"",F13/TrAvia_act!F9*1000)</f>
        <v>415.81102704364309</v>
      </c>
      <c r="G37" s="75">
        <f>IF(TrAvia_act!G9=0,"",G13/TrAvia_act!G9*1000)</f>
        <v>391.13225517480527</v>
      </c>
      <c r="H37" s="75">
        <f>IF(TrAvia_act!H9=0,"",H13/TrAvia_act!H9*1000)</f>
        <v>395.27167432167874</v>
      </c>
      <c r="I37" s="75">
        <f>IF(TrAvia_act!I9=0,"",I13/TrAvia_act!I9*1000)</f>
        <v>399.11528196566752</v>
      </c>
      <c r="J37" s="75">
        <f>IF(TrAvia_act!J9=0,"",J13/TrAvia_act!J9*1000)</f>
        <v>423.4249869673468</v>
      </c>
      <c r="K37" s="75">
        <f>IF(TrAvia_act!K9=0,"",K13/TrAvia_act!K9*1000)</f>
        <v>430.32023615604089</v>
      </c>
      <c r="L37" s="75">
        <f>IF(TrAvia_act!L9=0,"",L13/TrAvia_act!L9*1000)</f>
        <v>354.52787822573526</v>
      </c>
      <c r="M37" s="75">
        <f>IF(TrAvia_act!M9=0,"",M13/TrAvia_act!M9*1000)</f>
        <v>342.01591249725499</v>
      </c>
      <c r="N37" s="75">
        <f>IF(TrAvia_act!N9=0,"",N13/TrAvia_act!N9*1000)</f>
        <v>339.55308770092461</v>
      </c>
      <c r="O37" s="75">
        <f>IF(TrAvia_act!O9=0,"",O13/TrAvia_act!O9*1000)</f>
        <v>323.6570908870853</v>
      </c>
      <c r="P37" s="75">
        <f>IF(TrAvia_act!P9=0,"",P13/TrAvia_act!P9*1000)</f>
        <v>309.42598497717717</v>
      </c>
      <c r="Q37" s="75">
        <f>IF(TrAvia_act!Q9=0,"",Q13/TrAvia_act!Q9*1000)</f>
        <v>344.98458957645357</v>
      </c>
    </row>
    <row r="38" spans="1:17" ht="11.45" customHeight="1" x14ac:dyDescent="0.25">
      <c r="A38" s="93" t="s">
        <v>125</v>
      </c>
      <c r="B38" s="74">
        <f>IF(TrAvia_act!B10=0,"",B14/TrAvia_act!B10*1000)</f>
        <v>225.14207108769926</v>
      </c>
      <c r="C38" s="74">
        <f>IF(TrAvia_act!C10=0,"",C14/TrAvia_act!C10*1000)</f>
        <v>220.0950203566847</v>
      </c>
      <c r="D38" s="74">
        <f>IF(TrAvia_act!D10=0,"",D14/TrAvia_act!D10*1000)</f>
        <v>200.25347041575236</v>
      </c>
      <c r="E38" s="74">
        <f>IF(TrAvia_act!E10=0,"",E14/TrAvia_act!E10*1000)</f>
        <v>221.05459798867483</v>
      </c>
      <c r="F38" s="74">
        <f>IF(TrAvia_act!F10=0,"",F14/TrAvia_act!F10*1000)</f>
        <v>215.04113803721953</v>
      </c>
      <c r="G38" s="74">
        <f>IF(TrAvia_act!G10=0,"",G14/TrAvia_act!G10*1000)</f>
        <v>198.86392114064759</v>
      </c>
      <c r="H38" s="74">
        <f>IF(TrAvia_act!H10=0,"",H14/TrAvia_act!H10*1000)</f>
        <v>192.27807549251466</v>
      </c>
      <c r="I38" s="74">
        <f>IF(TrAvia_act!I10=0,"",I14/TrAvia_act!I10*1000)</f>
        <v>192.92410243799426</v>
      </c>
      <c r="J38" s="74">
        <f>IF(TrAvia_act!J10=0,"",J14/TrAvia_act!J10*1000)</f>
        <v>200.84051148166139</v>
      </c>
      <c r="K38" s="74">
        <f>IF(TrAvia_act!K10=0,"",K14/TrAvia_act!K10*1000)</f>
        <v>205.35933494250037</v>
      </c>
      <c r="L38" s="74">
        <f>IF(TrAvia_act!L10=0,"",L14/TrAvia_act!L10*1000)</f>
        <v>179.60938682284007</v>
      </c>
      <c r="M38" s="74">
        <f>IF(TrAvia_act!M10=0,"",M14/TrAvia_act!M10*1000)</f>
        <v>186.42944254897517</v>
      </c>
      <c r="N38" s="74">
        <f>IF(TrAvia_act!N10=0,"",N14/TrAvia_act!N10*1000)</f>
        <v>186.41864609901799</v>
      </c>
      <c r="O38" s="74">
        <f>IF(TrAvia_act!O10=0,"",O14/TrAvia_act!O10*1000)</f>
        <v>191.41650006014356</v>
      </c>
      <c r="P38" s="74">
        <f>IF(TrAvia_act!P10=0,"",P14/TrAvia_act!P10*1000)</f>
        <v>194.79968094384159</v>
      </c>
      <c r="Q38" s="74">
        <f>IF(TrAvia_act!Q10=0,"",Q14/TrAvia_act!Q10*1000)</f>
        <v>218.21822537184173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7562.6242692112091</v>
      </c>
      <c r="C41" s="134">
        <f>IF(TrAvia_act!C22=0,"",1000000*C8/TrAvia_act!C22)</f>
        <v>7114.8071875204396</v>
      </c>
      <c r="D41" s="134">
        <f>IF(TrAvia_act!D22=0,"",1000000*D8/TrAvia_act!D22)</f>
        <v>6626.8411683892609</v>
      </c>
      <c r="E41" s="134">
        <f>IF(TrAvia_act!E22=0,"",1000000*E8/TrAvia_act!E22)</f>
        <v>7234.6816233091849</v>
      </c>
      <c r="F41" s="134">
        <f>IF(TrAvia_act!F22=0,"",1000000*F8/TrAvia_act!F22)</f>
        <v>7213.462057198848</v>
      </c>
      <c r="G41" s="134">
        <f>IF(TrAvia_act!G22=0,"",1000000*G8/TrAvia_act!G22)</f>
        <v>6790.219554580457</v>
      </c>
      <c r="H41" s="134">
        <f>IF(TrAvia_act!H22=0,"",1000000*H8/TrAvia_act!H22)</f>
        <v>6700.0750927758554</v>
      </c>
      <c r="I41" s="134">
        <f>IF(TrAvia_act!I22=0,"",1000000*I8/TrAvia_act!I22)</f>
        <v>6797.1414081613711</v>
      </c>
      <c r="J41" s="134">
        <f>IF(TrAvia_act!J22=0,"",1000000*J8/TrAvia_act!J22)</f>
        <v>7071.025951680831</v>
      </c>
      <c r="K41" s="134">
        <f>IF(TrAvia_act!K22=0,"",1000000*K8/TrAvia_act!K22)</f>
        <v>7379.1984306552513</v>
      </c>
      <c r="L41" s="134">
        <f>IF(TrAvia_act!L22=0,"",1000000*L8/TrAvia_act!L22)</f>
        <v>7005.8133468068208</v>
      </c>
      <c r="M41" s="134">
        <f>IF(TrAvia_act!M22=0,"",1000000*M8/TrAvia_act!M22)</f>
        <v>7121.5347899643602</v>
      </c>
      <c r="N41" s="134">
        <f>IF(TrAvia_act!N22=0,"",1000000*N8/TrAvia_act!N22)</f>
        <v>7267.3407780061671</v>
      </c>
      <c r="O41" s="134">
        <f>IF(TrAvia_act!O22=0,"",1000000*O8/TrAvia_act!O22)</f>
        <v>7247.3902967882059</v>
      </c>
      <c r="P41" s="134">
        <f>IF(TrAvia_act!P22=0,"",1000000*P8/TrAvia_act!P22)</f>
        <v>7542.9502753367588</v>
      </c>
      <c r="Q41" s="134">
        <f>IF(TrAvia_act!Q22=0,"",1000000*Q8/TrAvia_act!Q22)</f>
        <v>7764.9350840520765</v>
      </c>
    </row>
    <row r="42" spans="1:17" ht="11.45" customHeight="1" x14ac:dyDescent="0.25">
      <c r="A42" s="116" t="s">
        <v>23</v>
      </c>
      <c r="B42" s="77">
        <f>IF(TrAvia_act!B23=0,"",1000000*B9/TrAvia_act!B23)</f>
        <v>7755.3208712605829</v>
      </c>
      <c r="C42" s="77">
        <f>IF(TrAvia_act!C23=0,"",1000000*C9/TrAvia_act!C23)</f>
        <v>7018.9884766761543</v>
      </c>
      <c r="D42" s="77">
        <f>IF(TrAvia_act!D23=0,"",1000000*D9/TrAvia_act!D23)</f>
        <v>6715.9840473744844</v>
      </c>
      <c r="E42" s="77">
        <f>IF(TrAvia_act!E23=0,"",1000000*E9/TrAvia_act!E23)</f>
        <v>6815.3350030392439</v>
      </c>
      <c r="F42" s="77">
        <f>IF(TrAvia_act!F23=0,"",1000000*F9/TrAvia_act!F23)</f>
        <v>6755.8662969669085</v>
      </c>
      <c r="G42" s="77">
        <f>IF(TrAvia_act!G23=0,"",1000000*G9/TrAvia_act!G23)</f>
        <v>6695.0049993115044</v>
      </c>
      <c r="H42" s="77">
        <f>IF(TrAvia_act!H23=0,"",1000000*H9/TrAvia_act!H23)</f>
        <v>6703.362685549323</v>
      </c>
      <c r="I42" s="77">
        <f>IF(TrAvia_act!I23=0,"",1000000*I9/TrAvia_act!I23)</f>
        <v>6772.9495330602558</v>
      </c>
      <c r="J42" s="77">
        <f>IF(TrAvia_act!J23=0,"",1000000*J9/TrAvia_act!J23)</f>
        <v>6830.1720521230855</v>
      </c>
      <c r="K42" s="77">
        <f>IF(TrAvia_act!K23=0,"",1000000*K9/TrAvia_act!K23)</f>
        <v>6819.4667568908262</v>
      </c>
      <c r="L42" s="77">
        <f>IF(TrAvia_act!L23=0,"",1000000*L9/TrAvia_act!L23)</f>
        <v>6986.3956642426347</v>
      </c>
      <c r="M42" s="77">
        <f>IF(TrAvia_act!M23=0,"",1000000*M9/TrAvia_act!M23)</f>
        <v>6732.8304836833631</v>
      </c>
      <c r="N42" s="77">
        <f>IF(TrAvia_act!N23=0,"",1000000*N9/TrAvia_act!N23)</f>
        <v>6794.4156432169866</v>
      </c>
      <c r="O42" s="77">
        <f>IF(TrAvia_act!O23=0,"",1000000*O9/TrAvia_act!O23)</f>
        <v>6858.2863501293259</v>
      </c>
      <c r="P42" s="77">
        <f>IF(TrAvia_act!P23=0,"",1000000*P9/TrAvia_act!P23)</f>
        <v>7072.7512088259091</v>
      </c>
      <c r="Q42" s="77">
        <f>IF(TrAvia_act!Q23=0,"",1000000*Q9/TrAvia_act!Q23)</f>
        <v>7245.0418069994375</v>
      </c>
    </row>
    <row r="43" spans="1:17" ht="11.45" customHeight="1" x14ac:dyDescent="0.25">
      <c r="A43" s="116" t="s">
        <v>127</v>
      </c>
      <c r="B43" s="77">
        <f>IF(TrAvia_act!B24=0,"",1000000*B10/TrAvia_act!B24)</f>
        <v>6274.8002392362114</v>
      </c>
      <c r="C43" s="77">
        <f>IF(TrAvia_act!C24=0,"",1000000*C10/TrAvia_act!C24)</f>
        <v>6130.9931904483692</v>
      </c>
      <c r="D43" s="77">
        <f>IF(TrAvia_act!D24=0,"",1000000*D10/TrAvia_act!D24)</f>
        <v>5752.8025508730652</v>
      </c>
      <c r="E43" s="77">
        <f>IF(TrAvia_act!E24=0,"",1000000*E10/TrAvia_act!E24)</f>
        <v>6343.8516231240001</v>
      </c>
      <c r="F43" s="77">
        <f>IF(TrAvia_act!F24=0,"",1000000*F10/TrAvia_act!F24)</f>
        <v>6257.0752791032055</v>
      </c>
      <c r="G43" s="77">
        <f>IF(TrAvia_act!G24=0,"",1000000*G10/TrAvia_act!G24)</f>
        <v>5861.5264938351875</v>
      </c>
      <c r="H43" s="77">
        <f>IF(TrAvia_act!H24=0,"",1000000*H10/TrAvia_act!H24)</f>
        <v>5708.8982023450453</v>
      </c>
      <c r="I43" s="77">
        <f>IF(TrAvia_act!I24=0,"",1000000*I10/TrAvia_act!I24)</f>
        <v>5748.2122286559024</v>
      </c>
      <c r="J43" s="77">
        <f>IF(TrAvia_act!J24=0,"",1000000*J10/TrAvia_act!J24)</f>
        <v>5883.0274379902385</v>
      </c>
      <c r="K43" s="77">
        <f>IF(TrAvia_act!K24=0,"",1000000*K10/TrAvia_act!K24)</f>
        <v>5927.9604107777786</v>
      </c>
      <c r="L43" s="77">
        <f>IF(TrAvia_act!L24=0,"",1000000*L10/TrAvia_act!L24)</f>
        <v>5675.7852608717167</v>
      </c>
      <c r="M43" s="77">
        <f>IF(TrAvia_act!M24=0,"",1000000*M10/TrAvia_act!M24)</f>
        <v>5821.7381457807742</v>
      </c>
      <c r="N43" s="77">
        <f>IF(TrAvia_act!N24=0,"",1000000*N10/TrAvia_act!N24)</f>
        <v>5823.2639619376023</v>
      </c>
      <c r="O43" s="77">
        <f>IF(TrAvia_act!O24=0,"",1000000*O10/TrAvia_act!O24)</f>
        <v>5724.9845318737935</v>
      </c>
      <c r="P43" s="77">
        <f>IF(TrAvia_act!P24=0,"",1000000*P10/TrAvia_act!P24)</f>
        <v>5978.0021247819332</v>
      </c>
      <c r="Q43" s="77">
        <f>IF(TrAvia_act!Q24=0,"",1000000*Q10/TrAvia_act!Q24)</f>
        <v>6257.9439365427297</v>
      </c>
    </row>
    <row r="44" spans="1:17" ht="11.45" customHeight="1" x14ac:dyDescent="0.25">
      <c r="A44" s="116" t="s">
        <v>125</v>
      </c>
      <c r="B44" s="77">
        <f>IF(TrAvia_act!B25=0,"",1000000*B11/TrAvia_act!B25)</f>
        <v>15438.193452631209</v>
      </c>
      <c r="C44" s="77">
        <f>IF(TrAvia_act!C25=0,"",1000000*C11/TrAvia_act!C25)</f>
        <v>12896.315935674376</v>
      </c>
      <c r="D44" s="77">
        <f>IF(TrAvia_act!D25=0,"",1000000*D11/TrAvia_act!D25)</f>
        <v>11848.459617379098</v>
      </c>
      <c r="E44" s="77">
        <f>IF(TrAvia_act!E25=0,"",1000000*E11/TrAvia_act!E25)</f>
        <v>12953.113357443384</v>
      </c>
      <c r="F44" s="77">
        <f>IF(TrAvia_act!F25=0,"",1000000*F11/TrAvia_act!F25)</f>
        <v>13222.22543956924</v>
      </c>
      <c r="G44" s="77">
        <f>IF(TrAvia_act!G25=0,"",1000000*G11/TrAvia_act!G25)</f>
        <v>12476.520322222714</v>
      </c>
      <c r="H44" s="77">
        <f>IF(TrAvia_act!H25=0,"",1000000*H11/TrAvia_act!H25)</f>
        <v>12243.17396023051</v>
      </c>
      <c r="I44" s="77">
        <f>IF(TrAvia_act!I25=0,"",1000000*I11/TrAvia_act!I25)</f>
        <v>12096.931692938058</v>
      </c>
      <c r="J44" s="77">
        <f>IF(TrAvia_act!J25=0,"",1000000*J11/TrAvia_act!J25)</f>
        <v>12755.98552761996</v>
      </c>
      <c r="K44" s="77">
        <f>IF(TrAvia_act!K25=0,"",1000000*K11/TrAvia_act!K25)</f>
        <v>13599.269682215459</v>
      </c>
      <c r="L44" s="77">
        <f>IF(TrAvia_act!L25=0,"",1000000*L11/TrAvia_act!L25)</f>
        <v>12218.46140788905</v>
      </c>
      <c r="M44" s="77">
        <f>IF(TrAvia_act!M25=0,"",1000000*M11/TrAvia_act!M25)</f>
        <v>12080.241661643257</v>
      </c>
      <c r="N44" s="77">
        <f>IF(TrAvia_act!N25=0,"",1000000*N11/TrAvia_act!N25)</f>
        <v>12202.258096720425</v>
      </c>
      <c r="O44" s="77">
        <f>IF(TrAvia_act!O25=0,"",1000000*O11/TrAvia_act!O25)</f>
        <v>12149.535962436024</v>
      </c>
      <c r="P44" s="77">
        <f>IF(TrAvia_act!P25=0,"",1000000*P11/TrAvia_act!P25)</f>
        <v>12743.796637585148</v>
      </c>
      <c r="Q44" s="77">
        <f>IF(TrAvia_act!Q25=0,"",1000000*Q11/TrAvia_act!Q25)</f>
        <v>13530.201223055108</v>
      </c>
    </row>
    <row r="45" spans="1:17" ht="11.45" customHeight="1" x14ac:dyDescent="0.25">
      <c r="A45" s="128" t="s">
        <v>18</v>
      </c>
      <c r="B45" s="133">
        <f>IF(TrAvia_act!B26=0,"",1000000*B12/TrAvia_act!B26)</f>
        <v>10327.165510800594</v>
      </c>
      <c r="C45" s="133">
        <f>IF(TrAvia_act!C26=0,"",1000000*C12/TrAvia_act!C26)</f>
        <v>9797.0637691618449</v>
      </c>
      <c r="D45" s="133">
        <f>IF(TrAvia_act!D26=0,"",1000000*D12/TrAvia_act!D26)</f>
        <v>8933.7767723072484</v>
      </c>
      <c r="E45" s="133">
        <f>IF(TrAvia_act!E26=0,"",1000000*E12/TrAvia_act!E26)</f>
        <v>9828.9964133498888</v>
      </c>
      <c r="F45" s="133">
        <f>IF(TrAvia_act!F26=0,"",1000000*F12/TrAvia_act!F26)</f>
        <v>9727.023157291198</v>
      </c>
      <c r="G45" s="133">
        <f>IF(TrAvia_act!G26=0,"",1000000*G12/TrAvia_act!G26)</f>
        <v>9021.5536929625869</v>
      </c>
      <c r="H45" s="133">
        <f>IF(TrAvia_act!H26=0,"",1000000*H12/TrAvia_act!H26)</f>
        <v>8777.817891720546</v>
      </c>
      <c r="I45" s="133">
        <f>IF(TrAvia_act!I26=0,"",1000000*I12/TrAvia_act!I26)</f>
        <v>8732.6449734589842</v>
      </c>
      <c r="J45" s="133">
        <f>IF(TrAvia_act!J26=0,"",1000000*J12/TrAvia_act!J26)</f>
        <v>9126.615958573133</v>
      </c>
      <c r="K45" s="133">
        <f>IF(TrAvia_act!K26=0,"",1000000*K12/TrAvia_act!K26)</f>
        <v>9752.8365364090459</v>
      </c>
      <c r="L45" s="133">
        <f>IF(TrAvia_act!L26=0,"",1000000*L12/TrAvia_act!L26)</f>
        <v>10270.071100899664</v>
      </c>
      <c r="M45" s="133">
        <f>IF(TrAvia_act!M26=0,"",1000000*M12/TrAvia_act!M26)</f>
        <v>10427.295932733445</v>
      </c>
      <c r="N45" s="133">
        <f>IF(TrAvia_act!N26=0,"",1000000*N12/TrAvia_act!N26)</f>
        <v>10496.639053669187</v>
      </c>
      <c r="O45" s="133">
        <f>IF(TrAvia_act!O26=0,"",1000000*O12/TrAvia_act!O26)</f>
        <v>10186.576260400259</v>
      </c>
      <c r="P45" s="133">
        <f>IF(TrAvia_act!P26=0,"",1000000*P12/TrAvia_act!P26)</f>
        <v>10308.39878565755</v>
      </c>
      <c r="Q45" s="133">
        <f>IF(TrAvia_act!Q26=0,"",1000000*Q12/TrAvia_act!Q26)</f>
        <v>10106.351086680708</v>
      </c>
    </row>
    <row r="46" spans="1:17" ht="11.45" customHeight="1" x14ac:dyDescent="0.25">
      <c r="A46" s="95" t="s">
        <v>126</v>
      </c>
      <c r="B46" s="75">
        <f>IF(TrAvia_act!B27=0,"",1000000*B13/TrAvia_act!B27)</f>
        <v>10138.621823992433</v>
      </c>
      <c r="C46" s="75">
        <f>IF(TrAvia_act!C27=0,"",1000000*C13/TrAvia_act!C27)</f>
        <v>9537.9467811709401</v>
      </c>
      <c r="D46" s="75">
        <f>IF(TrAvia_act!D27=0,"",1000000*D13/TrAvia_act!D27)</f>
        <v>8701.6519399934841</v>
      </c>
      <c r="E46" s="75">
        <f>IF(TrAvia_act!E27=0,"",1000000*E13/TrAvia_act!E27)</f>
        <v>9519.8499334647495</v>
      </c>
      <c r="F46" s="75">
        <f>IF(TrAvia_act!F27=0,"",1000000*F13/TrAvia_act!F27)</f>
        <v>9430.1581555928551</v>
      </c>
      <c r="G46" s="75">
        <f>IF(TrAvia_act!G27=0,"",1000000*G13/TrAvia_act!G27)</f>
        <v>8772.5617984661585</v>
      </c>
      <c r="H46" s="75">
        <f>IF(TrAvia_act!H27=0,"",1000000*H13/TrAvia_act!H27)</f>
        <v>8517.7017590142968</v>
      </c>
      <c r="I46" s="75">
        <f>IF(TrAvia_act!I27=0,"",1000000*I13/TrAvia_act!I27)</f>
        <v>8500.9924654138813</v>
      </c>
      <c r="J46" s="75">
        <f>IF(TrAvia_act!J27=0,"",1000000*J13/TrAvia_act!J27)</f>
        <v>8812.1455737713586</v>
      </c>
      <c r="K46" s="75">
        <f>IF(TrAvia_act!K27=0,"",1000000*K13/TrAvia_act!K27)</f>
        <v>9092.2327754410871</v>
      </c>
      <c r="L46" s="75">
        <f>IF(TrAvia_act!L27=0,"",1000000*L13/TrAvia_act!L27)</f>
        <v>9718.2655339010089</v>
      </c>
      <c r="M46" s="75">
        <f>IF(TrAvia_act!M27=0,"",1000000*M13/TrAvia_act!M27)</f>
        <v>9911.1000824047351</v>
      </c>
      <c r="N46" s="75">
        <f>IF(TrAvia_act!N27=0,"",1000000*N13/TrAvia_act!N27)</f>
        <v>9732.3550612220461</v>
      </c>
      <c r="O46" s="75">
        <f>IF(TrAvia_act!O27=0,"",1000000*O13/TrAvia_act!O27)</f>
        <v>9419.3843669386697</v>
      </c>
      <c r="P46" s="75">
        <f>IF(TrAvia_act!P27=0,"",1000000*P13/TrAvia_act!P27)</f>
        <v>9736.0075494105713</v>
      </c>
      <c r="Q46" s="75">
        <f>IF(TrAvia_act!Q27=0,"",1000000*Q13/TrAvia_act!Q27)</f>
        <v>9418.0892931237577</v>
      </c>
    </row>
    <row r="47" spans="1:17" ht="11.45" customHeight="1" x14ac:dyDescent="0.25">
      <c r="A47" s="93" t="s">
        <v>125</v>
      </c>
      <c r="B47" s="74">
        <f>IF(TrAvia_act!B28=0,"",1000000*B14/TrAvia_act!B28)</f>
        <v>11234.234928428095</v>
      </c>
      <c r="C47" s="74">
        <f>IF(TrAvia_act!C28=0,"",1000000*C14/TrAvia_act!C28)</f>
        <v>10915.302246024234</v>
      </c>
      <c r="D47" s="74">
        <f>IF(TrAvia_act!D28=0,"",1000000*D14/TrAvia_act!D28)</f>
        <v>10041.92827063273</v>
      </c>
      <c r="E47" s="74">
        <f>IF(TrAvia_act!E28=0,"",1000000*E14/TrAvia_act!E28)</f>
        <v>10999.459335803898</v>
      </c>
      <c r="F47" s="74">
        <f>IF(TrAvia_act!F28=0,"",1000000*F14/TrAvia_act!F28)</f>
        <v>10870.234993099722</v>
      </c>
      <c r="G47" s="74">
        <f>IF(TrAvia_act!G28=0,"",1000000*G14/TrAvia_act!G28)</f>
        <v>10140.928332360523</v>
      </c>
      <c r="H47" s="74">
        <f>IF(TrAvia_act!H28=0,"",1000000*H14/TrAvia_act!H28)</f>
        <v>10012.483567944766</v>
      </c>
      <c r="I47" s="74">
        <f>IF(TrAvia_act!I28=0,"",1000000*I14/TrAvia_act!I28)</f>
        <v>9861.3894655679505</v>
      </c>
      <c r="J47" s="74">
        <f>IF(TrAvia_act!J28=0,"",1000000*J14/TrAvia_act!J28)</f>
        <v>10293.224386093872</v>
      </c>
      <c r="K47" s="74">
        <f>IF(TrAvia_act!K28=0,"",1000000*K14/TrAvia_act!K28)</f>
        <v>11151.925764901183</v>
      </c>
      <c r="L47" s="74">
        <f>IF(TrAvia_act!L28=0,"",1000000*L14/TrAvia_act!L28)</f>
        <v>11121.401265053415</v>
      </c>
      <c r="M47" s="74">
        <f>IF(TrAvia_act!M28=0,"",1000000*M14/TrAvia_act!M28)</f>
        <v>11037.275113226982</v>
      </c>
      <c r="N47" s="74">
        <f>IF(TrAvia_act!N28=0,"",1000000*N14/TrAvia_act!N28)</f>
        <v>11213.155296588384</v>
      </c>
      <c r="O47" s="74">
        <f>IF(TrAvia_act!O28=0,"",1000000*O14/TrAvia_act!O28)</f>
        <v>10799.435090745674</v>
      </c>
      <c r="P47" s="74">
        <f>IF(TrAvia_act!P28=0,"",1000000*P14/TrAvia_act!P28)</f>
        <v>10814.211396686786</v>
      </c>
      <c r="Q47" s="74">
        <f>IF(TrAvia_act!Q28=0,"",1000000*Q14/TrAvia_act!Q28)</f>
        <v>10801.157366388754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0.97630549585477155</v>
      </c>
      <c r="C50" s="129">
        <f t="shared" si="6"/>
        <v>0.98005555717442849</v>
      </c>
      <c r="D50" s="129">
        <f t="shared" si="6"/>
        <v>0.97790486868204551</v>
      </c>
      <c r="E50" s="129">
        <f t="shared" si="6"/>
        <v>0.97833098021436704</v>
      </c>
      <c r="F50" s="129">
        <f t="shared" si="6"/>
        <v>0.98258976439558787</v>
      </c>
      <c r="G50" s="129">
        <f t="shared" si="6"/>
        <v>0.98360207148606815</v>
      </c>
      <c r="H50" s="129">
        <f t="shared" si="6"/>
        <v>0.98256089954590842</v>
      </c>
      <c r="I50" s="129">
        <f t="shared" si="6"/>
        <v>0.98392786346881411</v>
      </c>
      <c r="J50" s="129">
        <f t="shared" si="6"/>
        <v>0.9854457167522912</v>
      </c>
      <c r="K50" s="129">
        <f t="shared" si="6"/>
        <v>0.98711010230753449</v>
      </c>
      <c r="L50" s="129">
        <f t="shared" si="6"/>
        <v>0.98524385118152369</v>
      </c>
      <c r="M50" s="129">
        <f t="shared" si="6"/>
        <v>0.98581103770666967</v>
      </c>
      <c r="N50" s="129">
        <f t="shared" si="6"/>
        <v>0.98629169768672809</v>
      </c>
      <c r="O50" s="129">
        <f t="shared" si="6"/>
        <v>0.98621838617674296</v>
      </c>
      <c r="P50" s="129">
        <f t="shared" si="6"/>
        <v>0.98717293424788144</v>
      </c>
      <c r="Q50" s="129">
        <f t="shared" si="6"/>
        <v>0.98721485726591407</v>
      </c>
    </row>
    <row r="51" spans="1:17" ht="11.45" customHeight="1" x14ac:dyDescent="0.25">
      <c r="A51" s="116" t="s">
        <v>23</v>
      </c>
      <c r="B51" s="52">
        <f t="shared" ref="B51:Q51" si="7">IF(B9=0,0,B9/B$7)</f>
        <v>3.4661046398597788E-2</v>
      </c>
      <c r="C51" s="52">
        <f t="shared" si="7"/>
        <v>3.3171971393211083E-2</v>
      </c>
      <c r="D51" s="52">
        <f t="shared" si="7"/>
        <v>3.4035739081622197E-2</v>
      </c>
      <c r="E51" s="52">
        <f t="shared" si="7"/>
        <v>3.0808862054388035E-2</v>
      </c>
      <c r="F51" s="52">
        <f t="shared" si="7"/>
        <v>2.7082501116927969E-2</v>
      </c>
      <c r="G51" s="52">
        <f t="shared" si="7"/>
        <v>3.5674515387500237E-2</v>
      </c>
      <c r="H51" s="52">
        <f t="shared" si="7"/>
        <v>4.2245433246451247E-2</v>
      </c>
      <c r="I51" s="52">
        <f t="shared" si="7"/>
        <v>3.9195399628780964E-2</v>
      </c>
      <c r="J51" s="52">
        <f t="shared" si="7"/>
        <v>4.3720805369127529E-2</v>
      </c>
      <c r="K51" s="52">
        <f t="shared" si="7"/>
        <v>4.2685428434472088E-2</v>
      </c>
      <c r="L51" s="52">
        <f t="shared" si="7"/>
        <v>3.9963243165989121E-2</v>
      </c>
      <c r="M51" s="52">
        <f t="shared" si="7"/>
        <v>2.6425831533280323E-2</v>
      </c>
      <c r="N51" s="52">
        <f t="shared" si="7"/>
        <v>2.7700461662897947E-2</v>
      </c>
      <c r="O51" s="52">
        <f t="shared" si="7"/>
        <v>1.610615062489729E-2</v>
      </c>
      <c r="P51" s="52">
        <f t="shared" si="7"/>
        <v>1.5526023269592E-2</v>
      </c>
      <c r="Q51" s="52">
        <f t="shared" si="7"/>
        <v>1.6841809978705977E-2</v>
      </c>
    </row>
    <row r="52" spans="1:17" ht="11.45" customHeight="1" x14ac:dyDescent="0.25">
      <c r="A52" s="116" t="s">
        <v>127</v>
      </c>
      <c r="B52" s="52">
        <f t="shared" ref="B52:Q52" si="8">IF(B10=0,0,B10/B$7)</f>
        <v>0.67269451405925784</v>
      </c>
      <c r="C52" s="52">
        <f t="shared" si="8"/>
        <v>0.69655178584510147</v>
      </c>
      <c r="D52" s="52">
        <f t="shared" si="8"/>
        <v>0.70265269191779989</v>
      </c>
      <c r="E52" s="52">
        <f t="shared" si="8"/>
        <v>0.71560659846114272</v>
      </c>
      <c r="F52" s="52">
        <f t="shared" si="8"/>
        <v>0.71199620184143253</v>
      </c>
      <c r="G52" s="52">
        <f t="shared" si="8"/>
        <v>0.70257409468960641</v>
      </c>
      <c r="H52" s="52">
        <f t="shared" si="8"/>
        <v>0.67970820071157401</v>
      </c>
      <c r="I52" s="52">
        <f t="shared" si="8"/>
        <v>0.66671611475389914</v>
      </c>
      <c r="J52" s="52">
        <f t="shared" si="8"/>
        <v>0.64569570179910873</v>
      </c>
      <c r="K52" s="52">
        <f t="shared" si="8"/>
        <v>0.61017227965159737</v>
      </c>
      <c r="L52" s="52">
        <f t="shared" si="8"/>
        <v>0.60997423419083208</v>
      </c>
      <c r="M52" s="52">
        <f t="shared" si="8"/>
        <v>0.61899091818684748</v>
      </c>
      <c r="N52" s="52">
        <f t="shared" si="8"/>
        <v>0.59127126064862068</v>
      </c>
      <c r="O52" s="52">
        <f t="shared" si="8"/>
        <v>0.58336854327300203</v>
      </c>
      <c r="P52" s="52">
        <f t="shared" si="8"/>
        <v>0.59040032006634446</v>
      </c>
      <c r="Q52" s="52">
        <f t="shared" si="8"/>
        <v>0.61817501403311081</v>
      </c>
    </row>
    <row r="53" spans="1:17" ht="11.45" customHeight="1" x14ac:dyDescent="0.25">
      <c r="A53" s="116" t="s">
        <v>125</v>
      </c>
      <c r="B53" s="52">
        <f t="shared" ref="B53:Q53" si="9">IF(B11=0,0,B11/B$7)</f>
        <v>0.26894993539691603</v>
      </c>
      <c r="C53" s="52">
        <f t="shared" si="9"/>
        <v>0.25033179993611598</v>
      </c>
      <c r="D53" s="52">
        <f t="shared" si="9"/>
        <v>0.24121643768262341</v>
      </c>
      <c r="E53" s="52">
        <f t="shared" si="9"/>
        <v>0.23191551969883639</v>
      </c>
      <c r="F53" s="52">
        <f t="shared" si="9"/>
        <v>0.24351106143722739</v>
      </c>
      <c r="G53" s="52">
        <f t="shared" si="9"/>
        <v>0.24535346140896147</v>
      </c>
      <c r="H53" s="52">
        <f t="shared" si="9"/>
        <v>0.26060726558788316</v>
      </c>
      <c r="I53" s="52">
        <f t="shared" si="9"/>
        <v>0.2780163490861341</v>
      </c>
      <c r="J53" s="52">
        <f t="shared" si="9"/>
        <v>0.29602920958405482</v>
      </c>
      <c r="K53" s="52">
        <f t="shared" si="9"/>
        <v>0.33425239422146508</v>
      </c>
      <c r="L53" s="52">
        <f t="shared" si="9"/>
        <v>0.33530637382470241</v>
      </c>
      <c r="M53" s="52">
        <f t="shared" si="9"/>
        <v>0.34039428798654187</v>
      </c>
      <c r="N53" s="52">
        <f t="shared" si="9"/>
        <v>0.36731997537520944</v>
      </c>
      <c r="O53" s="52">
        <f t="shared" si="9"/>
        <v>0.38674369227884364</v>
      </c>
      <c r="P53" s="52">
        <f t="shared" si="9"/>
        <v>0.38124659091194507</v>
      </c>
      <c r="Q53" s="52">
        <f t="shared" si="9"/>
        <v>0.35219803325409721</v>
      </c>
    </row>
    <row r="54" spans="1:17" ht="11.45" customHeight="1" x14ac:dyDescent="0.25">
      <c r="A54" s="128" t="s">
        <v>18</v>
      </c>
      <c r="B54" s="127">
        <f t="shared" ref="B54:Q54" si="10">IF(B12=0,0,B12/B$7)</f>
        <v>2.3694504145228366E-2</v>
      </c>
      <c r="C54" s="127">
        <f t="shared" si="10"/>
        <v>1.9944442825571441E-2</v>
      </c>
      <c r="D54" s="127">
        <f t="shared" si="10"/>
        <v>2.2095131317954448E-2</v>
      </c>
      <c r="E54" s="127">
        <f t="shared" si="10"/>
        <v>2.1669019785632959E-2</v>
      </c>
      <c r="F54" s="127">
        <f t="shared" si="10"/>
        <v>1.7410235604412152E-2</v>
      </c>
      <c r="G54" s="127">
        <f t="shared" si="10"/>
        <v>1.6397928513931782E-2</v>
      </c>
      <c r="H54" s="127">
        <f t="shared" si="10"/>
        <v>1.7439100454091531E-2</v>
      </c>
      <c r="I54" s="127">
        <f t="shared" si="10"/>
        <v>1.6072136531185915E-2</v>
      </c>
      <c r="J54" s="127">
        <f t="shared" si="10"/>
        <v>1.455428324770883E-2</v>
      </c>
      <c r="K54" s="127">
        <f t="shared" si="10"/>
        <v>1.288989769246556E-2</v>
      </c>
      <c r="L54" s="127">
        <f t="shared" si="10"/>
        <v>1.4756148818476363E-2</v>
      </c>
      <c r="M54" s="127">
        <f t="shared" si="10"/>
        <v>1.4188962293330363E-2</v>
      </c>
      <c r="N54" s="127">
        <f t="shared" si="10"/>
        <v>1.3708302313271897E-2</v>
      </c>
      <c r="O54" s="127">
        <f t="shared" si="10"/>
        <v>1.3781613823257027E-2</v>
      </c>
      <c r="P54" s="127">
        <f t="shared" si="10"/>
        <v>1.2827065752118593E-2</v>
      </c>
      <c r="Q54" s="127">
        <f t="shared" si="10"/>
        <v>1.2785142734085986E-2</v>
      </c>
    </row>
    <row r="55" spans="1:17" ht="11.45" customHeight="1" x14ac:dyDescent="0.25">
      <c r="A55" s="95" t="s">
        <v>126</v>
      </c>
      <c r="B55" s="48">
        <f t="shared" ref="B55:Q55" si="11">IF(B13=0,0,B13/B$7)</f>
        <v>1.9258777590629376E-2</v>
      </c>
      <c r="C55" s="48">
        <f t="shared" si="11"/>
        <v>1.5764102982034508E-2</v>
      </c>
      <c r="D55" s="48">
        <f t="shared" si="11"/>
        <v>1.7793770641892748E-2</v>
      </c>
      <c r="E55" s="48">
        <f t="shared" si="11"/>
        <v>1.6602396073074517E-2</v>
      </c>
      <c r="F55" s="48">
        <f t="shared" si="11"/>
        <v>1.339938056091735E-2</v>
      </c>
      <c r="G55" s="48">
        <f t="shared" si="11"/>
        <v>1.3043889348773475E-2</v>
      </c>
      <c r="H55" s="48">
        <f t="shared" si="11"/>
        <v>1.3977564764807441E-2</v>
      </c>
      <c r="I55" s="48">
        <f t="shared" si="11"/>
        <v>1.2981575950754854E-2</v>
      </c>
      <c r="J55" s="48">
        <f t="shared" si="11"/>
        <v>1.1069032173414713E-2</v>
      </c>
      <c r="K55" s="48">
        <f t="shared" si="11"/>
        <v>8.1626653748924933E-3</v>
      </c>
      <c r="L55" s="48">
        <f t="shared" si="11"/>
        <v>8.472014194813306E-3</v>
      </c>
      <c r="M55" s="48">
        <f t="shared" si="11"/>
        <v>7.3048266646534056E-3</v>
      </c>
      <c r="N55" s="48">
        <f t="shared" si="11"/>
        <v>6.1500821934613089E-3</v>
      </c>
      <c r="O55" s="48">
        <f t="shared" si="11"/>
        <v>5.6592613866946057E-3</v>
      </c>
      <c r="P55" s="48">
        <f t="shared" si="11"/>
        <v>5.6833681317808808E-3</v>
      </c>
      <c r="Q55" s="48">
        <f t="shared" si="11"/>
        <v>5.9854138209945963E-3</v>
      </c>
    </row>
    <row r="56" spans="1:17" ht="11.45" customHeight="1" x14ac:dyDescent="0.25">
      <c r="A56" s="93" t="s">
        <v>125</v>
      </c>
      <c r="B56" s="46">
        <f t="shared" ref="B56:Q56" si="12">IF(B14=0,0,B14/B$7)</f>
        <v>4.4357265545989901E-3</v>
      </c>
      <c r="C56" s="46">
        <f t="shared" si="12"/>
        <v>4.1803398435369329E-3</v>
      </c>
      <c r="D56" s="46">
        <f t="shared" si="12"/>
        <v>4.301360676061702E-3</v>
      </c>
      <c r="E56" s="46">
        <f t="shared" si="12"/>
        <v>5.0666237125584438E-3</v>
      </c>
      <c r="F56" s="46">
        <f t="shared" si="12"/>
        <v>4.010855043494803E-3</v>
      </c>
      <c r="G56" s="46">
        <f t="shared" si="12"/>
        <v>3.3540391651583055E-3</v>
      </c>
      <c r="H56" s="46">
        <f t="shared" si="12"/>
        <v>3.4615356892840894E-3</v>
      </c>
      <c r="I56" s="46">
        <f t="shared" si="12"/>
        <v>3.0905605804310609E-3</v>
      </c>
      <c r="J56" s="46">
        <f t="shared" si="12"/>
        <v>3.4852510742941207E-3</v>
      </c>
      <c r="K56" s="46">
        <f t="shared" si="12"/>
        <v>4.7272323175730655E-3</v>
      </c>
      <c r="L56" s="46">
        <f t="shared" si="12"/>
        <v>6.2841346236630581E-3</v>
      </c>
      <c r="M56" s="46">
        <f t="shared" si="12"/>
        <v>6.8841356286769573E-3</v>
      </c>
      <c r="N56" s="46">
        <f t="shared" si="12"/>
        <v>7.5582201198105894E-3</v>
      </c>
      <c r="O56" s="46">
        <f t="shared" si="12"/>
        <v>8.122352436562421E-3</v>
      </c>
      <c r="P56" s="46">
        <f t="shared" si="12"/>
        <v>7.1436976203377136E-3</v>
      </c>
      <c r="Q56" s="46">
        <f t="shared" si="12"/>
        <v>6.7997289130913895E-3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10713704.100000001</v>
      </c>
      <c r="C4" s="132">
        <f t="shared" si="0"/>
        <v>12121785.1</v>
      </c>
      <c r="D4" s="132">
        <f t="shared" si="0"/>
        <v>12444522.1</v>
      </c>
      <c r="E4" s="132">
        <f t="shared" si="0"/>
        <v>14656332.099999998</v>
      </c>
      <c r="F4" s="132">
        <f t="shared" si="0"/>
        <v>19048024.100000001</v>
      </c>
      <c r="G4" s="132">
        <f t="shared" si="0"/>
        <v>21133878.799999997</v>
      </c>
      <c r="H4" s="132">
        <f t="shared" si="0"/>
        <v>21971105.700000003</v>
      </c>
      <c r="I4" s="132">
        <f t="shared" si="0"/>
        <v>23853158.600000001</v>
      </c>
      <c r="J4" s="132">
        <f t="shared" si="0"/>
        <v>24299828.300000001</v>
      </c>
      <c r="K4" s="132">
        <f t="shared" si="0"/>
        <v>22000649.899999999</v>
      </c>
      <c r="L4" s="132">
        <f t="shared" si="0"/>
        <v>21761500.199999999</v>
      </c>
      <c r="M4" s="132">
        <f t="shared" si="0"/>
        <v>22362050.100000001</v>
      </c>
      <c r="N4" s="132">
        <f t="shared" si="0"/>
        <v>19767425.099999998</v>
      </c>
      <c r="O4" s="132">
        <f t="shared" si="0"/>
        <v>19440223.200000003</v>
      </c>
      <c r="P4" s="132">
        <f t="shared" si="0"/>
        <v>19328110.199999999</v>
      </c>
      <c r="Q4" s="132">
        <f t="shared" si="0"/>
        <v>20075776.400000002</v>
      </c>
    </row>
    <row r="5" spans="1:17" ht="11.45" customHeight="1" x14ac:dyDescent="0.25">
      <c r="A5" s="116" t="s">
        <v>23</v>
      </c>
      <c r="B5" s="42">
        <f>B13*TrAvia_act!B23</f>
        <v>318430.8</v>
      </c>
      <c r="C5" s="42">
        <f>C13*TrAvia_act!C23</f>
        <v>350480.4</v>
      </c>
      <c r="D5" s="42">
        <f>D13*TrAvia_act!D23</f>
        <v>361604.8</v>
      </c>
      <c r="E5" s="42">
        <f>E13*TrAvia_act!E23</f>
        <v>421133.60000000003</v>
      </c>
      <c r="F5" s="42">
        <f>F13*TrAvia_act!F23</f>
        <v>477471.89999999997</v>
      </c>
      <c r="G5" s="42">
        <f>G13*TrAvia_act!G23</f>
        <v>653173.20000000007</v>
      </c>
      <c r="H5" s="42">
        <f>H13*TrAvia_act!H23</f>
        <v>792096</v>
      </c>
      <c r="I5" s="42">
        <f>I13*TrAvia_act!I23</f>
        <v>799920</v>
      </c>
      <c r="J5" s="42">
        <f>J13*TrAvia_act!J23</f>
        <v>936320.79999999993</v>
      </c>
      <c r="K5" s="42">
        <f>K13*TrAvia_act!K23</f>
        <v>849395.39999999991</v>
      </c>
      <c r="L5" s="42">
        <f>L13*TrAvia_act!L23</f>
        <v>729540.8</v>
      </c>
      <c r="M5" s="42">
        <f>M13*TrAvia_act!M23</f>
        <v>505853.7</v>
      </c>
      <c r="N5" s="42">
        <f>N13*TrAvia_act!N23</f>
        <v>474584.6</v>
      </c>
      <c r="O5" s="42">
        <f>O13*TrAvia_act!O23</f>
        <v>265393.8</v>
      </c>
      <c r="P5" s="42">
        <f>P13*TrAvia_act!P23</f>
        <v>265970.10000000003</v>
      </c>
      <c r="Q5" s="42">
        <f>Q13*TrAvia_act!Q23</f>
        <v>307094</v>
      </c>
    </row>
    <row r="6" spans="1:17" ht="11.45" customHeight="1" x14ac:dyDescent="0.25">
      <c r="A6" s="116" t="s">
        <v>127</v>
      </c>
      <c r="B6" s="42">
        <f>B14*TrAvia_act!B24</f>
        <v>8458888.9000000004</v>
      </c>
      <c r="C6" s="42">
        <f>C14*TrAvia_act!C24</f>
        <v>9482173</v>
      </c>
      <c r="D6" s="42">
        <f>D14*TrAvia_act!D24</f>
        <v>9838852.7999999989</v>
      </c>
      <c r="E6" s="42">
        <f>E14*TrAvia_act!E24</f>
        <v>11743045.199999999</v>
      </c>
      <c r="F6" s="42">
        <f>F14*TrAvia_act!F24</f>
        <v>15214792.6</v>
      </c>
      <c r="G6" s="42">
        <f>G14*TrAvia_act!G24</f>
        <v>16793470.399999999</v>
      </c>
      <c r="H6" s="42">
        <f>H14*TrAvia_act!H24</f>
        <v>17100431.700000003</v>
      </c>
      <c r="I6" s="42">
        <f>I14*TrAvia_act!I24</f>
        <v>18343691.900000002</v>
      </c>
      <c r="J6" s="42">
        <f>J14*TrAvia_act!J24</f>
        <v>18313757.800000001</v>
      </c>
      <c r="K6" s="42">
        <f>K14*TrAvia_act!K24</f>
        <v>16067001.300000001</v>
      </c>
      <c r="L6" s="42">
        <f>L14*TrAvia_act!L24</f>
        <v>15728078.399999999</v>
      </c>
      <c r="M6" s="42">
        <f>M14*TrAvia_act!M24</f>
        <v>16223722.800000001</v>
      </c>
      <c r="N6" s="42">
        <f>N14*TrAvia_act!N24</f>
        <v>13853685.899999999</v>
      </c>
      <c r="O6" s="42">
        <f>O14*TrAvia_act!O24</f>
        <v>13550943.600000001</v>
      </c>
      <c r="P6" s="42">
        <f>P14*TrAvia_act!P24</f>
        <v>13604115</v>
      </c>
      <c r="Q6" s="42">
        <f>Q14*TrAvia_act!Q24</f>
        <v>14633973.600000001</v>
      </c>
    </row>
    <row r="7" spans="1:17" ht="11.45" customHeight="1" x14ac:dyDescent="0.25">
      <c r="A7" s="93" t="s">
        <v>125</v>
      </c>
      <c r="B7" s="36">
        <f>B15*TrAvia_act!B25</f>
        <v>1936384.4000000001</v>
      </c>
      <c r="C7" s="36">
        <f>C15*TrAvia_act!C25</f>
        <v>2289131.6999999997</v>
      </c>
      <c r="D7" s="36">
        <f>D15*TrAvia_act!D25</f>
        <v>2244064.5</v>
      </c>
      <c r="E7" s="36">
        <f>E15*TrAvia_act!E25</f>
        <v>2492153.2999999998</v>
      </c>
      <c r="F7" s="36">
        <f>F15*TrAvia_act!F25</f>
        <v>3355759.5999999996</v>
      </c>
      <c r="G7" s="36">
        <f>G15*TrAvia_act!G25</f>
        <v>3687235.1999999997</v>
      </c>
      <c r="H7" s="36">
        <f>H15*TrAvia_act!H25</f>
        <v>4078578</v>
      </c>
      <c r="I7" s="36">
        <f>I15*TrAvia_act!I25</f>
        <v>4709546.7</v>
      </c>
      <c r="J7" s="36">
        <f>J15*TrAvia_act!J25</f>
        <v>5049749.6999999993</v>
      </c>
      <c r="K7" s="36">
        <f>K15*TrAvia_act!K25</f>
        <v>5084253.2</v>
      </c>
      <c r="L7" s="36">
        <f>L15*TrAvia_act!L25</f>
        <v>5303881</v>
      </c>
      <c r="M7" s="36">
        <f>M15*TrAvia_act!M25</f>
        <v>5632473.5999999996</v>
      </c>
      <c r="N7" s="36">
        <f>N15*TrAvia_act!N25</f>
        <v>5439154.6000000006</v>
      </c>
      <c r="O7" s="36">
        <f>O15*TrAvia_act!O25</f>
        <v>5623885.7999999998</v>
      </c>
      <c r="P7" s="36">
        <f>P15*TrAvia_act!P25</f>
        <v>5458025.0999999996</v>
      </c>
      <c r="Q7" s="36">
        <f>Q15*TrAvia_act!Q25</f>
        <v>5134708.8000000007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137.6799642746993</v>
      </c>
      <c r="C12" s="134">
        <f>IF(C4=0,0,C4/TrAvia_act!C22)</f>
        <v>138.12268661478333</v>
      </c>
      <c r="D12" s="134">
        <f>IF(D4=0,0,D4/TrAvia_act!D22)</f>
        <v>138.40010342871759</v>
      </c>
      <c r="E12" s="134">
        <f>IF(E4=0,0,E4/TrAvia_act!E22)</f>
        <v>138.6767729238222</v>
      </c>
      <c r="F12" s="134">
        <f>IF(F4=0,0,F4/TrAvia_act!F22)</f>
        <v>139.82766819599928</v>
      </c>
      <c r="G12" s="134">
        <f>IF(G4=0,0,G4/TrAvia_act!G22)</f>
        <v>140.68243955692833</v>
      </c>
      <c r="H12" s="134">
        <f>IF(H4=0,0,H4/TrAvia_act!H22)</f>
        <v>141.13445126063917</v>
      </c>
      <c r="I12" s="134">
        <f>IF(I4=0,0,I4/TrAvia_act!I22)</f>
        <v>143.05429106044068</v>
      </c>
      <c r="J12" s="134">
        <f>IF(J4=0,0,J4/TrAvia_act!J22)</f>
        <v>143.99642258211708</v>
      </c>
      <c r="K12" s="134">
        <f>IF(K4=0,0,K4/TrAvia_act!K22)</f>
        <v>146.77178262406852</v>
      </c>
      <c r="L12" s="134">
        <f>IF(L4=0,0,L4/TrAvia_act!L22)</f>
        <v>149.71895369077185</v>
      </c>
      <c r="M12" s="134">
        <f>IF(M4=0,0,M4/TrAvia_act!M22)</f>
        <v>151.28813214172152</v>
      </c>
      <c r="N12" s="134">
        <f>IF(N4=0,0,N4/TrAvia_act!N22)</f>
        <v>153.40233664442027</v>
      </c>
      <c r="O12" s="134">
        <f>IF(O4=0,0,O4/TrAvia_act!O22)</f>
        <v>156.62694532622186</v>
      </c>
      <c r="P12" s="134">
        <f>IF(P4=0,0,P4/TrAvia_act!P22)</f>
        <v>157.60680229950665</v>
      </c>
      <c r="Q12" s="134">
        <f>IF(Q4=0,0,Q4/TrAvia_act!Q22)</f>
        <v>157.53985545345398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0.64725924248738576</v>
      </c>
      <c r="C18" s="144">
        <f>IF(TrAvia_act!C31=0,0,TrAvia_act!C31/C4)</f>
        <v>0.64769536295442165</v>
      </c>
      <c r="D18" s="144">
        <f>IF(TrAvia_act!D31=0,0,TrAvia_act!D31/D4)</f>
        <v>0.64736949601302896</v>
      </c>
      <c r="E18" s="144">
        <f>IF(TrAvia_act!E31=0,0,TrAvia_act!E31/E4)</f>
        <v>0.64820201501847796</v>
      </c>
      <c r="F18" s="144">
        <f>IF(TrAvia_act!F31=0,0,TrAvia_act!F31/F4)</f>
        <v>0.64328919029454601</v>
      </c>
      <c r="G18" s="144">
        <f>IF(TrAvia_act!G31=0,0,TrAvia_act!G31/G4)</f>
        <v>0.65215236305793534</v>
      </c>
      <c r="H18" s="144">
        <f>IF(TrAvia_act!H31=0,0,TrAvia_act!H31/H4)</f>
        <v>0.67237558280919829</v>
      </c>
      <c r="I18" s="144">
        <f>IF(TrAvia_act!I31=0,0,TrAvia_act!I31/I4)</f>
        <v>0.66773986905029836</v>
      </c>
      <c r="J18" s="144">
        <f>IF(TrAvia_act!J31=0,0,TrAvia_act!J31/J4)</f>
        <v>0.65394840670540866</v>
      </c>
      <c r="K18" s="144">
        <f>IF(TrAvia_act!K31=0,0,TrAvia_act!K31/K4)</f>
        <v>0.6631821817227318</v>
      </c>
      <c r="L18" s="144">
        <f>IF(TrAvia_act!L31=0,0,TrAvia_act!L31/L4)</f>
        <v>0.66121686775987998</v>
      </c>
      <c r="M18" s="144">
        <f>IF(TrAvia_act!M31=0,0,TrAvia_act!M31/M4)</f>
        <v>0.66128239288758228</v>
      </c>
      <c r="N18" s="144">
        <f>IF(TrAvia_act!N31=0,0,TrAvia_act!N31/N4)</f>
        <v>0.7015916301612799</v>
      </c>
      <c r="O18" s="144">
        <f>IF(TrAvia_act!O31=0,0,TrAvia_act!O31/O4)</f>
        <v>0.71803573736745974</v>
      </c>
      <c r="P18" s="144">
        <f>IF(TrAvia_act!P31=0,0,TrAvia_act!P31/P4)</f>
        <v>0.72923042419325612</v>
      </c>
      <c r="Q18" s="144">
        <f>IF(TrAvia_act!Q31=0,0,TrAvia_act!Q31/Q4)</f>
        <v>0.74278820917730481</v>
      </c>
    </row>
    <row r="19" spans="1:17" ht="11.45" customHeight="1" x14ac:dyDescent="0.25">
      <c r="A19" s="116" t="s">
        <v>23</v>
      </c>
      <c r="B19" s="143">
        <v>0.45244053025021447</v>
      </c>
      <c r="C19" s="143">
        <v>0.45242758225566965</v>
      </c>
      <c r="D19" s="143">
        <v>0.45233083189161211</v>
      </c>
      <c r="E19" s="143">
        <v>0.44660411802810318</v>
      </c>
      <c r="F19" s="143">
        <v>0.44099558528994065</v>
      </c>
      <c r="G19" s="143">
        <v>0.45577803865804656</v>
      </c>
      <c r="H19" s="143">
        <v>0.4794507231446693</v>
      </c>
      <c r="I19" s="143">
        <v>0.47438993899389936</v>
      </c>
      <c r="J19" s="143">
        <v>0.46960721154544471</v>
      </c>
      <c r="K19" s="143">
        <v>0.48250673361310881</v>
      </c>
      <c r="L19" s="143">
        <v>0.47313871958908943</v>
      </c>
      <c r="M19" s="143">
        <v>0.45535102342831535</v>
      </c>
      <c r="N19" s="143">
        <v>0.48824593128390598</v>
      </c>
      <c r="O19" s="143">
        <v>0.4712355752093681</v>
      </c>
      <c r="P19" s="143">
        <v>0.47815149146464203</v>
      </c>
      <c r="Q19" s="143">
        <v>0.49069014699082364</v>
      </c>
    </row>
    <row r="20" spans="1:17" ht="11.45" customHeight="1" x14ac:dyDescent="0.25">
      <c r="A20" s="116" t="s">
        <v>127</v>
      </c>
      <c r="B20" s="143">
        <v>0.64678187226220685</v>
      </c>
      <c r="C20" s="143">
        <v>0.64678486671778723</v>
      </c>
      <c r="D20" s="143">
        <v>0.64678678798812805</v>
      </c>
      <c r="E20" s="143">
        <v>0.64067180802471924</v>
      </c>
      <c r="F20" s="143">
        <v>0.64099907612279905</v>
      </c>
      <c r="G20" s="143">
        <v>0.64838879282509709</v>
      </c>
      <c r="H20" s="143">
        <v>0.67171906543154691</v>
      </c>
      <c r="I20" s="143">
        <v>0.66806671562118847</v>
      </c>
      <c r="J20" s="143">
        <v>0.65379400179683489</v>
      </c>
      <c r="K20" s="143">
        <v>0.66970331296357077</v>
      </c>
      <c r="L20" s="143">
        <v>0.66470370595304251</v>
      </c>
      <c r="M20" s="143">
        <v>0.66503373689298984</v>
      </c>
      <c r="N20" s="143">
        <v>0.70683802640566584</v>
      </c>
      <c r="O20" s="143">
        <v>0.7214493904321172</v>
      </c>
      <c r="P20" s="143">
        <v>0.73273623458784354</v>
      </c>
      <c r="Q20" s="143">
        <v>0.74670361575614697</v>
      </c>
    </row>
    <row r="21" spans="1:17" ht="11.45" customHeight="1" x14ac:dyDescent="0.25">
      <c r="A21" s="93" t="s">
        <v>125</v>
      </c>
      <c r="B21" s="142">
        <v>0.68138175457311057</v>
      </c>
      <c r="C21" s="142">
        <v>0.68136359301651372</v>
      </c>
      <c r="D21" s="142">
        <v>0.68135251905638183</v>
      </c>
      <c r="E21" s="142">
        <v>0.71775119130913823</v>
      </c>
      <c r="F21" s="142">
        <v>0.68245562048008446</v>
      </c>
      <c r="G21" s="142">
        <v>0.70408011943474613</v>
      </c>
      <c r="H21" s="142">
        <v>0.71259590965282515</v>
      </c>
      <c r="I21" s="142">
        <v>0.69930743016095365</v>
      </c>
      <c r="J21" s="142">
        <v>0.68868878788190246</v>
      </c>
      <c r="K21" s="142">
        <v>0.67275878392523802</v>
      </c>
      <c r="L21" s="142">
        <v>0.6767468953394693</v>
      </c>
      <c r="M21" s="142">
        <v>0.66897179953049402</v>
      </c>
      <c r="N21" s="142">
        <v>0.70684403785838334</v>
      </c>
      <c r="O21" s="142">
        <v>0.7214570395437262</v>
      </c>
      <c r="P21" s="142">
        <v>0.73272730094260663</v>
      </c>
      <c r="Q21" s="142">
        <v>0.74670660973023428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1.800154903261127E-2</v>
      </c>
      <c r="C24" s="137">
        <f>IF(TrAvia_ene!C8=0,0,TrAvia_ene!C8/(C12*TrAvia_act!C13))</f>
        <v>1.6785219902582419E-2</v>
      </c>
      <c r="D24" s="137">
        <f>IF(TrAvia_ene!D8=0,0,TrAvia_ene!D8/(D12*TrAvia_act!D13))</f>
        <v>1.5649252761765712E-2</v>
      </c>
      <c r="E24" s="137">
        <f>IF(TrAvia_ene!E8=0,0,TrAvia_ene!E8/(E12*TrAvia_act!E13))</f>
        <v>1.7127344976708821E-2</v>
      </c>
      <c r="F24" s="137">
        <f>IF(TrAvia_ene!F8=0,0,TrAvia_ene!F8/(F12*TrAvia_act!F13))</f>
        <v>1.6847224874729023E-2</v>
      </c>
      <c r="G24" s="137">
        <f>IF(TrAvia_ene!G8=0,0,TrAvia_ene!G8/(G12*TrAvia_act!G13))</f>
        <v>1.5825118846731503E-2</v>
      </c>
      <c r="H24" s="137">
        <f>IF(TrAvia_ene!H8=0,0,TrAvia_ene!H8/(H12*TrAvia_act!H13))</f>
        <v>1.5487469577086582E-2</v>
      </c>
      <c r="I24" s="137">
        <f>IF(TrAvia_ene!I8=0,0,TrAvia_ene!I8/(I12*TrAvia_act!I13))</f>
        <v>1.5276391630472693E-2</v>
      </c>
      <c r="J24" s="137">
        <f>IF(TrAvia_ene!J8=0,0,TrAvia_ene!J8/(J12*TrAvia_act!J13))</f>
        <v>1.5956764617944711E-2</v>
      </c>
      <c r="K24" s="137">
        <f>IF(TrAvia_ene!K8=0,0,TrAvia_ene!K8/(K12*TrAvia_act!K13))</f>
        <v>1.6751004449791156E-2</v>
      </c>
      <c r="L24" s="137">
        <f>IF(TrAvia_ene!L8=0,0,TrAvia_ene!L8/(L12*TrAvia_act!L13))</f>
        <v>1.5998795191995308E-2</v>
      </c>
      <c r="M24" s="137">
        <f>IF(TrAvia_ene!M8=0,0,TrAvia_ene!M8/(M12*TrAvia_act!M13))</f>
        <v>1.586979683387043E-2</v>
      </c>
      <c r="N24" s="137">
        <f>IF(TrAvia_ene!N8=0,0,TrAvia_ene!N8/(N12*TrAvia_act!N13))</f>
        <v>1.5742398010200363E-2</v>
      </c>
      <c r="O24" s="137">
        <f>IF(TrAvia_ene!O8=0,0,TrAvia_ene!O8/(O12*TrAvia_act!O13))</f>
        <v>1.511766151600118E-2</v>
      </c>
      <c r="P24" s="137">
        <f>IF(TrAvia_ene!P8=0,0,TrAvia_ene!P8/(P12*TrAvia_act!P13))</f>
        <v>1.5709408766500833E-2</v>
      </c>
      <c r="Q24" s="137">
        <f>IF(TrAvia_ene!Q8=0,0,TrAvia_ene!Q8/(Q12*TrAvia_act!Q13))</f>
        <v>1.6534398300583068E-2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7.4552313730532296E-2</v>
      </c>
      <c r="C25" s="108">
        <f>IF(TrAvia_ene!C9=0,0,TrAvia_ene!C9/(C13*TrAvia_act!C14))</f>
        <v>7.4196701779597793E-2</v>
      </c>
      <c r="D25" s="108">
        <f>IF(TrAvia_ene!D9=0,0,TrAvia_ene!D9/(D13*TrAvia_act!D14))</f>
        <v>7.2567326079648012E-2</v>
      </c>
      <c r="E25" s="108">
        <f>IF(TrAvia_ene!E9=0,0,TrAvia_ene!E9/(E13*TrAvia_act!E14))</f>
        <v>7.1835985981765174E-2</v>
      </c>
      <c r="F25" s="108">
        <f>IF(TrAvia_ene!F9=0,0,TrAvia_ene!F9/(F13*TrAvia_act!F14))</f>
        <v>7.0770263010286369E-2</v>
      </c>
      <c r="G25" s="108">
        <f>IF(TrAvia_ene!G9=0,0,TrAvia_ene!G9/(G13*TrAvia_act!G14))</f>
        <v>7.0177190682144536E-2</v>
      </c>
      <c r="H25" s="108">
        <f>IF(TrAvia_ene!H9=0,0,TrAvia_ene!H9/(H13*TrAvia_act!H14))</f>
        <v>6.9672052777869281E-2</v>
      </c>
      <c r="I25" s="108">
        <f>IF(TrAvia_ene!I9=0,0,TrAvia_ene!I9/(I13*TrAvia_act!I14))</f>
        <v>6.8984432144931621E-2</v>
      </c>
      <c r="J25" s="108">
        <f>IF(TrAvia_ene!J9=0,0,TrAvia_ene!J9/(J13*TrAvia_act!J14))</f>
        <v>6.8651640918200696E-2</v>
      </c>
      <c r="K25" s="108">
        <f>IF(TrAvia_ene!K9=0,0,TrAvia_ene!K9/(K13*TrAvia_act!K14))</f>
        <v>6.7959351823463077E-2</v>
      </c>
      <c r="L25" s="108">
        <f>IF(TrAvia_ene!L9=0,0,TrAvia_ene!L9/(L13*TrAvia_act!L14))</f>
        <v>6.7907362379034983E-2</v>
      </c>
      <c r="M25" s="108">
        <f>IF(TrAvia_ene!M9=0,0,TrAvia_ene!M9/(M13*TrAvia_act!M14))</f>
        <v>6.7313542801674467E-2</v>
      </c>
      <c r="N25" s="108">
        <f>IF(TrAvia_ene!N9=0,0,TrAvia_ene!N9/(N13*TrAvia_act!N14))</f>
        <v>6.7303099056439886E-2</v>
      </c>
      <c r="O25" s="108">
        <f>IF(TrAvia_ene!O9=0,0,TrAvia_ene!O9/(O13*TrAvia_act!O14))</f>
        <v>6.7647176458374342E-2</v>
      </c>
      <c r="P25" s="108">
        <f>IF(TrAvia_ene!P9=0,0,TrAvia_ene!P9/(P13*TrAvia_act!P14))</f>
        <v>6.7275661291204505E-2</v>
      </c>
      <c r="Q25" s="108">
        <f>IF(TrAvia_ene!Q9=0,0,TrAvia_ene!Q9/(Q13*TrAvia_act!Q14))</f>
        <v>6.8042746844508631E-2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1.757156165768322E-2</v>
      </c>
      <c r="C26" s="106">
        <f>IF(TrAvia_ene!C10=0,0,TrAvia_ene!C10/(C14*TrAvia_act!C15))</f>
        <v>1.714087696038202E-2</v>
      </c>
      <c r="D26" s="106">
        <f>IF(TrAvia_ene!D10=0,0,TrAvia_ene!D10/(D14*TrAvia_act!D15))</f>
        <v>1.5935511831873406E-2</v>
      </c>
      <c r="E26" s="106">
        <f>IF(TrAvia_ene!E10=0,0,TrAvia_ene!E10/(E14*TrAvia_act!E15))</f>
        <v>1.7439261395748525E-2</v>
      </c>
      <c r="F26" s="106">
        <f>IF(TrAvia_ene!F10=0,0,TrAvia_ene!F10/(F14*TrAvia_act!F15))</f>
        <v>1.7135205490104805E-2</v>
      </c>
      <c r="G26" s="106">
        <f>IF(TrAvia_ene!G10=0,0,TrAvia_ene!G10/(G14*TrAvia_act!G15))</f>
        <v>1.5884285228097716E-2</v>
      </c>
      <c r="H26" s="106">
        <f>IF(TrAvia_ene!H10=0,0,TrAvia_ene!H10/(H14*TrAvia_act!H15))</f>
        <v>1.5447745634746239E-2</v>
      </c>
      <c r="I26" s="106">
        <f>IF(TrAvia_ene!I10=0,0,TrAvia_ene!I10/(I14*TrAvia_act!I15))</f>
        <v>1.5327365742484726E-2</v>
      </c>
      <c r="J26" s="106">
        <f>IF(TrAvia_ene!J10=0,0,TrAvia_ene!J10/(J14*TrAvia_act!J15))</f>
        <v>1.5876136693455105E-2</v>
      </c>
      <c r="K26" s="106">
        <f>IF(TrAvia_ene!K10=0,0,TrAvia_ene!K10/(K14*TrAvia_act!K15))</f>
        <v>1.6933011942930166E-2</v>
      </c>
      <c r="L26" s="106">
        <f>IF(TrAvia_ene!L10=0,0,TrAvia_ene!L10/(L14*TrAvia_act!L15))</f>
        <v>1.6142392706669263E-2</v>
      </c>
      <c r="M26" s="106">
        <f>IF(TrAvia_ene!M10=0,0,TrAvia_ene!M10/(M14*TrAvia_act!M15))</f>
        <v>1.6405497093935874E-2</v>
      </c>
      <c r="N26" s="106">
        <f>IF(TrAvia_ene!N10=0,0,TrAvia_ene!N10/(N14*TrAvia_act!N15))</f>
        <v>1.6320036140848534E-2</v>
      </c>
      <c r="O26" s="106">
        <f>IF(TrAvia_ene!O10=0,0,TrAvia_ene!O10/(O14*TrAvia_act!O15))</f>
        <v>1.581362199942684E-2</v>
      </c>
      <c r="P26" s="106">
        <f>IF(TrAvia_ene!P10=0,0,TrAvia_ene!P10/(P14*TrAvia_act!P15))</f>
        <v>1.6377633623636038E-2</v>
      </c>
      <c r="Q26" s="106">
        <f>IF(TrAvia_ene!Q10=0,0,TrAvia_ene!Q10/(Q14*TrAvia_act!Q15))</f>
        <v>1.7052969345285988E-2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1.495557929727478E-2</v>
      </c>
      <c r="C27" s="105">
        <f>IF(TrAvia_ene!C11=0,0,TrAvia_ene!C11/(C15*TrAvia_act!C16))</f>
        <v>1.2444046934370723E-2</v>
      </c>
      <c r="D27" s="105">
        <f>IF(TrAvia_ene!D11=0,0,TrAvia_ene!D11/(D15*TrAvia_act!D16))</f>
        <v>1.1700043113460097E-2</v>
      </c>
      <c r="E27" s="105">
        <f>IF(TrAvia_ene!E11=0,0,TrAvia_ene!E11/(E15*TrAvia_act!E16))</f>
        <v>1.299079320393204E-2</v>
      </c>
      <c r="F27" s="105">
        <f>IF(TrAvia_ene!F11=0,0,TrAvia_ene!F11/(F15*TrAvia_act!F16))</f>
        <v>1.296139271060984E-2</v>
      </c>
      <c r="G27" s="105">
        <f>IF(TrAvia_ene!G11=0,0,TrAvia_ene!G11/(G15*TrAvia_act!G16))</f>
        <v>1.2324050614242485E-2</v>
      </c>
      <c r="H27" s="105">
        <f>IF(TrAvia_ene!H11=0,0,TrAvia_ene!H11/(H15*TrAvia_act!H16))</f>
        <v>1.2113609212951791E-2</v>
      </c>
      <c r="I27" s="105">
        <f>IF(TrAvia_ene!I11=0,0,TrAvia_ene!I11/(I15*TrAvia_act!I16))</f>
        <v>1.2143689880860335E-2</v>
      </c>
      <c r="J27" s="105">
        <f>IF(TrAvia_ene!J11=0,0,TrAvia_ene!J11/(J15*TrAvia_act!J16))</f>
        <v>1.2823404666470719E-2</v>
      </c>
      <c r="K27" s="105">
        <f>IF(TrAvia_ene!K11=0,0,TrAvia_ene!K11/(K15*TrAvia_act!K16))</f>
        <v>1.3156399008010678E-2</v>
      </c>
      <c r="L27" s="105">
        <f>IF(TrAvia_ene!L11=0,0,TrAvia_ene!L11/(L15*TrAvia_act!L16))</f>
        <v>1.2835898072645489E-2</v>
      </c>
      <c r="M27" s="105">
        <f>IF(TrAvia_ene!M11=0,0,TrAvia_ene!M11/(M15*TrAvia_act!M16))</f>
        <v>1.2688164432441466E-2</v>
      </c>
      <c r="N27" s="105">
        <f>IF(TrAvia_ene!N11=0,0,TrAvia_ene!N11/(N15*TrAvia_act!N16))</f>
        <v>1.2620918859934624E-2</v>
      </c>
      <c r="O27" s="105">
        <f>IF(TrAvia_ene!O11=0,0,TrAvia_ene!O11/(O15*TrAvia_act!O16))</f>
        <v>1.2357909414533465E-2</v>
      </c>
      <c r="P27" s="105">
        <f>IF(TrAvia_ene!P11=0,0,TrAvia_ene!P11/(P15*TrAvia_act!P16))</f>
        <v>1.2908392673719245E-2</v>
      </c>
      <c r="Q27" s="105">
        <f>IF(TrAvia_ene!Q11=0,0,TrAvia_ene!Q11/(Q15*TrAvia_act!Q16))</f>
        <v>1.3573115011367156E-2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89</v>
      </c>
      <c r="C3" s="68">
        <f t="shared" si="0"/>
        <v>78</v>
      </c>
      <c r="D3" s="68">
        <f t="shared" si="0"/>
        <v>80</v>
      </c>
      <c r="E3" s="68">
        <f t="shared" si="0"/>
        <v>58</v>
      </c>
      <c r="F3" s="68">
        <f t="shared" si="0"/>
        <v>48</v>
      </c>
      <c r="G3" s="68">
        <f t="shared" si="0"/>
        <v>63</v>
      </c>
      <c r="H3" s="68">
        <f t="shared" si="0"/>
        <v>43</v>
      </c>
      <c r="I3" s="68">
        <f t="shared" si="0"/>
        <v>36</v>
      </c>
      <c r="J3" s="68">
        <f t="shared" si="0"/>
        <v>28</v>
      </c>
      <c r="K3" s="68">
        <f t="shared" si="0"/>
        <v>33</v>
      </c>
      <c r="L3" s="68">
        <f t="shared" si="0"/>
        <v>43</v>
      </c>
      <c r="M3" s="68">
        <f t="shared" si="0"/>
        <v>42</v>
      </c>
      <c r="N3" s="68">
        <f t="shared" si="0"/>
        <v>38</v>
      </c>
      <c r="O3" s="68">
        <f t="shared" si="0"/>
        <v>25</v>
      </c>
      <c r="P3" s="68">
        <f t="shared" si="0"/>
        <v>27</v>
      </c>
      <c r="Q3" s="68">
        <f t="shared" si="0"/>
        <v>33</v>
      </c>
    </row>
    <row r="4" spans="1:17" ht="11.45" customHeight="1" x14ac:dyDescent="0.25">
      <c r="A4" s="148" t="s">
        <v>147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</row>
    <row r="5" spans="1:17" ht="11.45" customHeight="1" x14ac:dyDescent="0.25">
      <c r="A5" s="147" t="s">
        <v>146</v>
      </c>
      <c r="B5" s="74">
        <v>89</v>
      </c>
      <c r="C5" s="74">
        <v>78</v>
      </c>
      <c r="D5" s="74">
        <v>80</v>
      </c>
      <c r="E5" s="74">
        <v>58</v>
      </c>
      <c r="F5" s="74">
        <v>48</v>
      </c>
      <c r="G5" s="74">
        <v>63</v>
      </c>
      <c r="H5" s="74">
        <v>43</v>
      </c>
      <c r="I5" s="74">
        <v>36</v>
      </c>
      <c r="J5" s="74">
        <v>28</v>
      </c>
      <c r="K5" s="74">
        <v>33</v>
      </c>
      <c r="L5" s="74">
        <v>43</v>
      </c>
      <c r="M5" s="74">
        <v>42</v>
      </c>
      <c r="N5" s="74">
        <v>38</v>
      </c>
      <c r="O5" s="74">
        <v>25</v>
      </c>
      <c r="P5" s="74">
        <v>27</v>
      </c>
      <c r="Q5" s="74">
        <v>33</v>
      </c>
    </row>
    <row r="7" spans="1:17" ht="11.45" customHeight="1" x14ac:dyDescent="0.25">
      <c r="A7" s="27" t="s">
        <v>115</v>
      </c>
      <c r="B7" s="26">
        <f t="shared" ref="B7:Q7" si="1">SUM(B8:B9)</f>
        <v>0.16132901382726841</v>
      </c>
      <c r="C7" s="26">
        <f t="shared" si="1"/>
        <v>0.25612344593624531</v>
      </c>
      <c r="D7" s="26">
        <f t="shared" si="1"/>
        <v>0.1292907088627602</v>
      </c>
      <c r="E7" s="26">
        <f t="shared" si="1"/>
        <v>0.13054144228217471</v>
      </c>
      <c r="F7" s="26">
        <f t="shared" si="1"/>
        <v>0.19768285469680663</v>
      </c>
      <c r="G7" s="26">
        <f t="shared" si="1"/>
        <v>0.16604383094697536</v>
      </c>
      <c r="H7" s="26">
        <f t="shared" si="1"/>
        <v>0.2048469700921724</v>
      </c>
      <c r="I7" s="26">
        <f t="shared" si="1"/>
        <v>0.17290639157266927</v>
      </c>
      <c r="J7" s="26">
        <f t="shared" si="1"/>
        <v>0.14034202014493752</v>
      </c>
      <c r="K7" s="26">
        <f t="shared" si="1"/>
        <v>0.17624975531431986</v>
      </c>
      <c r="L7" s="26">
        <f t="shared" si="1"/>
        <v>0.14333333333333334</v>
      </c>
      <c r="M7" s="26">
        <f t="shared" si="1"/>
        <v>0.1085314077563613</v>
      </c>
      <c r="N7" s="26">
        <f t="shared" si="1"/>
        <v>0.182620526505719</v>
      </c>
      <c r="O7" s="26">
        <f t="shared" si="1"/>
        <v>7.3750003070417264E-2</v>
      </c>
      <c r="P7" s="26">
        <f t="shared" si="1"/>
        <v>0.11168654608803437</v>
      </c>
      <c r="Q7" s="26">
        <f t="shared" si="1"/>
        <v>0.11275772376027678</v>
      </c>
    </row>
    <row r="8" spans="1:17" ht="11.45" customHeight="1" x14ac:dyDescent="0.25">
      <c r="A8" s="148" t="s">
        <v>147</v>
      </c>
      <c r="B8" s="108">
        <v>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</row>
    <row r="9" spans="1:17" ht="11.45" customHeight="1" x14ac:dyDescent="0.25">
      <c r="A9" s="147" t="s">
        <v>146</v>
      </c>
      <c r="B9" s="105">
        <v>0.16132901382726841</v>
      </c>
      <c r="C9" s="105">
        <v>0.25612344593624531</v>
      </c>
      <c r="D9" s="105">
        <v>0.1292907088627602</v>
      </c>
      <c r="E9" s="105">
        <v>0.13054144228217471</v>
      </c>
      <c r="F9" s="105">
        <v>0.19768285469680663</v>
      </c>
      <c r="G9" s="105">
        <v>0.16604383094697536</v>
      </c>
      <c r="H9" s="105">
        <v>0.2048469700921724</v>
      </c>
      <c r="I9" s="105">
        <v>0.17290639157266927</v>
      </c>
      <c r="J9" s="105">
        <v>0.14034202014493752</v>
      </c>
      <c r="K9" s="105">
        <v>0.17624975531431986</v>
      </c>
      <c r="L9" s="105">
        <v>0.14333333333333334</v>
      </c>
      <c r="M9" s="105">
        <v>0.1085314077563613</v>
      </c>
      <c r="N9" s="105">
        <v>0.182620526505719</v>
      </c>
      <c r="O9" s="105">
        <v>7.3750003070417264E-2</v>
      </c>
      <c r="P9" s="105">
        <v>0.11168654608803437</v>
      </c>
      <c r="Q9" s="105">
        <v>0.11275772376027678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551.66766280050797</v>
      </c>
      <c r="C13" s="68">
        <f t="shared" si="2"/>
        <v>304.54064724482856</v>
      </c>
      <c r="D13" s="68">
        <f t="shared" si="2"/>
        <v>618.76062637198925</v>
      </c>
      <c r="E13" s="68">
        <f t="shared" si="2"/>
        <v>444.30334908226945</v>
      </c>
      <c r="F13" s="68">
        <f t="shared" si="2"/>
        <v>242.81316694672051</v>
      </c>
      <c r="G13" s="68">
        <f t="shared" si="2"/>
        <v>379.41789008781961</v>
      </c>
      <c r="H13" s="68">
        <f t="shared" si="2"/>
        <v>209.91279480800637</v>
      </c>
      <c r="I13" s="68">
        <f t="shared" si="2"/>
        <v>208.20514309830983</v>
      </c>
      <c r="J13" s="68">
        <f t="shared" si="2"/>
        <v>199.51259053477455</v>
      </c>
      <c r="K13" s="68">
        <f t="shared" si="2"/>
        <v>187.23430248824198</v>
      </c>
      <c r="L13" s="68">
        <f t="shared" si="2"/>
        <v>300</v>
      </c>
      <c r="M13" s="68">
        <f t="shared" si="2"/>
        <v>386.98475278496767</v>
      </c>
      <c r="N13" s="68">
        <f t="shared" si="2"/>
        <v>208.08175689281009</v>
      </c>
      <c r="O13" s="68">
        <f t="shared" si="2"/>
        <v>338.98303673465261</v>
      </c>
      <c r="P13" s="68">
        <f t="shared" si="2"/>
        <v>241.74800766708165</v>
      </c>
      <c r="Q13" s="68">
        <f t="shared" si="2"/>
        <v>292.66287842204127</v>
      </c>
    </row>
    <row r="14" spans="1:17" ht="11.45" customHeight="1" x14ac:dyDescent="0.25">
      <c r="A14" s="148" t="s">
        <v>147</v>
      </c>
      <c r="B14" s="77" t="str">
        <f t="shared" ref="B14:Q14" si="3">IF(B4=0,"",B4/B8)</f>
        <v/>
      </c>
      <c r="C14" s="77" t="str">
        <f t="shared" si="3"/>
        <v/>
      </c>
      <c r="D14" s="77" t="str">
        <f t="shared" si="3"/>
        <v/>
      </c>
      <c r="E14" s="77" t="str">
        <f t="shared" si="3"/>
        <v/>
      </c>
      <c r="F14" s="77" t="str">
        <f t="shared" si="3"/>
        <v/>
      </c>
      <c r="G14" s="77" t="str">
        <f t="shared" si="3"/>
        <v/>
      </c>
      <c r="H14" s="77" t="str">
        <f t="shared" si="3"/>
        <v/>
      </c>
      <c r="I14" s="77" t="str">
        <f t="shared" si="3"/>
        <v/>
      </c>
      <c r="J14" s="77" t="str">
        <f t="shared" si="3"/>
        <v/>
      </c>
      <c r="K14" s="77" t="str">
        <f t="shared" si="3"/>
        <v/>
      </c>
      <c r="L14" s="77" t="str">
        <f t="shared" si="3"/>
        <v/>
      </c>
      <c r="M14" s="77" t="str">
        <f t="shared" si="3"/>
        <v/>
      </c>
      <c r="N14" s="77" t="str">
        <f t="shared" si="3"/>
        <v/>
      </c>
      <c r="O14" s="77" t="str">
        <f t="shared" si="3"/>
        <v/>
      </c>
      <c r="P14" s="77" t="str">
        <f t="shared" si="3"/>
        <v/>
      </c>
      <c r="Q14" s="77" t="str">
        <f t="shared" si="3"/>
        <v/>
      </c>
    </row>
    <row r="15" spans="1:17" ht="11.45" customHeight="1" x14ac:dyDescent="0.25">
      <c r="A15" s="147" t="s">
        <v>146</v>
      </c>
      <c r="B15" s="74">
        <f t="shared" ref="B15:Q15" si="4">IF(B5=0,"",B5/B9)</f>
        <v>551.66766280050797</v>
      </c>
      <c r="C15" s="74">
        <f t="shared" si="4"/>
        <v>304.54064724482856</v>
      </c>
      <c r="D15" s="74">
        <f t="shared" si="4"/>
        <v>618.76062637198925</v>
      </c>
      <c r="E15" s="74">
        <f t="shared" si="4"/>
        <v>444.30334908226945</v>
      </c>
      <c r="F15" s="74">
        <f t="shared" si="4"/>
        <v>242.81316694672051</v>
      </c>
      <c r="G15" s="74">
        <f t="shared" si="4"/>
        <v>379.41789008781961</v>
      </c>
      <c r="H15" s="74">
        <f t="shared" si="4"/>
        <v>209.91279480800637</v>
      </c>
      <c r="I15" s="74">
        <f t="shared" si="4"/>
        <v>208.20514309830983</v>
      </c>
      <c r="J15" s="74">
        <f t="shared" si="4"/>
        <v>199.51259053477455</v>
      </c>
      <c r="K15" s="74">
        <f t="shared" si="4"/>
        <v>187.23430248824198</v>
      </c>
      <c r="L15" s="74">
        <f t="shared" si="4"/>
        <v>300</v>
      </c>
      <c r="M15" s="74">
        <f t="shared" si="4"/>
        <v>386.98475278496767</v>
      </c>
      <c r="N15" s="74">
        <f t="shared" si="4"/>
        <v>208.08175689281009</v>
      </c>
      <c r="O15" s="74">
        <f t="shared" si="4"/>
        <v>338.98303673465261</v>
      </c>
      <c r="P15" s="74">
        <f t="shared" si="4"/>
        <v>241.74800766708165</v>
      </c>
      <c r="Q15" s="74">
        <f t="shared" si="4"/>
        <v>292.66287842204127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</v>
      </c>
      <c r="C18" s="115">
        <f t="shared" si="6"/>
        <v>0</v>
      </c>
      <c r="D18" s="115">
        <f t="shared" si="6"/>
        <v>0</v>
      </c>
      <c r="E18" s="115">
        <f t="shared" si="6"/>
        <v>0</v>
      </c>
      <c r="F18" s="115">
        <f t="shared" si="6"/>
        <v>0</v>
      </c>
      <c r="G18" s="115">
        <f t="shared" si="6"/>
        <v>0</v>
      </c>
      <c r="H18" s="115">
        <f t="shared" si="6"/>
        <v>0</v>
      </c>
      <c r="I18" s="115">
        <f t="shared" si="6"/>
        <v>0</v>
      </c>
      <c r="J18" s="115">
        <f t="shared" si="6"/>
        <v>0</v>
      </c>
      <c r="K18" s="115">
        <f t="shared" si="6"/>
        <v>0</v>
      </c>
      <c r="L18" s="115">
        <f t="shared" si="6"/>
        <v>0</v>
      </c>
      <c r="M18" s="115">
        <f t="shared" si="6"/>
        <v>0</v>
      </c>
      <c r="N18" s="115">
        <f t="shared" si="6"/>
        <v>0</v>
      </c>
      <c r="O18" s="115">
        <f t="shared" si="6"/>
        <v>0</v>
      </c>
      <c r="P18" s="115">
        <f t="shared" si="6"/>
        <v>0</v>
      </c>
      <c r="Q18" s="115">
        <f t="shared" si="6"/>
        <v>0</v>
      </c>
    </row>
    <row r="19" spans="1:17" ht="11.45" customHeight="1" x14ac:dyDescent="0.25">
      <c r="A19" s="147" t="s">
        <v>146</v>
      </c>
      <c r="B19" s="28">
        <f t="shared" ref="B19:Q19" si="7">IF(B5=0,0,B5/B$3)</f>
        <v>1</v>
      </c>
      <c r="C19" s="28">
        <f t="shared" si="7"/>
        <v>1</v>
      </c>
      <c r="D19" s="28">
        <f t="shared" si="7"/>
        <v>1</v>
      </c>
      <c r="E19" s="28">
        <f t="shared" si="7"/>
        <v>1</v>
      </c>
      <c r="F19" s="28">
        <f t="shared" si="7"/>
        <v>1</v>
      </c>
      <c r="G19" s="28">
        <f t="shared" si="7"/>
        <v>1</v>
      </c>
      <c r="H19" s="28">
        <f t="shared" si="7"/>
        <v>1</v>
      </c>
      <c r="I19" s="28">
        <f t="shared" si="7"/>
        <v>1</v>
      </c>
      <c r="J19" s="28">
        <f t="shared" si="7"/>
        <v>1</v>
      </c>
      <c r="K19" s="28">
        <f t="shared" si="7"/>
        <v>1</v>
      </c>
      <c r="L19" s="28">
        <f t="shared" si="7"/>
        <v>1</v>
      </c>
      <c r="M19" s="28">
        <f t="shared" si="7"/>
        <v>1</v>
      </c>
      <c r="N19" s="28">
        <f t="shared" si="7"/>
        <v>1</v>
      </c>
      <c r="O19" s="28">
        <f t="shared" si="7"/>
        <v>1</v>
      </c>
      <c r="P19" s="28">
        <f t="shared" si="7"/>
        <v>1</v>
      </c>
      <c r="Q19" s="28">
        <f t="shared" si="7"/>
        <v>1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</v>
      </c>
      <c r="C22" s="115">
        <f t="shared" si="9"/>
        <v>0</v>
      </c>
      <c r="D22" s="115">
        <f t="shared" si="9"/>
        <v>0</v>
      </c>
      <c r="E22" s="115">
        <f t="shared" si="9"/>
        <v>0</v>
      </c>
      <c r="F22" s="115">
        <f t="shared" si="9"/>
        <v>0</v>
      </c>
      <c r="G22" s="115">
        <f t="shared" si="9"/>
        <v>0</v>
      </c>
      <c r="H22" s="115">
        <f t="shared" si="9"/>
        <v>0</v>
      </c>
      <c r="I22" s="115">
        <f t="shared" si="9"/>
        <v>0</v>
      </c>
      <c r="J22" s="115">
        <f t="shared" si="9"/>
        <v>0</v>
      </c>
      <c r="K22" s="115">
        <f t="shared" si="9"/>
        <v>0</v>
      </c>
      <c r="L22" s="115">
        <f t="shared" si="9"/>
        <v>0</v>
      </c>
      <c r="M22" s="115">
        <f t="shared" si="9"/>
        <v>0</v>
      </c>
      <c r="N22" s="115">
        <f t="shared" si="9"/>
        <v>0</v>
      </c>
      <c r="O22" s="115">
        <f t="shared" si="9"/>
        <v>0</v>
      </c>
      <c r="P22" s="115">
        <f t="shared" si="9"/>
        <v>0</v>
      </c>
      <c r="Q22" s="115">
        <f t="shared" si="9"/>
        <v>0</v>
      </c>
    </row>
    <row r="23" spans="1:17" ht="11.45" customHeight="1" x14ac:dyDescent="0.25">
      <c r="A23" s="147" t="s">
        <v>146</v>
      </c>
      <c r="B23" s="28">
        <f t="shared" ref="B23:Q23" si="10">IF(B9=0,0,B9/B$7)</f>
        <v>1</v>
      </c>
      <c r="C23" s="28">
        <f t="shared" si="10"/>
        <v>1</v>
      </c>
      <c r="D23" s="28">
        <f t="shared" si="10"/>
        <v>1</v>
      </c>
      <c r="E23" s="28">
        <f t="shared" si="10"/>
        <v>1</v>
      </c>
      <c r="F23" s="28">
        <f t="shared" si="10"/>
        <v>1</v>
      </c>
      <c r="G23" s="28">
        <f t="shared" si="10"/>
        <v>1</v>
      </c>
      <c r="H23" s="28">
        <f t="shared" si="10"/>
        <v>1</v>
      </c>
      <c r="I23" s="28">
        <f t="shared" si="10"/>
        <v>1</v>
      </c>
      <c r="J23" s="28">
        <f t="shared" si="10"/>
        <v>1</v>
      </c>
      <c r="K23" s="28">
        <f t="shared" si="10"/>
        <v>1</v>
      </c>
      <c r="L23" s="28">
        <f t="shared" si="10"/>
        <v>1</v>
      </c>
      <c r="M23" s="28">
        <f t="shared" si="10"/>
        <v>1</v>
      </c>
      <c r="N23" s="28">
        <f t="shared" si="10"/>
        <v>1</v>
      </c>
      <c r="O23" s="28">
        <f t="shared" si="10"/>
        <v>1</v>
      </c>
      <c r="P23" s="28">
        <f t="shared" si="10"/>
        <v>1</v>
      </c>
      <c r="Q23" s="28">
        <f t="shared" si="10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5.0874102746764738</v>
      </c>
      <c r="C4" s="100">
        <v>7.9999099999999999</v>
      </c>
      <c r="D4" s="100">
        <v>3.9999500000000001</v>
      </c>
      <c r="E4" s="100">
        <v>4.0002500000000003</v>
      </c>
      <c r="F4" s="100">
        <v>6.0001100000000003</v>
      </c>
      <c r="G4" s="100">
        <v>4.9918834206110594</v>
      </c>
      <c r="H4" s="100">
        <v>6.0998999999999999</v>
      </c>
      <c r="I4" s="100">
        <v>5.0998299999999999</v>
      </c>
      <c r="J4" s="100">
        <v>4.0999999999999996</v>
      </c>
      <c r="K4" s="100">
        <v>5.1000699999999997</v>
      </c>
      <c r="L4" s="100">
        <v>4.1081500353481326</v>
      </c>
      <c r="M4" s="100">
        <v>3.0811015525739402</v>
      </c>
      <c r="N4" s="100">
        <v>5.1351324320017158</v>
      </c>
      <c r="O4" s="100">
        <v>2.0540716172296927</v>
      </c>
      <c r="P4" s="100">
        <v>3.0811006147606133</v>
      </c>
      <c r="Q4" s="100">
        <v>3.0810787693823096</v>
      </c>
    </row>
    <row r="5" spans="1:17" ht="11.45" customHeight="1" x14ac:dyDescent="0.25">
      <c r="A5" s="95" t="s">
        <v>120</v>
      </c>
      <c r="B5" s="20">
        <v>5.0874102746764738</v>
      </c>
      <c r="C5" s="20">
        <v>7.9999099999999999</v>
      </c>
      <c r="D5" s="20">
        <v>3.9999500000000001</v>
      </c>
      <c r="E5" s="20">
        <v>4.0002500000000003</v>
      </c>
      <c r="F5" s="20">
        <v>6.0001100000000003</v>
      </c>
      <c r="G5" s="20">
        <v>4.9918834206110594</v>
      </c>
      <c r="H5" s="20">
        <v>6.0998999999999999</v>
      </c>
      <c r="I5" s="20">
        <v>5.0998299999999999</v>
      </c>
      <c r="J5" s="20">
        <v>4.0999999999999996</v>
      </c>
      <c r="K5" s="20">
        <v>5.1000699999999997</v>
      </c>
      <c r="L5" s="20">
        <v>4.1081500353481326</v>
      </c>
      <c r="M5" s="20">
        <v>3.0811015525739402</v>
      </c>
      <c r="N5" s="20">
        <v>5.1351324320017158</v>
      </c>
      <c r="O5" s="20">
        <v>2.0540716172296927</v>
      </c>
      <c r="P5" s="20">
        <v>3.0811006147606133</v>
      </c>
      <c r="Q5" s="20">
        <v>3.0810787693823096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5.0874102746764738</v>
      </c>
      <c r="C9" s="20">
        <v>7.9999099999999999</v>
      </c>
      <c r="D9" s="20">
        <v>3.9999500000000001</v>
      </c>
      <c r="E9" s="20">
        <v>4.0002500000000003</v>
      </c>
      <c r="F9" s="20">
        <v>6.0001100000000003</v>
      </c>
      <c r="G9" s="20">
        <v>4.9918834206110594</v>
      </c>
      <c r="H9" s="20">
        <v>6.0998999999999999</v>
      </c>
      <c r="I9" s="20">
        <v>5.0998299999999999</v>
      </c>
      <c r="J9" s="20">
        <v>4.0999999999999996</v>
      </c>
      <c r="K9" s="20">
        <v>5.1000699999999997</v>
      </c>
      <c r="L9" s="20">
        <v>4.1081500353481326</v>
      </c>
      <c r="M9" s="20">
        <v>3.0811015525739402</v>
      </c>
      <c r="N9" s="20">
        <v>5.1351324320017158</v>
      </c>
      <c r="O9" s="20">
        <v>2.0540716172296927</v>
      </c>
      <c r="P9" s="20">
        <v>3.0811006147606133</v>
      </c>
      <c r="Q9" s="20">
        <v>3.0810787693823096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5.0874102746764738</v>
      </c>
      <c r="C19" s="71">
        <f t="shared" si="0"/>
        <v>7.9999099999999999</v>
      </c>
      <c r="D19" s="71">
        <f t="shared" si="0"/>
        <v>3.9999500000000001</v>
      </c>
      <c r="E19" s="71">
        <f t="shared" si="0"/>
        <v>4.0002500000000003</v>
      </c>
      <c r="F19" s="71">
        <f t="shared" si="0"/>
        <v>6.0001099999999994</v>
      </c>
      <c r="G19" s="71">
        <f t="shared" si="0"/>
        <v>4.9918834206110594</v>
      </c>
      <c r="H19" s="71">
        <f t="shared" si="0"/>
        <v>6.0998999999999999</v>
      </c>
      <c r="I19" s="71">
        <f t="shared" si="0"/>
        <v>5.0998299999999999</v>
      </c>
      <c r="J19" s="71">
        <f t="shared" si="0"/>
        <v>4.0999999999999996</v>
      </c>
      <c r="K19" s="71">
        <f t="shared" si="0"/>
        <v>5.1000699999999997</v>
      </c>
      <c r="L19" s="71">
        <f t="shared" si="0"/>
        <v>4.1081500353481326</v>
      </c>
      <c r="M19" s="71">
        <f t="shared" si="0"/>
        <v>3.0811015525739402</v>
      </c>
      <c r="N19" s="71">
        <f t="shared" si="0"/>
        <v>5.1351324320017158</v>
      </c>
      <c r="O19" s="71">
        <f t="shared" si="0"/>
        <v>2.0540716172296927</v>
      </c>
      <c r="P19" s="71">
        <f t="shared" si="0"/>
        <v>3.0811006147606133</v>
      </c>
      <c r="Q19" s="71">
        <f t="shared" si="0"/>
        <v>3.0810787693823096</v>
      </c>
    </row>
    <row r="20" spans="1:17" ht="11.45" customHeight="1" x14ac:dyDescent="0.25">
      <c r="A20" s="148" t="s">
        <v>147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</row>
    <row r="21" spans="1:17" ht="11.45" customHeight="1" x14ac:dyDescent="0.25">
      <c r="A21" s="147" t="s">
        <v>146</v>
      </c>
      <c r="B21" s="69">
        <v>5.0874102746764738</v>
      </c>
      <c r="C21" s="69">
        <v>7.9999099999999999</v>
      </c>
      <c r="D21" s="69">
        <v>3.9999500000000001</v>
      </c>
      <c r="E21" s="69">
        <v>4.0002500000000003</v>
      </c>
      <c r="F21" s="69">
        <v>6.0001099999999994</v>
      </c>
      <c r="G21" s="69">
        <v>4.9918834206110594</v>
      </c>
      <c r="H21" s="69">
        <v>6.0998999999999999</v>
      </c>
      <c r="I21" s="69">
        <v>5.0998299999999999</v>
      </c>
      <c r="J21" s="69">
        <v>4.0999999999999996</v>
      </c>
      <c r="K21" s="69">
        <v>5.1000699999999997</v>
      </c>
      <c r="L21" s="69">
        <v>4.1081500353481326</v>
      </c>
      <c r="M21" s="69">
        <v>3.0811015525739402</v>
      </c>
      <c r="N21" s="69">
        <v>5.1351324320017158</v>
      </c>
      <c r="O21" s="69">
        <v>2.0540716172296927</v>
      </c>
      <c r="P21" s="69">
        <v>3.0811006147606133</v>
      </c>
      <c r="Q21" s="69">
        <v>3.0810787693823096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3153.4379055483828</v>
      </c>
      <c r="C25" s="68">
        <f>IF(C19=0,"",C19/TrNavi_act!C7*100)</f>
        <v>3123.4586785902261</v>
      </c>
      <c r="D25" s="68">
        <f>IF(D19=0,"",D19/TrNavi_act!D7*100)</f>
        <v>3093.7644593207983</v>
      </c>
      <c r="E25" s="68">
        <f>IF(E19=0,"",E19/TrNavi_act!E7*100)</f>
        <v>3064.3525382178423</v>
      </c>
      <c r="F25" s="68">
        <f>IF(F19=0,"",F19/TrNavi_act!F7*100)</f>
        <v>3035.220231518098</v>
      </c>
      <c r="G25" s="68">
        <f>IF(G19=0,"",G19/TrNavi_act!G7*100)</f>
        <v>3006.3648809724064</v>
      </c>
      <c r="H25" s="68">
        <f>IF(H19=0,"",H19/TrNavi_act!H7*100)</f>
        <v>2977.7838536031581</v>
      </c>
      <c r="I25" s="68">
        <f>IF(I19=0,"",I19/TrNavi_act!I7*100)</f>
        <v>2949.4745414640374</v>
      </c>
      <c r="J25" s="68">
        <f>IF(J19=0,"",J19/TrNavi_act!J7*100)</f>
        <v>2921.4343614020559</v>
      </c>
      <c r="K25" s="68">
        <f>IF(K19=0,"",K19/TrNavi_act!K7*100)</f>
        <v>2893.6607548218435</v>
      </c>
      <c r="L25" s="68">
        <f>IF(L19=0,"",L19/TrNavi_act!L7*100)</f>
        <v>2866.1511874521852</v>
      </c>
      <c r="M25" s="68">
        <f>IF(M19=0,"",M19/TrNavi_act!M7*100)</f>
        <v>2838.9031491147771</v>
      </c>
      <c r="N25" s="68">
        <f>IF(N19=0,"",N19/TrNavi_act!N7*100)</f>
        <v>2811.9141534951727</v>
      </c>
      <c r="O25" s="68">
        <f>IF(O19=0,"",O19/TrNavi_act!O7*100)</f>
        <v>2785.1817379159211</v>
      </c>
      <c r="P25" s="68">
        <f>IF(P19=0,"",P19/TrNavi_act!P7*100)</f>
        <v>2758.7034631118472</v>
      </c>
      <c r="Q25" s="68">
        <f>IF(Q19=0,"",Q19/TrNavi_act!Q7*100)</f>
        <v>2732.4769130074774</v>
      </c>
    </row>
    <row r="26" spans="1:17" ht="11.45" customHeight="1" x14ac:dyDescent="0.25">
      <c r="A26" s="148" t="s">
        <v>147</v>
      </c>
      <c r="B26" s="77" t="str">
        <f>IF(B20=0,"",B20/TrNavi_act!B8*100)</f>
        <v/>
      </c>
      <c r="C26" s="77" t="str">
        <f>IF(C20=0,"",C20/TrNavi_act!C8*100)</f>
        <v/>
      </c>
      <c r="D26" s="77" t="str">
        <f>IF(D20=0,"",D20/TrNavi_act!D8*100)</f>
        <v/>
      </c>
      <c r="E26" s="77" t="str">
        <f>IF(E20=0,"",E20/TrNavi_act!E8*100)</f>
        <v/>
      </c>
      <c r="F26" s="77" t="str">
        <f>IF(F20=0,"",F20/TrNavi_act!F8*100)</f>
        <v/>
      </c>
      <c r="G26" s="77" t="str">
        <f>IF(G20=0,"",G20/TrNavi_act!G8*100)</f>
        <v/>
      </c>
      <c r="H26" s="77" t="str">
        <f>IF(H20=0,"",H20/TrNavi_act!H8*100)</f>
        <v/>
      </c>
      <c r="I26" s="77" t="str">
        <f>IF(I20=0,"",I20/TrNavi_act!I8*100)</f>
        <v/>
      </c>
      <c r="J26" s="77" t="str">
        <f>IF(J20=0,"",J20/TrNavi_act!J8*100)</f>
        <v/>
      </c>
      <c r="K26" s="77" t="str">
        <f>IF(K20=0,"",K20/TrNavi_act!K8*100)</f>
        <v/>
      </c>
      <c r="L26" s="77" t="str">
        <f>IF(L20=0,"",L20/TrNavi_act!L8*100)</f>
        <v/>
      </c>
      <c r="M26" s="77" t="str">
        <f>IF(M20=0,"",M20/TrNavi_act!M8*100)</f>
        <v/>
      </c>
      <c r="N26" s="77" t="str">
        <f>IF(N20=0,"",N20/TrNavi_act!N8*100)</f>
        <v/>
      </c>
      <c r="O26" s="77" t="str">
        <f>IF(O20=0,"",O20/TrNavi_act!O8*100)</f>
        <v/>
      </c>
      <c r="P26" s="77" t="str">
        <f>IF(P20=0,"",P20/TrNavi_act!P8*100)</f>
        <v/>
      </c>
      <c r="Q26" s="77" t="str">
        <f>IF(Q20=0,"",Q20/TrNavi_act!Q8*100)</f>
        <v/>
      </c>
    </row>
    <row r="27" spans="1:17" ht="11.45" customHeight="1" x14ac:dyDescent="0.25">
      <c r="A27" s="147" t="s">
        <v>146</v>
      </c>
      <c r="B27" s="74">
        <f>IF(B21=0,"",B21/TrNavi_act!B9*100)</f>
        <v>3153.4379055483828</v>
      </c>
      <c r="C27" s="74">
        <f>IF(C21=0,"",C21/TrNavi_act!C9*100)</f>
        <v>3123.4586785902261</v>
      </c>
      <c r="D27" s="74">
        <f>IF(D21=0,"",D21/TrNavi_act!D9*100)</f>
        <v>3093.7644593207983</v>
      </c>
      <c r="E27" s="74">
        <f>IF(E21=0,"",E21/TrNavi_act!E9*100)</f>
        <v>3064.3525382178423</v>
      </c>
      <c r="F27" s="74">
        <f>IF(F21=0,"",F21/TrNavi_act!F9*100)</f>
        <v>3035.220231518098</v>
      </c>
      <c r="G27" s="74">
        <f>IF(G21=0,"",G21/TrNavi_act!G9*100)</f>
        <v>3006.3648809724064</v>
      </c>
      <c r="H27" s="74">
        <f>IF(H21=0,"",H21/TrNavi_act!H9*100)</f>
        <v>2977.7838536031581</v>
      </c>
      <c r="I27" s="74">
        <f>IF(I21=0,"",I21/TrNavi_act!I9*100)</f>
        <v>2949.4745414640374</v>
      </c>
      <c r="J27" s="74">
        <f>IF(J21=0,"",J21/TrNavi_act!J9*100)</f>
        <v>2921.4343614020559</v>
      </c>
      <c r="K27" s="74">
        <f>IF(K21=0,"",K21/TrNavi_act!K9*100)</f>
        <v>2893.6607548218435</v>
      </c>
      <c r="L27" s="74">
        <f>IF(L21=0,"",L21/TrNavi_act!L9*100)</f>
        <v>2866.1511874521852</v>
      </c>
      <c r="M27" s="74">
        <f>IF(M21=0,"",M21/TrNavi_act!M9*100)</f>
        <v>2838.9031491147771</v>
      </c>
      <c r="N27" s="74">
        <f>IF(N21=0,"",N21/TrNavi_act!N9*100)</f>
        <v>2811.9141534951727</v>
      </c>
      <c r="O27" s="74">
        <f>IF(O21=0,"",O21/TrNavi_act!O9*100)</f>
        <v>2785.1817379159211</v>
      </c>
      <c r="P27" s="74">
        <f>IF(P21=0,"",P21/TrNavi_act!P9*100)</f>
        <v>2758.7034631118472</v>
      </c>
      <c r="Q27" s="74">
        <f>IF(Q21=0,"",Q21/TrNavi_act!Q9*100)</f>
        <v>2732.4769130074774</v>
      </c>
    </row>
    <row r="29" spans="1:17" ht="11.45" customHeight="1" x14ac:dyDescent="0.25">
      <c r="A29" s="27" t="s">
        <v>151</v>
      </c>
      <c r="B29" s="68">
        <f>IF(B19=0,"",B19/TrNavi_act!B3*1000)</f>
        <v>57.161913198612069</v>
      </c>
      <c r="C29" s="68">
        <f>IF(C19=0,"",C19/TrNavi_act!C3*1000)</f>
        <v>102.56294871794871</v>
      </c>
      <c r="D29" s="68">
        <f>IF(D19=0,"",D19/TrNavi_act!D3*1000)</f>
        <v>49.999375000000001</v>
      </c>
      <c r="E29" s="68">
        <f>IF(E19=0,"",E19/TrNavi_act!E3*1000)</f>
        <v>68.969827586206904</v>
      </c>
      <c r="F29" s="68">
        <f>IF(F19=0,"",F19/TrNavi_act!F3*1000)</f>
        <v>125.00229166666665</v>
      </c>
      <c r="G29" s="68">
        <f>IF(G19=0,"",G19/TrNavi_act!G3*1000)</f>
        <v>79.236244771604106</v>
      </c>
      <c r="H29" s="68">
        <f>IF(H19=0,"",H19/TrNavi_act!H3*1000)</f>
        <v>141.85813953488372</v>
      </c>
      <c r="I29" s="68">
        <f>IF(I19=0,"",I19/TrNavi_act!I3*1000)</f>
        <v>141.66194444444443</v>
      </c>
      <c r="J29" s="68">
        <f>IF(J19=0,"",J19/TrNavi_act!J3*1000)</f>
        <v>146.42857142857142</v>
      </c>
      <c r="K29" s="68">
        <f>IF(K19=0,"",K19/TrNavi_act!K3*1000)</f>
        <v>154.54757575757574</v>
      </c>
      <c r="L29" s="68">
        <f>IF(L19=0,"",L19/TrNavi_act!L3*1000)</f>
        <v>95.538372915072841</v>
      </c>
      <c r="M29" s="68">
        <f>IF(M19=0,"",M19/TrNavi_act!M3*1000)</f>
        <v>73.359560775570003</v>
      </c>
      <c r="N29" s="68">
        <f>IF(N19=0,"",N19/TrNavi_act!N3*1000)</f>
        <v>135.13506400004516</v>
      </c>
      <c r="O29" s="68">
        <f>IF(O19=0,"",O19/TrNavi_act!O3*1000)</f>
        <v>82.162864689187714</v>
      </c>
      <c r="P29" s="68">
        <f>IF(P19=0,"",P19/TrNavi_act!P3*1000)</f>
        <v>114.11483758372641</v>
      </c>
      <c r="Q29" s="68">
        <f>IF(Q19=0,"",Q19/TrNavi_act!Q3*1000)</f>
        <v>93.366023314615433</v>
      </c>
    </row>
    <row r="30" spans="1:17" ht="11.45" customHeight="1" x14ac:dyDescent="0.25">
      <c r="A30" s="148" t="s">
        <v>147</v>
      </c>
      <c r="B30" s="77" t="str">
        <f>IF(B20=0,"",B20/TrNavi_act!B4*1000)</f>
        <v/>
      </c>
      <c r="C30" s="77" t="str">
        <f>IF(C20=0,"",C20/TrNavi_act!C4*1000)</f>
        <v/>
      </c>
      <c r="D30" s="77" t="str">
        <f>IF(D20=0,"",D20/TrNavi_act!D4*1000)</f>
        <v/>
      </c>
      <c r="E30" s="77" t="str">
        <f>IF(E20=0,"",E20/TrNavi_act!E4*1000)</f>
        <v/>
      </c>
      <c r="F30" s="77" t="str">
        <f>IF(F20=0,"",F20/TrNavi_act!F4*1000)</f>
        <v/>
      </c>
      <c r="G30" s="77" t="str">
        <f>IF(G20=0,"",G20/TrNavi_act!G4*1000)</f>
        <v/>
      </c>
      <c r="H30" s="77" t="str">
        <f>IF(H20=0,"",H20/TrNavi_act!H4*1000)</f>
        <v/>
      </c>
      <c r="I30" s="77" t="str">
        <f>IF(I20=0,"",I20/TrNavi_act!I4*1000)</f>
        <v/>
      </c>
      <c r="J30" s="77" t="str">
        <f>IF(J20=0,"",J20/TrNavi_act!J4*1000)</f>
        <v/>
      </c>
      <c r="K30" s="77" t="str">
        <f>IF(K20=0,"",K20/TrNavi_act!K4*1000)</f>
        <v/>
      </c>
      <c r="L30" s="77" t="str">
        <f>IF(L20=0,"",L20/TrNavi_act!L4*1000)</f>
        <v/>
      </c>
      <c r="M30" s="77" t="str">
        <f>IF(M20=0,"",M20/TrNavi_act!M4*1000)</f>
        <v/>
      </c>
      <c r="N30" s="77" t="str">
        <f>IF(N20=0,"",N20/TrNavi_act!N4*1000)</f>
        <v/>
      </c>
      <c r="O30" s="77" t="str">
        <f>IF(O20=0,"",O20/TrNavi_act!O4*1000)</f>
        <v/>
      </c>
      <c r="P30" s="77" t="str">
        <f>IF(P20=0,"",P20/TrNavi_act!P4*1000)</f>
        <v/>
      </c>
      <c r="Q30" s="77" t="str">
        <f>IF(Q20=0,"",Q20/TrNavi_act!Q4*1000)</f>
        <v/>
      </c>
    </row>
    <row r="31" spans="1:17" ht="11.45" customHeight="1" x14ac:dyDescent="0.25">
      <c r="A31" s="147" t="s">
        <v>146</v>
      </c>
      <c r="B31" s="74">
        <f>IF(B21=0,"",B21/TrNavi_act!B5*1000)</f>
        <v>57.161913198612069</v>
      </c>
      <c r="C31" s="74">
        <f>IF(C21=0,"",C21/TrNavi_act!C5*1000)</f>
        <v>102.56294871794871</v>
      </c>
      <c r="D31" s="74">
        <f>IF(D21=0,"",D21/TrNavi_act!D5*1000)</f>
        <v>49.999375000000001</v>
      </c>
      <c r="E31" s="74">
        <f>IF(E21=0,"",E21/TrNavi_act!E5*1000)</f>
        <v>68.969827586206904</v>
      </c>
      <c r="F31" s="74">
        <f>IF(F21=0,"",F21/TrNavi_act!F5*1000)</f>
        <v>125.00229166666665</v>
      </c>
      <c r="G31" s="74">
        <f>IF(G21=0,"",G21/TrNavi_act!G5*1000)</f>
        <v>79.236244771604106</v>
      </c>
      <c r="H31" s="74">
        <f>IF(H21=0,"",H21/TrNavi_act!H5*1000)</f>
        <v>141.85813953488372</v>
      </c>
      <c r="I31" s="74">
        <f>IF(I21=0,"",I21/TrNavi_act!I5*1000)</f>
        <v>141.66194444444443</v>
      </c>
      <c r="J31" s="74">
        <f>IF(J21=0,"",J21/TrNavi_act!J5*1000)</f>
        <v>146.42857142857142</v>
      </c>
      <c r="K31" s="74">
        <f>IF(K21=0,"",K21/TrNavi_act!K5*1000)</f>
        <v>154.54757575757574</v>
      </c>
      <c r="L31" s="74">
        <f>IF(L21=0,"",L21/TrNavi_act!L5*1000)</f>
        <v>95.538372915072841</v>
      </c>
      <c r="M31" s="74">
        <f>IF(M21=0,"",M21/TrNavi_act!M5*1000)</f>
        <v>73.359560775570003</v>
      </c>
      <c r="N31" s="74">
        <f>IF(N21=0,"",N21/TrNavi_act!N5*1000)</f>
        <v>135.13506400004516</v>
      </c>
      <c r="O31" s="74">
        <f>IF(O21=0,"",O21/TrNavi_act!O5*1000)</f>
        <v>82.162864689187714</v>
      </c>
      <c r="P31" s="74">
        <f>IF(P21=0,"",P21/TrNavi_act!P5*1000)</f>
        <v>114.11483758372641</v>
      </c>
      <c r="Q31" s="74">
        <f>IF(Q21=0,"",Q21/TrNavi_act!Q5*1000)</f>
        <v>93.366023314615433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</v>
      </c>
      <c r="C34" s="52">
        <f t="shared" si="2"/>
        <v>0</v>
      </c>
      <c r="D34" s="52">
        <f t="shared" si="2"/>
        <v>0</v>
      </c>
      <c r="E34" s="52">
        <f t="shared" si="2"/>
        <v>0</v>
      </c>
      <c r="F34" s="52">
        <f t="shared" si="2"/>
        <v>0</v>
      </c>
      <c r="G34" s="52">
        <f t="shared" si="2"/>
        <v>0</v>
      </c>
      <c r="H34" s="52">
        <f t="shared" si="2"/>
        <v>0</v>
      </c>
      <c r="I34" s="52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0</v>
      </c>
      <c r="M34" s="52">
        <f t="shared" si="2"/>
        <v>0</v>
      </c>
      <c r="N34" s="52">
        <f t="shared" si="2"/>
        <v>0</v>
      </c>
      <c r="O34" s="52">
        <f t="shared" si="2"/>
        <v>0</v>
      </c>
      <c r="P34" s="52">
        <f t="shared" si="2"/>
        <v>0</v>
      </c>
      <c r="Q34" s="52">
        <f t="shared" si="2"/>
        <v>0</v>
      </c>
    </row>
    <row r="35" spans="1:17" ht="11.45" customHeight="1" x14ac:dyDescent="0.25">
      <c r="A35" s="147" t="s">
        <v>146</v>
      </c>
      <c r="B35" s="46">
        <f t="shared" ref="B35:Q35" si="3">IF(B21=0,0,B21/B$19)</f>
        <v>1</v>
      </c>
      <c r="C35" s="46">
        <f t="shared" si="3"/>
        <v>1</v>
      </c>
      <c r="D35" s="46">
        <f t="shared" si="3"/>
        <v>1</v>
      </c>
      <c r="E35" s="46">
        <f t="shared" si="3"/>
        <v>1</v>
      </c>
      <c r="F35" s="46">
        <f t="shared" si="3"/>
        <v>1</v>
      </c>
      <c r="G35" s="46">
        <f t="shared" si="3"/>
        <v>1</v>
      </c>
      <c r="H35" s="46">
        <f t="shared" si="3"/>
        <v>1</v>
      </c>
      <c r="I35" s="46">
        <f t="shared" si="3"/>
        <v>1</v>
      </c>
      <c r="J35" s="46">
        <f t="shared" si="3"/>
        <v>1</v>
      </c>
      <c r="K35" s="46">
        <f t="shared" si="3"/>
        <v>1</v>
      </c>
      <c r="L35" s="46">
        <f t="shared" si="3"/>
        <v>1</v>
      </c>
      <c r="M35" s="46">
        <f t="shared" si="3"/>
        <v>1</v>
      </c>
      <c r="N35" s="46">
        <f t="shared" si="3"/>
        <v>1</v>
      </c>
      <c r="O35" s="46">
        <f t="shared" si="3"/>
        <v>1</v>
      </c>
      <c r="P35" s="46">
        <f t="shared" si="3"/>
        <v>1</v>
      </c>
      <c r="Q35" s="46">
        <f t="shared" si="3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15.783277279469457</v>
      </c>
      <c r="C4" s="100">
        <v>24.819071182308001</v>
      </c>
      <c r="D4" s="100">
        <v>12.409520079060002</v>
      </c>
      <c r="E4" s="100">
        <v>12.410450804700002</v>
      </c>
      <c r="F4" s="100">
        <v>18.614854066068002</v>
      </c>
      <c r="G4" s="100">
        <v>15.486912971512059</v>
      </c>
      <c r="H4" s="100">
        <v>18.924444438120002</v>
      </c>
      <c r="I4" s="100">
        <v>15.821808468804001</v>
      </c>
      <c r="J4" s="100">
        <v>12.71991708</v>
      </c>
      <c r="K4" s="100">
        <v>15.822553049315999</v>
      </c>
      <c r="L4" s="100">
        <v>12.745201902884713</v>
      </c>
      <c r="M4" s="100">
        <v>9.558867381414581</v>
      </c>
      <c r="N4" s="100">
        <v>15.931331397531846</v>
      </c>
      <c r="O4" s="100">
        <v>6.372590401839803</v>
      </c>
      <c r="P4" s="100">
        <v>9.5588644719248848</v>
      </c>
      <c r="Q4" s="100">
        <v>9.558796698412543</v>
      </c>
    </row>
    <row r="5" spans="1:17" ht="11.45" customHeight="1" x14ac:dyDescent="0.25">
      <c r="A5" s="141" t="s">
        <v>91</v>
      </c>
      <c r="B5" s="140">
        <f t="shared" ref="B5:Q5" si="0">B4</f>
        <v>15.783277279469457</v>
      </c>
      <c r="C5" s="140">
        <f t="shared" si="0"/>
        <v>24.819071182308001</v>
      </c>
      <c r="D5" s="140">
        <f t="shared" si="0"/>
        <v>12.409520079060002</v>
      </c>
      <c r="E5" s="140">
        <f t="shared" si="0"/>
        <v>12.410450804700002</v>
      </c>
      <c r="F5" s="140">
        <f t="shared" si="0"/>
        <v>18.614854066068002</v>
      </c>
      <c r="G5" s="140">
        <f t="shared" si="0"/>
        <v>15.486912971512059</v>
      </c>
      <c r="H5" s="140">
        <f t="shared" si="0"/>
        <v>18.924444438120002</v>
      </c>
      <c r="I5" s="140">
        <f t="shared" si="0"/>
        <v>15.821808468804001</v>
      </c>
      <c r="J5" s="140">
        <f t="shared" si="0"/>
        <v>12.71991708</v>
      </c>
      <c r="K5" s="140">
        <f t="shared" si="0"/>
        <v>15.822553049315999</v>
      </c>
      <c r="L5" s="140">
        <f t="shared" si="0"/>
        <v>12.745201902884713</v>
      </c>
      <c r="M5" s="140">
        <f t="shared" si="0"/>
        <v>9.558867381414581</v>
      </c>
      <c r="N5" s="140">
        <f t="shared" si="0"/>
        <v>15.931331397531846</v>
      </c>
      <c r="O5" s="140">
        <f t="shared" si="0"/>
        <v>6.372590401839803</v>
      </c>
      <c r="P5" s="140">
        <f t="shared" si="0"/>
        <v>9.5588644719248848</v>
      </c>
      <c r="Q5" s="140">
        <f t="shared" si="0"/>
        <v>9.558796698412543</v>
      </c>
    </row>
    <row r="7" spans="1:17" ht="11.45" customHeight="1" x14ac:dyDescent="0.25">
      <c r="A7" s="27" t="s">
        <v>100</v>
      </c>
      <c r="B7" s="71">
        <f t="shared" ref="B7:Q7" si="1">SUM(B8:B9)</f>
        <v>15.783277279469457</v>
      </c>
      <c r="C7" s="71">
        <f t="shared" si="1"/>
        <v>24.819071182308001</v>
      </c>
      <c r="D7" s="71">
        <f t="shared" si="1"/>
        <v>12.409520079060002</v>
      </c>
      <c r="E7" s="71">
        <f t="shared" si="1"/>
        <v>12.410450804700002</v>
      </c>
      <c r="F7" s="71">
        <f t="shared" si="1"/>
        <v>18.614854066067998</v>
      </c>
      <c r="G7" s="71">
        <f t="shared" si="1"/>
        <v>15.486912971512059</v>
      </c>
      <c r="H7" s="71">
        <f t="shared" si="1"/>
        <v>18.924444438120002</v>
      </c>
      <c r="I7" s="71">
        <f t="shared" si="1"/>
        <v>15.821808468804001</v>
      </c>
      <c r="J7" s="71">
        <f t="shared" si="1"/>
        <v>12.71991708</v>
      </c>
      <c r="K7" s="71">
        <f t="shared" si="1"/>
        <v>15.822553049315999</v>
      </c>
      <c r="L7" s="71">
        <f t="shared" si="1"/>
        <v>12.745201902884713</v>
      </c>
      <c r="M7" s="71">
        <f t="shared" si="1"/>
        <v>9.558867381414581</v>
      </c>
      <c r="N7" s="71">
        <f t="shared" si="1"/>
        <v>15.931331397531846</v>
      </c>
      <c r="O7" s="71">
        <f t="shared" si="1"/>
        <v>6.372590401839803</v>
      </c>
      <c r="P7" s="71">
        <f t="shared" si="1"/>
        <v>9.5588644719248848</v>
      </c>
      <c r="Q7" s="71">
        <f t="shared" si="1"/>
        <v>9.558796698412543</v>
      </c>
    </row>
    <row r="8" spans="1:17" ht="11.45" customHeight="1" x14ac:dyDescent="0.25">
      <c r="A8" s="148" t="s">
        <v>147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</row>
    <row r="9" spans="1:17" ht="11.45" customHeight="1" x14ac:dyDescent="0.25">
      <c r="A9" s="147" t="s">
        <v>146</v>
      </c>
      <c r="B9" s="69">
        <v>15.783277279469457</v>
      </c>
      <c r="C9" s="69">
        <v>24.819071182308001</v>
      </c>
      <c r="D9" s="69">
        <v>12.409520079060002</v>
      </c>
      <c r="E9" s="69">
        <v>12.410450804700002</v>
      </c>
      <c r="F9" s="69">
        <v>18.614854066067998</v>
      </c>
      <c r="G9" s="69">
        <v>15.486912971512059</v>
      </c>
      <c r="H9" s="69">
        <v>18.924444438120002</v>
      </c>
      <c r="I9" s="69">
        <v>15.821808468804001</v>
      </c>
      <c r="J9" s="69">
        <v>12.71991708</v>
      </c>
      <c r="K9" s="69">
        <v>15.822553049315999</v>
      </c>
      <c r="L9" s="69">
        <v>12.745201902884713</v>
      </c>
      <c r="M9" s="69">
        <v>9.558867381414581</v>
      </c>
      <c r="N9" s="69">
        <v>15.931331397531846</v>
      </c>
      <c r="O9" s="69">
        <v>6.372590401839803</v>
      </c>
      <c r="P9" s="69">
        <v>9.5588644719248848</v>
      </c>
      <c r="Q9" s="69">
        <v>9.558796698412543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3.1024188000000001</v>
      </c>
      <c r="C14" s="100">
        <f>IF(C4=0,0,C4/TrNavi_ene!C4)</f>
        <v>3.1024188000000001</v>
      </c>
      <c r="D14" s="100">
        <f>IF(D4=0,0,D4/TrNavi_ene!D4)</f>
        <v>3.1024188000000001</v>
      </c>
      <c r="E14" s="100">
        <f>IF(E4=0,0,E4/TrNavi_ene!E4)</f>
        <v>3.1024188000000001</v>
      </c>
      <c r="F14" s="100">
        <f>IF(F4=0,0,F4/TrNavi_ene!F4)</f>
        <v>3.1024188000000001</v>
      </c>
      <c r="G14" s="100">
        <f>IF(G4=0,0,G4/TrNavi_ene!G4)</f>
        <v>3.1024188000000001</v>
      </c>
      <c r="H14" s="100">
        <f>IF(H4=0,0,H4/TrNavi_ene!H4)</f>
        <v>3.1024188000000006</v>
      </c>
      <c r="I14" s="100">
        <f>IF(I4=0,0,I4/TrNavi_ene!I4)</f>
        <v>3.1024188000000001</v>
      </c>
      <c r="J14" s="100">
        <f>IF(J4=0,0,J4/TrNavi_ene!J4)</f>
        <v>3.1024188000000001</v>
      </c>
      <c r="K14" s="100">
        <f>IF(K4=0,0,K4/TrNavi_ene!K4)</f>
        <v>3.1024188000000001</v>
      </c>
      <c r="L14" s="100">
        <f>IF(L4=0,0,L4/TrNavi_ene!L4)</f>
        <v>3.1024188000000001</v>
      </c>
      <c r="M14" s="100">
        <f>IF(M4=0,0,M4/TrNavi_ene!M4)</f>
        <v>3.1024188000000001</v>
      </c>
      <c r="N14" s="100">
        <f>IF(N4=0,0,N4/TrNavi_ene!N4)</f>
        <v>3.1024188000000001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3.1024188000000006</v>
      </c>
    </row>
    <row r="15" spans="1:17" ht="11.45" customHeight="1" x14ac:dyDescent="0.25">
      <c r="A15" s="141" t="s">
        <v>91</v>
      </c>
      <c r="B15" s="140">
        <f t="shared" ref="B15:Q15" si="2">B14</f>
        <v>3.1024188000000001</v>
      </c>
      <c r="C15" s="140">
        <f t="shared" si="2"/>
        <v>3.1024188000000001</v>
      </c>
      <c r="D15" s="140">
        <f t="shared" si="2"/>
        <v>3.1024188000000001</v>
      </c>
      <c r="E15" s="140">
        <f t="shared" si="2"/>
        <v>3.1024188000000001</v>
      </c>
      <c r="F15" s="140">
        <f t="shared" si="2"/>
        <v>3.1024188000000001</v>
      </c>
      <c r="G15" s="140">
        <f t="shared" si="2"/>
        <v>3.1024188000000001</v>
      </c>
      <c r="H15" s="140">
        <f t="shared" si="2"/>
        <v>3.1024188000000006</v>
      </c>
      <c r="I15" s="140">
        <f t="shared" si="2"/>
        <v>3.1024188000000001</v>
      </c>
      <c r="J15" s="140">
        <f t="shared" si="2"/>
        <v>3.1024188000000001</v>
      </c>
      <c r="K15" s="140">
        <f t="shared" si="2"/>
        <v>3.1024188000000001</v>
      </c>
      <c r="L15" s="140">
        <f t="shared" si="2"/>
        <v>3.1024188000000001</v>
      </c>
      <c r="M15" s="140">
        <f t="shared" si="2"/>
        <v>3.1024188000000001</v>
      </c>
      <c r="N15" s="140">
        <f t="shared" si="2"/>
        <v>3.1024188000000001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3.1024188000000006</v>
      </c>
    </row>
    <row r="17" spans="1:17" ht="11.45" customHeight="1" x14ac:dyDescent="0.25">
      <c r="A17" s="27" t="s">
        <v>123</v>
      </c>
      <c r="B17" s="68">
        <f>IF(B7=0,"",B7/TrNavi_act!B7*100)</f>
        <v>9783.2850428059282</v>
      </c>
      <c r="C17" s="68">
        <f>IF(C7=0,"",C7/TrNavi_act!C7*100)</f>
        <v>9690.2769254814757</v>
      </c>
      <c r="D17" s="68">
        <f>IF(D7=0,"",D7/TrNavi_act!D7*100)</f>
        <v>9598.1530213686801</v>
      </c>
      <c r="E17" s="68">
        <f>IF(E7=0,"",E7/TrNavi_act!E7*100)</f>
        <v>9506.9049243947538</v>
      </c>
      <c r="F17" s="68">
        <f>IF(F7=0,"",F7/TrNavi_act!F7*100)</f>
        <v>9416.5243084021004</v>
      </c>
      <c r="G17" s="68">
        <f>IF(G7=0,"",G7/TrNavi_act!G7*100)</f>
        <v>9327.0029263885554</v>
      </c>
      <c r="H17" s="68">
        <f>IF(H7=0,"",H7/TrNavi_act!H7*100)</f>
        <v>9238.3326097548852</v>
      </c>
      <c r="I17" s="68">
        <f>IF(I7=0,"",I7/TrNavi_act!I7*100)</f>
        <v>9150.5052675594106</v>
      </c>
      <c r="J17" s="68">
        <f>IF(J7=0,"",J7/TrNavi_act!J7*100)</f>
        <v>9063.5128857797317</v>
      </c>
      <c r="K17" s="68">
        <f>IF(K7=0,"",K7/TrNavi_act!K7*100)</f>
        <v>8977.3475265814759</v>
      </c>
      <c r="L17" s="68">
        <f>IF(L7=0,"",L7/TrNavi_act!L7*100)</f>
        <v>8892.0013275939855</v>
      </c>
      <c r="M17" s="68">
        <f>IF(M7=0,"",M7/TrNavi_act!M7*100)</f>
        <v>8807.4665011928864</v>
      </c>
      <c r="N17" s="68">
        <f>IF(N7=0,"",N7/TrNavi_act!N7*100)</f>
        <v>8723.7353337895092</v>
      </c>
      <c r="O17" s="68">
        <f>IF(O7=0,"",O7/TrNavi_act!O7*100)</f>
        <v>8640.8001851270274</v>
      </c>
      <c r="P17" s="68">
        <f>IF(P7=0,"",P7/TrNavi_act!P7*100)</f>
        <v>8558.6534875833004</v>
      </c>
      <c r="Q17" s="68">
        <f>IF(Q7=0,"",Q7/TrNavi_act!Q7*100)</f>
        <v>8477.2877454803638</v>
      </c>
    </row>
    <row r="18" spans="1:17" ht="11.45" customHeight="1" x14ac:dyDescent="0.25">
      <c r="A18" s="148" t="s">
        <v>147</v>
      </c>
      <c r="B18" s="77" t="str">
        <f>IF(B8=0,"",B8/TrNavi_act!B8*100)</f>
        <v/>
      </c>
      <c r="C18" s="77" t="str">
        <f>IF(C8=0,"",C8/TrNavi_act!C8*100)</f>
        <v/>
      </c>
      <c r="D18" s="77" t="str">
        <f>IF(D8=0,"",D8/TrNavi_act!D8*100)</f>
        <v/>
      </c>
      <c r="E18" s="77" t="str">
        <f>IF(E8=0,"",E8/TrNavi_act!E8*100)</f>
        <v/>
      </c>
      <c r="F18" s="77" t="str">
        <f>IF(F8=0,"",F8/TrNavi_act!F8*100)</f>
        <v/>
      </c>
      <c r="G18" s="77" t="str">
        <f>IF(G8=0,"",G8/TrNavi_act!G8*100)</f>
        <v/>
      </c>
      <c r="H18" s="77" t="str">
        <f>IF(H8=0,"",H8/TrNavi_act!H8*100)</f>
        <v/>
      </c>
      <c r="I18" s="77" t="str">
        <f>IF(I8=0,"",I8/TrNavi_act!I8*100)</f>
        <v/>
      </c>
      <c r="J18" s="77" t="str">
        <f>IF(J8=0,"",J8/TrNavi_act!J8*100)</f>
        <v/>
      </c>
      <c r="K18" s="77" t="str">
        <f>IF(K8=0,"",K8/TrNavi_act!K8*100)</f>
        <v/>
      </c>
      <c r="L18" s="77" t="str">
        <f>IF(L8=0,"",L8/TrNavi_act!L8*100)</f>
        <v/>
      </c>
      <c r="M18" s="77" t="str">
        <f>IF(M8=0,"",M8/TrNavi_act!M8*100)</f>
        <v/>
      </c>
      <c r="N18" s="77" t="str">
        <f>IF(N8=0,"",N8/TrNavi_act!N8*100)</f>
        <v/>
      </c>
      <c r="O18" s="77" t="str">
        <f>IF(O8=0,"",O8/TrNavi_act!O8*100)</f>
        <v/>
      </c>
      <c r="P18" s="77" t="str">
        <f>IF(P8=0,"",P8/TrNavi_act!P8*100)</f>
        <v/>
      </c>
      <c r="Q18" s="77" t="str">
        <f>IF(Q8=0,"",Q8/TrNavi_act!Q8*100)</f>
        <v/>
      </c>
    </row>
    <row r="19" spans="1:17" ht="11.45" customHeight="1" x14ac:dyDescent="0.25">
      <c r="A19" s="147" t="s">
        <v>146</v>
      </c>
      <c r="B19" s="74">
        <f>IF(B9=0,"",B9/TrNavi_act!B9*100)</f>
        <v>9783.2850428059282</v>
      </c>
      <c r="C19" s="74">
        <f>IF(C9=0,"",C9/TrNavi_act!C9*100)</f>
        <v>9690.2769254814757</v>
      </c>
      <c r="D19" s="74">
        <f>IF(D9=0,"",D9/TrNavi_act!D9*100)</f>
        <v>9598.1530213686801</v>
      </c>
      <c r="E19" s="74">
        <f>IF(E9=0,"",E9/TrNavi_act!E9*100)</f>
        <v>9506.9049243947538</v>
      </c>
      <c r="F19" s="74">
        <f>IF(F9=0,"",F9/TrNavi_act!F9*100)</f>
        <v>9416.5243084021004</v>
      </c>
      <c r="G19" s="74">
        <f>IF(G9=0,"",G9/TrNavi_act!G9*100)</f>
        <v>9327.0029263885554</v>
      </c>
      <c r="H19" s="74">
        <f>IF(H9=0,"",H9/TrNavi_act!H9*100)</f>
        <v>9238.3326097548852</v>
      </c>
      <c r="I19" s="74">
        <f>IF(I9=0,"",I9/TrNavi_act!I9*100)</f>
        <v>9150.5052675594106</v>
      </c>
      <c r="J19" s="74">
        <f>IF(J9=0,"",J9/TrNavi_act!J9*100)</f>
        <v>9063.5128857797317</v>
      </c>
      <c r="K19" s="74">
        <f>IF(K9=0,"",K9/TrNavi_act!K9*100)</f>
        <v>8977.3475265814759</v>
      </c>
      <c r="L19" s="74">
        <f>IF(L9=0,"",L9/TrNavi_act!L9*100)</f>
        <v>8892.0013275939855</v>
      </c>
      <c r="M19" s="74">
        <f>IF(M9=0,"",M9/TrNavi_act!M9*100)</f>
        <v>8807.4665011928864</v>
      </c>
      <c r="N19" s="74">
        <f>IF(N9=0,"",N9/TrNavi_act!N9*100)</f>
        <v>8723.7353337895092</v>
      </c>
      <c r="O19" s="74">
        <f>IF(O9=0,"",O9/TrNavi_act!O9*100)</f>
        <v>8640.8001851270274</v>
      </c>
      <c r="P19" s="74">
        <f>IF(P9=0,"",P9/TrNavi_act!P9*100)</f>
        <v>8558.6534875833004</v>
      </c>
      <c r="Q19" s="74">
        <f>IF(Q9=0,"",Q9/TrNavi_act!Q9*100)</f>
        <v>8477.2877454803638</v>
      </c>
    </row>
    <row r="21" spans="1:17" ht="11.45" customHeight="1" x14ac:dyDescent="0.25">
      <c r="A21" s="27" t="s">
        <v>155</v>
      </c>
      <c r="B21" s="68">
        <f>IF(B7=0,"",B7/TrNavi_act!B3*1000)</f>
        <v>177.34019415134222</v>
      </c>
      <c r="C21" s="68">
        <f>IF(C7=0,"",C7/TrNavi_act!C3*1000)</f>
        <v>318.19322028599998</v>
      </c>
      <c r="D21" s="68">
        <f>IF(D7=0,"",D7/TrNavi_act!D3*1000)</f>
        <v>155.11900098825001</v>
      </c>
      <c r="E21" s="68">
        <f>IF(E7=0,"",E7/TrNavi_act!E3*1000)</f>
        <v>213.97328973620694</v>
      </c>
      <c r="F21" s="68">
        <f>IF(F7=0,"",F7/TrNavi_act!F3*1000)</f>
        <v>387.80945970974994</v>
      </c>
      <c r="G21" s="68">
        <f>IF(G7=0,"",G7/TrNavi_act!G3*1000)</f>
        <v>245.82401542082633</v>
      </c>
      <c r="H21" s="68">
        <f>IF(H7=0,"",H7/TrNavi_act!H3*1000)</f>
        <v>440.10335902604658</v>
      </c>
      <c r="I21" s="68">
        <f>IF(I7=0,"",I7/TrNavi_act!I3*1000)</f>
        <v>439.49467968900001</v>
      </c>
      <c r="J21" s="68">
        <f>IF(J7=0,"",J7/TrNavi_act!J3*1000)</f>
        <v>454.2827528571429</v>
      </c>
      <c r="K21" s="68">
        <f>IF(K7=0,"",K7/TrNavi_act!K3*1000)</f>
        <v>479.47130452472726</v>
      </c>
      <c r="L21" s="68">
        <f>IF(L7=0,"",L7/TrNavi_act!L3*1000)</f>
        <v>296.40004425313288</v>
      </c>
      <c r="M21" s="68">
        <f>IF(M7=0,"",M7/TrNavi_act!M3*1000)</f>
        <v>227.59208050987098</v>
      </c>
      <c r="N21" s="68">
        <f>IF(N7=0,"",N7/TrNavi_act!N3*1000)</f>
        <v>419.24556309294331</v>
      </c>
      <c r="O21" s="68">
        <f>IF(O7=0,"",O7/TrNavi_act!O3*1000)</f>
        <v>254.90361607359213</v>
      </c>
      <c r="P21" s="68">
        <f>IF(P7=0,"",P7/TrNavi_act!P3*1000)</f>
        <v>354.03201747869946</v>
      </c>
      <c r="Q21" s="68">
        <f>IF(Q7=0,"",Q7/TrNavi_act!Q3*1000)</f>
        <v>289.66050601250134</v>
      </c>
    </row>
    <row r="22" spans="1:17" ht="11.45" customHeight="1" x14ac:dyDescent="0.25">
      <c r="A22" s="148" t="s">
        <v>147</v>
      </c>
      <c r="B22" s="77" t="str">
        <f>IF(B8=0,"",B8/TrNavi_act!B4*1000)</f>
        <v/>
      </c>
      <c r="C22" s="77" t="str">
        <f>IF(C8=0,"",C8/TrNavi_act!C4*1000)</f>
        <v/>
      </c>
      <c r="D22" s="77" t="str">
        <f>IF(D8=0,"",D8/TrNavi_act!D4*1000)</f>
        <v/>
      </c>
      <c r="E22" s="77" t="str">
        <f>IF(E8=0,"",E8/TrNavi_act!E4*1000)</f>
        <v/>
      </c>
      <c r="F22" s="77" t="str">
        <f>IF(F8=0,"",F8/TrNavi_act!F4*1000)</f>
        <v/>
      </c>
      <c r="G22" s="77" t="str">
        <f>IF(G8=0,"",G8/TrNavi_act!G4*1000)</f>
        <v/>
      </c>
      <c r="H22" s="77" t="str">
        <f>IF(H8=0,"",H8/TrNavi_act!H4*1000)</f>
        <v/>
      </c>
      <c r="I22" s="77" t="str">
        <f>IF(I8=0,"",I8/TrNavi_act!I4*1000)</f>
        <v/>
      </c>
      <c r="J22" s="77" t="str">
        <f>IF(J8=0,"",J8/TrNavi_act!J4*1000)</f>
        <v/>
      </c>
      <c r="K22" s="77" t="str">
        <f>IF(K8=0,"",K8/TrNavi_act!K4*1000)</f>
        <v/>
      </c>
      <c r="L22" s="77" t="str">
        <f>IF(L8=0,"",L8/TrNavi_act!L4*1000)</f>
        <v/>
      </c>
      <c r="M22" s="77" t="str">
        <f>IF(M8=0,"",M8/TrNavi_act!M4*1000)</f>
        <v/>
      </c>
      <c r="N22" s="77" t="str">
        <f>IF(N8=0,"",N8/TrNavi_act!N4*1000)</f>
        <v/>
      </c>
      <c r="O22" s="77" t="str">
        <f>IF(O8=0,"",O8/TrNavi_act!O4*1000)</f>
        <v/>
      </c>
      <c r="P22" s="77" t="str">
        <f>IF(P8=0,"",P8/TrNavi_act!P4*1000)</f>
        <v/>
      </c>
      <c r="Q22" s="77" t="str">
        <f>IF(Q8=0,"",Q8/TrNavi_act!Q4*1000)</f>
        <v/>
      </c>
    </row>
    <row r="23" spans="1:17" ht="11.45" customHeight="1" x14ac:dyDescent="0.25">
      <c r="A23" s="147" t="s">
        <v>146</v>
      </c>
      <c r="B23" s="74">
        <f>IF(B9=0,"",B9/TrNavi_act!B5*1000)</f>
        <v>177.34019415134222</v>
      </c>
      <c r="C23" s="74">
        <f>IF(C9=0,"",C9/TrNavi_act!C5*1000)</f>
        <v>318.19322028599998</v>
      </c>
      <c r="D23" s="74">
        <f>IF(D9=0,"",D9/TrNavi_act!D5*1000)</f>
        <v>155.11900098825001</v>
      </c>
      <c r="E23" s="74">
        <f>IF(E9=0,"",E9/TrNavi_act!E5*1000)</f>
        <v>213.97328973620694</v>
      </c>
      <c r="F23" s="74">
        <f>IF(F9=0,"",F9/TrNavi_act!F5*1000)</f>
        <v>387.80945970974994</v>
      </c>
      <c r="G23" s="74">
        <f>IF(G9=0,"",G9/TrNavi_act!G5*1000)</f>
        <v>245.82401542082633</v>
      </c>
      <c r="H23" s="74">
        <f>IF(H9=0,"",H9/TrNavi_act!H5*1000)</f>
        <v>440.10335902604658</v>
      </c>
      <c r="I23" s="74">
        <f>IF(I9=0,"",I9/TrNavi_act!I5*1000)</f>
        <v>439.49467968900001</v>
      </c>
      <c r="J23" s="74">
        <f>IF(J9=0,"",J9/TrNavi_act!J5*1000)</f>
        <v>454.2827528571429</v>
      </c>
      <c r="K23" s="74">
        <f>IF(K9=0,"",K9/TrNavi_act!K5*1000)</f>
        <v>479.47130452472726</v>
      </c>
      <c r="L23" s="74">
        <f>IF(L9=0,"",L9/TrNavi_act!L5*1000)</f>
        <v>296.40004425313288</v>
      </c>
      <c r="M23" s="74">
        <f>IF(M9=0,"",M9/TrNavi_act!M5*1000)</f>
        <v>227.59208050987098</v>
      </c>
      <c r="N23" s="74">
        <f>IF(N9=0,"",N9/TrNavi_act!N5*1000)</f>
        <v>419.24556309294331</v>
      </c>
      <c r="O23" s="74">
        <f>IF(O9=0,"",O9/TrNavi_act!O5*1000)</f>
        <v>254.90361607359213</v>
      </c>
      <c r="P23" s="74">
        <f>IF(P9=0,"",P9/TrNavi_act!P5*1000)</f>
        <v>354.03201747869946</v>
      </c>
      <c r="Q23" s="74">
        <f>IF(Q9=0,"",Q9/TrNavi_act!Q5*1000)</f>
        <v>289.66050601250134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</v>
      </c>
      <c r="C26" s="52">
        <f t="shared" si="4"/>
        <v>0</v>
      </c>
      <c r="D26" s="52">
        <f t="shared" si="4"/>
        <v>0</v>
      </c>
      <c r="E26" s="52">
        <f t="shared" si="4"/>
        <v>0</v>
      </c>
      <c r="F26" s="52">
        <f t="shared" si="4"/>
        <v>0</v>
      </c>
      <c r="G26" s="52">
        <f t="shared" si="4"/>
        <v>0</v>
      </c>
      <c r="H26" s="52">
        <f t="shared" si="4"/>
        <v>0</v>
      </c>
      <c r="I26" s="52">
        <f t="shared" si="4"/>
        <v>0</v>
      </c>
      <c r="J26" s="52">
        <f t="shared" si="4"/>
        <v>0</v>
      </c>
      <c r="K26" s="52">
        <f t="shared" si="4"/>
        <v>0</v>
      </c>
      <c r="L26" s="52">
        <f t="shared" si="4"/>
        <v>0</v>
      </c>
      <c r="M26" s="52">
        <f t="shared" si="4"/>
        <v>0</v>
      </c>
      <c r="N26" s="52">
        <f t="shared" si="4"/>
        <v>0</v>
      </c>
      <c r="O26" s="52">
        <f t="shared" si="4"/>
        <v>0</v>
      </c>
      <c r="P26" s="52">
        <f t="shared" si="4"/>
        <v>0</v>
      </c>
      <c r="Q26" s="52">
        <f t="shared" si="4"/>
        <v>0</v>
      </c>
    </row>
    <row r="27" spans="1:17" ht="11.45" customHeight="1" x14ac:dyDescent="0.25">
      <c r="A27" s="147" t="s">
        <v>146</v>
      </c>
      <c r="B27" s="46">
        <f t="shared" ref="B27:Q27" si="5">IF(B9=0,0,B9/B$7)</f>
        <v>1</v>
      </c>
      <c r="C27" s="46">
        <f t="shared" si="5"/>
        <v>1</v>
      </c>
      <c r="D27" s="46">
        <f t="shared" si="5"/>
        <v>1</v>
      </c>
      <c r="E27" s="46">
        <f t="shared" si="5"/>
        <v>1</v>
      </c>
      <c r="F27" s="46">
        <f t="shared" si="5"/>
        <v>1</v>
      </c>
      <c r="G27" s="46">
        <f t="shared" si="5"/>
        <v>1</v>
      </c>
      <c r="H27" s="46">
        <f t="shared" si="5"/>
        <v>1</v>
      </c>
      <c r="I27" s="46">
        <f t="shared" si="5"/>
        <v>1</v>
      </c>
      <c r="J27" s="46">
        <f t="shared" si="5"/>
        <v>1</v>
      </c>
      <c r="K27" s="46">
        <f t="shared" si="5"/>
        <v>1</v>
      </c>
      <c r="L27" s="46">
        <f t="shared" si="5"/>
        <v>1</v>
      </c>
      <c r="M27" s="46">
        <f t="shared" si="5"/>
        <v>1</v>
      </c>
      <c r="N27" s="46">
        <f t="shared" si="5"/>
        <v>1</v>
      </c>
      <c r="O27" s="46">
        <f t="shared" si="5"/>
        <v>1</v>
      </c>
      <c r="P27" s="46">
        <f t="shared" si="5"/>
        <v>1</v>
      </c>
      <c r="Q27" s="46">
        <f t="shared" si="5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CZ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104446.80517035644</v>
      </c>
      <c r="C4" s="40">
        <f t="shared" si="0"/>
        <v>106465.27703560301</v>
      </c>
      <c r="D4" s="40">
        <f t="shared" si="0"/>
        <v>106795.73860220776</v>
      </c>
      <c r="E4" s="40">
        <f t="shared" si="0"/>
        <v>110475.9361764557</v>
      </c>
      <c r="F4" s="40">
        <f t="shared" si="0"/>
        <v>112660.97659550674</v>
      </c>
      <c r="G4" s="40">
        <f t="shared" si="0"/>
        <v>115089.52289360178</v>
      </c>
      <c r="H4" s="40">
        <f t="shared" si="0"/>
        <v>117791.09613520642</v>
      </c>
      <c r="I4" s="40">
        <f t="shared" si="0"/>
        <v>121208.75648565133</v>
      </c>
      <c r="J4" s="40">
        <f t="shared" si="0"/>
        <v>123212.01280468708</v>
      </c>
      <c r="K4" s="40">
        <f t="shared" si="0"/>
        <v>120882.93808882663</v>
      </c>
      <c r="L4" s="40">
        <f t="shared" si="0"/>
        <v>112511.34074119672</v>
      </c>
      <c r="M4" s="40">
        <f t="shared" si="0"/>
        <v>113704.18916664855</v>
      </c>
      <c r="N4" s="40">
        <f t="shared" si="0"/>
        <v>112984.81181266067</v>
      </c>
      <c r="O4" s="40">
        <f t="shared" si="0"/>
        <v>114113.25966505705</v>
      </c>
      <c r="P4" s="40">
        <f t="shared" si="0"/>
        <v>116918.5508923204</v>
      </c>
      <c r="Q4" s="40">
        <f t="shared" si="0"/>
        <v>121238.92218419811</v>
      </c>
    </row>
    <row r="5" spans="1:17" ht="11.45" customHeight="1" x14ac:dyDescent="0.25">
      <c r="A5" s="23" t="s">
        <v>50</v>
      </c>
      <c r="B5" s="39">
        <f t="shared" ref="B5:Q5" si="1">B6+B7+B8</f>
        <v>81621.971027298525</v>
      </c>
      <c r="C5" s="39">
        <f t="shared" si="1"/>
        <v>82430.646545298427</v>
      </c>
      <c r="D5" s="39">
        <f t="shared" si="1"/>
        <v>83229.263808267002</v>
      </c>
      <c r="E5" s="39">
        <f t="shared" si="1"/>
        <v>85189.53460861741</v>
      </c>
      <c r="F5" s="39">
        <f t="shared" si="1"/>
        <v>84188.301271809149</v>
      </c>
      <c r="G5" s="39">
        <f t="shared" si="1"/>
        <v>85697.261521008157</v>
      </c>
      <c r="H5" s="39">
        <f t="shared" si="1"/>
        <v>87136.643477376303</v>
      </c>
      <c r="I5" s="39">
        <f t="shared" si="1"/>
        <v>89208.96661931464</v>
      </c>
      <c r="J5" s="39">
        <f t="shared" si="1"/>
        <v>90082.66249279576</v>
      </c>
      <c r="K5" s="39">
        <f t="shared" si="1"/>
        <v>89963.603229612694</v>
      </c>
      <c r="L5" s="39">
        <f t="shared" si="1"/>
        <v>82164.207928549629</v>
      </c>
      <c r="M5" s="39">
        <f t="shared" si="1"/>
        <v>82988.082769516594</v>
      </c>
      <c r="N5" s="39">
        <f t="shared" si="1"/>
        <v>81654.96834449195</v>
      </c>
      <c r="O5" s="39">
        <f t="shared" si="1"/>
        <v>82078.619743046438</v>
      </c>
      <c r="P5" s="39">
        <f t="shared" si="1"/>
        <v>84721.410650547594</v>
      </c>
      <c r="Q5" s="39">
        <f t="shared" si="1"/>
        <v>87772.490766527553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1510.6710272985213</v>
      </c>
      <c r="C6" s="37">
        <f>TrRoad_act!C$5</f>
        <v>1441.3465452984171</v>
      </c>
      <c r="D6" s="37">
        <f>TrRoad_act!D$5</f>
        <v>1408.7638082670003</v>
      </c>
      <c r="E6" s="37">
        <f>TrRoad_act!E$5</f>
        <v>1404.7346086174057</v>
      </c>
      <c r="F6" s="37">
        <f>TrRoad_act!F$5</f>
        <v>1400.3012718091422</v>
      </c>
      <c r="G6" s="37">
        <f>TrRoad_act!G$5</f>
        <v>1449.3615210081632</v>
      </c>
      <c r="H6" s="37">
        <f>TrRoad_act!H$5</f>
        <v>1491.5434773762943</v>
      </c>
      <c r="I6" s="37">
        <f>TrRoad_act!I$5</f>
        <v>1548.0666193146526</v>
      </c>
      <c r="J6" s="37">
        <f>TrRoad_act!J$5</f>
        <v>1595.7624927957688</v>
      </c>
      <c r="K6" s="37">
        <f>TrRoad_act!K$5</f>
        <v>1611.6032296126941</v>
      </c>
      <c r="L6" s="37">
        <f>TrRoad_act!L$5</f>
        <v>1638.6079285496328</v>
      </c>
      <c r="M6" s="37">
        <f>TrRoad_act!M$5</f>
        <v>1665.2827695165961</v>
      </c>
      <c r="N6" s="37">
        <f>TrRoad_act!N$5</f>
        <v>1708.1683444919463</v>
      </c>
      <c r="O6" s="37">
        <f>TrRoad_act!O$5</f>
        <v>1707.7197430464307</v>
      </c>
      <c r="P6" s="37">
        <f>TrRoad_act!P$5</f>
        <v>1738.5106505476117</v>
      </c>
      <c r="Q6" s="37">
        <f>TrRoad_act!Q$5</f>
        <v>1804.5907665275377</v>
      </c>
    </row>
    <row r="7" spans="1:17" ht="11.45" customHeight="1" x14ac:dyDescent="0.25">
      <c r="A7" s="17" t="str">
        <f>TrRoad_act!$A$6</f>
        <v>Passenger cars</v>
      </c>
      <c r="B7" s="37">
        <f>TrRoad_act!B$6</f>
        <v>63940</v>
      </c>
      <c r="C7" s="37">
        <f>TrRoad_act!C$6</f>
        <v>63470</v>
      </c>
      <c r="D7" s="37">
        <f>TrRoad_act!D$6</f>
        <v>65290.000000000007</v>
      </c>
      <c r="E7" s="37">
        <f>TrRoad_act!E$6</f>
        <v>67360</v>
      </c>
      <c r="F7" s="37">
        <f>TrRoad_act!F$6</f>
        <v>67570</v>
      </c>
      <c r="G7" s="37">
        <f>TrRoad_act!G$6</f>
        <v>68640</v>
      </c>
      <c r="H7" s="37">
        <f>TrRoad_act!H$6</f>
        <v>69630</v>
      </c>
      <c r="I7" s="37">
        <f>TrRoad_act!I$6</f>
        <v>71540</v>
      </c>
      <c r="J7" s="37">
        <f>TrRoad_act!J$6</f>
        <v>72380</v>
      </c>
      <c r="K7" s="37">
        <f>TrRoad_act!K$6</f>
        <v>72290</v>
      </c>
      <c r="L7" s="37">
        <f>TrRoad_act!L$6</f>
        <v>63570</v>
      </c>
      <c r="M7" s="37">
        <f>TrRoad_act!M$6</f>
        <v>65489.999999999993</v>
      </c>
      <c r="N7" s="37">
        <f>TrRoad_act!N$6</f>
        <v>64620.000000000007</v>
      </c>
      <c r="O7" s="37">
        <f>TrRoad_act!O$6</f>
        <v>64650.000000000007</v>
      </c>
      <c r="P7" s="37">
        <f>TrRoad_act!P$6</f>
        <v>66259.999999999985</v>
      </c>
      <c r="Q7" s="37">
        <f>TrRoad_act!Q$6</f>
        <v>69705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16171.300000000003</v>
      </c>
      <c r="C8" s="37">
        <f>TrRoad_act!C$13</f>
        <v>17519.300000000007</v>
      </c>
      <c r="D8" s="37">
        <f>TrRoad_act!D$13</f>
        <v>16530.5</v>
      </c>
      <c r="E8" s="37">
        <f>TrRoad_act!E$13</f>
        <v>16424.800000000003</v>
      </c>
      <c r="F8" s="37">
        <f>TrRoad_act!F$13</f>
        <v>15218</v>
      </c>
      <c r="G8" s="37">
        <f>TrRoad_act!G$13</f>
        <v>15607.900000000001</v>
      </c>
      <c r="H8" s="37">
        <f>TrRoad_act!H$13</f>
        <v>16015.100000000002</v>
      </c>
      <c r="I8" s="37">
        <f>TrRoad_act!I$13</f>
        <v>16120.9</v>
      </c>
      <c r="J8" s="37">
        <f>TrRoad_act!J$13</f>
        <v>16106.899999999998</v>
      </c>
      <c r="K8" s="37">
        <f>TrRoad_act!K$13</f>
        <v>16062</v>
      </c>
      <c r="L8" s="37">
        <f>TrRoad_act!L$13</f>
        <v>16955.600000000002</v>
      </c>
      <c r="M8" s="37">
        <f>TrRoad_act!M$13</f>
        <v>15832.800000000001</v>
      </c>
      <c r="N8" s="37">
        <f>TrRoad_act!N$13</f>
        <v>15326.8</v>
      </c>
      <c r="O8" s="37">
        <f>TrRoad_act!O$13</f>
        <v>15720.9</v>
      </c>
      <c r="P8" s="37">
        <f>TrRoad_act!P$13</f>
        <v>16722.900000000001</v>
      </c>
      <c r="Q8" s="37">
        <f>TrRoad_act!Q$13</f>
        <v>16262.900000000003</v>
      </c>
    </row>
    <row r="9" spans="1:17" ht="11.45" customHeight="1" x14ac:dyDescent="0.25">
      <c r="A9" s="19" t="s">
        <v>52</v>
      </c>
      <c r="B9" s="38">
        <f t="shared" ref="B9:Q9" si="2">B10+B11+B12</f>
        <v>15368</v>
      </c>
      <c r="C9" s="38">
        <f t="shared" si="2"/>
        <v>15526</v>
      </c>
      <c r="D9" s="38">
        <f t="shared" si="2"/>
        <v>14904</v>
      </c>
      <c r="E9" s="38">
        <f t="shared" si="2"/>
        <v>15081.4</v>
      </c>
      <c r="F9" s="38">
        <f t="shared" si="2"/>
        <v>15305.5</v>
      </c>
      <c r="G9" s="38">
        <f t="shared" si="2"/>
        <v>14601.2</v>
      </c>
      <c r="H9" s="38">
        <f t="shared" si="2"/>
        <v>14720.8</v>
      </c>
      <c r="I9" s="38">
        <f t="shared" si="2"/>
        <v>14648.4</v>
      </c>
      <c r="J9" s="38">
        <f t="shared" si="2"/>
        <v>15915.800000000001</v>
      </c>
      <c r="K9" s="38">
        <f t="shared" si="2"/>
        <v>15458.7</v>
      </c>
      <c r="L9" s="38">
        <f t="shared" si="2"/>
        <v>15556</v>
      </c>
      <c r="M9" s="38">
        <f t="shared" si="2"/>
        <v>15385.000000000002</v>
      </c>
      <c r="N9" s="38">
        <f t="shared" si="2"/>
        <v>16698</v>
      </c>
      <c r="O9" s="38">
        <f t="shared" si="2"/>
        <v>17092.900000000001</v>
      </c>
      <c r="P9" s="38">
        <f t="shared" si="2"/>
        <v>17201.400000000001</v>
      </c>
      <c r="Q9" s="38">
        <f t="shared" si="2"/>
        <v>17958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8068</v>
      </c>
      <c r="C10" s="37">
        <f>TrRail_act!C$5</f>
        <v>8227</v>
      </c>
      <c r="D10" s="37">
        <f>TrRail_act!D$5</f>
        <v>8307</v>
      </c>
      <c r="E10" s="37">
        <f>TrRail_act!E$5</f>
        <v>8563.4</v>
      </c>
      <c r="F10" s="37">
        <f>TrRail_act!F$5</f>
        <v>8725.5</v>
      </c>
      <c r="G10" s="37">
        <f>TrRail_act!G$5</f>
        <v>7934.2000000000007</v>
      </c>
      <c r="H10" s="37">
        <f>TrRail_act!H$5</f>
        <v>7798.8</v>
      </c>
      <c r="I10" s="37">
        <f>TrRail_act!I$5</f>
        <v>7750.4</v>
      </c>
      <c r="J10" s="37">
        <f>TrRail_act!J$5</f>
        <v>9142.8000000000011</v>
      </c>
      <c r="K10" s="37">
        <f>TrRail_act!K$5</f>
        <v>8986.7000000000007</v>
      </c>
      <c r="L10" s="37">
        <f>TrRail_act!L$5</f>
        <v>8997</v>
      </c>
      <c r="M10" s="37">
        <f>TrRail_act!M$5</f>
        <v>8716.0000000000018</v>
      </c>
      <c r="N10" s="37">
        <f>TrRail_act!N$5</f>
        <v>9501.9999999999982</v>
      </c>
      <c r="O10" s="37">
        <f>TrRail_act!O$5</f>
        <v>9580.9000000000015</v>
      </c>
      <c r="P10" s="37">
        <f>TrRail_act!P$5</f>
        <v>9557.4000000000015</v>
      </c>
      <c r="Q10" s="37">
        <f>TrRail_act!Q$5</f>
        <v>9833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7300</v>
      </c>
      <c r="C11" s="37">
        <f>TrRail_act!C$6</f>
        <v>7299</v>
      </c>
      <c r="D11" s="37">
        <f>TrRail_act!D$6</f>
        <v>6597</v>
      </c>
      <c r="E11" s="37">
        <f>TrRail_act!E$6</f>
        <v>6518</v>
      </c>
      <c r="F11" s="37">
        <f>TrRail_act!F$6</f>
        <v>6579</v>
      </c>
      <c r="G11" s="37">
        <f>TrRail_act!G$6</f>
        <v>6661</v>
      </c>
      <c r="H11" s="37">
        <f>TrRail_act!H$6</f>
        <v>6774</v>
      </c>
      <c r="I11" s="37">
        <f>TrRail_act!I$6</f>
        <v>6569</v>
      </c>
      <c r="J11" s="37">
        <f>TrRail_act!J$6</f>
        <v>6520</v>
      </c>
      <c r="K11" s="37">
        <f>TrRail_act!K$6</f>
        <v>6237</v>
      </c>
      <c r="L11" s="37">
        <f>TrRail_act!L$6</f>
        <v>6288</v>
      </c>
      <c r="M11" s="37">
        <f>TrRail_act!M$6</f>
        <v>6384</v>
      </c>
      <c r="N11" s="37">
        <f>TrRail_act!N$6</f>
        <v>6925</v>
      </c>
      <c r="O11" s="37">
        <f>TrRail_act!O$6</f>
        <v>7266</v>
      </c>
      <c r="P11" s="37">
        <f>TrRail_act!P$6</f>
        <v>7398</v>
      </c>
      <c r="Q11" s="37">
        <f>TrRail_act!Q$6</f>
        <v>7879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1</v>
      </c>
      <c r="G12" s="37">
        <f>TrRail_act!G$9</f>
        <v>6</v>
      </c>
      <c r="H12" s="37">
        <f>TrRail_act!H$9</f>
        <v>148</v>
      </c>
      <c r="I12" s="37">
        <f>TrRail_act!I$9</f>
        <v>329</v>
      </c>
      <c r="J12" s="37">
        <f>TrRail_act!J$9</f>
        <v>253</v>
      </c>
      <c r="K12" s="37">
        <f>TrRail_act!K$9</f>
        <v>235</v>
      </c>
      <c r="L12" s="37">
        <f>TrRail_act!L$9</f>
        <v>271</v>
      </c>
      <c r="M12" s="37">
        <f>TrRail_act!M$9</f>
        <v>285</v>
      </c>
      <c r="N12" s="37">
        <f>TrRail_act!N$9</f>
        <v>271</v>
      </c>
      <c r="O12" s="37">
        <f>TrRail_act!O$9</f>
        <v>246</v>
      </c>
      <c r="P12" s="37">
        <f>TrRail_act!P$9</f>
        <v>246</v>
      </c>
      <c r="Q12" s="37">
        <f>TrRail_act!Q$9</f>
        <v>246</v>
      </c>
    </row>
    <row r="13" spans="1:17" ht="11.45" customHeight="1" x14ac:dyDescent="0.25">
      <c r="A13" s="19" t="s">
        <v>48</v>
      </c>
      <c r="B13" s="38">
        <f t="shared" ref="B13:Q13" si="3">B14+B15+B16</f>
        <v>7456.834143057913</v>
      </c>
      <c r="C13" s="38">
        <f t="shared" si="3"/>
        <v>8508.6304903045766</v>
      </c>
      <c r="D13" s="38">
        <f t="shared" si="3"/>
        <v>8662.474793940748</v>
      </c>
      <c r="E13" s="38">
        <f t="shared" si="3"/>
        <v>10205.001567838292</v>
      </c>
      <c r="F13" s="38">
        <f t="shared" si="3"/>
        <v>13167.175323697596</v>
      </c>
      <c r="G13" s="38">
        <f t="shared" si="3"/>
        <v>14791.061372593624</v>
      </c>
      <c r="H13" s="38">
        <f t="shared" si="3"/>
        <v>15933.652657830107</v>
      </c>
      <c r="I13" s="38">
        <f t="shared" si="3"/>
        <v>17351.389866336693</v>
      </c>
      <c r="J13" s="38">
        <f t="shared" si="3"/>
        <v>17213.550311891326</v>
      </c>
      <c r="K13" s="38">
        <f t="shared" si="3"/>
        <v>15460.634859213947</v>
      </c>
      <c r="L13" s="38">
        <f t="shared" si="3"/>
        <v>14791.132812647091</v>
      </c>
      <c r="M13" s="38">
        <f t="shared" si="3"/>
        <v>15331.106397131945</v>
      </c>
      <c r="N13" s="38">
        <f t="shared" si="3"/>
        <v>14631.843468168725</v>
      </c>
      <c r="O13" s="38">
        <f t="shared" si="3"/>
        <v>14941.73992201062</v>
      </c>
      <c r="P13" s="38">
        <f t="shared" si="3"/>
        <v>14995.740241772821</v>
      </c>
      <c r="Q13" s="38">
        <f t="shared" si="3"/>
        <v>15508.431417670545</v>
      </c>
    </row>
    <row r="14" spans="1:17" ht="11.45" customHeight="1" x14ac:dyDescent="0.25">
      <c r="A14" s="17" t="str">
        <f>TrAvia_act!$A$5</f>
        <v>Domestic</v>
      </c>
      <c r="B14" s="37">
        <f>TrAvia_act!B$5</f>
        <v>42.137224521199833</v>
      </c>
      <c r="C14" s="37">
        <f>TrAvia_act!C$5</f>
        <v>42.820576582679578</v>
      </c>
      <c r="D14" s="37">
        <f>TrAvia_act!D$5</f>
        <v>42.960234239008358</v>
      </c>
      <c r="E14" s="37">
        <f>TrAvia_act!E$5</f>
        <v>49.74362387393235</v>
      </c>
      <c r="F14" s="37">
        <f>TrAvia_act!F$5</f>
        <v>56.078515063955564</v>
      </c>
      <c r="G14" s="37">
        <f>TrAvia_act!G$5</f>
        <v>79.832202311805915</v>
      </c>
      <c r="H14" s="37">
        <f>TrAvia_act!H$5</f>
        <v>102.53247438938087</v>
      </c>
      <c r="I14" s="37">
        <f>TrAvia_act!I$5</f>
        <v>103.15241474555464</v>
      </c>
      <c r="J14" s="37">
        <f>TrAvia_act!J$5</f>
        <v>120.31562218373161</v>
      </c>
      <c r="K14" s="37">
        <f>TrAvia_act!K$5</f>
        <v>112.82983728778643</v>
      </c>
      <c r="L14" s="37">
        <f>TrAvia_act!L$5</f>
        <v>95.613315300000039</v>
      </c>
      <c r="M14" s="37">
        <f>TrAvia_act!M$5</f>
        <v>63.413555492038093</v>
      </c>
      <c r="N14" s="37">
        <f>TrAvia_act!N$5</f>
        <v>63.393425136376422</v>
      </c>
      <c r="O14" s="37">
        <f>TrAvia_act!O$5</f>
        <v>34.001022254536132</v>
      </c>
      <c r="P14" s="37">
        <f>TrAvia_act!P$5</f>
        <v>34.355525203875438</v>
      </c>
      <c r="Q14" s="37">
        <f>TrAvia_act!Q$5</f>
        <v>40.450048140021039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4960.0864343460762</v>
      </c>
      <c r="C15" s="37">
        <f>TrAvia_act!C$6</f>
        <v>5564.1262741428563</v>
      </c>
      <c r="D15" s="37">
        <f>TrAvia_act!D$6</f>
        <v>5775.0031000298895</v>
      </c>
      <c r="E15" s="37">
        <f>TrAvia_act!E$6</f>
        <v>6827.5196685029732</v>
      </c>
      <c r="F15" s="37">
        <f>TrAvia_act!F$6</f>
        <v>8850.5460620682697</v>
      </c>
      <c r="G15" s="37">
        <f>TrAvia_act!G$6</f>
        <v>9881.492982712547</v>
      </c>
      <c r="H15" s="37">
        <f>TrAvia_act!H$6</f>
        <v>10424.16731614771</v>
      </c>
      <c r="I15" s="37">
        <f>TrAvia_act!I$6</f>
        <v>11121.23947708368</v>
      </c>
      <c r="J15" s="37">
        <f>TrAvia_act!J$6</f>
        <v>10697.296423858954</v>
      </c>
      <c r="K15" s="37">
        <f>TrAvia_act!K$6</f>
        <v>8984.4371063601375</v>
      </c>
      <c r="L15" s="37">
        <f>TrAvia_act!L$6</f>
        <v>8624.9722333740629</v>
      </c>
      <c r="M15" s="37">
        <f>TrAvia_act!M$6</f>
        <v>8901.1912839271899</v>
      </c>
      <c r="N15" s="37">
        <f>TrAvia_act!N$6</f>
        <v>8078.6575527653968</v>
      </c>
      <c r="O15" s="37">
        <f>TrAvia_act!O$6</f>
        <v>8065.4638215558307</v>
      </c>
      <c r="P15" s="37">
        <f>TrAvia_act!P$6</f>
        <v>8223.7882839817612</v>
      </c>
      <c r="Q15" s="37">
        <f>TrAvia_act!Q$6</f>
        <v>9014.9738257272184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2454.6104841906372</v>
      </c>
      <c r="C16" s="37">
        <f>TrAvia_act!C$7</f>
        <v>2901.6836395790406</v>
      </c>
      <c r="D16" s="37">
        <f>TrAvia_act!D$7</f>
        <v>2844.5114596718508</v>
      </c>
      <c r="E16" s="37">
        <f>TrAvia_act!E$7</f>
        <v>3327.7382754613864</v>
      </c>
      <c r="F16" s="37">
        <f>TrAvia_act!F$7</f>
        <v>4260.5507465653718</v>
      </c>
      <c r="G16" s="37">
        <f>TrAvia_act!G$7</f>
        <v>4829.7361875692714</v>
      </c>
      <c r="H16" s="37">
        <f>TrAvia_act!H$7</f>
        <v>5406.9528672930155</v>
      </c>
      <c r="I16" s="37">
        <f>TrAvia_act!I$7</f>
        <v>6126.997974507457</v>
      </c>
      <c r="J16" s="37">
        <f>TrAvia_act!J$7</f>
        <v>6395.9382658486429</v>
      </c>
      <c r="K16" s="37">
        <f>TrAvia_act!K$7</f>
        <v>6363.3679155660229</v>
      </c>
      <c r="L16" s="37">
        <f>TrAvia_act!L$7</f>
        <v>6070.5472639730278</v>
      </c>
      <c r="M16" s="37">
        <f>TrAvia_act!M$7</f>
        <v>6366.5015577127178</v>
      </c>
      <c r="N16" s="37">
        <f>TrAvia_act!N$7</f>
        <v>6489.7924902669529</v>
      </c>
      <c r="O16" s="37">
        <f>TrAvia_act!O$7</f>
        <v>6842.2750782002522</v>
      </c>
      <c r="P16" s="37">
        <f>TrAvia_act!P$7</f>
        <v>6737.5964325871846</v>
      </c>
      <c r="Q16" s="37">
        <f>TrAvia_act!Q$7</f>
        <v>6453.0075438033055</v>
      </c>
    </row>
    <row r="17" spans="1:17" ht="11.45" customHeight="1" x14ac:dyDescent="0.25">
      <c r="A17" s="25" t="s">
        <v>51</v>
      </c>
      <c r="B17" s="40">
        <f t="shared" ref="B17:Q17" si="4">B18+B21+B22+B25</f>
        <v>44396.122622272618</v>
      </c>
      <c r="C17" s="40">
        <f t="shared" si="4"/>
        <v>45402.718445071143</v>
      </c>
      <c r="D17" s="40">
        <f t="shared" si="4"/>
        <v>46412.874959078443</v>
      </c>
      <c r="E17" s="40">
        <f t="shared" si="4"/>
        <v>47761.527546935416</v>
      </c>
      <c r="F17" s="40">
        <f t="shared" si="4"/>
        <v>47878.181669176898</v>
      </c>
      <c r="G17" s="40">
        <f t="shared" si="4"/>
        <v>47748.959827491926</v>
      </c>
      <c r="H17" s="40">
        <f t="shared" si="4"/>
        <v>50135.149393789587</v>
      </c>
      <c r="I17" s="40">
        <f t="shared" si="4"/>
        <v>51023.243410769734</v>
      </c>
      <c r="J17" s="40">
        <f t="shared" si="4"/>
        <v>48841.068470884355</v>
      </c>
      <c r="K17" s="40">
        <f t="shared" si="4"/>
        <v>42812.485905857604</v>
      </c>
      <c r="L17" s="40">
        <f t="shared" si="4"/>
        <v>46677.293037645912</v>
      </c>
      <c r="M17" s="40">
        <f t="shared" si="4"/>
        <v>48420.572446246886</v>
      </c>
      <c r="N17" s="40">
        <f t="shared" si="4"/>
        <v>47672.697512657134</v>
      </c>
      <c r="O17" s="40">
        <f t="shared" si="4"/>
        <v>50341.216393612631</v>
      </c>
      <c r="P17" s="40">
        <f t="shared" si="4"/>
        <v>52624.078081011663</v>
      </c>
      <c r="Q17" s="40">
        <f t="shared" si="4"/>
        <v>58618.137692159959</v>
      </c>
    </row>
    <row r="18" spans="1:17" ht="11.45" customHeight="1" x14ac:dyDescent="0.25">
      <c r="A18" s="23" t="s">
        <v>50</v>
      </c>
      <c r="B18" s="39">
        <f t="shared" ref="B18:Q18" si="5">B19+B20</f>
        <v>26773.960291853411</v>
      </c>
      <c r="C18" s="39">
        <f t="shared" si="5"/>
        <v>28389.725044802137</v>
      </c>
      <c r="D18" s="39">
        <f t="shared" si="5"/>
        <v>30482.292317255891</v>
      </c>
      <c r="E18" s="39">
        <f t="shared" si="5"/>
        <v>31793.106467766993</v>
      </c>
      <c r="F18" s="39">
        <f t="shared" si="5"/>
        <v>32687.302091175203</v>
      </c>
      <c r="G18" s="39">
        <f t="shared" si="5"/>
        <v>32767.883827294652</v>
      </c>
      <c r="H18" s="39">
        <f t="shared" si="5"/>
        <v>34256.500302225992</v>
      </c>
      <c r="I18" s="39">
        <f t="shared" si="5"/>
        <v>34627.324775917645</v>
      </c>
      <c r="J18" s="39">
        <f t="shared" si="5"/>
        <v>33323.401245941321</v>
      </c>
      <c r="K18" s="39">
        <f t="shared" si="5"/>
        <v>29941.435526210676</v>
      </c>
      <c r="L18" s="39">
        <f t="shared" si="5"/>
        <v>32803.433718397442</v>
      </c>
      <c r="M18" s="39">
        <f t="shared" si="5"/>
        <v>34000.336855631256</v>
      </c>
      <c r="N18" s="39">
        <f t="shared" si="5"/>
        <v>33312.003910273474</v>
      </c>
      <c r="O18" s="39">
        <f t="shared" si="5"/>
        <v>36296.564860309307</v>
      </c>
      <c r="P18" s="39">
        <f t="shared" si="5"/>
        <v>37971.503379494956</v>
      </c>
      <c r="Q18" s="39">
        <f t="shared" si="5"/>
        <v>43275.514938173539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206.73715044133394</v>
      </c>
      <c r="C19" s="37">
        <f>TrRoad_act!C$20</f>
        <v>240.16666215014288</v>
      </c>
      <c r="D19" s="37">
        <f>TrRoad_act!D$20</f>
        <v>284.11504992880538</v>
      </c>
      <c r="E19" s="37">
        <f>TrRoad_act!E$20</f>
        <v>335.3081592112095</v>
      </c>
      <c r="F19" s="37">
        <f>TrRoad_act!F$20</f>
        <v>396.29298925476411</v>
      </c>
      <c r="G19" s="37">
        <f>TrRoad_act!G$20</f>
        <v>479.13943640376834</v>
      </c>
      <c r="H19" s="37">
        <f>TrRoad_act!H$20</f>
        <v>559.03527910861658</v>
      </c>
      <c r="I19" s="37">
        <f>TrRoad_act!I$20</f>
        <v>642.73452502868861</v>
      </c>
      <c r="J19" s="37">
        <f>TrRoad_act!J$20</f>
        <v>765.05313616038529</v>
      </c>
      <c r="K19" s="37">
        <f>TrRoad_act!K$20</f>
        <v>782.19147129429678</v>
      </c>
      <c r="L19" s="37">
        <f>TrRoad_act!L$20</f>
        <v>823.78421480220652</v>
      </c>
      <c r="M19" s="37">
        <f>TrRoad_act!M$20</f>
        <v>838.1391089613719</v>
      </c>
      <c r="N19" s="37">
        <f>TrRoad_act!N$20</f>
        <v>849.5807853099767</v>
      </c>
      <c r="O19" s="37">
        <f>TrRoad_act!O$20</f>
        <v>877.24345471951017</v>
      </c>
      <c r="P19" s="37">
        <f>TrRoad_act!P$20</f>
        <v>965.19756732365602</v>
      </c>
      <c r="Q19" s="37">
        <f>TrRoad_act!Q$20</f>
        <v>1048.5837628810496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26567.223141412076</v>
      </c>
      <c r="C20" s="37">
        <f>TrRoad_act!C$26</f>
        <v>28149.558382651994</v>
      </c>
      <c r="D20" s="37">
        <f>TrRoad_act!D$26</f>
        <v>30198.177267327086</v>
      </c>
      <c r="E20" s="37">
        <f>TrRoad_act!E$26</f>
        <v>31457.798308555783</v>
      </c>
      <c r="F20" s="37">
        <f>TrRoad_act!F$26</f>
        <v>32291.009101920437</v>
      </c>
      <c r="G20" s="37">
        <f>TrRoad_act!G$26</f>
        <v>32288.744390890883</v>
      </c>
      <c r="H20" s="37">
        <f>TrRoad_act!H$26</f>
        <v>33697.465023117373</v>
      </c>
      <c r="I20" s="37">
        <f>TrRoad_act!I$26</f>
        <v>33984.590250888956</v>
      </c>
      <c r="J20" s="37">
        <f>TrRoad_act!J$26</f>
        <v>32558.348109780938</v>
      </c>
      <c r="K20" s="37">
        <f>TrRoad_act!K$26</f>
        <v>29159.24405491638</v>
      </c>
      <c r="L20" s="37">
        <f>TrRoad_act!L$26</f>
        <v>31979.649503595232</v>
      </c>
      <c r="M20" s="37">
        <f>TrRoad_act!M$26</f>
        <v>33162.197746669881</v>
      </c>
      <c r="N20" s="37">
        <f>TrRoad_act!N$26</f>
        <v>32462.423124963494</v>
      </c>
      <c r="O20" s="37">
        <f>TrRoad_act!O$26</f>
        <v>35419.321405589799</v>
      </c>
      <c r="P20" s="37">
        <f>TrRoad_act!P$26</f>
        <v>37006.305812171297</v>
      </c>
      <c r="Q20" s="37">
        <f>TrRoad_act!Q$26</f>
        <v>42226.931175292491</v>
      </c>
    </row>
    <row r="21" spans="1:17" ht="11.45" customHeight="1" x14ac:dyDescent="0.25">
      <c r="A21" s="19" t="s">
        <v>49</v>
      </c>
      <c r="B21" s="38">
        <f>TrRail_act!B$10</f>
        <v>17496</v>
      </c>
      <c r="C21" s="38">
        <f>TrRail_act!C$10</f>
        <v>16900</v>
      </c>
      <c r="D21" s="38">
        <f>TrRail_act!D$10</f>
        <v>15810</v>
      </c>
      <c r="E21" s="38">
        <f>TrRail_act!E$10</f>
        <v>15862</v>
      </c>
      <c r="F21" s="38">
        <f>TrRail_act!F$10</f>
        <v>15092</v>
      </c>
      <c r="G21" s="38">
        <f>TrRail_act!G$10</f>
        <v>14866</v>
      </c>
      <c r="H21" s="38">
        <f>TrRail_act!H$10</f>
        <v>15779</v>
      </c>
      <c r="I21" s="38">
        <f>TrRail_act!I$10</f>
        <v>16303.999999999998</v>
      </c>
      <c r="J21" s="38">
        <f>TrRail_act!J$10</f>
        <v>15437</v>
      </c>
      <c r="K21" s="38">
        <f>TrRail_act!K$10</f>
        <v>12791</v>
      </c>
      <c r="L21" s="38">
        <f>TrRail_act!L$10</f>
        <v>13770</v>
      </c>
      <c r="M21" s="38">
        <f>TrRail_act!M$10</f>
        <v>14316</v>
      </c>
      <c r="N21" s="38">
        <f>TrRail_act!N$10</f>
        <v>14267</v>
      </c>
      <c r="O21" s="38">
        <f>TrRail_act!O$10</f>
        <v>13965</v>
      </c>
      <c r="P21" s="38">
        <f>TrRail_act!P$10</f>
        <v>14574</v>
      </c>
      <c r="Q21" s="38">
        <f>TrRail_act!Q$10</f>
        <v>15261</v>
      </c>
    </row>
    <row r="22" spans="1:17" ht="11.45" customHeight="1" x14ac:dyDescent="0.25">
      <c r="A22" s="19" t="s">
        <v>48</v>
      </c>
      <c r="B22" s="38">
        <f t="shared" ref="B22:Q22" si="6">B23+B24</f>
        <v>37.162330419212623</v>
      </c>
      <c r="C22" s="38">
        <f t="shared" si="6"/>
        <v>34.993400269002663</v>
      </c>
      <c r="D22" s="38">
        <f t="shared" si="6"/>
        <v>40.582641822544517</v>
      </c>
      <c r="E22" s="38">
        <f t="shared" si="6"/>
        <v>48.421079168427113</v>
      </c>
      <c r="F22" s="38">
        <f t="shared" si="6"/>
        <v>50.879578001698064</v>
      </c>
      <c r="G22" s="38">
        <f t="shared" si="6"/>
        <v>52.076000197271256</v>
      </c>
      <c r="H22" s="38">
        <f t="shared" si="6"/>
        <v>56.649091563593842</v>
      </c>
      <c r="I22" s="38">
        <f t="shared" si="6"/>
        <v>55.918634852088474</v>
      </c>
      <c r="J22" s="38">
        <f t="shared" si="6"/>
        <v>52.667224943037027</v>
      </c>
      <c r="K22" s="38">
        <f t="shared" si="6"/>
        <v>47.050379646928725</v>
      </c>
      <c r="L22" s="38">
        <f t="shared" si="6"/>
        <v>60.859319248468438</v>
      </c>
      <c r="M22" s="38">
        <f t="shared" si="6"/>
        <v>62.235590615629746</v>
      </c>
      <c r="N22" s="38">
        <f t="shared" si="6"/>
        <v>55.693602383657051</v>
      </c>
      <c r="O22" s="38">
        <f t="shared" si="6"/>
        <v>54.651533303325181</v>
      </c>
      <c r="P22" s="38">
        <f t="shared" si="6"/>
        <v>51.57470151670659</v>
      </c>
      <c r="Q22" s="38">
        <f t="shared" si="6"/>
        <v>48.622753986422268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25.286505079023822</v>
      </c>
      <c r="C23" s="37">
        <f>TrAvia_act!C$9</f>
        <v>22.892564258657089</v>
      </c>
      <c r="D23" s="37">
        <f>TrAvia_act!D$9</f>
        <v>27.494512697023136</v>
      </c>
      <c r="E23" s="37">
        <f>TrAvia_act!E$9</f>
        <v>30.507833314602923</v>
      </c>
      <c r="F23" s="37">
        <f>TrAvia_act!F$9</f>
        <v>32.226790218555145</v>
      </c>
      <c r="G23" s="37">
        <f>TrAvia_act!G$9</f>
        <v>34.584952057173552</v>
      </c>
      <c r="H23" s="37">
        <f>TrAvia_act!H$9</f>
        <v>37.53832472227095</v>
      </c>
      <c r="I23" s="37">
        <f>TrAvia_act!I$9</f>
        <v>37.465981440293021</v>
      </c>
      <c r="J23" s="37">
        <f>TrAvia_act!J$9</f>
        <v>31.654422460287762</v>
      </c>
      <c r="K23" s="37">
        <f>TrAvia_act!K$9</f>
        <v>21.255765831047196</v>
      </c>
      <c r="L23" s="37">
        <f>TrAvia_act!L$9</f>
        <v>24.698078159228938</v>
      </c>
      <c r="M23" s="37">
        <f>TrAvia_act!M$9</f>
        <v>22.806061004296485</v>
      </c>
      <c r="N23" s="37">
        <f>TrAvia_act!N$9</f>
        <v>17.197349245949226</v>
      </c>
      <c r="O23" s="37">
        <f>TrAvia_act!O$9</f>
        <v>15.948430540899853</v>
      </c>
      <c r="P23" s="37">
        <f>TrAvia_act!P$9</f>
        <v>17.211211689026022</v>
      </c>
      <c r="Q23" s="37">
        <f>TrAvia_act!Q$9</f>
        <v>17.390118460321247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11.875825340188799</v>
      </c>
      <c r="C24" s="37">
        <f>TrAvia_act!C$10</f>
        <v>12.100836010345576</v>
      </c>
      <c r="D24" s="37">
        <f>TrAvia_act!D$10</f>
        <v>13.088129125521382</v>
      </c>
      <c r="E24" s="37">
        <f>TrAvia_act!E$10</f>
        <v>17.913245853824193</v>
      </c>
      <c r="F24" s="37">
        <f>TrAvia_act!F$10</f>
        <v>18.652787783142916</v>
      </c>
      <c r="G24" s="37">
        <f>TrAvia_act!G$10</f>
        <v>17.4910481400977</v>
      </c>
      <c r="H24" s="37">
        <f>TrAvia_act!H$10</f>
        <v>19.110766841322892</v>
      </c>
      <c r="I24" s="37">
        <f>TrAvia_act!I$10</f>
        <v>18.452653411795453</v>
      </c>
      <c r="J24" s="37">
        <f>TrAvia_act!J$10</f>
        <v>21.012802482749269</v>
      </c>
      <c r="K24" s="37">
        <f>TrAvia_act!K$10</f>
        <v>25.794613815881529</v>
      </c>
      <c r="L24" s="37">
        <f>TrAvia_act!L$10</f>
        <v>36.161241089239496</v>
      </c>
      <c r="M24" s="37">
        <f>TrAvia_act!M$10</f>
        <v>39.429529611333265</v>
      </c>
      <c r="N24" s="37">
        <f>TrAvia_act!N$10</f>
        <v>38.496253137707825</v>
      </c>
      <c r="O24" s="37">
        <f>TrAvia_act!O$10</f>
        <v>38.703102762425331</v>
      </c>
      <c r="P24" s="37">
        <f>TrAvia_act!P$10</f>
        <v>34.363489827680567</v>
      </c>
      <c r="Q24" s="37">
        <f>TrAvia_act!Q$10</f>
        <v>31.232635526101024</v>
      </c>
    </row>
    <row r="25" spans="1:17" ht="11.45" customHeight="1" x14ac:dyDescent="0.25">
      <c r="A25" s="19" t="s">
        <v>32</v>
      </c>
      <c r="B25" s="38">
        <f t="shared" ref="B25:Q25" si="7">B26+B27</f>
        <v>89</v>
      </c>
      <c r="C25" s="38">
        <f t="shared" si="7"/>
        <v>78</v>
      </c>
      <c r="D25" s="38">
        <f t="shared" si="7"/>
        <v>80</v>
      </c>
      <c r="E25" s="38">
        <f t="shared" si="7"/>
        <v>58</v>
      </c>
      <c r="F25" s="38">
        <f t="shared" si="7"/>
        <v>48</v>
      </c>
      <c r="G25" s="38">
        <f t="shared" si="7"/>
        <v>63</v>
      </c>
      <c r="H25" s="38">
        <f t="shared" si="7"/>
        <v>43</v>
      </c>
      <c r="I25" s="38">
        <f t="shared" si="7"/>
        <v>36</v>
      </c>
      <c r="J25" s="38">
        <f t="shared" si="7"/>
        <v>28</v>
      </c>
      <c r="K25" s="38">
        <f t="shared" si="7"/>
        <v>33</v>
      </c>
      <c r="L25" s="38">
        <f t="shared" si="7"/>
        <v>43</v>
      </c>
      <c r="M25" s="38">
        <f t="shared" si="7"/>
        <v>42</v>
      </c>
      <c r="N25" s="38">
        <f t="shared" si="7"/>
        <v>38</v>
      </c>
      <c r="O25" s="38">
        <f t="shared" si="7"/>
        <v>25</v>
      </c>
      <c r="P25" s="38">
        <f t="shared" si="7"/>
        <v>27</v>
      </c>
      <c r="Q25" s="38">
        <f t="shared" si="7"/>
        <v>33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0</v>
      </c>
      <c r="C26" s="37">
        <f>TrNavi_act!C4</f>
        <v>0</v>
      </c>
      <c r="D26" s="37">
        <f>TrNavi_act!D4</f>
        <v>0</v>
      </c>
      <c r="E26" s="37">
        <f>TrNavi_act!E4</f>
        <v>0</v>
      </c>
      <c r="F26" s="37">
        <f>TrNavi_act!F4</f>
        <v>0</v>
      </c>
      <c r="G26" s="37">
        <f>TrNavi_act!G4</f>
        <v>0</v>
      </c>
      <c r="H26" s="37">
        <f>TrNavi_act!H4</f>
        <v>0</v>
      </c>
      <c r="I26" s="37">
        <f>TrNavi_act!I4</f>
        <v>0</v>
      </c>
      <c r="J26" s="37">
        <f>TrNavi_act!J4</f>
        <v>0</v>
      </c>
      <c r="K26" s="37">
        <f>TrNavi_act!K4</f>
        <v>0</v>
      </c>
      <c r="L26" s="37">
        <f>TrNavi_act!L4</f>
        <v>0</v>
      </c>
      <c r="M26" s="37">
        <f>TrNavi_act!M4</f>
        <v>0</v>
      </c>
      <c r="N26" s="37">
        <f>TrNavi_act!N4</f>
        <v>0</v>
      </c>
      <c r="O26" s="37">
        <f>TrNavi_act!O4</f>
        <v>0</v>
      </c>
      <c r="P26" s="37">
        <f>TrNavi_act!P4</f>
        <v>0</v>
      </c>
      <c r="Q26" s="37">
        <f>TrNavi_act!Q4</f>
        <v>0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89</v>
      </c>
      <c r="C27" s="36">
        <f>TrNavi_act!C5</f>
        <v>78</v>
      </c>
      <c r="D27" s="36">
        <f>TrNavi_act!D5</f>
        <v>80</v>
      </c>
      <c r="E27" s="36">
        <f>TrNavi_act!E5</f>
        <v>58</v>
      </c>
      <c r="F27" s="36">
        <f>TrNavi_act!F5</f>
        <v>48</v>
      </c>
      <c r="G27" s="36">
        <f>TrNavi_act!G5</f>
        <v>63</v>
      </c>
      <c r="H27" s="36">
        <f>TrNavi_act!H5</f>
        <v>43</v>
      </c>
      <c r="I27" s="36">
        <f>TrNavi_act!I5</f>
        <v>36</v>
      </c>
      <c r="J27" s="36">
        <f>TrNavi_act!J5</f>
        <v>28</v>
      </c>
      <c r="K27" s="36">
        <f>TrNavi_act!K5</f>
        <v>33</v>
      </c>
      <c r="L27" s="36">
        <f>TrNavi_act!L5</f>
        <v>43</v>
      </c>
      <c r="M27" s="36">
        <f>TrNavi_act!M5</f>
        <v>42</v>
      </c>
      <c r="N27" s="36">
        <f>TrNavi_act!N5</f>
        <v>38</v>
      </c>
      <c r="O27" s="36">
        <f>TrNavi_act!O5</f>
        <v>25</v>
      </c>
      <c r="P27" s="36">
        <f>TrNavi_act!P5</f>
        <v>27</v>
      </c>
      <c r="Q27" s="36">
        <f>TrNavi_act!Q5</f>
        <v>33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4343.5872933670043</v>
      </c>
      <c r="C29" s="41">
        <f t="shared" si="8"/>
        <v>4553.939243865625</v>
      </c>
      <c r="D29" s="41">
        <f t="shared" si="8"/>
        <v>4753.9825682792271</v>
      </c>
      <c r="E29" s="41">
        <f t="shared" si="8"/>
        <v>5386.1072716052986</v>
      </c>
      <c r="F29" s="41">
        <f t="shared" si="8"/>
        <v>5669.4451637870607</v>
      </c>
      <c r="G29" s="41">
        <f t="shared" si="8"/>
        <v>6065.2480275783537</v>
      </c>
      <c r="H29" s="41">
        <f t="shared" si="8"/>
        <v>6302.6699249724461</v>
      </c>
      <c r="I29" s="41">
        <f t="shared" si="8"/>
        <v>6629.4446650565687</v>
      </c>
      <c r="J29" s="41">
        <f t="shared" si="8"/>
        <v>6652.6809347214366</v>
      </c>
      <c r="K29" s="41">
        <f t="shared" si="8"/>
        <v>6531.0361268543093</v>
      </c>
      <c r="L29" s="41">
        <f t="shared" si="8"/>
        <v>6164.5951961030287</v>
      </c>
      <c r="M29" s="41">
        <f t="shared" si="8"/>
        <v>6184.1003753104469</v>
      </c>
      <c r="N29" s="41">
        <f t="shared" si="8"/>
        <v>6044.9818623373867</v>
      </c>
      <c r="O29" s="41">
        <f t="shared" si="8"/>
        <v>5981.2729918636232</v>
      </c>
      <c r="P29" s="41">
        <f t="shared" si="8"/>
        <v>6198.7660308141931</v>
      </c>
      <c r="Q29" s="41">
        <f t="shared" si="8"/>
        <v>6451.0392163994002</v>
      </c>
    </row>
    <row r="30" spans="1:17" ht="11.45" customHeight="1" x14ac:dyDescent="0.25">
      <c r="A30" s="25" t="s">
        <v>39</v>
      </c>
      <c r="B30" s="40">
        <f t="shared" ref="B30:Q30" si="9">B31+B35+B39</f>
        <v>3176.3074395341405</v>
      </c>
      <c r="C30" s="40">
        <f t="shared" si="9"/>
        <v>3300.807760234562</v>
      </c>
      <c r="D30" s="40">
        <f t="shared" si="9"/>
        <v>3347.4443225786622</v>
      </c>
      <c r="E30" s="40">
        <f t="shared" si="9"/>
        <v>3665.4838506226429</v>
      </c>
      <c r="F30" s="40">
        <f t="shared" si="9"/>
        <v>3762.1142297675674</v>
      </c>
      <c r="G30" s="40">
        <f t="shared" si="9"/>
        <v>3859.3833474249354</v>
      </c>
      <c r="H30" s="40">
        <f t="shared" si="9"/>
        <v>3947.6975995343687</v>
      </c>
      <c r="I30" s="40">
        <f t="shared" si="9"/>
        <v>4135.365539332357</v>
      </c>
      <c r="J30" s="40">
        <f t="shared" si="9"/>
        <v>4135.1528460434602</v>
      </c>
      <c r="K30" s="40">
        <f t="shared" si="9"/>
        <v>4067.8825334193411</v>
      </c>
      <c r="L30" s="40">
        <f t="shared" si="9"/>
        <v>3797.2262019143773</v>
      </c>
      <c r="M30" s="40">
        <f t="shared" si="9"/>
        <v>3749.7396708827428</v>
      </c>
      <c r="N30" s="40">
        <f t="shared" si="9"/>
        <v>3604.0134736282871</v>
      </c>
      <c r="O30" s="40">
        <f t="shared" si="9"/>
        <v>3517.859069917175</v>
      </c>
      <c r="P30" s="40">
        <f t="shared" si="9"/>
        <v>3615.7976913250459</v>
      </c>
      <c r="Q30" s="40">
        <f t="shared" si="9"/>
        <v>3711.4955819575816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2766.1640283951915</v>
      </c>
      <c r="C31" s="39">
        <f t="shared" si="10"/>
        <v>2892.6870416095617</v>
      </c>
      <c r="D31" s="39">
        <f t="shared" si="10"/>
        <v>2947.5197360558655</v>
      </c>
      <c r="E31" s="39">
        <f t="shared" si="10"/>
        <v>3206.3502171578757</v>
      </c>
      <c r="F31" s="39">
        <f t="shared" si="10"/>
        <v>3238.886919188004</v>
      </c>
      <c r="G31" s="39">
        <f t="shared" si="10"/>
        <v>3318.6200351027919</v>
      </c>
      <c r="H31" s="39">
        <f t="shared" si="10"/>
        <v>3392.025734393299</v>
      </c>
      <c r="I31" s="39">
        <f t="shared" si="10"/>
        <v>3545.1579303537005</v>
      </c>
      <c r="J31" s="39">
        <f t="shared" si="10"/>
        <v>3525.5653055707662</v>
      </c>
      <c r="K31" s="39">
        <f t="shared" si="10"/>
        <v>3494.439927530334</v>
      </c>
      <c r="L31" s="39">
        <f t="shared" si="10"/>
        <v>3292.6838556210446</v>
      </c>
      <c r="M31" s="39">
        <f t="shared" si="10"/>
        <v>3233.7827150697476</v>
      </c>
      <c r="N31" s="39">
        <f t="shared" si="10"/>
        <v>3126.2602900183874</v>
      </c>
      <c r="O31" s="39">
        <f t="shared" si="10"/>
        <v>3050.6973291959453</v>
      </c>
      <c r="P31" s="39">
        <f t="shared" si="10"/>
        <v>3140.0051119716009</v>
      </c>
      <c r="Q31" s="39">
        <f t="shared" si="10"/>
        <v>3212.4730096274507</v>
      </c>
    </row>
    <row r="32" spans="1:17" ht="11.45" customHeight="1" x14ac:dyDescent="0.25">
      <c r="A32" s="17" t="str">
        <f>$A$6</f>
        <v>Powered 2-wheelers</v>
      </c>
      <c r="B32" s="37">
        <f>TrRoad_ene!B$19</f>
        <v>54.063568341064006</v>
      </c>
      <c r="C32" s="37">
        <f>TrRoad_ene!C$19</f>
        <v>51.524711067851918</v>
      </c>
      <c r="D32" s="37">
        <f>TrRoad_ene!D$19</f>
        <v>50.332852827990536</v>
      </c>
      <c r="E32" s="37">
        <f>TrRoad_ene!E$19</f>
        <v>50.223907657246926</v>
      </c>
      <c r="F32" s="37">
        <f>TrRoad_ene!F$19</f>
        <v>50.015091408053443</v>
      </c>
      <c r="G32" s="37">
        <f>TrRoad_ene!G$19</f>
        <v>51.541980750259441</v>
      </c>
      <c r="H32" s="37">
        <f>TrRoad_ene!H$19</f>
        <v>52.861838367377686</v>
      </c>
      <c r="I32" s="37">
        <f>TrRoad_ene!I$19</f>
        <v>54.598849827756254</v>
      </c>
      <c r="J32" s="37">
        <f>TrRoad_ene!J$19</f>
        <v>56.091852545020082</v>
      </c>
      <c r="K32" s="37">
        <f>TrRoad_ene!K$19</f>
        <v>56.512552067372113</v>
      </c>
      <c r="L32" s="37">
        <f>TrRoad_ene!L$19</f>
        <v>57.295510591930238</v>
      </c>
      <c r="M32" s="37">
        <f>TrRoad_ene!M$19</f>
        <v>57.998452013820796</v>
      </c>
      <c r="N32" s="37">
        <f>TrRoad_ene!N$19</f>
        <v>59.128817582483897</v>
      </c>
      <c r="O32" s="37">
        <f>TrRoad_ene!O$19</f>
        <v>59.030118978479244</v>
      </c>
      <c r="P32" s="37">
        <f>TrRoad_ene!P$19</f>
        <v>59.673118554274438</v>
      </c>
      <c r="Q32" s="37">
        <f>TrRoad_ene!Q$19</f>
        <v>61.127646829101678</v>
      </c>
    </row>
    <row r="33" spans="1:17" ht="11.45" customHeight="1" x14ac:dyDescent="0.25">
      <c r="A33" s="17" t="str">
        <f>$A$7</f>
        <v>Passenger cars</v>
      </c>
      <c r="B33" s="37">
        <f>TrRoad_ene!B$21</f>
        <v>2296.004174047368</v>
      </c>
      <c r="C33" s="37">
        <f>TrRoad_ene!C$21</f>
        <v>2384.9845523303575</v>
      </c>
      <c r="D33" s="37">
        <f>TrRoad_ene!D$21</f>
        <v>2466.0392442965563</v>
      </c>
      <c r="E33" s="37">
        <f>TrRoad_ene!E$21</f>
        <v>2761.9167650190357</v>
      </c>
      <c r="F33" s="37">
        <f>TrRoad_ene!F$21</f>
        <v>2829.1107881694993</v>
      </c>
      <c r="G33" s="37">
        <f>TrRoad_ene!G$21</f>
        <v>2915.8448461705075</v>
      </c>
      <c r="H33" s="37">
        <f>TrRoad_ene!H$21</f>
        <v>2975.9259386415501</v>
      </c>
      <c r="I33" s="37">
        <f>TrRoad_ene!I$21</f>
        <v>3130.3630864793172</v>
      </c>
      <c r="J33" s="37">
        <f>TrRoad_ene!J$21</f>
        <v>3112.5072158020475</v>
      </c>
      <c r="K33" s="37">
        <f>TrRoad_ene!K$21</f>
        <v>3084.1870645817457</v>
      </c>
      <c r="L33" s="37">
        <f>TrRoad_ene!L$21</f>
        <v>2872.495090094747</v>
      </c>
      <c r="M33" s="37">
        <f>TrRoad_ene!M$21</f>
        <v>2832.8696290903467</v>
      </c>
      <c r="N33" s="37">
        <f>TrRoad_ene!N$21</f>
        <v>2738.8007533860068</v>
      </c>
      <c r="O33" s="37">
        <f>TrRoad_ene!O$21</f>
        <v>2659.1821857209129</v>
      </c>
      <c r="P33" s="37">
        <f>TrRoad_ene!P$21</f>
        <v>2729.1548425289579</v>
      </c>
      <c r="Q33" s="37">
        <f>TrRoad_ene!Q$21</f>
        <v>2812.6693515903326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416.09628600675939</v>
      </c>
      <c r="C34" s="37">
        <f>TrRoad_ene!C$33</f>
        <v>456.17777821135235</v>
      </c>
      <c r="D34" s="37">
        <f>TrRoad_ene!D$33</f>
        <v>431.14763893131902</v>
      </c>
      <c r="E34" s="37">
        <f>TrRoad_ene!E$33</f>
        <v>394.20954448159324</v>
      </c>
      <c r="F34" s="37">
        <f>TrRoad_ene!F$33</f>
        <v>359.76103961045095</v>
      </c>
      <c r="G34" s="37">
        <f>TrRoad_ene!G$33</f>
        <v>351.2332081820249</v>
      </c>
      <c r="H34" s="37">
        <f>TrRoad_ene!H$33</f>
        <v>363.23795738437116</v>
      </c>
      <c r="I34" s="37">
        <f>TrRoad_ene!I$33</f>
        <v>360.19599404662739</v>
      </c>
      <c r="J34" s="37">
        <f>TrRoad_ene!J$33</f>
        <v>356.96623722369827</v>
      </c>
      <c r="K34" s="37">
        <f>TrRoad_ene!K$33</f>
        <v>353.74031088121609</v>
      </c>
      <c r="L34" s="37">
        <f>TrRoad_ene!L$33</f>
        <v>362.89325493436712</v>
      </c>
      <c r="M34" s="37">
        <f>TrRoad_ene!M$33</f>
        <v>342.91463396558004</v>
      </c>
      <c r="N34" s="37">
        <f>TrRoad_ene!N$33</f>
        <v>328.33071904989669</v>
      </c>
      <c r="O34" s="37">
        <f>TrRoad_ene!O$33</f>
        <v>332.48502449655319</v>
      </c>
      <c r="P34" s="37">
        <f>TrRoad_ene!P$33</f>
        <v>351.17715088836849</v>
      </c>
      <c r="Q34" s="37">
        <f>TrRoad_ene!Q$33</f>
        <v>338.67601120801652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214.57008844809098</v>
      </c>
      <c r="C35" s="38">
        <f t="shared" si="11"/>
        <v>200.64491728228802</v>
      </c>
      <c r="D35" s="38">
        <f t="shared" si="11"/>
        <v>201.90279157130331</v>
      </c>
      <c r="E35" s="38">
        <f t="shared" si="11"/>
        <v>205.05572643263449</v>
      </c>
      <c r="F35" s="38">
        <f t="shared" si="11"/>
        <v>196.71727143562123</v>
      </c>
      <c r="G35" s="38">
        <f t="shared" si="11"/>
        <v>201.85513630595568</v>
      </c>
      <c r="H35" s="38">
        <f t="shared" si="11"/>
        <v>209.12994612432038</v>
      </c>
      <c r="I35" s="38">
        <f t="shared" si="11"/>
        <v>213.65714636219712</v>
      </c>
      <c r="J35" s="38">
        <f t="shared" si="11"/>
        <v>213.14272862324745</v>
      </c>
      <c r="K35" s="38">
        <f t="shared" si="11"/>
        <v>205.94394309076358</v>
      </c>
      <c r="L35" s="38">
        <f t="shared" si="11"/>
        <v>166.22072242022753</v>
      </c>
      <c r="M35" s="38">
        <f t="shared" si="11"/>
        <v>166.25082178196291</v>
      </c>
      <c r="N35" s="38">
        <f t="shared" si="11"/>
        <v>166.61091285309737</v>
      </c>
      <c r="O35" s="38">
        <f t="shared" si="11"/>
        <v>168.28995542399971</v>
      </c>
      <c r="P35" s="38">
        <f t="shared" si="11"/>
        <v>168.45047564844046</v>
      </c>
      <c r="Q35" s="38">
        <f t="shared" si="11"/>
        <v>170.234190681608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56.106240278567846</v>
      </c>
      <c r="C36" s="37">
        <f>TrRail_ene!C$18</f>
        <v>52.244193735861749</v>
      </c>
      <c r="D36" s="37">
        <f>TrRail_ene!D$18</f>
        <v>54.233791621983322</v>
      </c>
      <c r="E36" s="37">
        <f>TrRail_ene!E$18</f>
        <v>56.068184164898149</v>
      </c>
      <c r="F36" s="37">
        <f>TrRail_ene!F$18</f>
        <v>57.088783829848552</v>
      </c>
      <c r="G36" s="37">
        <f>TrRail_ene!G$18</f>
        <v>52.161476688778905</v>
      </c>
      <c r="H36" s="37">
        <f>TrRail_ene!H$18</f>
        <v>51.043561570642794</v>
      </c>
      <c r="I36" s="37">
        <f>TrRail_ene!I$18</f>
        <v>50.99460991453082</v>
      </c>
      <c r="J36" s="37">
        <f>TrRail_ene!J$18</f>
        <v>59.15609811375414</v>
      </c>
      <c r="K36" s="37">
        <f>TrRail_ene!K$18</f>
        <v>58.691351115704407</v>
      </c>
      <c r="L36" s="37">
        <f>TrRail_ene!L$18</f>
        <v>57.485290580925941</v>
      </c>
      <c r="M36" s="37">
        <f>TrRail_ene!M$18</f>
        <v>54.269355704530298</v>
      </c>
      <c r="N36" s="37">
        <f>TrRail_ene!N$18</f>
        <v>57.538890951642223</v>
      </c>
      <c r="O36" s="37">
        <f>TrRail_ene!O$18</f>
        <v>56.288611659642427</v>
      </c>
      <c r="P36" s="37">
        <f>TrRail_ene!P$18</f>
        <v>53.104278008122115</v>
      </c>
      <c r="Q36" s="37">
        <f>TrRail_ene!Q$18</f>
        <v>51.231632269767104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158.46384816952315</v>
      </c>
      <c r="C37" s="37">
        <f>TrRail_ene!C$19</f>
        <v>148.40072354642626</v>
      </c>
      <c r="D37" s="37">
        <f>TrRail_ene!D$19</f>
        <v>147.66899994931998</v>
      </c>
      <c r="E37" s="37">
        <f>TrRail_ene!E$19</f>
        <v>148.98754226773633</v>
      </c>
      <c r="F37" s="37">
        <f>TrRail_ene!F$19</f>
        <v>139.61691958277729</v>
      </c>
      <c r="G37" s="37">
        <f>TrRail_ene!G$19</f>
        <v>149.62462612538926</v>
      </c>
      <c r="H37" s="37">
        <f>TrRail_ene!H$19</f>
        <v>156.40815893651308</v>
      </c>
      <c r="I37" s="37">
        <f>TrRail_ene!I$19</f>
        <v>158.98643361212908</v>
      </c>
      <c r="J37" s="37">
        <f>TrRail_ene!J$19</f>
        <v>151.1817001770452</v>
      </c>
      <c r="K37" s="37">
        <f>TrRail_ene!K$19</f>
        <v>144.64895084177141</v>
      </c>
      <c r="L37" s="37">
        <f>TrRail_ene!L$19</f>
        <v>105.86962340739854</v>
      </c>
      <c r="M37" s="37">
        <f>TrRail_ene!M$19</f>
        <v>109.01615534065296</v>
      </c>
      <c r="N37" s="37">
        <f>TrRail_ene!N$19</f>
        <v>106.32154860518426</v>
      </c>
      <c r="O37" s="37">
        <f>TrRail_ene!O$19</f>
        <v>109.54454722522098</v>
      </c>
      <c r="P37" s="37">
        <f>TrRail_ene!P$19</f>
        <v>112.93069182337452</v>
      </c>
      <c r="Q37" s="37">
        <f>TrRail_ene!Q$19</f>
        <v>116.648007853384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1.1568022995382855E-2</v>
      </c>
      <c r="G38" s="37">
        <f>TrRail_ene!G$22</f>
        <v>6.9033491787528642E-2</v>
      </c>
      <c r="H38" s="37">
        <f>TrRail_ene!H$22</f>
        <v>1.678225617164514</v>
      </c>
      <c r="I38" s="37">
        <f>TrRail_ene!I$22</f>
        <v>3.676102835537217</v>
      </c>
      <c r="J38" s="37">
        <f>TrRail_ene!J$22</f>
        <v>2.804930332448095</v>
      </c>
      <c r="K38" s="37">
        <f>TrRail_ene!K$22</f>
        <v>2.6036411332877742</v>
      </c>
      <c r="L38" s="37">
        <f>TrRail_ene!L$22</f>
        <v>2.8658084319030359</v>
      </c>
      <c r="M38" s="37">
        <f>TrRail_ene!M$22</f>
        <v>2.9653107367796596</v>
      </c>
      <c r="N38" s="37">
        <f>TrRail_ene!N$22</f>
        <v>2.7504732962708798</v>
      </c>
      <c r="O38" s="37">
        <f>TrRail_ene!O$22</f>
        <v>2.4567965391363251</v>
      </c>
      <c r="P38" s="37">
        <f>TrRail_ene!P$22</f>
        <v>2.4155058169438464</v>
      </c>
      <c r="Q38" s="37">
        <f>TrRail_ene!Q$22</f>
        <v>2.3545505584569173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195.57332269085765</v>
      </c>
      <c r="C39" s="38">
        <f t="shared" si="12"/>
        <v>207.4758013427122</v>
      </c>
      <c r="D39" s="38">
        <f t="shared" si="12"/>
        <v>198.02179495149346</v>
      </c>
      <c r="E39" s="38">
        <f t="shared" si="12"/>
        <v>254.07790703213283</v>
      </c>
      <c r="F39" s="38">
        <f t="shared" si="12"/>
        <v>326.51003914394244</v>
      </c>
      <c r="G39" s="38">
        <f t="shared" si="12"/>
        <v>338.90817601618789</v>
      </c>
      <c r="H39" s="38">
        <f t="shared" si="12"/>
        <v>346.54191901674932</v>
      </c>
      <c r="I39" s="38">
        <f t="shared" si="12"/>
        <v>376.55046261645907</v>
      </c>
      <c r="J39" s="38">
        <f t="shared" si="12"/>
        <v>396.44481184944664</v>
      </c>
      <c r="K39" s="38">
        <f t="shared" si="12"/>
        <v>367.4986627982434</v>
      </c>
      <c r="L39" s="38">
        <f t="shared" si="12"/>
        <v>338.32162387310518</v>
      </c>
      <c r="M39" s="38">
        <f t="shared" si="12"/>
        <v>349.70613403103266</v>
      </c>
      <c r="N39" s="38">
        <f t="shared" si="12"/>
        <v>311.14227075680213</v>
      </c>
      <c r="O39" s="38">
        <f t="shared" si="12"/>
        <v>298.87178529722985</v>
      </c>
      <c r="P39" s="38">
        <f t="shared" si="12"/>
        <v>307.3421037050046</v>
      </c>
      <c r="Q39" s="38">
        <f t="shared" si="12"/>
        <v>328.78838164852289</v>
      </c>
    </row>
    <row r="40" spans="1:17" ht="11.45" customHeight="1" x14ac:dyDescent="0.25">
      <c r="A40" s="17" t="str">
        <f>$A$14</f>
        <v>Domestic</v>
      </c>
      <c r="B40" s="37">
        <f>TrAvia_ene!B$9</f>
        <v>6.9432939186528122</v>
      </c>
      <c r="C40" s="37">
        <f>TrAvia_ene!C$9</f>
        <v>7.0224400000000013</v>
      </c>
      <c r="D40" s="37">
        <f>TrAvia_ene!D$9</f>
        <v>6.8920999999999983</v>
      </c>
      <c r="E40" s="37">
        <f>TrAvia_ene!E$9</f>
        <v>8.0012300000000067</v>
      </c>
      <c r="F40" s="37">
        <f>TrAvia_ene!F$9</f>
        <v>8.9993900000000053</v>
      </c>
      <c r="G40" s="37">
        <f>TrAvia_ene!G$9</f>
        <v>12.291947415251435</v>
      </c>
      <c r="H40" s="37">
        <f>TrAvia_ene!H$9</f>
        <v>14.899650000000003</v>
      </c>
      <c r="I40" s="37">
        <f>TrAvia_ene!I$9</f>
        <v>15.000129999999997</v>
      </c>
      <c r="J40" s="37">
        <f>TrAvia_ene!J$9</f>
        <v>17.588880000000003</v>
      </c>
      <c r="K40" s="37">
        <f>TrAvia_ene!K$9</f>
        <v>15.891680000000006</v>
      </c>
      <c r="L40" s="37">
        <f>TrAvia_ene!L$9</f>
        <v>13.722926874335982</v>
      </c>
      <c r="M40" s="37">
        <f>TrAvia_ene!M$9</f>
        <v>9.3742867857892449</v>
      </c>
      <c r="N40" s="37">
        <f>TrAvia_ene!N$9</f>
        <v>8.7385755786249764</v>
      </c>
      <c r="O40" s="37">
        <f>TrAvia_ene!O$9</f>
        <v>4.8809412387759679</v>
      </c>
      <c r="P40" s="37">
        <f>TrAvia_ene!P$9</f>
        <v>4.8338041778716843</v>
      </c>
      <c r="Q40" s="37">
        <f>TrAvia_ene!Q$9</f>
        <v>5.60910465049772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134.75403122185335</v>
      </c>
      <c r="C41" s="37">
        <f>TrAvia_ene!C$10</f>
        <v>147.45861995983631</v>
      </c>
      <c r="D41" s="37">
        <f>TrAvia_ene!D$10</f>
        <v>142.28433842300606</v>
      </c>
      <c r="E41" s="37">
        <f>TrAvia_ene!E$10</f>
        <v>185.84694798845226</v>
      </c>
      <c r="F41" s="37">
        <f>TrAvia_ene!F$10</f>
        <v>236.59304844945558</v>
      </c>
      <c r="G41" s="37">
        <f>TrAvia_ene!G$10</f>
        <v>242.07767739624123</v>
      </c>
      <c r="H41" s="37">
        <f>TrAvia_ene!H$10</f>
        <v>239.72802536195888</v>
      </c>
      <c r="I41" s="37">
        <f>TrAvia_ene!I$10</f>
        <v>255.15311718010523</v>
      </c>
      <c r="J41" s="37">
        <f>TrAvia_ene!J$10</f>
        <v>259.76338083378141</v>
      </c>
      <c r="K41" s="37">
        <f>TrAvia_ene!K$10</f>
        <v>227.16563869048176</v>
      </c>
      <c r="L41" s="37">
        <f>TrAvia_ene!L$10</f>
        <v>209.45827084809122</v>
      </c>
      <c r="M41" s="37">
        <f>TrAvia_ene!M$10</f>
        <v>219.58054101627059</v>
      </c>
      <c r="N41" s="37">
        <f>TrAvia_ene!N$10</f>
        <v>186.52644354903853</v>
      </c>
      <c r="O41" s="37">
        <f>TrAvia_ene!O$10</f>
        <v>176.78883344505019</v>
      </c>
      <c r="P41" s="37">
        <f>TrAvia_ene!P$10</f>
        <v>183.8126533883825</v>
      </c>
      <c r="Q41" s="37">
        <f>TrAvia_ene!Q$10</f>
        <v>205.88098015704071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53.875997550351492</v>
      </c>
      <c r="C42" s="37">
        <f>TrAvia_ene!C$11</f>
        <v>52.994741382875887</v>
      </c>
      <c r="D42" s="37">
        <f>TrAvia_ene!D$11</f>
        <v>48.845356528487386</v>
      </c>
      <c r="E42" s="37">
        <f>TrAvia_ene!E$11</f>
        <v>60.229729043680535</v>
      </c>
      <c r="F42" s="37">
        <f>TrAvia_ene!F$11</f>
        <v>80.917600694486836</v>
      </c>
      <c r="G42" s="37">
        <f>TrAvia_ene!G$11</f>
        <v>84.538551204695239</v>
      </c>
      <c r="H42" s="37">
        <f>TrAvia_ene!H$11</f>
        <v>91.914243654790411</v>
      </c>
      <c r="I42" s="37">
        <f>TrAvia_ene!I$11</f>
        <v>106.39721543635385</v>
      </c>
      <c r="J42" s="37">
        <f>TrAvia_ene!J$11</f>
        <v>119.09255101566524</v>
      </c>
      <c r="K42" s="37">
        <f>TrAvia_ene!K$11</f>
        <v>124.44134410776164</v>
      </c>
      <c r="L42" s="37">
        <f>TrAvia_ene!L$11</f>
        <v>115.14042615067795</v>
      </c>
      <c r="M42" s="37">
        <f>TrAvia_ene!M$11</f>
        <v>120.75130622897281</v>
      </c>
      <c r="N42" s="37">
        <f>TrAvia_ene!N$11</f>
        <v>115.87725162913861</v>
      </c>
      <c r="O42" s="37">
        <f>TrAvia_ene!O$11</f>
        <v>117.20201061340369</v>
      </c>
      <c r="P42" s="37">
        <f>TrAvia_ene!P$11</f>
        <v>118.69564613875043</v>
      </c>
      <c r="Q42" s="37">
        <f>TrAvia_ene!Q$11</f>
        <v>117.29829684098443</v>
      </c>
    </row>
    <row r="43" spans="1:17" ht="11.45" customHeight="1" x14ac:dyDescent="0.25">
      <c r="A43" s="25" t="s">
        <v>18</v>
      </c>
      <c r="B43" s="40">
        <f t="shared" ref="B43:Q43" si="13">B44+B47+B48+B51</f>
        <v>1167.2798538328636</v>
      </c>
      <c r="C43" s="40">
        <f t="shared" si="13"/>
        <v>1253.1314836310632</v>
      </c>
      <c r="D43" s="40">
        <f t="shared" si="13"/>
        <v>1406.5382457005653</v>
      </c>
      <c r="E43" s="40">
        <f t="shared" si="13"/>
        <v>1720.6234209826559</v>
      </c>
      <c r="F43" s="40">
        <f t="shared" si="13"/>
        <v>1907.3309340194928</v>
      </c>
      <c r="G43" s="40">
        <f t="shared" si="13"/>
        <v>2205.8646801534182</v>
      </c>
      <c r="H43" s="40">
        <f t="shared" si="13"/>
        <v>2354.972325438077</v>
      </c>
      <c r="I43" s="40">
        <f t="shared" si="13"/>
        <v>2494.0791257242117</v>
      </c>
      <c r="J43" s="40">
        <f t="shared" si="13"/>
        <v>2517.528088677976</v>
      </c>
      <c r="K43" s="40">
        <f t="shared" si="13"/>
        <v>2463.1535934349677</v>
      </c>
      <c r="L43" s="40">
        <f t="shared" si="13"/>
        <v>2367.3689941886514</v>
      </c>
      <c r="M43" s="40">
        <f t="shared" si="13"/>
        <v>2434.3607044277037</v>
      </c>
      <c r="N43" s="40">
        <f t="shared" si="13"/>
        <v>2440.9683887091001</v>
      </c>
      <c r="O43" s="40">
        <f t="shared" si="13"/>
        <v>2463.4139219464487</v>
      </c>
      <c r="P43" s="40">
        <f t="shared" si="13"/>
        <v>2582.9683394891476</v>
      </c>
      <c r="Q43" s="40">
        <f t="shared" si="13"/>
        <v>2739.543634441819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1074.2222755805551</v>
      </c>
      <c r="C44" s="39">
        <f t="shared" si="14"/>
        <v>1170.9547222560634</v>
      </c>
      <c r="D44" s="39">
        <f t="shared" si="14"/>
        <v>1329.3195022233622</v>
      </c>
      <c r="E44" s="39">
        <f t="shared" si="14"/>
        <v>1641.8509744474234</v>
      </c>
      <c r="F44" s="39">
        <f t="shared" si="14"/>
        <v>1820.9617545990563</v>
      </c>
      <c r="G44" s="39">
        <f t="shared" si="14"/>
        <v>2127.0154340795652</v>
      </c>
      <c r="H44" s="39">
        <f t="shared" si="14"/>
        <v>2273.5612905791463</v>
      </c>
      <c r="I44" s="39">
        <f t="shared" si="14"/>
        <v>2411.2970747028676</v>
      </c>
      <c r="J44" s="39">
        <f t="shared" si="14"/>
        <v>2438.4627091506704</v>
      </c>
      <c r="K44" s="39">
        <f t="shared" si="14"/>
        <v>2393.602259323975</v>
      </c>
      <c r="L44" s="39">
        <f t="shared" si="14"/>
        <v>2298.8101655922205</v>
      </c>
      <c r="M44" s="39">
        <f t="shared" si="14"/>
        <v>2370.4680565186718</v>
      </c>
      <c r="N44" s="39">
        <f t="shared" si="14"/>
        <v>2378.6574909226929</v>
      </c>
      <c r="O44" s="39">
        <f t="shared" si="14"/>
        <v>2409.6627901747779</v>
      </c>
      <c r="P44" s="39">
        <f t="shared" si="14"/>
        <v>2529.6440726298742</v>
      </c>
      <c r="Q44" s="39">
        <f t="shared" si="14"/>
        <v>2686.0431512423529</v>
      </c>
    </row>
    <row r="45" spans="1:17" ht="11.45" customHeight="1" x14ac:dyDescent="0.25">
      <c r="A45" s="17" t="str">
        <f>$A$19</f>
        <v>Light duty vehicles</v>
      </c>
      <c r="B45" s="37">
        <f>TrRoad_ene!B$43</f>
        <v>122.88218963875435</v>
      </c>
      <c r="C45" s="37">
        <f>TrRoad_ene!C$43</f>
        <v>138.82236999990911</v>
      </c>
      <c r="D45" s="37">
        <f>TrRoad_ene!D$43</f>
        <v>162.11509881581961</v>
      </c>
      <c r="E45" s="37">
        <f>TrRoad_ene!E$43</f>
        <v>187.64107108644953</v>
      </c>
      <c r="F45" s="37">
        <f>TrRoad_ene!F$43</f>
        <v>217.85268138886647</v>
      </c>
      <c r="G45" s="37">
        <f>TrRoad_ene!G$43</f>
        <v>260.44819472214721</v>
      </c>
      <c r="H45" s="37">
        <f>TrRoad_ene!H$43</f>
        <v>302.94986939708821</v>
      </c>
      <c r="I45" s="37">
        <f>TrRoad_ene!I$43</f>
        <v>347.20606323221222</v>
      </c>
      <c r="J45" s="37">
        <f>TrRoad_ene!J$43</f>
        <v>417.62614945918324</v>
      </c>
      <c r="K45" s="37">
        <f>TrRoad_ene!K$43</f>
        <v>427.16520105044629</v>
      </c>
      <c r="L45" s="37">
        <f>TrRoad_ene!L$43</f>
        <v>455.04239079083038</v>
      </c>
      <c r="M45" s="37">
        <f>TrRoad_ene!M$43</f>
        <v>464.79309496954573</v>
      </c>
      <c r="N45" s="37">
        <f>TrRoad_ene!N$43</f>
        <v>473.55057807723477</v>
      </c>
      <c r="O45" s="37">
        <f>TrRoad_ene!O$43</f>
        <v>494.21048842894709</v>
      </c>
      <c r="P45" s="37">
        <f>TrRoad_ene!P$43</f>
        <v>554.03844173092693</v>
      </c>
      <c r="Q45" s="37">
        <f>TrRoad_ene!Q$43</f>
        <v>605.01791273090976</v>
      </c>
    </row>
    <row r="46" spans="1:17" ht="11.45" customHeight="1" x14ac:dyDescent="0.25">
      <c r="A46" s="17" t="str">
        <f>$A$20</f>
        <v>Heavy duty vehicles</v>
      </c>
      <c r="B46" s="37">
        <f>TrRoad_ene!B$52</f>
        <v>951.34008594180068</v>
      </c>
      <c r="C46" s="37">
        <f>TrRoad_ene!C$52</f>
        <v>1032.1323522561543</v>
      </c>
      <c r="D46" s="37">
        <f>TrRoad_ene!D$52</f>
        <v>1167.2044034075425</v>
      </c>
      <c r="E46" s="37">
        <f>TrRoad_ene!E$52</f>
        <v>1454.2099033609738</v>
      </c>
      <c r="F46" s="37">
        <f>TrRoad_ene!F$52</f>
        <v>1603.1090732101898</v>
      </c>
      <c r="G46" s="37">
        <f>TrRoad_ene!G$52</f>
        <v>1866.5672393574182</v>
      </c>
      <c r="H46" s="37">
        <f>TrRoad_ene!H$52</f>
        <v>1970.6114211820582</v>
      </c>
      <c r="I46" s="37">
        <f>TrRoad_ene!I$52</f>
        <v>2064.0910114706553</v>
      </c>
      <c r="J46" s="37">
        <f>TrRoad_ene!J$52</f>
        <v>2020.8365596914873</v>
      </c>
      <c r="K46" s="37">
        <f>TrRoad_ene!K$52</f>
        <v>1966.4370582735285</v>
      </c>
      <c r="L46" s="37">
        <f>TrRoad_ene!L$52</f>
        <v>1843.7677748013903</v>
      </c>
      <c r="M46" s="37">
        <f>TrRoad_ene!M$52</f>
        <v>1905.6749615491262</v>
      </c>
      <c r="N46" s="37">
        <f>TrRoad_ene!N$52</f>
        <v>1905.1069128454583</v>
      </c>
      <c r="O46" s="37">
        <f>TrRoad_ene!O$52</f>
        <v>1915.4523017458309</v>
      </c>
      <c r="P46" s="37">
        <f>TrRoad_ene!P$52</f>
        <v>1975.6056308989475</v>
      </c>
      <c r="Q46" s="37">
        <f>TrRoad_ene!Q$52</f>
        <v>2081.0252385114431</v>
      </c>
    </row>
    <row r="47" spans="1:17" ht="11.45" customHeight="1" x14ac:dyDescent="0.25">
      <c r="A47" s="19" t="str">
        <f>$A$21</f>
        <v>Rail transport</v>
      </c>
      <c r="B47" s="38">
        <f>TrRail_ene!B$23</f>
        <v>83.223689621349251</v>
      </c>
      <c r="C47" s="38">
        <f>TrRail_ene!C$23</f>
        <v>69.954652717711966</v>
      </c>
      <c r="D47" s="38">
        <f>TrRail_ene!D$23</f>
        <v>68.744618428696683</v>
      </c>
      <c r="E47" s="38">
        <f>TrRail_ene!E$23</f>
        <v>69.144633567365517</v>
      </c>
      <c r="F47" s="38">
        <f>TrRail_ene!F$23</f>
        <v>74.583728564378845</v>
      </c>
      <c r="G47" s="38">
        <f>TrRail_ene!G$23</f>
        <v>68.207321641530712</v>
      </c>
      <c r="H47" s="38">
        <f>TrRail_ene!H$23</f>
        <v>69.160493875679606</v>
      </c>
      <c r="I47" s="38">
        <f>TrRail_ene!I$23</f>
        <v>71.531393637802864</v>
      </c>
      <c r="J47" s="38">
        <f>TrRail_ene!J$23</f>
        <v>69.110191376752596</v>
      </c>
      <c r="K47" s="38">
        <f>TrRail_ene!K$23</f>
        <v>59.652386909236363</v>
      </c>
      <c r="L47" s="38">
        <f>TrRail_ene!L$23</f>
        <v>59.383583522232335</v>
      </c>
      <c r="M47" s="38">
        <f>TrRail_ene!M$23</f>
        <v>55.77816068748055</v>
      </c>
      <c r="N47" s="38">
        <f>TrRail_ene!N$23</f>
        <v>52.851251298395781</v>
      </c>
      <c r="O47" s="38">
        <f>TrRail_ene!O$23</f>
        <v>47.520565794402728</v>
      </c>
      <c r="P47" s="38">
        <f>TrRail_ene!P$23</f>
        <v>46.249643695576722</v>
      </c>
      <c r="Q47" s="38">
        <f>TrRail_ene!Q$23</f>
        <v>46.161358314036335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4.7464783562827906</v>
      </c>
      <c r="C48" s="38">
        <f t="shared" si="15"/>
        <v>4.222198657287823</v>
      </c>
      <c r="D48" s="38">
        <f t="shared" si="15"/>
        <v>4.4741750485065657</v>
      </c>
      <c r="E48" s="38">
        <f t="shared" si="15"/>
        <v>5.6275629678671049</v>
      </c>
      <c r="F48" s="38">
        <f t="shared" si="15"/>
        <v>5.7853408560576671</v>
      </c>
      <c r="G48" s="38">
        <f t="shared" si="15"/>
        <v>5.6500410117112834</v>
      </c>
      <c r="H48" s="38">
        <f t="shared" si="15"/>
        <v>6.150640983250705</v>
      </c>
      <c r="I48" s="38">
        <f t="shared" si="15"/>
        <v>6.1508273835409746</v>
      </c>
      <c r="J48" s="38">
        <f t="shared" si="15"/>
        <v>5.8551881505532624</v>
      </c>
      <c r="K48" s="38">
        <f t="shared" si="15"/>
        <v>4.7988772017566035</v>
      </c>
      <c r="L48" s="38">
        <f t="shared" si="15"/>
        <v>5.0670950388507716</v>
      </c>
      <c r="M48" s="38">
        <f t="shared" si="15"/>
        <v>5.0333856689775676</v>
      </c>
      <c r="N48" s="38">
        <f t="shared" si="15"/>
        <v>4.3245140560099191</v>
      </c>
      <c r="O48" s="38">
        <f t="shared" si="15"/>
        <v>4.176494360038876</v>
      </c>
      <c r="P48" s="38">
        <f t="shared" si="15"/>
        <v>3.9935225489363204</v>
      </c>
      <c r="Q48" s="38">
        <f t="shared" si="15"/>
        <v>4.2580461160474901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3.8579144953660034</v>
      </c>
      <c r="C49" s="37">
        <f>TrAvia_ene!C$13</f>
        <v>3.3372290730907417</v>
      </c>
      <c r="D49" s="37">
        <f>TrAvia_ene!D$13</f>
        <v>3.6031668460875954</v>
      </c>
      <c r="E49" s="37">
        <f>TrAvia_ene!E$13</f>
        <v>4.3117330752839695</v>
      </c>
      <c r="F49" s="37">
        <f>TrAvia_ene!F$13</f>
        <v>4.4525522552546448</v>
      </c>
      <c r="G49" s="37">
        <f>TrAvia_ene!G$13</f>
        <v>4.4943792571225938</v>
      </c>
      <c r="H49" s="37">
        <f>TrAvia_ene!H$13</f>
        <v>4.9297830994657348</v>
      </c>
      <c r="I49" s="37">
        <f>TrAvia_ene!I$13</f>
        <v>4.968065862586859</v>
      </c>
      <c r="J49" s="37">
        <f>TrAvia_ene!J$13</f>
        <v>4.4530716433647379</v>
      </c>
      <c r="K49" s="37">
        <f>TrAvia_ene!K$13</f>
        <v>3.0389402389156528</v>
      </c>
      <c r="L49" s="37">
        <f>TrAvia_ene!L$13</f>
        <v>2.9091941009608471</v>
      </c>
      <c r="M49" s="37">
        <f>TrAvia_ene!M$13</f>
        <v>2.5913107025109765</v>
      </c>
      <c r="N49" s="37">
        <f>TrAvia_ene!N$13</f>
        <v>1.9401466559057656</v>
      </c>
      <c r="O49" s="37">
        <f>TrAvia_ene!O$13</f>
        <v>1.7150294273686091</v>
      </c>
      <c r="P49" s="37">
        <f>TrAvia_ene!P$13</f>
        <v>1.7694349765396908</v>
      </c>
      <c r="Q49" s="37">
        <f>TrAvia_ene!Q$13</f>
        <v>1.9934206917749377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0.88856386091678741</v>
      </c>
      <c r="C50" s="37">
        <f>TrAvia_ene!C$14</f>
        <v>0.88496958419708172</v>
      </c>
      <c r="D50" s="37">
        <f>TrAvia_ene!D$14</f>
        <v>0.87100820241897026</v>
      </c>
      <c r="E50" s="37">
        <f>TrAvia_ene!E$14</f>
        <v>1.3158298925831349</v>
      </c>
      <c r="F50" s="37">
        <f>TrAvia_ene!F$14</f>
        <v>1.3327886008030221</v>
      </c>
      <c r="G50" s="37">
        <f>TrAvia_ene!G$14</f>
        <v>1.1556617545886894</v>
      </c>
      <c r="H50" s="37">
        <f>TrAvia_ene!H$14</f>
        <v>1.2208578837849702</v>
      </c>
      <c r="I50" s="37">
        <f>TrAvia_ene!I$14</f>
        <v>1.1827615209541158</v>
      </c>
      <c r="J50" s="37">
        <f>TrAvia_ene!J$14</f>
        <v>1.4021165071885244</v>
      </c>
      <c r="K50" s="37">
        <f>TrAvia_ene!K$14</f>
        <v>1.7599369628409509</v>
      </c>
      <c r="L50" s="37">
        <f>TrAvia_ene!L$14</f>
        <v>2.1579009378899241</v>
      </c>
      <c r="M50" s="37">
        <f>TrAvia_ene!M$14</f>
        <v>2.4420749664665915</v>
      </c>
      <c r="N50" s="37">
        <f>TrAvia_ene!N$14</f>
        <v>2.3843674001041535</v>
      </c>
      <c r="O50" s="37">
        <f>TrAvia_ene!O$14</f>
        <v>2.4614649326702667</v>
      </c>
      <c r="P50" s="37">
        <f>TrAvia_ene!P$14</f>
        <v>2.2240875723966296</v>
      </c>
      <c r="Q50" s="37">
        <f>TrAvia_ene!Q$14</f>
        <v>2.2646254242725519</v>
      </c>
    </row>
    <row r="51" spans="1:17" ht="11.45" customHeight="1" x14ac:dyDescent="0.25">
      <c r="A51" s="19" t="s">
        <v>32</v>
      </c>
      <c r="B51" s="38">
        <f t="shared" ref="B51:Q51" si="16">B52+B53</f>
        <v>5.0874102746764738</v>
      </c>
      <c r="C51" s="38">
        <f t="shared" si="16"/>
        <v>7.9999099999999999</v>
      </c>
      <c r="D51" s="38">
        <f t="shared" si="16"/>
        <v>3.9999500000000001</v>
      </c>
      <c r="E51" s="38">
        <f t="shared" si="16"/>
        <v>4.0002500000000003</v>
      </c>
      <c r="F51" s="38">
        <f t="shared" si="16"/>
        <v>6.0001099999999994</v>
      </c>
      <c r="G51" s="38">
        <f t="shared" si="16"/>
        <v>4.9918834206110594</v>
      </c>
      <c r="H51" s="38">
        <f t="shared" si="16"/>
        <v>6.0998999999999999</v>
      </c>
      <c r="I51" s="38">
        <f t="shared" si="16"/>
        <v>5.0998299999999999</v>
      </c>
      <c r="J51" s="38">
        <f t="shared" si="16"/>
        <v>4.0999999999999996</v>
      </c>
      <c r="K51" s="38">
        <f t="shared" si="16"/>
        <v>5.1000699999999997</v>
      </c>
      <c r="L51" s="38">
        <f t="shared" si="16"/>
        <v>4.1081500353481326</v>
      </c>
      <c r="M51" s="38">
        <f t="shared" si="16"/>
        <v>3.0811015525739402</v>
      </c>
      <c r="N51" s="38">
        <f t="shared" si="16"/>
        <v>5.1351324320017158</v>
      </c>
      <c r="O51" s="38">
        <f t="shared" si="16"/>
        <v>2.0540716172296927</v>
      </c>
      <c r="P51" s="38">
        <f t="shared" si="16"/>
        <v>3.0811006147606133</v>
      </c>
      <c r="Q51" s="38">
        <f t="shared" si="16"/>
        <v>3.0810787693823096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</v>
      </c>
      <c r="C52" s="37">
        <f>TrNavi_ene!C20</f>
        <v>0</v>
      </c>
      <c r="D52" s="37">
        <f>TrNavi_ene!D20</f>
        <v>0</v>
      </c>
      <c r="E52" s="37">
        <f>TrNavi_ene!E20</f>
        <v>0</v>
      </c>
      <c r="F52" s="37">
        <f>TrNavi_ene!F20</f>
        <v>0</v>
      </c>
      <c r="G52" s="37">
        <f>TrNavi_ene!G20</f>
        <v>0</v>
      </c>
      <c r="H52" s="37">
        <f>TrNavi_ene!H20</f>
        <v>0</v>
      </c>
      <c r="I52" s="37">
        <f>TrNavi_ene!I20</f>
        <v>0</v>
      </c>
      <c r="J52" s="37">
        <f>TrNavi_ene!J20</f>
        <v>0</v>
      </c>
      <c r="K52" s="37">
        <f>TrNavi_ene!K20</f>
        <v>0</v>
      </c>
      <c r="L52" s="37">
        <f>TrNavi_ene!L20</f>
        <v>0</v>
      </c>
      <c r="M52" s="37">
        <f>TrNavi_ene!M20</f>
        <v>0</v>
      </c>
      <c r="N52" s="37">
        <f>TrNavi_ene!N20</f>
        <v>0</v>
      </c>
      <c r="O52" s="37">
        <f>TrNavi_ene!O20</f>
        <v>0</v>
      </c>
      <c r="P52" s="37">
        <f>TrNavi_ene!P20</f>
        <v>0</v>
      </c>
      <c r="Q52" s="37">
        <f>TrNavi_ene!Q20</f>
        <v>0</v>
      </c>
    </row>
    <row r="53" spans="1:17" ht="11.45" customHeight="1" x14ac:dyDescent="0.25">
      <c r="A53" s="15" t="str">
        <f>$A$27</f>
        <v>Inland waterways</v>
      </c>
      <c r="B53" s="36">
        <f>TrNavi_ene!B21</f>
        <v>5.0874102746764738</v>
      </c>
      <c r="C53" s="36">
        <f>TrNavi_ene!C21</f>
        <v>7.9999099999999999</v>
      </c>
      <c r="D53" s="36">
        <f>TrNavi_ene!D21</f>
        <v>3.9999500000000001</v>
      </c>
      <c r="E53" s="36">
        <f>TrNavi_ene!E21</f>
        <v>4.0002500000000003</v>
      </c>
      <c r="F53" s="36">
        <f>TrNavi_ene!F21</f>
        <v>6.0001099999999994</v>
      </c>
      <c r="G53" s="36">
        <f>TrNavi_ene!G21</f>
        <v>4.9918834206110594</v>
      </c>
      <c r="H53" s="36">
        <f>TrNavi_ene!H21</f>
        <v>6.0998999999999999</v>
      </c>
      <c r="I53" s="36">
        <f>TrNavi_ene!I21</f>
        <v>5.0998299999999999</v>
      </c>
      <c r="J53" s="36">
        <f>TrNavi_ene!J21</f>
        <v>4.0999999999999996</v>
      </c>
      <c r="K53" s="36">
        <f>TrNavi_ene!K21</f>
        <v>5.1000699999999997</v>
      </c>
      <c r="L53" s="36">
        <f>TrNavi_ene!L21</f>
        <v>4.1081500353481326</v>
      </c>
      <c r="M53" s="36">
        <f>TrNavi_ene!M21</f>
        <v>3.0811015525739402</v>
      </c>
      <c r="N53" s="36">
        <f>TrNavi_ene!N21</f>
        <v>5.1351324320017158</v>
      </c>
      <c r="O53" s="36">
        <f>TrNavi_ene!O21</f>
        <v>2.0540716172296927</v>
      </c>
      <c r="P53" s="36">
        <f>TrNavi_ene!P21</f>
        <v>3.0811006147606133</v>
      </c>
      <c r="Q53" s="36">
        <f>TrNavi_ene!Q21</f>
        <v>3.0810787693823096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12219.910418842444</v>
      </c>
      <c r="C55" s="41">
        <f t="shared" si="17"/>
        <v>12967.993072581985</v>
      </c>
      <c r="D55" s="41">
        <f t="shared" si="17"/>
        <v>13519.312702139483</v>
      </c>
      <c r="E55" s="41">
        <f t="shared" si="17"/>
        <v>15428.855006110118</v>
      </c>
      <c r="F55" s="41">
        <f t="shared" si="17"/>
        <v>16394.244042203172</v>
      </c>
      <c r="G55" s="41">
        <f t="shared" si="17"/>
        <v>17727.729031276733</v>
      </c>
      <c r="H55" s="41">
        <f t="shared" si="17"/>
        <v>18410.84644907304</v>
      </c>
      <c r="I55" s="41">
        <f t="shared" si="17"/>
        <v>19344.213460429673</v>
      </c>
      <c r="J55" s="41">
        <f t="shared" si="17"/>
        <v>19226.019960693618</v>
      </c>
      <c r="K55" s="41">
        <f t="shared" si="17"/>
        <v>18615.931124177991</v>
      </c>
      <c r="L55" s="41">
        <f t="shared" si="17"/>
        <v>17521.21500981861</v>
      </c>
      <c r="M55" s="41">
        <f t="shared" si="17"/>
        <v>17384.424440404706</v>
      </c>
      <c r="N55" s="41">
        <f t="shared" si="17"/>
        <v>17050.456174425064</v>
      </c>
      <c r="O55" s="41">
        <f t="shared" si="17"/>
        <v>16878.100889713933</v>
      </c>
      <c r="P55" s="41">
        <f t="shared" si="17"/>
        <v>17446.438462023507</v>
      </c>
      <c r="Q55" s="41">
        <f t="shared" si="17"/>
        <v>18267.631583935639</v>
      </c>
    </row>
    <row r="56" spans="1:17" ht="11.45" customHeight="1" x14ac:dyDescent="0.25">
      <c r="A56" s="25" t="s">
        <v>39</v>
      </c>
      <c r="B56" s="40">
        <f t="shared" ref="B56:Q56" si="18">B57+B61+B65</f>
        <v>8893.4402758258857</v>
      </c>
      <c r="C56" s="40">
        <f t="shared" si="18"/>
        <v>9324.8848190895333</v>
      </c>
      <c r="D56" s="40">
        <f t="shared" si="18"/>
        <v>9433.7557123542538</v>
      </c>
      <c r="E56" s="40">
        <f t="shared" si="18"/>
        <v>10368.381937323129</v>
      </c>
      <c r="F56" s="40">
        <f t="shared" si="18"/>
        <v>10719.67344386118</v>
      </c>
      <c r="G56" s="40">
        <f t="shared" si="18"/>
        <v>11057.20153137598</v>
      </c>
      <c r="H56" s="40">
        <f t="shared" si="18"/>
        <v>11304.138757690995</v>
      </c>
      <c r="I56" s="40">
        <f t="shared" si="18"/>
        <v>11840.095299711564</v>
      </c>
      <c r="J56" s="40">
        <f t="shared" si="18"/>
        <v>11732.058214334502</v>
      </c>
      <c r="K56" s="40">
        <f t="shared" si="18"/>
        <v>11380.153373249961</v>
      </c>
      <c r="L56" s="40">
        <f t="shared" si="18"/>
        <v>10655.049286898327</v>
      </c>
      <c r="M56" s="40">
        <f t="shared" si="18"/>
        <v>10437.840233503008</v>
      </c>
      <c r="N56" s="40">
        <f t="shared" si="18"/>
        <v>10045.372168250955</v>
      </c>
      <c r="O56" s="40">
        <f t="shared" si="18"/>
        <v>9796.8270599087464</v>
      </c>
      <c r="P56" s="40">
        <f t="shared" si="18"/>
        <v>10034.572495810666</v>
      </c>
      <c r="Q56" s="40">
        <f t="shared" si="18"/>
        <v>10341.828681364226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8057.0242308513134</v>
      </c>
      <c r="C57" s="39">
        <f t="shared" si="19"/>
        <v>8461.5077378025453</v>
      </c>
      <c r="D57" s="39">
        <f t="shared" si="19"/>
        <v>8605.4237203374669</v>
      </c>
      <c r="E57" s="39">
        <f t="shared" si="19"/>
        <v>9380.8648297761083</v>
      </c>
      <c r="F57" s="39">
        <f t="shared" si="19"/>
        <v>9516.8212803218994</v>
      </c>
      <c r="G57" s="39">
        <f t="shared" si="19"/>
        <v>9806.1124662039201</v>
      </c>
      <c r="H57" s="39">
        <f t="shared" si="19"/>
        <v>10014.796164151079</v>
      </c>
      <c r="I57" s="39">
        <f t="shared" si="19"/>
        <v>10465.09182774343</v>
      </c>
      <c r="J57" s="39">
        <f t="shared" si="19"/>
        <v>10266.247948319786</v>
      </c>
      <c r="K57" s="39">
        <f t="shared" si="19"/>
        <v>10036.339546672361</v>
      </c>
      <c r="L57" s="39">
        <f t="shared" si="19"/>
        <v>9403.9306624938581</v>
      </c>
      <c r="M57" s="39">
        <f t="shared" si="19"/>
        <v>9154.2374433124587</v>
      </c>
      <c r="N57" s="39">
        <f t="shared" si="19"/>
        <v>8876.4852916247601</v>
      </c>
      <c r="O57" s="39">
        <f t="shared" si="19"/>
        <v>8669.4236528896217</v>
      </c>
      <c r="P57" s="39">
        <f t="shared" si="19"/>
        <v>8886.2633189867083</v>
      </c>
      <c r="Q57" s="39">
        <f t="shared" si="19"/>
        <v>9135.2937256226232</v>
      </c>
    </row>
    <row r="58" spans="1:17" ht="11.45" customHeight="1" x14ac:dyDescent="0.25">
      <c r="A58" s="17" t="str">
        <f>$A$6</f>
        <v>Powered 2-wheelers</v>
      </c>
      <c r="B58" s="37">
        <f>TrRoad_emi!B$19</f>
        <v>156.86287011574419</v>
      </c>
      <c r="C58" s="37">
        <f>TrRoad_emi!C$19</f>
        <v>149.49649658712551</v>
      </c>
      <c r="D58" s="37">
        <f>TrRoad_emi!D$19</f>
        <v>146.03837663661994</v>
      </c>
      <c r="E58" s="37">
        <f>TrRoad_emi!E$19</f>
        <v>145.72227740949748</v>
      </c>
      <c r="F58" s="37">
        <f>TrRoad_emi!F$19</f>
        <v>145.11640700211606</v>
      </c>
      <c r="G58" s="37">
        <f>TrRoad_emi!G$19</f>
        <v>149.54660374859407</v>
      </c>
      <c r="H58" s="37">
        <f>TrRoad_emi!H$19</f>
        <v>153.28814233491931</v>
      </c>
      <c r="I58" s="37">
        <f>TrRoad_emi!I$19</f>
        <v>158.41596386998299</v>
      </c>
      <c r="J58" s="37">
        <f>TrRoad_emi!J$19</f>
        <v>160.11079961665303</v>
      </c>
      <c r="K58" s="37">
        <f>TrRoad_emi!K$19</f>
        <v>159.42184493168006</v>
      </c>
      <c r="L58" s="37">
        <f>TrRoad_emi!L$19</f>
        <v>161.23053977100489</v>
      </c>
      <c r="M58" s="37">
        <f>TrRoad_emi!M$19</f>
        <v>162.78509617413678</v>
      </c>
      <c r="N58" s="37">
        <f>TrRoad_emi!N$19</f>
        <v>165.99592075831512</v>
      </c>
      <c r="O58" s="37">
        <f>TrRoad_emi!O$19</f>
        <v>165.63998927941594</v>
      </c>
      <c r="P58" s="37">
        <f>TrRoad_emi!P$19</f>
        <v>166.12467312318512</v>
      </c>
      <c r="Q58" s="37">
        <f>TrRoad_emi!Q$19</f>
        <v>170.49776559585479</v>
      </c>
    </row>
    <row r="59" spans="1:17" ht="11.45" customHeight="1" x14ac:dyDescent="0.25">
      <c r="A59" s="17" t="str">
        <f>$A$7</f>
        <v>Passenger cars</v>
      </c>
      <c r="B59" s="37">
        <f>TrRoad_emi!B$20</f>
        <v>6684.8722771270714</v>
      </c>
      <c r="C59" s="37">
        <f>TrRoad_emi!C$20</f>
        <v>6962.9781898384354</v>
      </c>
      <c r="D59" s="37">
        <f>TrRoad_emi!D$20</f>
        <v>7195.13481677037</v>
      </c>
      <c r="E59" s="37">
        <f>TrRoad_emi!E$20</f>
        <v>8076.2931730861856</v>
      </c>
      <c r="F59" s="37">
        <f>TrRoad_emi!F$20</f>
        <v>8306.6147173299269</v>
      </c>
      <c r="G59" s="37">
        <f>TrRoad_emi!G$20</f>
        <v>8605.5327800734776</v>
      </c>
      <c r="H59" s="37">
        <f>TrRoad_emi!H$20</f>
        <v>8780.6473743777115</v>
      </c>
      <c r="I59" s="37">
        <f>TrRoad_emi!I$20</f>
        <v>9233.1749123321406</v>
      </c>
      <c r="J59" s="37">
        <f>TrRoad_emi!J$20</f>
        <v>9055.8370459796552</v>
      </c>
      <c r="K59" s="37">
        <f>TrRoad_emi!K$20</f>
        <v>8854.5134071136326</v>
      </c>
      <c r="L59" s="37">
        <f>TrRoad_emi!L$20</f>
        <v>8206.5345212127577</v>
      </c>
      <c r="M59" s="37">
        <f>TrRoad_emi!M$20</f>
        <v>8031.8561222844401</v>
      </c>
      <c r="N59" s="37">
        <f>TrRoad_emi!N$20</f>
        <v>7788.6448536461075</v>
      </c>
      <c r="O59" s="37">
        <f>TrRoad_emi!O$20</f>
        <v>7563.7743712900865</v>
      </c>
      <c r="P59" s="37">
        <f>TrRoad_emi!P$20</f>
        <v>7716.888710229352</v>
      </c>
      <c r="Q59" s="37">
        <f>TrRoad_emi!Q$20</f>
        <v>7993.2430228672965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1215.2890836084975</v>
      </c>
      <c r="C60" s="37">
        <f>TrRoad_emi!C$27</f>
        <v>1349.033051376985</v>
      </c>
      <c r="D60" s="37">
        <f>TrRoad_emi!D$27</f>
        <v>1264.2505269304772</v>
      </c>
      <c r="E60" s="37">
        <f>TrRoad_emi!E$27</f>
        <v>1158.8493792804259</v>
      </c>
      <c r="F60" s="37">
        <f>TrRoad_emi!F$27</f>
        <v>1065.0901559898557</v>
      </c>
      <c r="G60" s="37">
        <f>TrRoad_emi!G$27</f>
        <v>1051.0330823818476</v>
      </c>
      <c r="H60" s="37">
        <f>TrRoad_emi!H$27</f>
        <v>1080.860647438449</v>
      </c>
      <c r="I60" s="37">
        <f>TrRoad_emi!I$27</f>
        <v>1073.5009515413062</v>
      </c>
      <c r="J60" s="37">
        <f>TrRoad_emi!J$27</f>
        <v>1050.3001027234761</v>
      </c>
      <c r="K60" s="37">
        <f>TrRoad_emi!K$27</f>
        <v>1022.4042946270491</v>
      </c>
      <c r="L60" s="37">
        <f>TrRoad_emi!L$27</f>
        <v>1036.1656015100953</v>
      </c>
      <c r="M60" s="37">
        <f>TrRoad_emi!M$27</f>
        <v>959.59622485388172</v>
      </c>
      <c r="N60" s="37">
        <f>TrRoad_emi!N$27</f>
        <v>921.84451722033702</v>
      </c>
      <c r="O60" s="37">
        <f>TrRoad_emi!O$27</f>
        <v>940.00929232012004</v>
      </c>
      <c r="P60" s="37">
        <f>TrRoad_emi!P$27</f>
        <v>1003.2499356341706</v>
      </c>
      <c r="Q60" s="37">
        <f>TrRoad_emi!Q$27</f>
        <v>971.55293715947221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247.92287484163401</v>
      </c>
      <c r="C61" s="38">
        <f t="shared" si="20"/>
        <v>238.97448770300633</v>
      </c>
      <c r="D61" s="38">
        <f t="shared" si="20"/>
        <v>232.46631467872962</v>
      </c>
      <c r="E61" s="38">
        <f t="shared" si="20"/>
        <v>222.90531082434327</v>
      </c>
      <c r="F61" s="38">
        <f t="shared" si="20"/>
        <v>220.19829479736907</v>
      </c>
      <c r="G61" s="38">
        <f t="shared" si="20"/>
        <v>231.03512280476559</v>
      </c>
      <c r="H61" s="38">
        <f t="shared" si="20"/>
        <v>246.30840347203392</v>
      </c>
      <c r="I61" s="38">
        <f t="shared" si="20"/>
        <v>241.63451928848929</v>
      </c>
      <c r="J61" s="38">
        <f t="shared" si="20"/>
        <v>272.55342359071977</v>
      </c>
      <c r="K61" s="38">
        <f t="shared" si="20"/>
        <v>237.69411941766907</v>
      </c>
      <c r="L61" s="38">
        <f t="shared" si="20"/>
        <v>232.83066025944396</v>
      </c>
      <c r="M61" s="38">
        <f t="shared" si="20"/>
        <v>230.96161135112789</v>
      </c>
      <c r="N61" s="38">
        <f t="shared" si="20"/>
        <v>232.41734397232071</v>
      </c>
      <c r="O61" s="38">
        <f t="shared" si="20"/>
        <v>227.87181816236557</v>
      </c>
      <c r="P61" s="38">
        <f t="shared" si="20"/>
        <v>223.27946980803401</v>
      </c>
      <c r="Q61" s="38">
        <f t="shared" si="20"/>
        <v>217.02598317559514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247.92287484163401</v>
      </c>
      <c r="C63" s="37">
        <f>TrRail_emi!C$11</f>
        <v>238.97448770300633</v>
      </c>
      <c r="D63" s="37">
        <f>TrRail_emi!D$11</f>
        <v>232.46631467872962</v>
      </c>
      <c r="E63" s="37">
        <f>TrRail_emi!E$11</f>
        <v>222.90531082434327</v>
      </c>
      <c r="F63" s="37">
        <f>TrRail_emi!F$11</f>
        <v>220.19829479736907</v>
      </c>
      <c r="G63" s="37">
        <f>TrRail_emi!G$11</f>
        <v>231.03512280476559</v>
      </c>
      <c r="H63" s="37">
        <f>TrRail_emi!H$11</f>
        <v>246.30840347203392</v>
      </c>
      <c r="I63" s="37">
        <f>TrRail_emi!I$11</f>
        <v>241.63451928848929</v>
      </c>
      <c r="J63" s="37">
        <f>TrRail_emi!J$11</f>
        <v>272.55342359071977</v>
      </c>
      <c r="K63" s="37">
        <f>TrRail_emi!K$11</f>
        <v>237.69411941766907</v>
      </c>
      <c r="L63" s="37">
        <f>TrRail_emi!L$11</f>
        <v>232.83066025944396</v>
      </c>
      <c r="M63" s="37">
        <f>TrRail_emi!M$11</f>
        <v>230.96161135112789</v>
      </c>
      <c r="N63" s="37">
        <f>TrRail_emi!N$11</f>
        <v>232.41734397232071</v>
      </c>
      <c r="O63" s="37">
        <f>TrRail_emi!O$11</f>
        <v>227.87181816236557</v>
      </c>
      <c r="P63" s="37">
        <f>TrRail_emi!P$11</f>
        <v>223.27946980803401</v>
      </c>
      <c r="Q63" s="37">
        <f>TrRail_emi!Q$11</f>
        <v>217.02598317559514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588.49317013293944</v>
      </c>
      <c r="C65" s="38">
        <f t="shared" si="21"/>
        <v>624.40259358398123</v>
      </c>
      <c r="D65" s="38">
        <f t="shared" si="21"/>
        <v>595.86567733805714</v>
      </c>
      <c r="E65" s="38">
        <f t="shared" si="21"/>
        <v>764.61179672267781</v>
      </c>
      <c r="F65" s="38">
        <f t="shared" si="21"/>
        <v>982.65386874191313</v>
      </c>
      <c r="G65" s="38">
        <f t="shared" si="21"/>
        <v>1020.0539423672944</v>
      </c>
      <c r="H65" s="38">
        <f t="shared" si="21"/>
        <v>1043.0341900678814</v>
      </c>
      <c r="I65" s="38">
        <f t="shared" si="21"/>
        <v>1133.3689526796434</v>
      </c>
      <c r="J65" s="38">
        <f t="shared" si="21"/>
        <v>1193.2568424239953</v>
      </c>
      <c r="K65" s="38">
        <f t="shared" si="21"/>
        <v>1106.1197071599302</v>
      </c>
      <c r="L65" s="38">
        <f t="shared" si="21"/>
        <v>1018.2879641450247</v>
      </c>
      <c r="M65" s="38">
        <f t="shared" si="21"/>
        <v>1052.6411788394221</v>
      </c>
      <c r="N65" s="38">
        <f t="shared" si="21"/>
        <v>936.46953265387458</v>
      </c>
      <c r="O65" s="38">
        <f t="shared" si="21"/>
        <v>899.53158885675862</v>
      </c>
      <c r="P65" s="38">
        <f t="shared" si="21"/>
        <v>925.02970701592335</v>
      </c>
      <c r="Q65" s="38">
        <f t="shared" si="21"/>
        <v>989.5089725660082</v>
      </c>
    </row>
    <row r="66" spans="1:17" ht="11.45" customHeight="1" x14ac:dyDescent="0.25">
      <c r="A66" s="17" t="str">
        <f>$A$14</f>
        <v>Domestic</v>
      </c>
      <c r="B66" s="37">
        <f>TrAvia_emi!B$9</f>
        <v>20.892834427176009</v>
      </c>
      <c r="C66" s="37">
        <f>TrAvia_emi!C$9</f>
        <v>21.134174303271902</v>
      </c>
      <c r="D66" s="37">
        <f>TrAvia_emi!D$9</f>
        <v>20.738958738292407</v>
      </c>
      <c r="E66" s="37">
        <f>TrAvia_emi!E$9</f>
        <v>24.078578565737651</v>
      </c>
      <c r="F66" s="37">
        <f>TrAvia_emi!F$9</f>
        <v>27.084267984540336</v>
      </c>
      <c r="G66" s="37">
        <f>TrAvia_emi!G$9</f>
        <v>36.996597626195374</v>
      </c>
      <c r="H66" s="37">
        <f>TrAvia_emi!H$9</f>
        <v>44.845496366324966</v>
      </c>
      <c r="I66" s="37">
        <f>TrAvia_emi!I$9</f>
        <v>45.148481587379663</v>
      </c>
      <c r="J66" s="37">
        <f>TrAvia_emi!J$9</f>
        <v>52.940663576006031</v>
      </c>
      <c r="K66" s="37">
        <f>TrAvia_emi!K$9</f>
        <v>47.831739832832255</v>
      </c>
      <c r="L66" s="37">
        <f>TrAvia_emi!L$9</f>
        <v>41.303571167002453</v>
      </c>
      <c r="M66" s="37">
        <f>TrAvia_emi!M$9</f>
        <v>28.217292557116973</v>
      </c>
      <c r="N66" s="37">
        <f>TrAvia_emi!N$9</f>
        <v>26.301182954892955</v>
      </c>
      <c r="O66" s="37">
        <f>TrAvia_emi!O$9</f>
        <v>14.690449361977016</v>
      </c>
      <c r="P66" s="37">
        <f>TrAvia_emi!P$9</f>
        <v>14.548649236554894</v>
      </c>
      <c r="Q66" s="37">
        <f>TrAvia_emi!Q$9</f>
        <v>16.880947410308689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405.48386625968317</v>
      </c>
      <c r="C67" s="37">
        <f>TrAvia_emi!C$10</f>
        <v>443.77968010422433</v>
      </c>
      <c r="D67" s="37">
        <f>TrAvia_emi!D$10</f>
        <v>428.14657704617701</v>
      </c>
      <c r="E67" s="37">
        <f>TrAvia_emi!E$10</f>
        <v>559.28030294623488</v>
      </c>
      <c r="F67" s="37">
        <f>TrAvia_emi!F$10</f>
        <v>712.04265261138653</v>
      </c>
      <c r="G67" s="37">
        <f>TrAvia_emi!G$10</f>
        <v>728.61118928968904</v>
      </c>
      <c r="H67" s="37">
        <f>TrAvia_emi!H$10</f>
        <v>721.54193489618785</v>
      </c>
      <c r="I67" s="37">
        <f>TrAvia_emi!I$10</f>
        <v>767.97839838511459</v>
      </c>
      <c r="J67" s="37">
        <f>TrAvia_emi!J$10</f>
        <v>781.86022953634074</v>
      </c>
      <c r="K67" s="37">
        <f>TrAvia_emi!K$10</f>
        <v>683.73688173951973</v>
      </c>
      <c r="L67" s="37">
        <f>TrAvia_emi!L$10</f>
        <v>630.43217206606505</v>
      </c>
      <c r="M67" s="37">
        <f>TrAvia_emi!M$10</f>
        <v>660.9535751667828</v>
      </c>
      <c r="N67" s="37">
        <f>TrAvia_emi!N$10</f>
        <v>561.40340877851838</v>
      </c>
      <c r="O67" s="37">
        <f>TrAvia_emi!O$10</f>
        <v>532.09151236141406</v>
      </c>
      <c r="P67" s="37">
        <f>TrAvia_emi!P$10</f>
        <v>553.234206637944</v>
      </c>
      <c r="Q67" s="37">
        <f>TrAvia_emi!Q$10</f>
        <v>619.61154504496869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162.11646944608032</v>
      </c>
      <c r="C68" s="37">
        <f>TrAvia_emi!C$11</f>
        <v>159.48873917648501</v>
      </c>
      <c r="D68" s="37">
        <f>TrAvia_emi!D$11</f>
        <v>146.98014155358771</v>
      </c>
      <c r="E68" s="37">
        <f>TrAvia_emi!E$11</f>
        <v>181.25291521070528</v>
      </c>
      <c r="F68" s="37">
        <f>TrAvia_emi!F$11</f>
        <v>243.52694814598627</v>
      </c>
      <c r="G68" s="37">
        <f>TrAvia_emi!G$11</f>
        <v>254.44615545140999</v>
      </c>
      <c r="H68" s="37">
        <f>TrAvia_emi!H$11</f>
        <v>276.64675880536862</v>
      </c>
      <c r="I68" s="37">
        <f>TrAvia_emi!I$11</f>
        <v>320.24207270714919</v>
      </c>
      <c r="J68" s="37">
        <f>TrAvia_emi!J$11</f>
        <v>358.45594931164845</v>
      </c>
      <c r="K68" s="37">
        <f>TrAvia_emi!K$11</f>
        <v>374.55108558757826</v>
      </c>
      <c r="L68" s="37">
        <f>TrAvia_emi!L$11</f>
        <v>346.55222091195714</v>
      </c>
      <c r="M68" s="37">
        <f>TrAvia_emi!M$11</f>
        <v>363.47031111552235</v>
      </c>
      <c r="N68" s="37">
        <f>TrAvia_emi!N$11</f>
        <v>348.76494092046323</v>
      </c>
      <c r="O68" s="37">
        <f>TrAvia_emi!O$11</f>
        <v>352.74962713336754</v>
      </c>
      <c r="P68" s="37">
        <f>TrAvia_emi!P$11</f>
        <v>357.24685114142449</v>
      </c>
      <c r="Q68" s="37">
        <f>TrAvia_emi!Q$11</f>
        <v>353.01648011073081</v>
      </c>
    </row>
    <row r="69" spans="1:17" ht="11.45" customHeight="1" x14ac:dyDescent="0.25">
      <c r="A69" s="25" t="s">
        <v>18</v>
      </c>
      <c r="B69" s="40">
        <f t="shared" ref="B69:Q69" si="22">B70+B73+B74+B77+B80</f>
        <v>3326.4701430165587</v>
      </c>
      <c r="C69" s="40">
        <f t="shared" si="22"/>
        <v>3643.1082534924517</v>
      </c>
      <c r="D69" s="40">
        <f t="shared" si="22"/>
        <v>4085.5569897852292</v>
      </c>
      <c r="E69" s="40">
        <f t="shared" si="22"/>
        <v>5060.4730687869887</v>
      </c>
      <c r="F69" s="40">
        <f t="shared" si="22"/>
        <v>5674.570598341993</v>
      </c>
      <c r="G69" s="40">
        <f t="shared" si="22"/>
        <v>6670.5274999007534</v>
      </c>
      <c r="H69" s="40">
        <f t="shared" si="22"/>
        <v>7106.7076913820474</v>
      </c>
      <c r="I69" s="40">
        <f t="shared" si="22"/>
        <v>7504.1181607181079</v>
      </c>
      <c r="J69" s="40">
        <f t="shared" si="22"/>
        <v>7493.9617463591158</v>
      </c>
      <c r="K69" s="40">
        <f t="shared" si="22"/>
        <v>7235.7777509280286</v>
      </c>
      <c r="L69" s="40">
        <f t="shared" si="22"/>
        <v>6866.1657229202829</v>
      </c>
      <c r="M69" s="40">
        <f t="shared" si="22"/>
        <v>6946.5842069016999</v>
      </c>
      <c r="N69" s="40">
        <f t="shared" si="22"/>
        <v>7005.0840061741083</v>
      </c>
      <c r="O69" s="40">
        <f t="shared" si="22"/>
        <v>7081.2738298051863</v>
      </c>
      <c r="P69" s="40">
        <f t="shared" si="22"/>
        <v>7411.8659662128402</v>
      </c>
      <c r="Q69" s="40">
        <f t="shared" si="22"/>
        <v>7925.8029025714131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3215.3237442883456</v>
      </c>
      <c r="C70" s="39">
        <f t="shared" si="23"/>
        <v>3543.3153013884753</v>
      </c>
      <c r="D70" s="39">
        <f t="shared" si="23"/>
        <v>3996.9221119395884</v>
      </c>
      <c r="E70" s="39">
        <f t="shared" si="23"/>
        <v>4965.1461339958496</v>
      </c>
      <c r="F70" s="39">
        <f t="shared" si="23"/>
        <v>5576.4175619274747</v>
      </c>
      <c r="G70" s="39">
        <f t="shared" si="23"/>
        <v>6582.5190631817723</v>
      </c>
      <c r="H70" s="39">
        <f t="shared" si="23"/>
        <v>7007.564752397966</v>
      </c>
      <c r="I70" s="39">
        <f t="shared" si="23"/>
        <v>7407.2442201205959</v>
      </c>
      <c r="J70" s="39">
        <f t="shared" si="23"/>
        <v>7399.1808480578429</v>
      </c>
      <c r="K70" s="39">
        <f t="shared" si="23"/>
        <v>7139.4468152681593</v>
      </c>
      <c r="L70" s="39">
        <f t="shared" si="23"/>
        <v>6776.0921388982197</v>
      </c>
      <c r="M70" s="39">
        <f t="shared" si="23"/>
        <v>6864.6291614567181</v>
      </c>
      <c r="N70" s="39">
        <f t="shared" si="23"/>
        <v>6930.1002334548502</v>
      </c>
      <c r="O70" s="39">
        <f t="shared" si="23"/>
        <v>7018.0040076002842</v>
      </c>
      <c r="P70" s="39">
        <f t="shared" si="23"/>
        <v>7335.3596444481327</v>
      </c>
      <c r="Q70" s="39">
        <f t="shared" si="23"/>
        <v>7849.0092302862968</v>
      </c>
    </row>
    <row r="71" spans="1:17" ht="11.45" customHeight="1" x14ac:dyDescent="0.25">
      <c r="A71" s="17" t="str">
        <f>$A$19</f>
        <v>Light duty vehicles</v>
      </c>
      <c r="B71" s="37">
        <f>TrRoad_emi!B$34</f>
        <v>363.2538351342651</v>
      </c>
      <c r="C71" s="37">
        <f>TrRoad_emi!C$34</f>
        <v>414.25889741669437</v>
      </c>
      <c r="D71" s="37">
        <f>TrRoad_emi!D$34</f>
        <v>481.87695243129696</v>
      </c>
      <c r="E71" s="37">
        <f>TrRoad_emi!E$34</f>
        <v>561.21058644683592</v>
      </c>
      <c r="F71" s="37">
        <f>TrRoad_emi!F$34</f>
        <v>659.30299575840149</v>
      </c>
      <c r="G71" s="37">
        <f>TrRoad_emi!G$34</f>
        <v>796.40239831746203</v>
      </c>
      <c r="H71" s="37">
        <f>TrRoad_emi!H$34</f>
        <v>923.57794221264726</v>
      </c>
      <c r="I71" s="37">
        <f>TrRoad_emi!I$34</f>
        <v>1056.0209962118099</v>
      </c>
      <c r="J71" s="37">
        <f>TrRoad_emi!J$34</f>
        <v>1256.0336056206281</v>
      </c>
      <c r="K71" s="37">
        <f>TrRoad_emi!K$34</f>
        <v>1264.3302216050249</v>
      </c>
      <c r="L71" s="37">
        <f>TrRoad_emi!L$34</f>
        <v>1333.342366699562</v>
      </c>
      <c r="M71" s="37">
        <f>TrRoad_emi!M$34</f>
        <v>1340.3600528225418</v>
      </c>
      <c r="N71" s="37">
        <f>TrRoad_emi!N$34</f>
        <v>1372.9650045078363</v>
      </c>
      <c r="O71" s="37">
        <f>TrRoad_emi!O$34</f>
        <v>1432.3812202316074</v>
      </c>
      <c r="P71" s="37">
        <f>TrRoad_emi!P$34</f>
        <v>1598.4756359850371</v>
      </c>
      <c r="Q71" s="37">
        <f>TrRoad_emi!Q$34</f>
        <v>1757.5485487030301</v>
      </c>
    </row>
    <row r="72" spans="1:17" ht="11.45" customHeight="1" x14ac:dyDescent="0.25">
      <c r="A72" s="17" t="str">
        <f>$A$20</f>
        <v>Heavy duty vehicles</v>
      </c>
      <c r="B72" s="37">
        <f>TrRoad_emi!B$40</f>
        <v>2852.0699091540805</v>
      </c>
      <c r="C72" s="37">
        <f>TrRoad_emi!C$40</f>
        <v>3129.056403971781</v>
      </c>
      <c r="D72" s="37">
        <f>TrRoad_emi!D$40</f>
        <v>3515.0451595082914</v>
      </c>
      <c r="E72" s="37">
        <f>TrRoad_emi!E$40</f>
        <v>4403.9355475490138</v>
      </c>
      <c r="F72" s="37">
        <f>TrRoad_emi!F$40</f>
        <v>4917.1145661690734</v>
      </c>
      <c r="G72" s="37">
        <f>TrRoad_emi!G$40</f>
        <v>5786.1166648643102</v>
      </c>
      <c r="H72" s="37">
        <f>TrRoad_emi!H$40</f>
        <v>6083.986810185319</v>
      </c>
      <c r="I72" s="37">
        <f>TrRoad_emi!I$40</f>
        <v>6351.2232239087862</v>
      </c>
      <c r="J72" s="37">
        <f>TrRoad_emi!J$40</f>
        <v>6143.147242437215</v>
      </c>
      <c r="K72" s="37">
        <f>TrRoad_emi!K$40</f>
        <v>5875.1165936631342</v>
      </c>
      <c r="L72" s="37">
        <f>TrRoad_emi!L$40</f>
        <v>5442.7497721986574</v>
      </c>
      <c r="M72" s="37">
        <f>TrRoad_emi!M$40</f>
        <v>5524.2691086341765</v>
      </c>
      <c r="N72" s="37">
        <f>TrRoad_emi!N$40</f>
        <v>5557.1352289470142</v>
      </c>
      <c r="O72" s="37">
        <f>TrRoad_emi!O$40</f>
        <v>5585.6227873686767</v>
      </c>
      <c r="P72" s="37">
        <f>TrRoad_emi!P$40</f>
        <v>5736.8840084630956</v>
      </c>
      <c r="Q72" s="37">
        <f>TrRoad_emi!Q$40</f>
        <v>6091.4606815832667</v>
      </c>
    </row>
    <row r="73" spans="1:17" ht="11.45" customHeight="1" x14ac:dyDescent="0.25">
      <c r="A73" s="19" t="str">
        <f>$A$21</f>
        <v>Rail transport</v>
      </c>
      <c r="B73" s="38">
        <f>TrRail_emi!B$15</f>
        <v>81.080651547306331</v>
      </c>
      <c r="C73" s="38">
        <f>TrRail_emi!C$15</f>
        <v>62.267089213065596</v>
      </c>
      <c r="D73" s="38">
        <f>TrRail_emi!D$15</f>
        <v>62.76215617071437</v>
      </c>
      <c r="E73" s="38">
        <f>TrRail_emi!E$15</f>
        <v>65.981123166236699</v>
      </c>
      <c r="F73" s="38">
        <f>TrRail_emi!F$15</f>
        <v>62.126810896899038</v>
      </c>
      <c r="G73" s="38">
        <f>TrRail_emi!G$15</f>
        <v>55.515895036234475</v>
      </c>
      <c r="H73" s="38">
        <f>TrRail_emi!H$15</f>
        <v>61.706076612322157</v>
      </c>
      <c r="I73" s="38">
        <f>TrRail_emi!I$15</f>
        <v>62.538924784974718</v>
      </c>
      <c r="J73" s="38">
        <f>TrRail_emi!J$15</f>
        <v>64.437485805268352</v>
      </c>
      <c r="K73" s="38">
        <f>TrRail_emi!K$15</f>
        <v>66.064431700130868</v>
      </c>
      <c r="L73" s="38">
        <f>TrRail_emi!L$15</f>
        <v>62.07732653434239</v>
      </c>
      <c r="M73" s="38">
        <f>TrRail_emi!M$15</f>
        <v>57.24531707330511</v>
      </c>
      <c r="N73" s="38">
        <f>TrRail_emi!N$15</f>
        <v>46.036608895176791</v>
      </c>
      <c r="O73" s="38">
        <f>TrRail_emi!O$15</f>
        <v>44.326996697727871</v>
      </c>
      <c r="P73" s="38">
        <f>TrRail_emi!P$15</f>
        <v>54.927864308706596</v>
      </c>
      <c r="Q73" s="38">
        <f>TrRail_emi!Q$15</f>
        <v>54.420022408792939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14.282469901437221</v>
      </c>
      <c r="C74" s="38">
        <f t="shared" si="24"/>
        <v>12.706791708602912</v>
      </c>
      <c r="D74" s="38">
        <f t="shared" si="24"/>
        <v>13.463201595867023</v>
      </c>
      <c r="E74" s="38">
        <f t="shared" si="24"/>
        <v>16.935360820201858</v>
      </c>
      <c r="F74" s="38">
        <f t="shared" si="24"/>
        <v>17.411371451551243</v>
      </c>
      <c r="G74" s="38">
        <f t="shared" si="24"/>
        <v>17.005628711234472</v>
      </c>
      <c r="H74" s="38">
        <f t="shared" si="24"/>
        <v>18.512417933638634</v>
      </c>
      <c r="I74" s="38">
        <f t="shared" si="24"/>
        <v>18.513207343733047</v>
      </c>
      <c r="J74" s="38">
        <f t="shared" si="24"/>
        <v>17.623495416004722</v>
      </c>
      <c r="K74" s="38">
        <f t="shared" si="24"/>
        <v>14.443950910421796</v>
      </c>
      <c r="L74" s="38">
        <f t="shared" si="24"/>
        <v>15.251055584836003</v>
      </c>
      <c r="M74" s="38">
        <f t="shared" si="24"/>
        <v>15.150860990261696</v>
      </c>
      <c r="N74" s="38">
        <f t="shared" si="24"/>
        <v>13.015832426549792</v>
      </c>
      <c r="O74" s="38">
        <f t="shared" si="24"/>
        <v>12.570235105333921</v>
      </c>
      <c r="P74" s="38">
        <f t="shared" si="24"/>
        <v>12.019592984076702</v>
      </c>
      <c r="Q74" s="38">
        <f t="shared" si="24"/>
        <v>12.814853177911138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11.608721988471334</v>
      </c>
      <c r="C75" s="37">
        <f>TrAvia_emi!C$13</f>
        <v>10.043457960572999</v>
      </c>
      <c r="D75" s="37">
        <f>TrAvia_emi!D$13</f>
        <v>10.842258317231881</v>
      </c>
      <c r="E75" s="37">
        <f>TrAvia_emi!E$13</f>
        <v>12.975555459312455</v>
      </c>
      <c r="F75" s="37">
        <f>TrAvia_emi!F$13</f>
        <v>13.400254739097447</v>
      </c>
      <c r="G75" s="37">
        <f>TrAvia_emi!G$13</f>
        <v>13.527290293234813</v>
      </c>
      <c r="H75" s="37">
        <f>TrAvia_emi!H$13</f>
        <v>14.837836464202905</v>
      </c>
      <c r="I75" s="37">
        <f>TrAvia_emi!I$13</f>
        <v>14.953245746663017</v>
      </c>
      <c r="J75" s="37">
        <f>TrAvia_emi!J$13</f>
        <v>13.403273417706236</v>
      </c>
      <c r="K75" s="37">
        <f>TrAvia_emi!K$13</f>
        <v>9.1467861720937336</v>
      </c>
      <c r="L75" s="37">
        <f>TrAvia_emi!L$13</f>
        <v>8.7561572460448094</v>
      </c>
      <c r="M75" s="37">
        <f>TrAvia_emi!M$13</f>
        <v>7.8000357648525256</v>
      </c>
      <c r="N75" s="37">
        <f>TrAvia_emi!N$13</f>
        <v>5.8394130367332275</v>
      </c>
      <c r="O75" s="37">
        <f>TrAvia_emi!O$13</f>
        <v>5.1618226330823909</v>
      </c>
      <c r="P75" s="37">
        <f>TrAvia_emi!P$13</f>
        <v>5.3255961295275824</v>
      </c>
      <c r="Q75" s="37">
        <f>TrAvia_emi!Q$13</f>
        <v>5.9993228797198341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2.673747912965887</v>
      </c>
      <c r="C76" s="37">
        <f>TrAvia_emi!C$14</f>
        <v>2.6633337480299129</v>
      </c>
      <c r="D76" s="37">
        <f>TrAvia_emi!D$14</f>
        <v>2.620943278635143</v>
      </c>
      <c r="E76" s="37">
        <f>TrAvia_emi!E$14</f>
        <v>3.9598053608894035</v>
      </c>
      <c r="F76" s="37">
        <f>TrAvia_emi!F$14</f>
        <v>4.0111167124537976</v>
      </c>
      <c r="G76" s="37">
        <f>TrAvia_emi!G$14</f>
        <v>3.4783384179996597</v>
      </c>
      <c r="H76" s="37">
        <f>TrAvia_emi!H$14</f>
        <v>3.6745814694357288</v>
      </c>
      <c r="I76" s="37">
        <f>TrAvia_emi!I$14</f>
        <v>3.5599615970700302</v>
      </c>
      <c r="J76" s="37">
        <f>TrAvia_emi!J$14</f>
        <v>4.2202219982984879</v>
      </c>
      <c r="K76" s="37">
        <f>TrAvia_emi!K$14</f>
        <v>5.2971647383280622</v>
      </c>
      <c r="L76" s="37">
        <f>TrAvia_emi!L$14</f>
        <v>6.4948983387911943</v>
      </c>
      <c r="M76" s="37">
        <f>TrAvia_emi!M$14</f>
        <v>7.3508252254091708</v>
      </c>
      <c r="N76" s="37">
        <f>TrAvia_emi!N$14</f>
        <v>7.1764193898165658</v>
      </c>
      <c r="O76" s="37">
        <f>TrAvia_emi!O$14</f>
        <v>7.4084124722515314</v>
      </c>
      <c r="P76" s="37">
        <f>TrAvia_emi!P$14</f>
        <v>6.6939968545491206</v>
      </c>
      <c r="Q76" s="37">
        <f>TrAvia_emi!Q$14</f>
        <v>6.8155302981913035</v>
      </c>
    </row>
    <row r="77" spans="1:17" ht="11.45" customHeight="1" x14ac:dyDescent="0.25">
      <c r="A77" s="19" t="s">
        <v>32</v>
      </c>
      <c r="B77" s="38">
        <f t="shared" ref="B77:Q77" si="25">B78+B79</f>
        <v>15.783277279469457</v>
      </c>
      <c r="C77" s="38">
        <f t="shared" si="25"/>
        <v>24.819071182308001</v>
      </c>
      <c r="D77" s="38">
        <f t="shared" si="25"/>
        <v>12.409520079060002</v>
      </c>
      <c r="E77" s="38">
        <f t="shared" si="25"/>
        <v>12.410450804700002</v>
      </c>
      <c r="F77" s="38">
        <f t="shared" si="25"/>
        <v>18.614854066067998</v>
      </c>
      <c r="G77" s="38">
        <f t="shared" si="25"/>
        <v>15.486912971512059</v>
      </c>
      <c r="H77" s="38">
        <f t="shared" si="25"/>
        <v>18.924444438120002</v>
      </c>
      <c r="I77" s="38">
        <f t="shared" si="25"/>
        <v>15.821808468804001</v>
      </c>
      <c r="J77" s="38">
        <f t="shared" si="25"/>
        <v>12.71991708</v>
      </c>
      <c r="K77" s="38">
        <f t="shared" si="25"/>
        <v>15.822553049315999</v>
      </c>
      <c r="L77" s="38">
        <f t="shared" si="25"/>
        <v>12.745201902884713</v>
      </c>
      <c r="M77" s="38">
        <f t="shared" si="25"/>
        <v>9.558867381414581</v>
      </c>
      <c r="N77" s="38">
        <f t="shared" si="25"/>
        <v>15.931331397531846</v>
      </c>
      <c r="O77" s="38">
        <f t="shared" si="25"/>
        <v>6.372590401839803</v>
      </c>
      <c r="P77" s="38">
        <f t="shared" si="25"/>
        <v>9.5588644719248848</v>
      </c>
      <c r="Q77" s="38">
        <f t="shared" si="25"/>
        <v>9.558796698412543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</v>
      </c>
      <c r="C78" s="37">
        <f>TrNavi_emi!C$8</f>
        <v>0</v>
      </c>
      <c r="D78" s="37">
        <f>TrNavi_emi!D$8</f>
        <v>0</v>
      </c>
      <c r="E78" s="37">
        <f>TrNavi_emi!E$8</f>
        <v>0</v>
      </c>
      <c r="F78" s="37">
        <f>TrNavi_emi!F$8</f>
        <v>0</v>
      </c>
      <c r="G78" s="37">
        <f>TrNavi_emi!G$8</f>
        <v>0</v>
      </c>
      <c r="H78" s="37">
        <f>TrNavi_emi!H$8</f>
        <v>0</v>
      </c>
      <c r="I78" s="37">
        <f>TrNavi_emi!I$8</f>
        <v>0</v>
      </c>
      <c r="J78" s="37">
        <f>TrNavi_emi!J$8</f>
        <v>0</v>
      </c>
      <c r="K78" s="37">
        <f>TrNavi_emi!K$8</f>
        <v>0</v>
      </c>
      <c r="L78" s="37">
        <f>TrNavi_emi!L$8</f>
        <v>0</v>
      </c>
      <c r="M78" s="37">
        <f>TrNavi_emi!M$8</f>
        <v>0</v>
      </c>
      <c r="N78" s="37">
        <f>TrNavi_emi!N$8</f>
        <v>0</v>
      </c>
      <c r="O78" s="37">
        <f>TrNavi_emi!O$8</f>
        <v>0</v>
      </c>
      <c r="P78" s="37">
        <f>TrNavi_emi!P$8</f>
        <v>0</v>
      </c>
      <c r="Q78" s="37">
        <f>TrNavi_emi!Q$8</f>
        <v>0</v>
      </c>
    </row>
    <row r="79" spans="1:17" ht="11.45" customHeight="1" x14ac:dyDescent="0.25">
      <c r="A79" s="15" t="str">
        <f>$A$27</f>
        <v>Inland waterways</v>
      </c>
      <c r="B79" s="36">
        <f>TrNavi_emi!B$9</f>
        <v>15.783277279469457</v>
      </c>
      <c r="C79" s="36">
        <f>TrNavi_emi!C$9</f>
        <v>24.819071182308001</v>
      </c>
      <c r="D79" s="36">
        <f>TrNavi_emi!D$9</f>
        <v>12.409520079060002</v>
      </c>
      <c r="E79" s="36">
        <f>TrNavi_emi!E$9</f>
        <v>12.410450804700002</v>
      </c>
      <c r="F79" s="36">
        <f>TrNavi_emi!F$9</f>
        <v>18.614854066067998</v>
      </c>
      <c r="G79" s="36">
        <f>TrNavi_emi!G$9</f>
        <v>15.486912971512059</v>
      </c>
      <c r="H79" s="36">
        <f>TrNavi_emi!H$9</f>
        <v>18.924444438120002</v>
      </c>
      <c r="I79" s="36">
        <f>TrNavi_emi!I$9</f>
        <v>15.821808468804001</v>
      </c>
      <c r="J79" s="36">
        <f>TrNavi_emi!J$9</f>
        <v>12.71991708</v>
      </c>
      <c r="K79" s="36">
        <f>TrNavi_emi!K$9</f>
        <v>15.822553049315999</v>
      </c>
      <c r="L79" s="36">
        <f>TrNavi_emi!L$9</f>
        <v>12.745201902884713</v>
      </c>
      <c r="M79" s="36">
        <f>TrNavi_emi!M$9</f>
        <v>9.558867381414581</v>
      </c>
      <c r="N79" s="36">
        <f>TrNavi_emi!N$9</f>
        <v>15.931331397531846</v>
      </c>
      <c r="O79" s="36">
        <f>TrNavi_emi!O$9</f>
        <v>6.372590401839803</v>
      </c>
      <c r="P79" s="36">
        <f>TrNavi_emi!P$9</f>
        <v>9.5588644719248848</v>
      </c>
      <c r="Q79" s="36">
        <f>TrNavi_emi!Q$9</f>
        <v>9.558796698412543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0.78146929333233506</v>
      </c>
      <c r="C85" s="31">
        <f t="shared" si="27"/>
        <v>0.77424911520901629</v>
      </c>
      <c r="D85" s="31">
        <f t="shared" si="27"/>
        <v>0.77933131881112749</v>
      </c>
      <c r="E85" s="31">
        <f t="shared" si="27"/>
        <v>0.77111394170536796</v>
      </c>
      <c r="F85" s="31">
        <f t="shared" si="27"/>
        <v>0.74727118311849283</v>
      </c>
      <c r="G85" s="31">
        <f t="shared" si="27"/>
        <v>0.74461392632788781</v>
      </c>
      <c r="H85" s="31">
        <f t="shared" si="27"/>
        <v>0.73975577387748026</v>
      </c>
      <c r="I85" s="31">
        <f t="shared" si="27"/>
        <v>0.73599440507316138</v>
      </c>
      <c r="J85" s="31">
        <f t="shared" si="27"/>
        <v>0.73111915341885358</v>
      </c>
      <c r="K85" s="31">
        <f t="shared" si="27"/>
        <v>0.74422085243747194</v>
      </c>
      <c r="L85" s="31">
        <f t="shared" si="27"/>
        <v>0.73027489839932824</v>
      </c>
      <c r="M85" s="31">
        <f t="shared" si="27"/>
        <v>0.72985950102407016</v>
      </c>
      <c r="N85" s="31">
        <f t="shared" si="27"/>
        <v>0.72270747753143572</v>
      </c>
      <c r="O85" s="31">
        <f t="shared" si="27"/>
        <v>0.71927329027285658</v>
      </c>
      <c r="P85" s="31">
        <f t="shared" si="27"/>
        <v>0.72461906176526492</v>
      </c>
      <c r="Q85" s="31">
        <f t="shared" si="27"/>
        <v>0.7239629748042048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1.4463544622878251E-2</v>
      </c>
      <c r="C86" s="29">
        <f t="shared" si="28"/>
        <v>1.3538184330431198E-2</v>
      </c>
      <c r="D86" s="29">
        <f t="shared" si="28"/>
        <v>1.3191198700487076E-2</v>
      </c>
      <c r="E86" s="29">
        <f t="shared" si="28"/>
        <v>1.2715299432934596E-2</v>
      </c>
      <c r="F86" s="29">
        <f t="shared" si="28"/>
        <v>1.2429337239252996E-2</v>
      </c>
      <c r="G86" s="29">
        <f t="shared" si="28"/>
        <v>1.2593340249990193E-2</v>
      </c>
      <c r="H86" s="29">
        <f t="shared" si="28"/>
        <v>1.266261649916414E-2</v>
      </c>
      <c r="I86" s="29">
        <f t="shared" si="28"/>
        <v>1.2771904144548438E-2</v>
      </c>
      <c r="J86" s="29">
        <f t="shared" si="28"/>
        <v>1.295135479464438E-2</v>
      </c>
      <c r="K86" s="29">
        <f t="shared" si="28"/>
        <v>1.3331932984855674E-2</v>
      </c>
      <c r="L86" s="29">
        <f t="shared" si="28"/>
        <v>1.4563935668661411E-2</v>
      </c>
      <c r="M86" s="29">
        <f t="shared" si="28"/>
        <v>1.4645746842940885E-2</v>
      </c>
      <c r="N86" s="29">
        <f t="shared" si="28"/>
        <v>1.5118566089433757E-2</v>
      </c>
      <c r="O86" s="29">
        <f t="shared" si="28"/>
        <v>1.4965129802258699E-2</v>
      </c>
      <c r="P86" s="29">
        <f t="shared" si="28"/>
        <v>1.4869416677501798E-2</v>
      </c>
      <c r="Q86" s="29">
        <f t="shared" si="28"/>
        <v>1.4884582723243165E-2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0.61217765249699685</v>
      </c>
      <c r="C87" s="29">
        <f t="shared" si="29"/>
        <v>0.59615681062638881</v>
      </c>
      <c r="D87" s="29">
        <f t="shared" si="29"/>
        <v>0.61135398148414777</v>
      </c>
      <c r="E87" s="29">
        <f t="shared" si="29"/>
        <v>0.60972554142841073</v>
      </c>
      <c r="F87" s="29">
        <f t="shared" si="29"/>
        <v>0.59976401804682111</v>
      </c>
      <c r="G87" s="29">
        <f t="shared" si="29"/>
        <v>0.59640528759039568</v>
      </c>
      <c r="H87" s="29">
        <f t="shared" si="29"/>
        <v>0.59113126785130909</v>
      </c>
      <c r="I87" s="29">
        <f t="shared" si="29"/>
        <v>0.59022138395148782</v>
      </c>
      <c r="J87" s="29">
        <f t="shared" si="29"/>
        <v>0.58744272049783941</v>
      </c>
      <c r="K87" s="29">
        <f t="shared" si="29"/>
        <v>0.5980165699387634</v>
      </c>
      <c r="L87" s="29">
        <f t="shared" si="29"/>
        <v>0.56500970996538358</v>
      </c>
      <c r="M87" s="29">
        <f t="shared" si="29"/>
        <v>0.57596822491751576</v>
      </c>
      <c r="N87" s="29">
        <f t="shared" si="29"/>
        <v>0.57193528017859585</v>
      </c>
      <c r="O87" s="29">
        <f t="shared" si="29"/>
        <v>0.56654239997840206</v>
      </c>
      <c r="P87" s="29">
        <f t="shared" si="29"/>
        <v>0.5667193058270461</v>
      </c>
      <c r="Q87" s="29">
        <f t="shared" si="29"/>
        <v>0.57493912634836275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0.15482809621245991</v>
      </c>
      <c r="C88" s="29">
        <f t="shared" si="30"/>
        <v>0.16455412025219626</v>
      </c>
      <c r="D88" s="29">
        <f t="shared" si="30"/>
        <v>0.15478613862649263</v>
      </c>
      <c r="E88" s="29">
        <f t="shared" si="30"/>
        <v>0.1486731008440226</v>
      </c>
      <c r="F88" s="29">
        <f t="shared" si="30"/>
        <v>0.13507782783241859</v>
      </c>
      <c r="G88" s="29">
        <f t="shared" si="30"/>
        <v>0.13561529848750201</v>
      </c>
      <c r="H88" s="29">
        <f t="shared" si="30"/>
        <v>0.13596188952700705</v>
      </c>
      <c r="I88" s="29">
        <f t="shared" si="30"/>
        <v>0.13300111697712524</v>
      </c>
      <c r="J88" s="29">
        <f t="shared" si="30"/>
        <v>0.13072507812636983</v>
      </c>
      <c r="K88" s="29">
        <f t="shared" si="30"/>
        <v>0.13287234951385279</v>
      </c>
      <c r="L88" s="29">
        <f t="shared" si="30"/>
        <v>0.15070125276528329</v>
      </c>
      <c r="M88" s="29">
        <f t="shared" si="30"/>
        <v>0.13924552926361347</v>
      </c>
      <c r="N88" s="29">
        <f t="shared" si="30"/>
        <v>0.1356536312634061</v>
      </c>
      <c r="O88" s="29">
        <f t="shared" si="30"/>
        <v>0.13776576049219583</v>
      </c>
      <c r="P88" s="29">
        <f t="shared" si="30"/>
        <v>0.14303033926071707</v>
      </c>
      <c r="Q88" s="29">
        <f t="shared" si="30"/>
        <v>0.13413926573259868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0.14713709983693851</v>
      </c>
      <c r="C89" s="30">
        <f t="shared" si="31"/>
        <v>0.14583158408358771</v>
      </c>
      <c r="D89" s="30">
        <f t="shared" si="31"/>
        <v>0.1395561301889989</v>
      </c>
      <c r="E89" s="30">
        <f t="shared" si="31"/>
        <v>0.13651298664635442</v>
      </c>
      <c r="F89" s="30">
        <f t="shared" si="31"/>
        <v>0.13585449427579727</v>
      </c>
      <c r="G89" s="30">
        <f t="shared" si="31"/>
        <v>0.12686819471394065</v>
      </c>
      <c r="H89" s="30">
        <f t="shared" si="31"/>
        <v>0.12497379244270501</v>
      </c>
      <c r="I89" s="30">
        <f t="shared" si="31"/>
        <v>0.12085265474804267</v>
      </c>
      <c r="J89" s="30">
        <f t="shared" si="31"/>
        <v>0.12917409299391425</v>
      </c>
      <c r="K89" s="30">
        <f t="shared" si="31"/>
        <v>0.12788157075269557</v>
      </c>
      <c r="L89" s="30">
        <f t="shared" si="31"/>
        <v>0.13826161787354893</v>
      </c>
      <c r="M89" s="30">
        <f t="shared" si="31"/>
        <v>0.13530723988938742</v>
      </c>
      <c r="N89" s="30">
        <f t="shared" si="31"/>
        <v>0.14778977574160002</v>
      </c>
      <c r="O89" s="30">
        <f t="shared" si="31"/>
        <v>0.14978890314912341</v>
      </c>
      <c r="P89" s="30">
        <f t="shared" si="31"/>
        <v>0.14712293189334974</v>
      </c>
      <c r="Q89" s="30">
        <f t="shared" si="31"/>
        <v>0.14812074931445232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7.7245062564056471E-2</v>
      </c>
      <c r="C90" s="29">
        <f t="shared" si="32"/>
        <v>7.7274020498240115E-2</v>
      </c>
      <c r="D90" s="29">
        <f t="shared" si="32"/>
        <v>7.7784002514762057E-2</v>
      </c>
      <c r="E90" s="29">
        <f t="shared" si="32"/>
        <v>7.7513712907779878E-2</v>
      </c>
      <c r="F90" s="29">
        <f t="shared" si="32"/>
        <v>7.7449177733721147E-2</v>
      </c>
      <c r="G90" s="29">
        <f t="shared" si="32"/>
        <v>6.893937693472782E-2</v>
      </c>
      <c r="H90" s="29">
        <f t="shared" si="32"/>
        <v>6.6208739504793751E-2</v>
      </c>
      <c r="I90" s="29">
        <f t="shared" si="32"/>
        <v>6.3942574981515385E-2</v>
      </c>
      <c r="J90" s="29">
        <f t="shared" si="32"/>
        <v>7.4203803605521507E-2</v>
      </c>
      <c r="K90" s="29">
        <f t="shared" si="32"/>
        <v>7.4342170550127068E-2</v>
      </c>
      <c r="L90" s="29">
        <f t="shared" si="32"/>
        <v>7.9965272307040355E-2</v>
      </c>
      <c r="M90" s="29">
        <f t="shared" si="32"/>
        <v>7.665504731075079E-2</v>
      </c>
      <c r="N90" s="29">
        <f t="shared" si="32"/>
        <v>8.4099799323073599E-2</v>
      </c>
      <c r="O90" s="29">
        <f t="shared" si="32"/>
        <v>8.3959568135391682E-2</v>
      </c>
      <c r="P90" s="29">
        <f t="shared" si="32"/>
        <v>8.1744085323142354E-2</v>
      </c>
      <c r="Q90" s="29">
        <f t="shared" si="32"/>
        <v>8.110431718504342E-2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6.9892037272882027E-2</v>
      </c>
      <c r="C91" s="29">
        <f t="shared" si="33"/>
        <v>6.8557563585347592E-2</v>
      </c>
      <c r="D91" s="29">
        <f t="shared" si="33"/>
        <v>6.1772127674236829E-2</v>
      </c>
      <c r="E91" s="29">
        <f t="shared" si="33"/>
        <v>5.8999273738574547E-2</v>
      </c>
      <c r="F91" s="29">
        <f t="shared" si="33"/>
        <v>5.8396440354151785E-2</v>
      </c>
      <c r="G91" s="29">
        <f t="shared" si="33"/>
        <v>5.7876684449878001E-2</v>
      </c>
      <c r="H91" s="29">
        <f t="shared" si="33"/>
        <v>5.7508591245508653E-2</v>
      </c>
      <c r="I91" s="29">
        <f t="shared" si="33"/>
        <v>5.4195754419587967E-2</v>
      </c>
      <c r="J91" s="29">
        <f t="shared" si="33"/>
        <v>5.291691817692612E-2</v>
      </c>
      <c r="K91" s="29">
        <f t="shared" si="33"/>
        <v>5.1595370683470296E-2</v>
      </c>
      <c r="L91" s="29">
        <f t="shared" si="33"/>
        <v>5.5887699485013868E-2</v>
      </c>
      <c r="M91" s="29">
        <f t="shared" si="33"/>
        <v>5.614568862228464E-2</v>
      </c>
      <c r="N91" s="29">
        <f t="shared" si="33"/>
        <v>6.1291423943620797E-2</v>
      </c>
      <c r="O91" s="29">
        <f t="shared" si="33"/>
        <v>6.3673582030055201E-2</v>
      </c>
      <c r="P91" s="29">
        <f t="shared" si="33"/>
        <v>6.3274817755938545E-2</v>
      </c>
      <c r="Q91" s="29">
        <f t="shared" si="33"/>
        <v>6.4987380768936953E-2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8.8761879243276777E-6</v>
      </c>
      <c r="G92" s="29">
        <f t="shared" si="34"/>
        <v>5.2133329334824796E-5</v>
      </c>
      <c r="H92" s="29">
        <f t="shared" si="34"/>
        <v>1.25646169240261E-3</v>
      </c>
      <c r="I92" s="29">
        <f t="shared" si="34"/>
        <v>2.7143253469393272E-3</v>
      </c>
      <c r="J92" s="29">
        <f t="shared" si="34"/>
        <v>2.053371211466612E-3</v>
      </c>
      <c r="K92" s="29">
        <f t="shared" si="34"/>
        <v>1.9440295190982072E-3</v>
      </c>
      <c r="L92" s="29">
        <f t="shared" si="34"/>
        <v>2.4086460814947137E-3</v>
      </c>
      <c r="M92" s="29">
        <f t="shared" si="34"/>
        <v>2.506503956351993E-3</v>
      </c>
      <c r="N92" s="29">
        <f t="shared" si="34"/>
        <v>2.3985524749055936E-3</v>
      </c>
      <c r="O92" s="29">
        <f t="shared" si="34"/>
        <v>2.1557529836765182E-3</v>
      </c>
      <c r="P92" s="29">
        <f t="shared" si="34"/>
        <v>2.1040288142688407E-3</v>
      </c>
      <c r="Q92" s="29">
        <f t="shared" si="34"/>
        <v>2.0290513604719496E-3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7.1393606830726444E-2</v>
      </c>
      <c r="C93" s="30">
        <f t="shared" si="35"/>
        <v>7.9919300707395974E-2</v>
      </c>
      <c r="D93" s="30">
        <f t="shared" si="35"/>
        <v>8.111255099987362E-2</v>
      </c>
      <c r="E93" s="30">
        <f t="shared" si="35"/>
        <v>9.2373071648277655E-2</v>
      </c>
      <c r="F93" s="30">
        <f t="shared" si="35"/>
        <v>0.11687432260570998</v>
      </c>
      <c r="G93" s="30">
        <f t="shared" si="35"/>
        <v>0.12851787895817152</v>
      </c>
      <c r="H93" s="30">
        <f t="shared" si="35"/>
        <v>0.13527043367981462</v>
      </c>
      <c r="I93" s="30">
        <f t="shared" si="35"/>
        <v>0.14315294017879596</v>
      </c>
      <c r="J93" s="30">
        <f t="shared" si="35"/>
        <v>0.13970675358723228</v>
      </c>
      <c r="K93" s="30">
        <f t="shared" si="35"/>
        <v>0.12789757680983263</v>
      </c>
      <c r="L93" s="30">
        <f t="shared" si="35"/>
        <v>0.13146348372712285</v>
      </c>
      <c r="M93" s="30">
        <f t="shared" si="35"/>
        <v>0.13483325908654234</v>
      </c>
      <c r="N93" s="30">
        <f t="shared" si="35"/>
        <v>0.12950274672696435</v>
      </c>
      <c r="O93" s="30">
        <f t="shared" si="35"/>
        <v>0.13093780657802007</v>
      </c>
      <c r="P93" s="30">
        <f t="shared" si="35"/>
        <v>0.1282580063413854</v>
      </c>
      <c r="Q93" s="30">
        <f t="shared" si="35"/>
        <v>0.12791627588134286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4.0343239271390378E-4</v>
      </c>
      <c r="C94" s="29">
        <f t="shared" si="36"/>
        <v>4.0220227453463504E-4</v>
      </c>
      <c r="D94" s="29">
        <f t="shared" si="36"/>
        <v>4.02265434944239E-4</v>
      </c>
      <c r="E94" s="29">
        <f t="shared" si="36"/>
        <v>4.5026659737447476E-4</v>
      </c>
      <c r="F94" s="29">
        <f t="shared" si="36"/>
        <v>4.9776343822491016E-4</v>
      </c>
      <c r="G94" s="29">
        <f t="shared" si="36"/>
        <v>6.9365308244095653E-4</v>
      </c>
      <c r="H94" s="29">
        <f t="shared" si="36"/>
        <v>8.7046031282100509E-4</v>
      </c>
      <c r="I94" s="29">
        <f t="shared" si="36"/>
        <v>8.5103104541597863E-4</v>
      </c>
      <c r="J94" s="29">
        <f t="shared" si="36"/>
        <v>9.764926279911784E-4</v>
      </c>
      <c r="K94" s="29">
        <f t="shared" si="36"/>
        <v>9.3338099711704012E-4</v>
      </c>
      <c r="L94" s="29">
        <f t="shared" si="36"/>
        <v>8.4981046950576987E-4</v>
      </c>
      <c r="M94" s="29">
        <f t="shared" si="36"/>
        <v>5.5770641307768462E-4</v>
      </c>
      <c r="N94" s="29">
        <f t="shared" si="36"/>
        <v>5.6107917621253927E-4</v>
      </c>
      <c r="O94" s="29">
        <f t="shared" si="36"/>
        <v>2.9795855761491038E-4</v>
      </c>
      <c r="P94" s="29">
        <f t="shared" si="36"/>
        <v>2.9384152422070448E-4</v>
      </c>
      <c r="Q94" s="29">
        <f t="shared" si="36"/>
        <v>3.3363912686855911E-4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4.748911588301815E-2</v>
      </c>
      <c r="C95" s="29">
        <f t="shared" si="37"/>
        <v>5.2262356601788199E-2</v>
      </c>
      <c r="D95" s="29">
        <f t="shared" si="37"/>
        <v>5.407522037504317E-2</v>
      </c>
      <c r="E95" s="29">
        <f t="shared" si="37"/>
        <v>6.1800966842207525E-2</v>
      </c>
      <c r="F95" s="29">
        <f t="shared" si="37"/>
        <v>7.855911007983625E-2</v>
      </c>
      <c r="G95" s="29">
        <f t="shared" si="37"/>
        <v>8.5859187997918904E-2</v>
      </c>
      <c r="H95" s="29">
        <f t="shared" si="37"/>
        <v>8.8497073702263007E-2</v>
      </c>
      <c r="I95" s="29">
        <f t="shared" si="37"/>
        <v>9.1752772650548639E-2</v>
      </c>
      <c r="J95" s="29">
        <f t="shared" si="37"/>
        <v>8.6820239198722185E-2</v>
      </c>
      <c r="K95" s="29">
        <f t="shared" si="37"/>
        <v>7.4323450839342067E-2</v>
      </c>
      <c r="L95" s="29">
        <f t="shared" si="37"/>
        <v>7.665869215098578E-2</v>
      </c>
      <c r="M95" s="29">
        <f t="shared" si="37"/>
        <v>7.8283758489155711E-2</v>
      </c>
      <c r="N95" s="29">
        <f t="shared" si="37"/>
        <v>7.1502155229152056E-2</v>
      </c>
      <c r="O95" s="29">
        <f t="shared" si="37"/>
        <v>7.0679462187211356E-2</v>
      </c>
      <c r="P95" s="29">
        <f t="shared" si="37"/>
        <v>7.0337754113594025E-2</v>
      </c>
      <c r="Q95" s="29">
        <f t="shared" si="37"/>
        <v>7.4357093112645642E-2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2.3501058554994386E-2</v>
      </c>
      <c r="C96" s="29">
        <f t="shared" si="38"/>
        <v>2.7254741831073147E-2</v>
      </c>
      <c r="D96" s="29">
        <f t="shared" si="38"/>
        <v>2.663506518988621E-2</v>
      </c>
      <c r="E96" s="29">
        <f t="shared" si="38"/>
        <v>3.0121838208695659E-2</v>
      </c>
      <c r="F96" s="29">
        <f t="shared" si="38"/>
        <v>3.7817449087648822E-2</v>
      </c>
      <c r="G96" s="29">
        <f t="shared" si="38"/>
        <v>4.196503787781166E-2</v>
      </c>
      <c r="H96" s="29">
        <f t="shared" si="38"/>
        <v>4.5902899664730594E-2</v>
      </c>
      <c r="I96" s="29">
        <f t="shared" si="38"/>
        <v>5.0549136482831332E-2</v>
      </c>
      <c r="J96" s="29">
        <f t="shared" si="38"/>
        <v>5.1910021760518926E-2</v>
      </c>
      <c r="K96" s="29">
        <f t="shared" si="38"/>
        <v>5.2640744973373517E-2</v>
      </c>
      <c r="L96" s="29">
        <f t="shared" si="38"/>
        <v>5.3954981106631321E-2</v>
      </c>
      <c r="M96" s="29">
        <f t="shared" si="38"/>
        <v>5.5991794184308961E-2</v>
      </c>
      <c r="N96" s="29">
        <f t="shared" si="38"/>
        <v>5.7439512321599759E-2</v>
      </c>
      <c r="O96" s="29">
        <f t="shared" si="38"/>
        <v>5.9960385833193804E-2</v>
      </c>
      <c r="P96" s="29">
        <f t="shared" si="38"/>
        <v>5.762641070357067E-2</v>
      </c>
      <c r="Q96" s="29">
        <f t="shared" si="38"/>
        <v>5.322554364182866E-2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0.60306978876622586</v>
      </c>
      <c r="C98" s="31">
        <f t="shared" si="40"/>
        <v>0.62528689948705229</v>
      </c>
      <c r="D98" s="31">
        <f t="shared" si="40"/>
        <v>0.65676371791516219</v>
      </c>
      <c r="E98" s="31">
        <f t="shared" si="40"/>
        <v>0.66566351833123005</v>
      </c>
      <c r="F98" s="31">
        <f t="shared" si="40"/>
        <v>0.68271811818239314</v>
      </c>
      <c r="G98" s="31">
        <f t="shared" si="40"/>
        <v>0.68625335390925579</v>
      </c>
      <c r="H98" s="31">
        <f t="shared" si="40"/>
        <v>0.68328310010919135</v>
      </c>
      <c r="I98" s="31">
        <f t="shared" si="40"/>
        <v>0.67865785201355266</v>
      </c>
      <c r="J98" s="31">
        <f t="shared" si="40"/>
        <v>0.68228239654106693</v>
      </c>
      <c r="K98" s="31">
        <f t="shared" si="40"/>
        <v>0.69936222792692559</v>
      </c>
      <c r="L98" s="31">
        <f t="shared" si="40"/>
        <v>0.70277069606288001</v>
      </c>
      <c r="M98" s="31">
        <f t="shared" si="40"/>
        <v>0.70218783335071144</v>
      </c>
      <c r="N98" s="31">
        <f t="shared" si="40"/>
        <v>0.69876482029214126</v>
      </c>
      <c r="O98" s="31">
        <f t="shared" si="40"/>
        <v>0.72101088254424206</v>
      </c>
      <c r="P98" s="31">
        <f t="shared" si="40"/>
        <v>0.72156139858716517</v>
      </c>
      <c r="Q98" s="31">
        <f t="shared" si="40"/>
        <v>0.73826151157240771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4.6566487844057394E-3</v>
      </c>
      <c r="C99" s="29">
        <f t="shared" si="41"/>
        <v>5.2896978501562617E-3</v>
      </c>
      <c r="D99" s="29">
        <f t="shared" si="41"/>
        <v>6.1214706087331476E-3</v>
      </c>
      <c r="E99" s="29">
        <f t="shared" si="41"/>
        <v>7.0204655594756898E-3</v>
      </c>
      <c r="F99" s="29">
        <f t="shared" si="41"/>
        <v>8.2771102710838818E-3</v>
      </c>
      <c r="G99" s="29">
        <f t="shared" si="41"/>
        <v>1.0034552336528578E-2</v>
      </c>
      <c r="H99" s="29">
        <f t="shared" si="41"/>
        <v>1.1150565738173829E-2</v>
      </c>
      <c r="I99" s="29">
        <f t="shared" si="41"/>
        <v>1.2596896670293276E-2</v>
      </c>
      <c r="J99" s="29">
        <f t="shared" si="41"/>
        <v>1.5664135943636383E-2</v>
      </c>
      <c r="K99" s="29">
        <f t="shared" si="41"/>
        <v>1.8270171767514144E-2</v>
      </c>
      <c r="L99" s="29">
        <f t="shared" si="41"/>
        <v>1.76485001848289E-2</v>
      </c>
      <c r="M99" s="29">
        <f t="shared" si="41"/>
        <v>1.7309566298329394E-2</v>
      </c>
      <c r="N99" s="29">
        <f t="shared" si="41"/>
        <v>1.7821118368315795E-2</v>
      </c>
      <c r="O99" s="29">
        <f t="shared" si="41"/>
        <v>1.7425948706929064E-2</v>
      </c>
      <c r="P99" s="29">
        <f t="shared" si="41"/>
        <v>1.8341367725963603E-2</v>
      </c>
      <c r="Q99" s="29">
        <f t="shared" si="41"/>
        <v>1.7888384110525832E-2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0.59841313998182011</v>
      </c>
      <c r="C100" s="29">
        <f t="shared" si="42"/>
        <v>0.61999720163689609</v>
      </c>
      <c r="D100" s="29">
        <f t="shared" si="42"/>
        <v>0.65064224730642906</v>
      </c>
      <c r="E100" s="29">
        <f t="shared" si="42"/>
        <v>0.65864305277175439</v>
      </c>
      <c r="F100" s="29">
        <f t="shared" si="42"/>
        <v>0.67444100791130923</v>
      </c>
      <c r="G100" s="29">
        <f t="shared" si="42"/>
        <v>0.67621880157272718</v>
      </c>
      <c r="H100" s="29">
        <f t="shared" si="42"/>
        <v>0.67213253437101739</v>
      </c>
      <c r="I100" s="29">
        <f t="shared" si="42"/>
        <v>0.66606095534325949</v>
      </c>
      <c r="J100" s="29">
        <f t="shared" si="42"/>
        <v>0.66661826059743057</v>
      </c>
      <c r="K100" s="29">
        <f t="shared" si="42"/>
        <v>0.68109205615941149</v>
      </c>
      <c r="L100" s="29">
        <f t="shared" si="42"/>
        <v>0.68512219587805112</v>
      </c>
      <c r="M100" s="29">
        <f t="shared" si="42"/>
        <v>0.68487826705238197</v>
      </c>
      <c r="N100" s="29">
        <f t="shared" si="42"/>
        <v>0.68094370192382547</v>
      </c>
      <c r="O100" s="29">
        <f t="shared" si="42"/>
        <v>0.70358493383731302</v>
      </c>
      <c r="P100" s="29">
        <f t="shared" si="42"/>
        <v>0.70322003086120144</v>
      </c>
      <c r="Q100" s="29">
        <f t="shared" si="42"/>
        <v>0.72037312746188198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0.39408846914083029</v>
      </c>
      <c r="C101" s="30">
        <f t="shared" si="43"/>
        <v>0.37222440811437008</v>
      </c>
      <c r="D101" s="30">
        <f t="shared" si="43"/>
        <v>0.34063823915108571</v>
      </c>
      <c r="E101" s="30">
        <f t="shared" si="43"/>
        <v>0.33210830588306367</v>
      </c>
      <c r="F101" s="30">
        <f t="shared" si="43"/>
        <v>0.31521664929301096</v>
      </c>
      <c r="G101" s="30">
        <f t="shared" si="43"/>
        <v>0.31133662500100695</v>
      </c>
      <c r="H101" s="30">
        <f t="shared" si="43"/>
        <v>0.31472929054350435</v>
      </c>
      <c r="I101" s="30">
        <f t="shared" si="43"/>
        <v>0.31954064285451972</v>
      </c>
      <c r="J101" s="30">
        <f t="shared" si="43"/>
        <v>0.31606597650914342</v>
      </c>
      <c r="K101" s="30">
        <f t="shared" si="43"/>
        <v>0.29876798156796441</v>
      </c>
      <c r="L101" s="30">
        <f t="shared" si="43"/>
        <v>0.29500425375769534</v>
      </c>
      <c r="M101" s="30">
        <f t="shared" si="43"/>
        <v>0.29565945375578978</v>
      </c>
      <c r="N101" s="30">
        <f t="shared" si="43"/>
        <v>0.29926982831655585</v>
      </c>
      <c r="O101" s="30">
        <f t="shared" si="43"/>
        <v>0.27740688446638129</v>
      </c>
      <c r="P101" s="30">
        <f t="shared" si="43"/>
        <v>0.27694546928811153</v>
      </c>
      <c r="Q101" s="30">
        <f t="shared" si="43"/>
        <v>0.26034603965320319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8.3706252312604093E-4</v>
      </c>
      <c r="C102" s="30">
        <f t="shared" si="44"/>
        <v>7.7073359189578435E-4</v>
      </c>
      <c r="D102" s="30">
        <f t="shared" si="44"/>
        <v>8.7438327960346436E-4</v>
      </c>
      <c r="E102" s="30">
        <f t="shared" si="44"/>
        <v>1.0138092656446875E-3</v>
      </c>
      <c r="F102" s="30">
        <f t="shared" si="44"/>
        <v>1.0626881854716177E-3</v>
      </c>
      <c r="G102" s="30">
        <f t="shared" si="44"/>
        <v>1.090620620541518E-3</v>
      </c>
      <c r="H102" s="30">
        <f t="shared" si="44"/>
        <v>1.129927650531967E-3</v>
      </c>
      <c r="I102" s="30">
        <f t="shared" si="44"/>
        <v>1.0959443405411866E-3</v>
      </c>
      <c r="J102" s="30">
        <f t="shared" si="44"/>
        <v>1.0783389182903228E-3</v>
      </c>
      <c r="K102" s="30">
        <f t="shared" si="44"/>
        <v>1.098987331648763E-3</v>
      </c>
      <c r="L102" s="30">
        <f t="shared" si="44"/>
        <v>1.3038313768406519E-3</v>
      </c>
      <c r="M102" s="30">
        <f t="shared" si="44"/>
        <v>1.2853129872580362E-3</v>
      </c>
      <c r="N102" s="30">
        <f t="shared" si="44"/>
        <v>1.1682494444303338E-3</v>
      </c>
      <c r="O102" s="30">
        <f t="shared" si="44"/>
        <v>1.0856220254197007E-3</v>
      </c>
      <c r="P102" s="30">
        <f t="shared" si="44"/>
        <v>9.8005900335793776E-4</v>
      </c>
      <c r="Q102" s="30">
        <f t="shared" si="44"/>
        <v>8.2948309005943474E-4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5.6956561937096062E-4</v>
      </c>
      <c r="C103" s="29">
        <f t="shared" si="45"/>
        <v>5.0421131250880579E-4</v>
      </c>
      <c r="D103" s="29">
        <f t="shared" si="45"/>
        <v>5.9238977807913532E-4</v>
      </c>
      <c r="E103" s="29">
        <f t="shared" si="45"/>
        <v>6.3875329960129043E-4</v>
      </c>
      <c r="F103" s="29">
        <f t="shared" si="45"/>
        <v>6.7309971045333508E-4</v>
      </c>
      <c r="G103" s="29">
        <f t="shared" si="45"/>
        <v>7.2430796779914214E-4</v>
      </c>
      <c r="H103" s="29">
        <f t="shared" si="45"/>
        <v>7.4874265213461101E-4</v>
      </c>
      <c r="I103" s="29">
        <f t="shared" si="45"/>
        <v>7.3429243097440742E-4</v>
      </c>
      <c r="J103" s="29">
        <f t="shared" si="45"/>
        <v>6.4811076930386825E-4</v>
      </c>
      <c r="K103" s="29">
        <f t="shared" si="45"/>
        <v>4.964852047551619E-4</v>
      </c>
      <c r="L103" s="29">
        <f t="shared" si="45"/>
        <v>5.2912404623184947E-4</v>
      </c>
      <c r="M103" s="29">
        <f t="shared" si="45"/>
        <v>4.7099940897258431E-4</v>
      </c>
      <c r="N103" s="29">
        <f t="shared" si="45"/>
        <v>3.6073790960503796E-4</v>
      </c>
      <c r="O103" s="29">
        <f t="shared" si="45"/>
        <v>3.1680661858070265E-4</v>
      </c>
      <c r="P103" s="29">
        <f t="shared" si="45"/>
        <v>3.2705963347292048E-4</v>
      </c>
      <c r="Q103" s="29">
        <f t="shared" si="45"/>
        <v>2.9666787695725678E-4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2.6749690375508026E-4</v>
      </c>
      <c r="C104" s="29">
        <f t="shared" si="46"/>
        <v>2.6652227938697855E-4</v>
      </c>
      <c r="D104" s="29">
        <f t="shared" si="46"/>
        <v>2.8199350152432909E-4</v>
      </c>
      <c r="E104" s="29">
        <f t="shared" si="46"/>
        <v>3.750559660433973E-4</v>
      </c>
      <c r="F104" s="29">
        <f t="shared" si="46"/>
        <v>3.8958847501828253E-4</v>
      </c>
      <c r="G104" s="29">
        <f t="shared" si="46"/>
        <v>3.6631265274237576E-4</v>
      </c>
      <c r="H104" s="29">
        <f t="shared" si="46"/>
        <v>3.8118499839735612E-4</v>
      </c>
      <c r="I104" s="29">
        <f t="shared" si="46"/>
        <v>3.616519095667791E-4</v>
      </c>
      <c r="J104" s="29">
        <f t="shared" si="46"/>
        <v>4.3022814898645469E-4</v>
      </c>
      <c r="K104" s="29">
        <f t="shared" si="46"/>
        <v>6.0250212689360119E-4</v>
      </c>
      <c r="L104" s="29">
        <f t="shared" si="46"/>
        <v>7.7470733060880229E-4</v>
      </c>
      <c r="M104" s="29">
        <f t="shared" si="46"/>
        <v>8.1431357828545207E-4</v>
      </c>
      <c r="N104" s="29">
        <f t="shared" si="46"/>
        <v>8.0751153482529583E-4</v>
      </c>
      <c r="O104" s="29">
        <f t="shared" si="46"/>
        <v>7.6881540683899799E-4</v>
      </c>
      <c r="P104" s="29">
        <f t="shared" si="46"/>
        <v>6.5299936988501728E-4</v>
      </c>
      <c r="Q104" s="29">
        <f t="shared" si="46"/>
        <v>5.3281521310217801E-4</v>
      </c>
    </row>
    <row r="105" spans="1:17" ht="11.45" customHeight="1" x14ac:dyDescent="0.25">
      <c r="A105" s="19" t="s">
        <v>32</v>
      </c>
      <c r="B105" s="30">
        <f t="shared" ref="B105:Q105" si="47">IF(B25=0,0,B25/B$17)</f>
        <v>2.0046795698178952E-3</v>
      </c>
      <c r="C105" s="30">
        <f t="shared" si="47"/>
        <v>1.7179588066817081E-3</v>
      </c>
      <c r="D105" s="30">
        <f t="shared" si="47"/>
        <v>1.7236596541484414E-3</v>
      </c>
      <c r="E105" s="30">
        <f t="shared" si="47"/>
        <v>1.2143665200616376E-3</v>
      </c>
      <c r="F105" s="30">
        <f t="shared" si="47"/>
        <v>1.002544339124339E-3</v>
      </c>
      <c r="G105" s="30">
        <f t="shared" si="47"/>
        <v>1.319400469195711E-3</v>
      </c>
      <c r="H105" s="30">
        <f t="shared" si="47"/>
        <v>8.576816967723359E-4</v>
      </c>
      <c r="I105" s="30">
        <f t="shared" si="47"/>
        <v>7.0556079138632923E-4</v>
      </c>
      <c r="J105" s="30">
        <f t="shared" si="47"/>
        <v>5.732880314993856E-4</v>
      </c>
      <c r="K105" s="30">
        <f t="shared" si="47"/>
        <v>7.708031734612481E-4</v>
      </c>
      <c r="L105" s="30">
        <f t="shared" si="47"/>
        <v>9.2121880258394333E-4</v>
      </c>
      <c r="M105" s="30">
        <f t="shared" si="47"/>
        <v>8.6739990624079143E-4</v>
      </c>
      <c r="N105" s="30">
        <f t="shared" si="47"/>
        <v>7.9710194687244149E-4</v>
      </c>
      <c r="O105" s="30">
        <f t="shared" si="47"/>
        <v>4.9661096395700198E-4</v>
      </c>
      <c r="P105" s="30">
        <f t="shared" si="47"/>
        <v>5.1307312136537756E-4</v>
      </c>
      <c r="Q105" s="30">
        <f t="shared" si="47"/>
        <v>5.6296568432970999E-4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</v>
      </c>
      <c r="C106" s="29">
        <f t="shared" si="48"/>
        <v>0</v>
      </c>
      <c r="D106" s="29">
        <f t="shared" si="48"/>
        <v>0</v>
      </c>
      <c r="E106" s="29">
        <f t="shared" si="48"/>
        <v>0</v>
      </c>
      <c r="F106" s="29">
        <f t="shared" si="48"/>
        <v>0</v>
      </c>
      <c r="G106" s="29">
        <f t="shared" si="48"/>
        <v>0</v>
      </c>
      <c r="H106" s="29">
        <f t="shared" si="48"/>
        <v>0</v>
      </c>
      <c r="I106" s="29">
        <f t="shared" si="48"/>
        <v>0</v>
      </c>
      <c r="J106" s="29">
        <f t="shared" si="48"/>
        <v>0</v>
      </c>
      <c r="K106" s="29">
        <f t="shared" si="48"/>
        <v>0</v>
      </c>
      <c r="L106" s="29">
        <f t="shared" si="48"/>
        <v>0</v>
      </c>
      <c r="M106" s="29">
        <f t="shared" si="48"/>
        <v>0</v>
      </c>
      <c r="N106" s="29">
        <f t="shared" si="48"/>
        <v>0</v>
      </c>
      <c r="O106" s="29">
        <f t="shared" si="48"/>
        <v>0</v>
      </c>
      <c r="P106" s="29">
        <f t="shared" si="48"/>
        <v>0</v>
      </c>
      <c r="Q106" s="29">
        <f t="shared" si="48"/>
        <v>0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2.0046795698178952E-3</v>
      </c>
      <c r="C107" s="28">
        <f t="shared" si="49"/>
        <v>1.7179588066817081E-3</v>
      </c>
      <c r="D107" s="28">
        <f t="shared" si="49"/>
        <v>1.7236596541484414E-3</v>
      </c>
      <c r="E107" s="28">
        <f t="shared" si="49"/>
        <v>1.2143665200616376E-3</v>
      </c>
      <c r="F107" s="28">
        <f t="shared" si="49"/>
        <v>1.002544339124339E-3</v>
      </c>
      <c r="G107" s="28">
        <f t="shared" si="49"/>
        <v>1.319400469195711E-3</v>
      </c>
      <c r="H107" s="28">
        <f t="shared" si="49"/>
        <v>8.576816967723359E-4</v>
      </c>
      <c r="I107" s="28">
        <f t="shared" si="49"/>
        <v>7.0556079138632923E-4</v>
      </c>
      <c r="J107" s="28">
        <f t="shared" si="49"/>
        <v>5.732880314993856E-4</v>
      </c>
      <c r="K107" s="28">
        <f t="shared" si="49"/>
        <v>7.708031734612481E-4</v>
      </c>
      <c r="L107" s="28">
        <f t="shared" si="49"/>
        <v>9.2121880258394333E-4</v>
      </c>
      <c r="M107" s="28">
        <f t="shared" si="49"/>
        <v>8.6739990624079143E-4</v>
      </c>
      <c r="N107" s="28">
        <f t="shared" si="49"/>
        <v>7.9710194687244149E-4</v>
      </c>
      <c r="O107" s="28">
        <f t="shared" si="49"/>
        <v>4.9661096395700198E-4</v>
      </c>
      <c r="P107" s="28">
        <f t="shared" si="49"/>
        <v>5.1307312136537756E-4</v>
      </c>
      <c r="Q107" s="28">
        <f t="shared" si="49"/>
        <v>5.6296568432970999E-4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0.73126363648420489</v>
      </c>
      <c r="C110" s="32">
        <f t="shared" si="51"/>
        <v>0.72482472502919504</v>
      </c>
      <c r="D110" s="32">
        <f t="shared" si="51"/>
        <v>0.70413474902376816</v>
      </c>
      <c r="E110" s="32">
        <f t="shared" si="51"/>
        <v>0.68054416033384468</v>
      </c>
      <c r="F110" s="32">
        <f t="shared" si="51"/>
        <v>0.66357714398538437</v>
      </c>
      <c r="G110" s="32">
        <f t="shared" si="51"/>
        <v>0.63631088619567222</v>
      </c>
      <c r="H110" s="32">
        <f t="shared" si="51"/>
        <v>0.62635321959235035</v>
      </c>
      <c r="I110" s="32">
        <f t="shared" si="51"/>
        <v>0.62378762449434666</v>
      </c>
      <c r="J110" s="32">
        <f t="shared" si="51"/>
        <v>0.6215769081095438</v>
      </c>
      <c r="K110" s="32">
        <f t="shared" si="51"/>
        <v>0.62285408538670073</v>
      </c>
      <c r="L110" s="32">
        <f t="shared" si="51"/>
        <v>0.61597332527443294</v>
      </c>
      <c r="M110" s="32">
        <f t="shared" si="51"/>
        <v>0.60635168307637677</v>
      </c>
      <c r="N110" s="32">
        <f t="shared" si="51"/>
        <v>0.59619922039513595</v>
      </c>
      <c r="O110" s="32">
        <f t="shared" si="51"/>
        <v>0.58814554605726055</v>
      </c>
      <c r="P110" s="32">
        <f t="shared" si="51"/>
        <v>0.58330927048235748</v>
      </c>
      <c r="Q110" s="32">
        <f t="shared" si="51"/>
        <v>0.57533297465041999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0.63683859482215066</v>
      </c>
      <c r="C111" s="31">
        <f t="shared" si="52"/>
        <v>0.63520545328006961</v>
      </c>
      <c r="D111" s="31">
        <f t="shared" si="52"/>
        <v>0.62001063186959959</v>
      </c>
      <c r="E111" s="31">
        <f t="shared" si="52"/>
        <v>0.59530010366879327</v>
      </c>
      <c r="F111" s="31">
        <f t="shared" si="52"/>
        <v>0.57128816411807415</v>
      </c>
      <c r="G111" s="31">
        <f t="shared" si="52"/>
        <v>0.54715322770201757</v>
      </c>
      <c r="H111" s="31">
        <f t="shared" si="52"/>
        <v>0.53818870014966369</v>
      </c>
      <c r="I111" s="31">
        <f t="shared" si="52"/>
        <v>0.53475941190670606</v>
      </c>
      <c r="J111" s="31">
        <f t="shared" si="52"/>
        <v>0.52994654939338226</v>
      </c>
      <c r="K111" s="31">
        <f t="shared" si="52"/>
        <v>0.53505138536317365</v>
      </c>
      <c r="L111" s="31">
        <f t="shared" si="52"/>
        <v>0.53412815454655105</v>
      </c>
      <c r="M111" s="31">
        <f t="shared" si="52"/>
        <v>0.52291885946424488</v>
      </c>
      <c r="N111" s="31">
        <f t="shared" si="52"/>
        <v>0.51716619854498125</v>
      </c>
      <c r="O111" s="31">
        <f t="shared" si="52"/>
        <v>0.51004148002370653</v>
      </c>
      <c r="P111" s="31">
        <f t="shared" si="52"/>
        <v>0.50655325533542817</v>
      </c>
      <c r="Q111" s="31">
        <f t="shared" si="52"/>
        <v>0.49797759738631209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1.2446755340596765E-2</v>
      </c>
      <c r="C112" s="29">
        <f t="shared" si="53"/>
        <v>1.1314316750549138E-2</v>
      </c>
      <c r="D112" s="29">
        <f t="shared" si="53"/>
        <v>1.0587513122962341E-2</v>
      </c>
      <c r="E112" s="29">
        <f t="shared" si="53"/>
        <v>9.3247135871243007E-3</v>
      </c>
      <c r="F112" s="29">
        <f t="shared" si="53"/>
        <v>8.8218670369226218E-3</v>
      </c>
      <c r="G112" s="29">
        <f t="shared" si="53"/>
        <v>8.4979180597233375E-3</v>
      </c>
      <c r="H112" s="29">
        <f t="shared" si="53"/>
        <v>8.3872135137409709E-3</v>
      </c>
      <c r="I112" s="29">
        <f t="shared" si="53"/>
        <v>8.2358104767875553E-3</v>
      </c>
      <c r="J112" s="29">
        <f t="shared" si="53"/>
        <v>8.4314659150820648E-3</v>
      </c>
      <c r="K112" s="29">
        <f t="shared" si="53"/>
        <v>8.652922900702362E-3</v>
      </c>
      <c r="L112" s="29">
        <f t="shared" si="53"/>
        <v>9.2942859618989748E-3</v>
      </c>
      <c r="M112" s="29">
        <f t="shared" si="53"/>
        <v>9.3786401406702954E-3</v>
      </c>
      <c r="N112" s="29">
        <f t="shared" si="53"/>
        <v>9.7814714632776106E-3</v>
      </c>
      <c r="O112" s="29">
        <f t="shared" si="53"/>
        <v>9.8691564586298637E-3</v>
      </c>
      <c r="P112" s="29">
        <f t="shared" si="53"/>
        <v>9.6266124995907486E-3</v>
      </c>
      <c r="Q112" s="29">
        <f t="shared" si="53"/>
        <v>9.4756278451550973E-3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0.52859630047116701</v>
      </c>
      <c r="C113" s="29">
        <f t="shared" si="54"/>
        <v>0.52371900998526633</v>
      </c>
      <c r="D113" s="29">
        <f t="shared" si="54"/>
        <v>0.51873123405018606</v>
      </c>
      <c r="E113" s="29">
        <f t="shared" si="54"/>
        <v>0.51278532449203562</v>
      </c>
      <c r="F113" s="29">
        <f t="shared" si="54"/>
        <v>0.49901016879749083</v>
      </c>
      <c r="G113" s="29">
        <f t="shared" si="54"/>
        <v>0.48074618431304361</v>
      </c>
      <c r="H113" s="29">
        <f t="shared" si="54"/>
        <v>0.47216909247465633</v>
      </c>
      <c r="I113" s="29">
        <f t="shared" si="54"/>
        <v>0.47219084623773777</v>
      </c>
      <c r="J113" s="29">
        <f t="shared" si="54"/>
        <v>0.46785758197982413</v>
      </c>
      <c r="K113" s="29">
        <f t="shared" si="54"/>
        <v>0.47223549291056405</v>
      </c>
      <c r="L113" s="29">
        <f t="shared" si="54"/>
        <v>0.46596653936183924</v>
      </c>
      <c r="M113" s="29">
        <f t="shared" si="54"/>
        <v>0.45808920573158296</v>
      </c>
      <c r="N113" s="29">
        <f t="shared" si="54"/>
        <v>0.45307013581791072</v>
      </c>
      <c r="O113" s="29">
        <f t="shared" si="54"/>
        <v>0.44458465436007039</v>
      </c>
      <c r="P113" s="29">
        <f t="shared" si="54"/>
        <v>0.44027389144263118</v>
      </c>
      <c r="Q113" s="29">
        <f t="shared" si="54"/>
        <v>0.43600251947626556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9.5795539010386829E-2</v>
      </c>
      <c r="C114" s="29">
        <f t="shared" si="55"/>
        <v>0.10017212654425413</v>
      </c>
      <c r="D114" s="29">
        <f t="shared" si="55"/>
        <v>9.0691884696451286E-2</v>
      </c>
      <c r="E114" s="29">
        <f t="shared" si="55"/>
        <v>7.319006558963341E-2</v>
      </c>
      <c r="F114" s="29">
        <f t="shared" si="55"/>
        <v>6.3456128283660609E-2</v>
      </c>
      <c r="G114" s="29">
        <f t="shared" si="55"/>
        <v>5.7909125329250605E-2</v>
      </c>
      <c r="H114" s="29">
        <f t="shared" si="55"/>
        <v>5.7632394161266372E-2</v>
      </c>
      <c r="I114" s="29">
        <f t="shared" si="55"/>
        <v>5.4332755192180768E-2</v>
      </c>
      <c r="J114" s="29">
        <f t="shared" si="55"/>
        <v>5.3657501498476014E-2</v>
      </c>
      <c r="K114" s="29">
        <f t="shared" si="55"/>
        <v>5.4162969551907234E-2</v>
      </c>
      <c r="L114" s="29">
        <f t="shared" si="55"/>
        <v>5.8867329222812785E-2</v>
      </c>
      <c r="M114" s="29">
        <f t="shared" si="55"/>
        <v>5.5451013591991616E-2</v>
      </c>
      <c r="N114" s="29">
        <f t="shared" si="55"/>
        <v>5.4314591263792886E-2</v>
      </c>
      <c r="O114" s="29">
        <f t="shared" si="55"/>
        <v>5.5587669205006261E-2</v>
      </c>
      <c r="P114" s="29">
        <f t="shared" si="55"/>
        <v>5.6652751393206274E-2</v>
      </c>
      <c r="Q114" s="29">
        <f t="shared" si="55"/>
        <v>5.2499450064891408E-2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4.9399280814675046E-2</v>
      </c>
      <c r="C115" s="30">
        <f t="shared" si="56"/>
        <v>4.4059638598070092E-2</v>
      </c>
      <c r="D115" s="30">
        <f t="shared" si="56"/>
        <v>4.2470242301369011E-2</v>
      </c>
      <c r="E115" s="30">
        <f t="shared" si="56"/>
        <v>3.8071229571244466E-2</v>
      </c>
      <c r="F115" s="30">
        <f t="shared" si="56"/>
        <v>3.4697799476416234E-2</v>
      </c>
      <c r="G115" s="30">
        <f t="shared" si="56"/>
        <v>3.3280607056484966E-2</v>
      </c>
      <c r="H115" s="30">
        <f t="shared" si="56"/>
        <v>3.3181167443928086E-2</v>
      </c>
      <c r="I115" s="30">
        <f t="shared" si="56"/>
        <v>3.2228513421097241E-2</v>
      </c>
      <c r="J115" s="30">
        <f t="shared" si="56"/>
        <v>3.2038621830008482E-2</v>
      </c>
      <c r="K115" s="30">
        <f t="shared" si="56"/>
        <v>3.1533119567960045E-2</v>
      </c>
      <c r="L115" s="30">
        <f t="shared" si="56"/>
        <v>2.6963769255328326E-2</v>
      </c>
      <c r="M115" s="30">
        <f t="shared" si="56"/>
        <v>2.6883590448451768E-2</v>
      </c>
      <c r="N115" s="30">
        <f t="shared" si="56"/>
        <v>2.7561854881839903E-2</v>
      </c>
      <c r="O115" s="30">
        <f t="shared" si="56"/>
        <v>2.8136143535485839E-2</v>
      </c>
      <c r="P115" s="30">
        <f t="shared" si="56"/>
        <v>2.7174840090926113E-2</v>
      </c>
      <c r="Q115" s="30">
        <f t="shared" si="56"/>
        <v>2.6388646072535108E-2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1.2917028365988278E-2</v>
      </c>
      <c r="C116" s="29">
        <f t="shared" si="57"/>
        <v>1.1472308025680665E-2</v>
      </c>
      <c r="D116" s="29">
        <f t="shared" si="57"/>
        <v>1.1408075406892801E-2</v>
      </c>
      <c r="E116" s="29">
        <f t="shared" si="57"/>
        <v>1.0409778591020774E-2</v>
      </c>
      <c r="F116" s="29">
        <f t="shared" si="57"/>
        <v>1.006955392998537E-2</v>
      </c>
      <c r="G116" s="29">
        <f t="shared" si="57"/>
        <v>8.6000566591182253E-3</v>
      </c>
      <c r="H116" s="29">
        <f t="shared" si="57"/>
        <v>8.0987204118683001E-3</v>
      </c>
      <c r="I116" s="29">
        <f t="shared" si="57"/>
        <v>7.6921390087650249E-3</v>
      </c>
      <c r="J116" s="29">
        <f t="shared" si="57"/>
        <v>8.8920690311493408E-3</v>
      </c>
      <c r="K116" s="29">
        <f t="shared" si="57"/>
        <v>8.9865298515770502E-3</v>
      </c>
      <c r="L116" s="29">
        <f t="shared" si="57"/>
        <v>9.3250714365260313E-3</v>
      </c>
      <c r="M116" s="29">
        <f t="shared" si="57"/>
        <v>8.7756265925431291E-3</v>
      </c>
      <c r="N116" s="29">
        <f t="shared" si="57"/>
        <v>9.5184555159928824E-3</v>
      </c>
      <c r="O116" s="29">
        <f t="shared" si="57"/>
        <v>9.4108079895721709E-3</v>
      </c>
      <c r="P116" s="29">
        <f t="shared" si="57"/>
        <v>8.5669111794411442E-3</v>
      </c>
      <c r="Q116" s="29">
        <f t="shared" si="57"/>
        <v>7.9416091812819049E-3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3.6482252448686775E-2</v>
      </c>
      <c r="C117" s="29">
        <f t="shared" si="58"/>
        <v>3.2587330572389425E-2</v>
      </c>
      <c r="D117" s="29">
        <f t="shared" si="58"/>
        <v>3.1062166894476207E-2</v>
      </c>
      <c r="E117" s="29">
        <f t="shared" si="58"/>
        <v>2.7661450980223691E-2</v>
      </c>
      <c r="F117" s="29">
        <f t="shared" si="58"/>
        <v>2.4626205131070771E-2</v>
      </c>
      <c r="G117" s="29">
        <f t="shared" si="58"/>
        <v>2.4669168588828387E-2</v>
      </c>
      <c r="H117" s="29">
        <f t="shared" si="58"/>
        <v>2.4816174858974048E-2</v>
      </c>
      <c r="I117" s="29">
        <f t="shared" si="58"/>
        <v>2.3981862983205465E-2</v>
      </c>
      <c r="J117" s="29">
        <f t="shared" si="58"/>
        <v>2.2724928740833341E-2</v>
      </c>
      <c r="K117" s="29">
        <f t="shared" si="58"/>
        <v>2.2147933043426903E-2</v>
      </c>
      <c r="L117" s="29">
        <f t="shared" si="58"/>
        <v>1.7173815966752271E-2</v>
      </c>
      <c r="M117" s="29">
        <f t="shared" si="58"/>
        <v>1.7628458259812813E-2</v>
      </c>
      <c r="N117" s="29">
        <f t="shared" si="58"/>
        <v>1.7588398282484402E-2</v>
      </c>
      <c r="O117" s="29">
        <f t="shared" si="58"/>
        <v>1.8314587442210942E-2</v>
      </c>
      <c r="P117" s="29">
        <f t="shared" si="58"/>
        <v>1.8218253643062787E-2</v>
      </c>
      <c r="Q117" s="29">
        <f t="shared" si="58"/>
        <v>1.8082049099445753E-2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2.0404153600906649E-6</v>
      </c>
      <c r="G118" s="29">
        <f t="shared" si="59"/>
        <v>1.1381808538354426E-5</v>
      </c>
      <c r="H118" s="29">
        <f t="shared" si="59"/>
        <v>2.6627217308573413E-4</v>
      </c>
      <c r="I118" s="29">
        <f t="shared" si="59"/>
        <v>5.5451142912674861E-4</v>
      </c>
      <c r="J118" s="29">
        <f t="shared" si="59"/>
        <v>4.2162405802579559E-4</v>
      </c>
      <c r="K118" s="29">
        <f t="shared" si="59"/>
        <v>3.9865667295609108E-4</v>
      </c>
      <c r="L118" s="29">
        <f t="shared" si="59"/>
        <v>4.648818520500206E-4</v>
      </c>
      <c r="M118" s="29">
        <f t="shared" si="59"/>
        <v>4.7950559609582642E-4</v>
      </c>
      <c r="N118" s="29">
        <f t="shared" si="59"/>
        <v>4.5500108336261679E-4</v>
      </c>
      <c r="O118" s="29">
        <f t="shared" si="59"/>
        <v>4.1074810370272789E-4</v>
      </c>
      <c r="P118" s="29">
        <f t="shared" si="59"/>
        <v>3.8967526842218555E-4</v>
      </c>
      <c r="Q118" s="29">
        <f t="shared" si="59"/>
        <v>3.6498779180745586E-4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4.5025760847379151E-2</v>
      </c>
      <c r="C119" s="30">
        <f t="shared" si="60"/>
        <v>4.5559633151055337E-2</v>
      </c>
      <c r="D119" s="30">
        <f t="shared" si="60"/>
        <v>4.165387485279954E-2</v>
      </c>
      <c r="E119" s="30">
        <f t="shared" si="60"/>
        <v>4.7172827093806907E-2</v>
      </c>
      <c r="F119" s="30">
        <f t="shared" si="60"/>
        <v>5.7591180390894045E-2</v>
      </c>
      <c r="G119" s="30">
        <f t="shared" si="60"/>
        <v>5.5877051437169728E-2</v>
      </c>
      <c r="H119" s="30">
        <f t="shared" si="60"/>
        <v>5.4983351998758576E-2</v>
      </c>
      <c r="I119" s="30">
        <f t="shared" si="60"/>
        <v>5.6799699166543385E-2</v>
      </c>
      <c r="J119" s="30">
        <f t="shared" si="60"/>
        <v>5.959173688615306E-2</v>
      </c>
      <c r="K119" s="30">
        <f t="shared" si="60"/>
        <v>5.6269580455567028E-2</v>
      </c>
      <c r="L119" s="30">
        <f t="shared" si="60"/>
        <v>5.4881401472553534E-2</v>
      </c>
      <c r="M119" s="30">
        <f t="shared" si="60"/>
        <v>5.6549233163680192E-2</v>
      </c>
      <c r="N119" s="30">
        <f t="shared" si="60"/>
        <v>5.1471166968314795E-2</v>
      </c>
      <c r="O119" s="30">
        <f t="shared" si="60"/>
        <v>4.9967922498068168E-2</v>
      </c>
      <c r="P119" s="30">
        <f t="shared" si="60"/>
        <v>4.9581175056003193E-2</v>
      </c>
      <c r="Q119" s="30">
        <f t="shared" si="60"/>
        <v>5.0966731191572835E-2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1.5985160305758703E-3</v>
      </c>
      <c r="C120" s="29">
        <f t="shared" si="61"/>
        <v>1.5420583420078706E-3</v>
      </c>
      <c r="D120" s="29">
        <f t="shared" si="61"/>
        <v>1.4497528968632071E-3</v>
      </c>
      <c r="E120" s="29">
        <f t="shared" si="61"/>
        <v>1.4855311260102858E-3</v>
      </c>
      <c r="F120" s="29">
        <f t="shared" si="61"/>
        <v>1.5873493331380274E-3</v>
      </c>
      <c r="G120" s="29">
        <f t="shared" si="61"/>
        <v>2.0266190862039965E-3</v>
      </c>
      <c r="H120" s="29">
        <f t="shared" si="61"/>
        <v>2.3640219426634725E-3</v>
      </c>
      <c r="I120" s="29">
        <f t="shared" si="61"/>
        <v>2.2626525686329116E-3</v>
      </c>
      <c r="J120" s="29">
        <f t="shared" si="61"/>
        <v>2.6438784863709219E-3</v>
      </c>
      <c r="K120" s="29">
        <f t="shared" si="61"/>
        <v>2.4332555648646022E-3</v>
      </c>
      <c r="L120" s="29">
        <f t="shared" si="61"/>
        <v>2.2260872673376805E-3</v>
      </c>
      <c r="M120" s="29">
        <f t="shared" si="61"/>
        <v>1.5158691186862646E-3</v>
      </c>
      <c r="N120" s="29">
        <f t="shared" si="61"/>
        <v>1.4455916953315835E-3</v>
      </c>
      <c r="O120" s="29">
        <f t="shared" si="61"/>
        <v>8.1603719566312289E-4</v>
      </c>
      <c r="P120" s="29">
        <f t="shared" si="61"/>
        <v>7.7980103682615931E-4</v>
      </c>
      <c r="Q120" s="29">
        <f t="shared" si="61"/>
        <v>8.6948853701565316E-4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3.102367285852255E-2</v>
      </c>
      <c r="C121" s="29">
        <f t="shared" si="62"/>
        <v>3.238045394621155E-2</v>
      </c>
      <c r="D121" s="29">
        <f t="shared" si="62"/>
        <v>2.9929503606595669E-2</v>
      </c>
      <c r="E121" s="29">
        <f t="shared" si="62"/>
        <v>3.4504873114616155E-2</v>
      </c>
      <c r="F121" s="29">
        <f t="shared" si="62"/>
        <v>4.1731252638382836E-2</v>
      </c>
      <c r="G121" s="29">
        <f t="shared" si="62"/>
        <v>3.991224700053933E-2</v>
      </c>
      <c r="H121" s="29">
        <f t="shared" si="62"/>
        <v>3.803594797374811E-2</v>
      </c>
      <c r="I121" s="29">
        <f t="shared" si="62"/>
        <v>3.8487856837391372E-2</v>
      </c>
      <c r="J121" s="29">
        <f t="shared" si="62"/>
        <v>3.9046421041783859E-2</v>
      </c>
      <c r="K121" s="29">
        <f t="shared" si="62"/>
        <v>3.4782480800622469E-2</v>
      </c>
      <c r="L121" s="29">
        <f t="shared" si="62"/>
        <v>3.397761964654241E-2</v>
      </c>
      <c r="M121" s="29">
        <f t="shared" si="62"/>
        <v>3.5507273118161098E-2</v>
      </c>
      <c r="N121" s="29">
        <f t="shared" si="62"/>
        <v>3.0856410787792696E-2</v>
      </c>
      <c r="O121" s="29">
        <f t="shared" si="62"/>
        <v>2.9557058118821453E-2</v>
      </c>
      <c r="P121" s="29">
        <f t="shared" si="62"/>
        <v>2.9653103936274742E-2</v>
      </c>
      <c r="Q121" s="29">
        <f t="shared" si="62"/>
        <v>3.1914389798416334E-2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1.2403571958280735E-2</v>
      </c>
      <c r="C122" s="29">
        <f t="shared" si="63"/>
        <v>1.1637120862835918E-2</v>
      </c>
      <c r="D122" s="29">
        <f t="shared" si="63"/>
        <v>1.027461834934066E-2</v>
      </c>
      <c r="E122" s="29">
        <f t="shared" si="63"/>
        <v>1.1182422853180458E-2</v>
      </c>
      <c r="F122" s="29">
        <f t="shared" si="63"/>
        <v>1.4272578419373178E-2</v>
      </c>
      <c r="G122" s="29">
        <f t="shared" si="63"/>
        <v>1.3938185350426402E-2</v>
      </c>
      <c r="H122" s="29">
        <f t="shared" si="63"/>
        <v>1.4583382082346989E-2</v>
      </c>
      <c r="I122" s="29">
        <f t="shared" si="63"/>
        <v>1.6049189760519098E-2</v>
      </c>
      <c r="J122" s="29">
        <f t="shared" si="63"/>
        <v>1.790143735799828E-2</v>
      </c>
      <c r="K122" s="29">
        <f t="shared" si="63"/>
        <v>1.9053844090079951E-2</v>
      </c>
      <c r="L122" s="29">
        <f t="shared" si="63"/>
        <v>1.8677694558673439E-2</v>
      </c>
      <c r="M122" s="29">
        <f t="shared" si="63"/>
        <v>1.9526090926832829E-2</v>
      </c>
      <c r="N122" s="29">
        <f t="shared" si="63"/>
        <v>1.9169164485190508E-2</v>
      </c>
      <c r="O122" s="29">
        <f t="shared" si="63"/>
        <v>1.9594827183583591E-2</v>
      </c>
      <c r="P122" s="29">
        <f t="shared" si="63"/>
        <v>1.9148270082902298E-2</v>
      </c>
      <c r="Q122" s="29">
        <f t="shared" si="63"/>
        <v>1.8182852856140845E-2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0.26873636351579505</v>
      </c>
      <c r="C123" s="32">
        <f t="shared" si="64"/>
        <v>0.27517527497080502</v>
      </c>
      <c r="D123" s="32">
        <f t="shared" si="64"/>
        <v>0.29586525097623195</v>
      </c>
      <c r="E123" s="32">
        <f t="shared" si="64"/>
        <v>0.31945583966615537</v>
      </c>
      <c r="F123" s="32">
        <f t="shared" si="64"/>
        <v>0.33642285601461558</v>
      </c>
      <c r="G123" s="32">
        <f t="shared" si="64"/>
        <v>0.36368911380432772</v>
      </c>
      <c r="H123" s="32">
        <f t="shared" si="64"/>
        <v>0.37364678040764959</v>
      </c>
      <c r="I123" s="32">
        <f t="shared" si="64"/>
        <v>0.37621237550565328</v>
      </c>
      <c r="J123" s="32">
        <f t="shared" si="64"/>
        <v>0.37842309189045614</v>
      </c>
      <c r="K123" s="32">
        <f t="shared" si="64"/>
        <v>0.37714591461329922</v>
      </c>
      <c r="L123" s="32">
        <f t="shared" si="64"/>
        <v>0.38402667472556712</v>
      </c>
      <c r="M123" s="32">
        <f t="shared" si="64"/>
        <v>0.39364831692362318</v>
      </c>
      <c r="N123" s="32">
        <f t="shared" si="64"/>
        <v>0.4038007796048641</v>
      </c>
      <c r="O123" s="32">
        <f t="shared" si="64"/>
        <v>0.41185445394273956</v>
      </c>
      <c r="P123" s="32">
        <f t="shared" si="64"/>
        <v>0.41669072951764258</v>
      </c>
      <c r="Q123" s="32">
        <f t="shared" si="64"/>
        <v>0.42466702534958001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0.24731223365096774</v>
      </c>
      <c r="C124" s="31">
        <f t="shared" si="65"/>
        <v>0.25713007125279408</v>
      </c>
      <c r="D124" s="31">
        <f t="shared" si="65"/>
        <v>0.27962229207426997</v>
      </c>
      <c r="E124" s="31">
        <f t="shared" si="65"/>
        <v>0.30483072312781456</v>
      </c>
      <c r="F124" s="31">
        <f t="shared" si="65"/>
        <v>0.3211887057714648</v>
      </c>
      <c r="G124" s="31">
        <f t="shared" si="65"/>
        <v>0.35068894535032064</v>
      </c>
      <c r="H124" s="31">
        <f t="shared" si="65"/>
        <v>0.36072986807873902</v>
      </c>
      <c r="I124" s="31">
        <f t="shared" si="65"/>
        <v>0.36372534903453968</v>
      </c>
      <c r="J124" s="31">
        <f t="shared" si="65"/>
        <v>0.36653835244434047</v>
      </c>
      <c r="K124" s="31">
        <f t="shared" si="65"/>
        <v>0.36649655779455315</v>
      </c>
      <c r="L124" s="31">
        <f t="shared" si="65"/>
        <v>0.37290529101495939</v>
      </c>
      <c r="M124" s="31">
        <f t="shared" si="65"/>
        <v>0.38331655578919549</v>
      </c>
      <c r="N124" s="31">
        <f t="shared" si="65"/>
        <v>0.39349290785182733</v>
      </c>
      <c r="O124" s="31">
        <f t="shared" si="65"/>
        <v>0.40286788338413293</v>
      </c>
      <c r="P124" s="31">
        <f t="shared" si="65"/>
        <v>0.40808832920212856</v>
      </c>
      <c r="Q124" s="31">
        <f t="shared" si="65"/>
        <v>0.41637371300023629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2.8290484647656333E-2</v>
      </c>
      <c r="C125" s="29">
        <f t="shared" si="66"/>
        <v>3.0484018904492306E-2</v>
      </c>
      <c r="D125" s="29">
        <f t="shared" si="66"/>
        <v>3.4100903082297067E-2</v>
      </c>
      <c r="E125" s="29">
        <f t="shared" si="66"/>
        <v>3.483797511342996E-2</v>
      </c>
      <c r="F125" s="29">
        <f t="shared" si="66"/>
        <v>3.8425749803592035E-2</v>
      </c>
      <c r="G125" s="29">
        <f t="shared" si="66"/>
        <v>4.2941062515152457E-2</v>
      </c>
      <c r="H125" s="29">
        <f t="shared" si="66"/>
        <v>4.8066910214786894E-2</v>
      </c>
      <c r="I125" s="29">
        <f t="shared" si="66"/>
        <v>5.2373325485664875E-2</v>
      </c>
      <c r="J125" s="29">
        <f t="shared" si="66"/>
        <v>6.2775616861395475E-2</v>
      </c>
      <c r="K125" s="29">
        <f t="shared" si="66"/>
        <v>6.5405426145788523E-2</v>
      </c>
      <c r="L125" s="29">
        <f t="shared" si="66"/>
        <v>7.3815453621105101E-2</v>
      </c>
      <c r="M125" s="29">
        <f t="shared" si="66"/>
        <v>7.5159371090611174E-2</v>
      </c>
      <c r="N125" s="29">
        <f t="shared" si="66"/>
        <v>7.8337799659522728E-2</v>
      </c>
      <c r="O125" s="29">
        <f t="shared" si="66"/>
        <v>8.262630532015941E-2</v>
      </c>
      <c r="P125" s="29">
        <f t="shared" si="66"/>
        <v>8.9378827814566714E-2</v>
      </c>
      <c r="Q125" s="29">
        <f t="shared" si="66"/>
        <v>9.3786116071480963E-2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0.21902174900331139</v>
      </c>
      <c r="C126" s="29">
        <f t="shared" si="67"/>
        <v>0.22664605234830179</v>
      </c>
      <c r="D126" s="29">
        <f t="shared" si="67"/>
        <v>0.2455213889919729</v>
      </c>
      <c r="E126" s="29">
        <f t="shared" si="67"/>
        <v>0.26999274801438461</v>
      </c>
      <c r="F126" s="29">
        <f t="shared" si="67"/>
        <v>0.28276295596787276</v>
      </c>
      <c r="G126" s="29">
        <f t="shared" si="67"/>
        <v>0.30774788283516818</v>
      </c>
      <c r="H126" s="29">
        <f t="shared" si="67"/>
        <v>0.3126629578639521</v>
      </c>
      <c r="I126" s="29">
        <f t="shared" si="67"/>
        <v>0.31135202354887481</v>
      </c>
      <c r="J126" s="29">
        <f t="shared" si="67"/>
        <v>0.30376273558294503</v>
      </c>
      <c r="K126" s="29">
        <f t="shared" si="67"/>
        <v>0.30109113164876461</v>
      </c>
      <c r="L126" s="29">
        <f t="shared" si="67"/>
        <v>0.29908983739385431</v>
      </c>
      <c r="M126" s="29">
        <f t="shared" si="67"/>
        <v>0.30815718469858439</v>
      </c>
      <c r="N126" s="29">
        <f t="shared" si="67"/>
        <v>0.31515510819230463</v>
      </c>
      <c r="O126" s="29">
        <f t="shared" si="67"/>
        <v>0.32024157806397352</v>
      </c>
      <c r="P126" s="29">
        <f t="shared" si="67"/>
        <v>0.31870950138756188</v>
      </c>
      <c r="Q126" s="29">
        <f t="shared" si="67"/>
        <v>0.32258759692875533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1.9160128253537877E-2</v>
      </c>
      <c r="C127" s="30">
        <f t="shared" si="68"/>
        <v>1.5361349585843563E-2</v>
      </c>
      <c r="D127" s="30">
        <f t="shared" si="68"/>
        <v>1.4460427113761967E-2</v>
      </c>
      <c r="E127" s="30">
        <f t="shared" si="68"/>
        <v>1.2837589390743299E-2</v>
      </c>
      <c r="F127" s="30">
        <f t="shared" si="68"/>
        <v>1.3155384064877101E-2</v>
      </c>
      <c r="G127" s="30">
        <f t="shared" si="68"/>
        <v>1.1245594793715891E-2</v>
      </c>
      <c r="H127" s="30">
        <f t="shared" si="68"/>
        <v>1.0973205752319635E-2</v>
      </c>
      <c r="I127" s="30">
        <f t="shared" si="68"/>
        <v>1.0789952590575322E-2</v>
      </c>
      <c r="J127" s="30">
        <f t="shared" si="68"/>
        <v>1.0388321949434721E-2</v>
      </c>
      <c r="K127" s="30">
        <f t="shared" si="68"/>
        <v>9.1336789064690241E-3</v>
      </c>
      <c r="L127" s="30">
        <f t="shared" si="68"/>
        <v>9.6330061639362599E-3</v>
      </c>
      <c r="M127" s="30">
        <f t="shared" si="68"/>
        <v>9.0196079142199313E-3</v>
      </c>
      <c r="N127" s="30">
        <f t="shared" si="68"/>
        <v>8.7429958438221059E-3</v>
      </c>
      <c r="O127" s="30">
        <f t="shared" si="68"/>
        <v>7.9448916408004378E-3</v>
      </c>
      <c r="P127" s="30">
        <f t="shared" si="68"/>
        <v>7.4611049143763122E-3</v>
      </c>
      <c r="Q127" s="30">
        <f t="shared" si="68"/>
        <v>7.1556468292252847E-3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1.0927553737738924E-3</v>
      </c>
      <c r="C128" s="30">
        <f t="shared" si="69"/>
        <v>9.2715304952197756E-4</v>
      </c>
      <c r="D128" s="30">
        <f t="shared" si="69"/>
        <v>9.4114250194359851E-4</v>
      </c>
      <c r="E128" s="30">
        <f t="shared" si="69"/>
        <v>1.0448293515308768E-3</v>
      </c>
      <c r="F128" s="30">
        <f t="shared" si="69"/>
        <v>1.0204421577283923E-3</v>
      </c>
      <c r="G128" s="30">
        <f t="shared" si="69"/>
        <v>9.3154327506820059E-4</v>
      </c>
      <c r="H128" s="30">
        <f t="shared" si="69"/>
        <v>9.7587864452184433E-4</v>
      </c>
      <c r="I128" s="30">
        <f t="shared" si="69"/>
        <v>9.2780431760169013E-4</v>
      </c>
      <c r="J128" s="30">
        <f t="shared" si="69"/>
        <v>8.8012460059433656E-4</v>
      </c>
      <c r="K128" s="30">
        <f t="shared" si="69"/>
        <v>7.347803791843355E-4</v>
      </c>
      <c r="L128" s="30">
        <f t="shared" si="69"/>
        <v>8.2196719779004373E-4</v>
      </c>
      <c r="M128" s="30">
        <f t="shared" si="69"/>
        <v>8.1392366932997711E-4</v>
      </c>
      <c r="N128" s="30">
        <f t="shared" si="69"/>
        <v>7.1538908709608239E-4</v>
      </c>
      <c r="O128" s="30">
        <f t="shared" si="69"/>
        <v>6.9826178569682351E-4</v>
      </c>
      <c r="P128" s="30">
        <f t="shared" si="69"/>
        <v>6.4424476243891732E-4</v>
      </c>
      <c r="Q128" s="30">
        <f t="shared" si="69"/>
        <v>6.6005584111517566E-4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8.881862467130196E-4</v>
      </c>
      <c r="C129" s="29">
        <f t="shared" si="70"/>
        <v>7.3282248496972144E-4</v>
      </c>
      <c r="D129" s="29">
        <f t="shared" si="70"/>
        <v>7.579259692977406E-4</v>
      </c>
      <c r="E129" s="29">
        <f t="shared" si="70"/>
        <v>8.0052863002093202E-4</v>
      </c>
      <c r="F129" s="29">
        <f t="shared" si="70"/>
        <v>7.8535943582183642E-4</v>
      </c>
      <c r="G129" s="29">
        <f t="shared" si="70"/>
        <v>7.4100502348574946E-4</v>
      </c>
      <c r="H129" s="29">
        <f t="shared" si="70"/>
        <v>7.8217377050524928E-4</v>
      </c>
      <c r="I129" s="29">
        <f t="shared" si="70"/>
        <v>7.4939397092689466E-4</v>
      </c>
      <c r="J129" s="29">
        <f t="shared" si="70"/>
        <v>6.6936498038308503E-4</v>
      </c>
      <c r="K129" s="29">
        <f t="shared" si="70"/>
        <v>4.6530752240370264E-4</v>
      </c>
      <c r="L129" s="29">
        <f t="shared" si="70"/>
        <v>4.7191973007406956E-4</v>
      </c>
      <c r="M129" s="29">
        <f t="shared" si="70"/>
        <v>4.1902791760246784E-4</v>
      </c>
      <c r="N129" s="29">
        <f t="shared" si="70"/>
        <v>3.2095160913445282E-4</v>
      </c>
      <c r="O129" s="29">
        <f t="shared" si="70"/>
        <v>2.8673318032826426E-4</v>
      </c>
      <c r="P129" s="29">
        <f t="shared" si="70"/>
        <v>2.854495504014498E-4</v>
      </c>
      <c r="Q129" s="29">
        <f t="shared" si="70"/>
        <v>3.0900768463899538E-4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2.0456912706087282E-4</v>
      </c>
      <c r="C130" s="29">
        <f t="shared" si="71"/>
        <v>1.9433056455225623E-4</v>
      </c>
      <c r="D130" s="29">
        <f t="shared" si="71"/>
        <v>1.8321653264585788E-4</v>
      </c>
      <c r="E130" s="29">
        <f t="shared" si="71"/>
        <v>2.4430072150994486E-4</v>
      </c>
      <c r="F130" s="29">
        <f t="shared" si="71"/>
        <v>2.3508272190655595E-4</v>
      </c>
      <c r="G130" s="29">
        <f t="shared" si="71"/>
        <v>1.9053825158245105E-4</v>
      </c>
      <c r="H130" s="29">
        <f t="shared" si="71"/>
        <v>1.9370487401659505E-4</v>
      </c>
      <c r="I130" s="29">
        <f t="shared" si="71"/>
        <v>1.7841034667479547E-4</v>
      </c>
      <c r="J130" s="29">
        <f t="shared" si="71"/>
        <v>2.1075962021125161E-4</v>
      </c>
      <c r="K130" s="29">
        <f t="shared" si="71"/>
        <v>2.6947285678063292E-4</v>
      </c>
      <c r="L130" s="29">
        <f t="shared" si="71"/>
        <v>3.5004746771597411E-4</v>
      </c>
      <c r="M130" s="29">
        <f t="shared" si="71"/>
        <v>3.9489575172750932E-4</v>
      </c>
      <c r="N130" s="29">
        <f t="shared" si="71"/>
        <v>3.9443747796162956E-4</v>
      </c>
      <c r="O130" s="29">
        <f t="shared" si="71"/>
        <v>4.1152860536855924E-4</v>
      </c>
      <c r="P130" s="29">
        <f t="shared" si="71"/>
        <v>3.5879521203746758E-4</v>
      </c>
      <c r="Q130" s="29">
        <f t="shared" si="71"/>
        <v>3.5104815647618023E-4</v>
      </c>
    </row>
    <row r="131" spans="1:17" ht="11.45" customHeight="1" x14ac:dyDescent="0.25">
      <c r="A131" s="19" t="s">
        <v>32</v>
      </c>
      <c r="B131" s="30">
        <f t="shared" ref="B131:Q131" si="72">IF(B51=0,0,B51/B$29)</f>
        <v>1.1712462375155542E-3</v>
      </c>
      <c r="C131" s="30">
        <f t="shared" si="72"/>
        <v>1.7567010826453741E-3</v>
      </c>
      <c r="D131" s="30">
        <f t="shared" si="72"/>
        <v>8.4138928625643653E-4</v>
      </c>
      <c r="E131" s="30">
        <f t="shared" si="72"/>
        <v>7.4269779606668486E-4</v>
      </c>
      <c r="F131" s="30">
        <f t="shared" si="72"/>
        <v>1.0583240205452595E-3</v>
      </c>
      <c r="G131" s="30">
        <f t="shared" si="72"/>
        <v>8.2303038522303401E-4</v>
      </c>
      <c r="H131" s="30">
        <f t="shared" si="72"/>
        <v>9.6782793206906948E-4</v>
      </c>
      <c r="I131" s="30">
        <f t="shared" si="72"/>
        <v>7.6926956293653338E-4</v>
      </c>
      <c r="J131" s="30">
        <f t="shared" si="72"/>
        <v>6.1629289608666261E-4</v>
      </c>
      <c r="K131" s="30">
        <f t="shared" si="72"/>
        <v>7.8089753309272569E-4</v>
      </c>
      <c r="L131" s="30">
        <f t="shared" si="72"/>
        <v>6.6641034888148282E-4</v>
      </c>
      <c r="M131" s="30">
        <f t="shared" si="72"/>
        <v>4.9822955087776473E-4</v>
      </c>
      <c r="N131" s="30">
        <f t="shared" si="72"/>
        <v>8.4948682211862523E-4</v>
      </c>
      <c r="O131" s="30">
        <f t="shared" si="72"/>
        <v>3.4341713210947966E-4</v>
      </c>
      <c r="P131" s="30">
        <f t="shared" si="72"/>
        <v>4.9705063869879889E-4</v>
      </c>
      <c r="Q131" s="30">
        <f t="shared" si="72"/>
        <v>4.7760967900331428E-4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0</v>
      </c>
      <c r="C132" s="29">
        <f t="shared" si="73"/>
        <v>0</v>
      </c>
      <c r="D132" s="29">
        <f t="shared" si="73"/>
        <v>0</v>
      </c>
      <c r="E132" s="29">
        <f t="shared" si="73"/>
        <v>0</v>
      </c>
      <c r="F132" s="29">
        <f t="shared" si="73"/>
        <v>0</v>
      </c>
      <c r="G132" s="29">
        <f t="shared" si="73"/>
        <v>0</v>
      </c>
      <c r="H132" s="29">
        <f t="shared" si="73"/>
        <v>0</v>
      </c>
      <c r="I132" s="29">
        <f t="shared" si="73"/>
        <v>0</v>
      </c>
      <c r="J132" s="29">
        <f t="shared" si="73"/>
        <v>0</v>
      </c>
      <c r="K132" s="29">
        <f t="shared" si="73"/>
        <v>0</v>
      </c>
      <c r="L132" s="29">
        <f t="shared" si="73"/>
        <v>0</v>
      </c>
      <c r="M132" s="29">
        <f t="shared" si="73"/>
        <v>0</v>
      </c>
      <c r="N132" s="29">
        <f t="shared" si="73"/>
        <v>0</v>
      </c>
      <c r="O132" s="29">
        <f t="shared" si="73"/>
        <v>0</v>
      </c>
      <c r="P132" s="29">
        <f t="shared" si="73"/>
        <v>0</v>
      </c>
      <c r="Q132" s="29">
        <f t="shared" si="73"/>
        <v>0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1.1712462375155542E-3</v>
      </c>
      <c r="C133" s="28">
        <f t="shared" si="74"/>
        <v>1.7567010826453741E-3</v>
      </c>
      <c r="D133" s="28">
        <f t="shared" si="74"/>
        <v>8.4138928625643653E-4</v>
      </c>
      <c r="E133" s="28">
        <f t="shared" si="74"/>
        <v>7.4269779606668486E-4</v>
      </c>
      <c r="F133" s="28">
        <f t="shared" si="74"/>
        <v>1.0583240205452595E-3</v>
      </c>
      <c r="G133" s="28">
        <f t="shared" si="74"/>
        <v>8.2303038522303401E-4</v>
      </c>
      <c r="H133" s="28">
        <f t="shared" si="74"/>
        <v>9.6782793206906948E-4</v>
      </c>
      <c r="I133" s="28">
        <f t="shared" si="74"/>
        <v>7.6926956293653338E-4</v>
      </c>
      <c r="J133" s="28">
        <f t="shared" si="74"/>
        <v>6.1629289608666261E-4</v>
      </c>
      <c r="K133" s="28">
        <f t="shared" si="74"/>
        <v>7.8089753309272569E-4</v>
      </c>
      <c r="L133" s="28">
        <f t="shared" si="74"/>
        <v>6.6641034888148282E-4</v>
      </c>
      <c r="M133" s="28">
        <f t="shared" si="74"/>
        <v>4.9822955087776473E-4</v>
      </c>
      <c r="N133" s="28">
        <f t="shared" si="74"/>
        <v>8.4948682211862523E-4</v>
      </c>
      <c r="O133" s="28">
        <f t="shared" si="74"/>
        <v>3.4341713210947966E-4</v>
      </c>
      <c r="P133" s="28">
        <f t="shared" si="74"/>
        <v>4.9705063869879889E-4</v>
      </c>
      <c r="Q133" s="28">
        <f t="shared" si="74"/>
        <v>4.7760967900331428E-4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0.72778277180433981</v>
      </c>
      <c r="C136" s="32">
        <f t="shared" si="76"/>
        <v>0.71906923198509287</v>
      </c>
      <c r="D136" s="32">
        <f t="shared" si="76"/>
        <v>0.6977984695080931</v>
      </c>
      <c r="E136" s="32">
        <f t="shared" si="76"/>
        <v>0.67201240359165049</v>
      </c>
      <c r="F136" s="32">
        <f t="shared" si="76"/>
        <v>0.65386811470329897</v>
      </c>
      <c r="G136" s="32">
        <f t="shared" si="76"/>
        <v>0.62372351878054688</v>
      </c>
      <c r="H136" s="32">
        <f t="shared" si="76"/>
        <v>0.61399342984907368</v>
      </c>
      <c r="I136" s="32">
        <f t="shared" si="76"/>
        <v>0.61207426830413869</v>
      </c>
      <c r="J136" s="32">
        <f t="shared" si="76"/>
        <v>0.61021772776268579</v>
      </c>
      <c r="K136" s="32">
        <f t="shared" si="76"/>
        <v>0.61131260624775574</v>
      </c>
      <c r="L136" s="32">
        <f t="shared" si="76"/>
        <v>0.60812274039941905</v>
      </c>
      <c r="M136" s="32">
        <f t="shared" si="76"/>
        <v>0.60041333374508987</v>
      </c>
      <c r="N136" s="32">
        <f t="shared" si="76"/>
        <v>0.58915562525057674</v>
      </c>
      <c r="O136" s="32">
        <f t="shared" si="76"/>
        <v>0.58044605396802984</v>
      </c>
      <c r="P136" s="32">
        <f t="shared" si="76"/>
        <v>0.57516452527852013</v>
      </c>
      <c r="Q136" s="32">
        <f t="shared" si="76"/>
        <v>0.56612859931216919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0.65933578518119207</v>
      </c>
      <c r="C137" s="31">
        <f t="shared" si="77"/>
        <v>0.65249169169380361</v>
      </c>
      <c r="D137" s="31">
        <f t="shared" si="77"/>
        <v>0.63652819562163288</v>
      </c>
      <c r="E137" s="31">
        <f t="shared" si="77"/>
        <v>0.6080078415450213</v>
      </c>
      <c r="F137" s="31">
        <f t="shared" si="77"/>
        <v>0.58049771955468354</v>
      </c>
      <c r="G137" s="31">
        <f t="shared" si="77"/>
        <v>0.55315108037262761</v>
      </c>
      <c r="H137" s="31">
        <f t="shared" si="77"/>
        <v>0.54396174515133766</v>
      </c>
      <c r="I137" s="31">
        <f t="shared" si="77"/>
        <v>0.54099340090258596</v>
      </c>
      <c r="J137" s="31">
        <f t="shared" si="77"/>
        <v>0.53397676530600091</v>
      </c>
      <c r="K137" s="31">
        <f t="shared" si="77"/>
        <v>0.53912637942871244</v>
      </c>
      <c r="L137" s="31">
        <f t="shared" si="77"/>
        <v>0.5367168120032797</v>
      </c>
      <c r="M137" s="31">
        <f t="shared" si="77"/>
        <v>0.52657696403432674</v>
      </c>
      <c r="N137" s="31">
        <f t="shared" si="77"/>
        <v>0.52060104438373322</v>
      </c>
      <c r="O137" s="31">
        <f t="shared" si="77"/>
        <v>0.51364923752606861</v>
      </c>
      <c r="P137" s="31">
        <f t="shared" si="77"/>
        <v>0.50934540813758988</v>
      </c>
      <c r="Q137" s="31">
        <f t="shared" si="77"/>
        <v>0.50008090450302833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1.2836662850970666E-2</v>
      </c>
      <c r="C138" s="29">
        <f t="shared" si="78"/>
        <v>1.1528113544662781E-2</v>
      </c>
      <c r="D138" s="29">
        <f t="shared" si="78"/>
        <v>1.080220421364385E-2</v>
      </c>
      <c r="E138" s="29">
        <f t="shared" si="78"/>
        <v>9.4447888292286571E-3</v>
      </c>
      <c r="F138" s="29">
        <f t="shared" si="78"/>
        <v>8.8516680993980315E-3</v>
      </c>
      <c r="G138" s="29">
        <f t="shared" si="78"/>
        <v>8.4357451247563369E-3</v>
      </c>
      <c r="H138" s="29">
        <f t="shared" si="78"/>
        <v>8.3259693007019329E-3</v>
      </c>
      <c r="I138" s="29">
        <f t="shared" si="78"/>
        <v>8.1893205011429951E-3</v>
      </c>
      <c r="J138" s="29">
        <f t="shared" si="78"/>
        <v>8.3278182350787853E-3</v>
      </c>
      <c r="K138" s="29">
        <f t="shared" si="78"/>
        <v>8.5637319921444185E-3</v>
      </c>
      <c r="L138" s="29">
        <f t="shared" si="78"/>
        <v>9.2020182208056838E-3</v>
      </c>
      <c r="M138" s="29">
        <f t="shared" si="78"/>
        <v>9.3638473181656377E-3</v>
      </c>
      <c r="N138" s="29">
        <f t="shared" si="78"/>
        <v>9.7355706533706534E-3</v>
      </c>
      <c r="O138" s="29">
        <f t="shared" si="78"/>
        <v>9.8138997012609617E-3</v>
      </c>
      <c r="P138" s="29">
        <f t="shared" si="78"/>
        <v>9.5219820070896761E-3</v>
      </c>
      <c r="Q138" s="29">
        <f t="shared" si="78"/>
        <v>9.3333262613960691E-3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0.54704756810813915</v>
      </c>
      <c r="C139" s="29">
        <f t="shared" si="79"/>
        <v>0.53693568086184018</v>
      </c>
      <c r="D139" s="29">
        <f t="shared" si="79"/>
        <v>0.53221158318438133</v>
      </c>
      <c r="E139" s="29">
        <f t="shared" si="79"/>
        <v>0.52345382530899542</v>
      </c>
      <c r="F139" s="29">
        <f t="shared" si="79"/>
        <v>0.50667872796979707</v>
      </c>
      <c r="G139" s="29">
        <f t="shared" si="79"/>
        <v>0.48542781564919463</v>
      </c>
      <c r="H139" s="29">
        <f t="shared" si="79"/>
        <v>0.47692795649924091</v>
      </c>
      <c r="I139" s="29">
        <f t="shared" si="79"/>
        <v>0.47730939958967211</v>
      </c>
      <c r="J139" s="29">
        <f t="shared" si="79"/>
        <v>0.47101985041593325</v>
      </c>
      <c r="K139" s="29">
        <f t="shared" si="79"/>
        <v>0.47564171504768687</v>
      </c>
      <c r="L139" s="29">
        <f t="shared" si="79"/>
        <v>0.46837702274722082</v>
      </c>
      <c r="M139" s="29">
        <f t="shared" si="79"/>
        <v>0.46201449750714096</v>
      </c>
      <c r="N139" s="29">
        <f t="shared" si="79"/>
        <v>0.4567997931532608</v>
      </c>
      <c r="O139" s="29">
        <f t="shared" si="79"/>
        <v>0.44814131759928622</v>
      </c>
      <c r="P139" s="29">
        <f t="shared" si="79"/>
        <v>0.44231885648334879</v>
      </c>
      <c r="Q139" s="29">
        <f t="shared" si="79"/>
        <v>0.43756318306180803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9.9451554222082281E-2</v>
      </c>
      <c r="C140" s="29">
        <f t="shared" si="80"/>
        <v>0.10402789728730064</v>
      </c>
      <c r="D140" s="29">
        <f t="shared" si="80"/>
        <v>9.3514408223607751E-2</v>
      </c>
      <c r="E140" s="29">
        <f t="shared" si="80"/>
        <v>7.510922740679718E-2</v>
      </c>
      <c r="F140" s="29">
        <f t="shared" si="80"/>
        <v>6.4967323485488476E-2</v>
      </c>
      <c r="G140" s="29">
        <f t="shared" si="80"/>
        <v>5.9287519598676612E-2</v>
      </c>
      <c r="H140" s="29">
        <f t="shared" si="80"/>
        <v>5.8707819351394824E-2</v>
      </c>
      <c r="I140" s="29">
        <f t="shared" si="80"/>
        <v>5.5494680811770863E-2</v>
      </c>
      <c r="J140" s="29">
        <f t="shared" si="80"/>
        <v>5.4629096654988822E-2</v>
      </c>
      <c r="K140" s="29">
        <f t="shared" si="80"/>
        <v>5.4920932388881225E-2</v>
      </c>
      <c r="L140" s="29">
        <f t="shared" si="80"/>
        <v>5.9137771035253237E-2</v>
      </c>
      <c r="M140" s="29">
        <f t="shared" si="80"/>
        <v>5.5198619209020104E-2</v>
      </c>
      <c r="N140" s="29">
        <f t="shared" si="80"/>
        <v>5.4065680577101705E-2</v>
      </c>
      <c r="O140" s="29">
        <f t="shared" si="80"/>
        <v>5.5694020225521494E-2</v>
      </c>
      <c r="P140" s="29">
        <f t="shared" si="80"/>
        <v>5.7504569647151338E-2</v>
      </c>
      <c r="Q140" s="29">
        <f t="shared" si="80"/>
        <v>5.3184395179824269E-2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2.0288436358694602E-2</v>
      </c>
      <c r="C141" s="30">
        <f t="shared" si="81"/>
        <v>1.8428024009996286E-2</v>
      </c>
      <c r="D141" s="30">
        <f t="shared" si="81"/>
        <v>1.7195128169639935E-2</v>
      </c>
      <c r="E141" s="30">
        <f t="shared" si="81"/>
        <v>1.4447300900557337E-2</v>
      </c>
      <c r="F141" s="30">
        <f t="shared" si="81"/>
        <v>1.3431439365579756E-2</v>
      </c>
      <c r="G141" s="30">
        <f t="shared" si="81"/>
        <v>1.3032415059884672E-2</v>
      </c>
      <c r="H141" s="30">
        <f t="shared" si="81"/>
        <v>1.337843994046429E-2</v>
      </c>
      <c r="I141" s="30">
        <f t="shared" si="81"/>
        <v>1.2491307531462801E-2</v>
      </c>
      <c r="J141" s="30">
        <f t="shared" si="81"/>
        <v>1.4176279029561917E-2</v>
      </c>
      <c r="K141" s="30">
        <f t="shared" si="81"/>
        <v>1.2768317514290585E-2</v>
      </c>
      <c r="L141" s="30">
        <f t="shared" si="81"/>
        <v>1.3288499691886058E-2</v>
      </c>
      <c r="M141" s="30">
        <f t="shared" si="81"/>
        <v>1.3285548344892524E-2</v>
      </c>
      <c r="N141" s="30">
        <f t="shared" si="81"/>
        <v>1.3631151072716549E-2</v>
      </c>
      <c r="O141" s="30">
        <f t="shared" si="81"/>
        <v>1.3501034248541441E-2</v>
      </c>
      <c r="P141" s="30">
        <f t="shared" si="81"/>
        <v>1.2797997155353917E-2</v>
      </c>
      <c r="Q141" s="30">
        <f t="shared" si="81"/>
        <v>1.1880356913177813E-2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2.0288436358694602E-2</v>
      </c>
      <c r="C143" s="29">
        <f t="shared" si="83"/>
        <v>1.8428024009996286E-2</v>
      </c>
      <c r="D143" s="29">
        <f t="shared" si="83"/>
        <v>1.7195128169639935E-2</v>
      </c>
      <c r="E143" s="29">
        <f t="shared" si="83"/>
        <v>1.4447300900557337E-2</v>
      </c>
      <c r="F143" s="29">
        <f t="shared" si="83"/>
        <v>1.3431439365579756E-2</v>
      </c>
      <c r="G143" s="29">
        <f t="shared" si="83"/>
        <v>1.3032415059884672E-2</v>
      </c>
      <c r="H143" s="29">
        <f t="shared" si="83"/>
        <v>1.337843994046429E-2</v>
      </c>
      <c r="I143" s="29">
        <f t="shared" si="83"/>
        <v>1.2491307531462801E-2</v>
      </c>
      <c r="J143" s="29">
        <f t="shared" si="83"/>
        <v>1.4176279029561917E-2</v>
      </c>
      <c r="K143" s="29">
        <f t="shared" si="83"/>
        <v>1.2768317514290585E-2</v>
      </c>
      <c r="L143" s="29">
        <f t="shared" si="83"/>
        <v>1.3288499691886058E-2</v>
      </c>
      <c r="M143" s="29">
        <f t="shared" si="83"/>
        <v>1.3285548344892524E-2</v>
      </c>
      <c r="N143" s="29">
        <f t="shared" si="83"/>
        <v>1.3631151072716549E-2</v>
      </c>
      <c r="O143" s="29">
        <f t="shared" si="83"/>
        <v>1.3501034248541441E-2</v>
      </c>
      <c r="P143" s="29">
        <f t="shared" si="83"/>
        <v>1.2797997155353917E-2</v>
      </c>
      <c r="Q143" s="29">
        <f t="shared" si="83"/>
        <v>1.1880356913177813E-2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4.8158550264453218E-2</v>
      </c>
      <c r="C145" s="30">
        <f t="shared" si="85"/>
        <v>4.8149516281293006E-2</v>
      </c>
      <c r="D145" s="30">
        <f t="shared" si="85"/>
        <v>4.4075145716820287E-2</v>
      </c>
      <c r="E145" s="30">
        <f t="shared" si="85"/>
        <v>4.9557261146071896E-2</v>
      </c>
      <c r="F145" s="30">
        <f t="shared" si="85"/>
        <v>5.9938955783035743E-2</v>
      </c>
      <c r="G145" s="30">
        <f t="shared" si="85"/>
        <v>5.7540023348034625E-2</v>
      </c>
      <c r="H145" s="30">
        <f t="shared" si="85"/>
        <v>5.6653244757271688E-2</v>
      </c>
      <c r="I145" s="30">
        <f t="shared" si="85"/>
        <v>5.8589559870089902E-2</v>
      </c>
      <c r="J145" s="30">
        <f t="shared" si="85"/>
        <v>6.2064683427122902E-2</v>
      </c>
      <c r="K145" s="30">
        <f t="shared" si="85"/>
        <v>5.9417909304752665E-2</v>
      </c>
      <c r="L145" s="30">
        <f t="shared" si="85"/>
        <v>5.8117428704253238E-2</v>
      </c>
      <c r="M145" s="30">
        <f t="shared" si="85"/>
        <v>6.05508213658707E-2</v>
      </c>
      <c r="N145" s="30">
        <f t="shared" si="85"/>
        <v>5.4923429794127017E-2</v>
      </c>
      <c r="O145" s="30">
        <f t="shared" si="85"/>
        <v>5.3295782193419794E-2</v>
      </c>
      <c r="P145" s="30">
        <f t="shared" si="85"/>
        <v>5.3021119985576397E-2</v>
      </c>
      <c r="Q145" s="30">
        <f t="shared" si="85"/>
        <v>5.4167337895963036E-2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1.7097371184456788E-3</v>
      </c>
      <c r="C146" s="29">
        <f t="shared" si="86"/>
        <v>1.6297181981038793E-3</v>
      </c>
      <c r="D146" s="29">
        <f t="shared" si="86"/>
        <v>1.5340246353655529E-3</v>
      </c>
      <c r="E146" s="29">
        <f t="shared" si="86"/>
        <v>1.560619926507967E-3</v>
      </c>
      <c r="F146" s="29">
        <f t="shared" si="86"/>
        <v>1.652059583523228E-3</v>
      </c>
      <c r="G146" s="29">
        <f t="shared" si="86"/>
        <v>2.0869338402523473E-3</v>
      </c>
      <c r="H146" s="29">
        <f t="shared" si="86"/>
        <v>2.435819368238926E-3</v>
      </c>
      <c r="I146" s="29">
        <f t="shared" si="86"/>
        <v>2.3339528215884785E-3</v>
      </c>
      <c r="J146" s="29">
        <f t="shared" si="86"/>
        <v>2.7535945392878959E-3</v>
      </c>
      <c r="K146" s="29">
        <f t="shared" si="86"/>
        <v>2.5693981952215846E-3</v>
      </c>
      <c r="L146" s="29">
        <f t="shared" si="86"/>
        <v>2.3573462881345039E-3</v>
      </c>
      <c r="M146" s="29">
        <f t="shared" si="86"/>
        <v>1.6231364261640221E-3</v>
      </c>
      <c r="N146" s="29">
        <f t="shared" si="86"/>
        <v>1.5425501045739512E-3</v>
      </c>
      <c r="O146" s="29">
        <f t="shared" si="86"/>
        <v>8.703852084999597E-4</v>
      </c>
      <c r="P146" s="29">
        <f t="shared" si="86"/>
        <v>8.3390368001031454E-4</v>
      </c>
      <c r="Q146" s="29">
        <f t="shared" si="86"/>
        <v>9.2409064266183328E-4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3.3182229031274144E-2</v>
      </c>
      <c r="C147" s="29">
        <f t="shared" si="87"/>
        <v>3.4221153390535074E-2</v>
      </c>
      <c r="D147" s="29">
        <f t="shared" si="87"/>
        <v>3.1669256158149313E-2</v>
      </c>
      <c r="E147" s="29">
        <f t="shared" si="87"/>
        <v>3.6248983007796061E-2</v>
      </c>
      <c r="F147" s="29">
        <f t="shared" si="87"/>
        <v>4.3432478544201132E-2</v>
      </c>
      <c r="G147" s="29">
        <f t="shared" si="87"/>
        <v>4.1100086085714228E-2</v>
      </c>
      <c r="H147" s="29">
        <f t="shared" si="87"/>
        <v>3.9191133166640281E-2</v>
      </c>
      <c r="I147" s="29">
        <f t="shared" si="87"/>
        <v>3.970067844609363E-2</v>
      </c>
      <c r="J147" s="29">
        <f t="shared" si="87"/>
        <v>4.066677508578502E-2</v>
      </c>
      <c r="K147" s="29">
        <f t="shared" si="87"/>
        <v>3.6728588926260922E-2</v>
      </c>
      <c r="L147" s="29">
        <f t="shared" si="87"/>
        <v>3.5981076181804794E-2</v>
      </c>
      <c r="M147" s="29">
        <f t="shared" si="87"/>
        <v>3.8019871030679685E-2</v>
      </c>
      <c r="N147" s="29">
        <f t="shared" si="87"/>
        <v>3.2926005206863548E-2</v>
      </c>
      <c r="O147" s="29">
        <f t="shared" si="87"/>
        <v>3.152555585715737E-2</v>
      </c>
      <c r="P147" s="29">
        <f t="shared" si="87"/>
        <v>3.171043808409351E-2</v>
      </c>
      <c r="Q147" s="29">
        <f t="shared" si="87"/>
        <v>3.3918548345908642E-2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1.3266584114733398E-2</v>
      </c>
      <c r="C148" s="29">
        <f t="shared" si="88"/>
        <v>1.2298644692654057E-2</v>
      </c>
      <c r="D148" s="29">
        <f t="shared" si="88"/>
        <v>1.0871864923305424E-2</v>
      </c>
      <c r="E148" s="29">
        <f t="shared" si="88"/>
        <v>1.1747658211767866E-2</v>
      </c>
      <c r="F148" s="29">
        <f t="shared" si="88"/>
        <v>1.4854417655311383E-2</v>
      </c>
      <c r="G148" s="29">
        <f t="shared" si="88"/>
        <v>1.4353003422068047E-2</v>
      </c>
      <c r="H148" s="29">
        <f t="shared" si="88"/>
        <v>1.502629222239249E-2</v>
      </c>
      <c r="I148" s="29">
        <f t="shared" si="88"/>
        <v>1.6554928602407801E-2</v>
      </c>
      <c r="J148" s="29">
        <f t="shared" si="88"/>
        <v>1.8644313802049981E-2</v>
      </c>
      <c r="K148" s="29">
        <f t="shared" si="88"/>
        <v>2.0119922183270165E-2</v>
      </c>
      <c r="L148" s="29">
        <f t="shared" si="88"/>
        <v>1.9779006234313931E-2</v>
      </c>
      <c r="M148" s="29">
        <f t="shared" si="88"/>
        <v>2.0907813909026997E-2</v>
      </c>
      <c r="N148" s="29">
        <f t="shared" si="88"/>
        <v>2.0454874482689522E-2</v>
      </c>
      <c r="O148" s="29">
        <f t="shared" si="88"/>
        <v>2.0899841127762466E-2</v>
      </c>
      <c r="P148" s="29">
        <f t="shared" si="88"/>
        <v>2.0476778221472577E-2</v>
      </c>
      <c r="Q148" s="29">
        <f t="shared" si="88"/>
        <v>1.9324698907392558E-2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0.27221722819566013</v>
      </c>
      <c r="C149" s="32">
        <f t="shared" si="89"/>
        <v>0.28093076801490707</v>
      </c>
      <c r="D149" s="32">
        <f t="shared" si="89"/>
        <v>0.3022015304919069</v>
      </c>
      <c r="E149" s="32">
        <f t="shared" si="89"/>
        <v>0.32798759640834957</v>
      </c>
      <c r="F149" s="32">
        <f t="shared" si="89"/>
        <v>0.34613188529670103</v>
      </c>
      <c r="G149" s="32">
        <f t="shared" si="89"/>
        <v>0.37627648121945312</v>
      </c>
      <c r="H149" s="32">
        <f t="shared" si="89"/>
        <v>0.38600657015092643</v>
      </c>
      <c r="I149" s="32">
        <f t="shared" si="89"/>
        <v>0.3879257316958612</v>
      </c>
      <c r="J149" s="32">
        <f t="shared" si="89"/>
        <v>0.38978227223731415</v>
      </c>
      <c r="K149" s="32">
        <f t="shared" si="89"/>
        <v>0.3886873937522442</v>
      </c>
      <c r="L149" s="32">
        <f t="shared" si="89"/>
        <v>0.39187725960058095</v>
      </c>
      <c r="M149" s="32">
        <f t="shared" si="89"/>
        <v>0.39958666625491024</v>
      </c>
      <c r="N149" s="32">
        <f t="shared" si="89"/>
        <v>0.41084437474942326</v>
      </c>
      <c r="O149" s="32">
        <f t="shared" si="89"/>
        <v>0.4195539460319701</v>
      </c>
      <c r="P149" s="32">
        <f t="shared" si="89"/>
        <v>0.42483547472147981</v>
      </c>
      <c r="Q149" s="32">
        <f t="shared" si="89"/>
        <v>0.43387140068783081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0.26312171154139474</v>
      </c>
      <c r="C150" s="31">
        <f t="shared" si="90"/>
        <v>0.27323544063884864</v>
      </c>
      <c r="D150" s="31">
        <f t="shared" si="90"/>
        <v>0.29564536304475447</v>
      </c>
      <c r="E150" s="31">
        <f t="shared" si="90"/>
        <v>0.32180911234369358</v>
      </c>
      <c r="F150" s="31">
        <f t="shared" si="90"/>
        <v>0.34014484276141571</v>
      </c>
      <c r="G150" s="31">
        <f t="shared" si="90"/>
        <v>0.37131203052395179</v>
      </c>
      <c r="H150" s="31">
        <f t="shared" si="90"/>
        <v>0.38062154131706349</v>
      </c>
      <c r="I150" s="31">
        <f t="shared" si="90"/>
        <v>0.38291782890386211</v>
      </c>
      <c r="J150" s="31">
        <f t="shared" si="90"/>
        <v>0.38485244804618951</v>
      </c>
      <c r="K150" s="31">
        <f t="shared" si="90"/>
        <v>0.38351274334033131</v>
      </c>
      <c r="L150" s="31">
        <f t="shared" si="90"/>
        <v>0.38673642981385742</v>
      </c>
      <c r="M150" s="31">
        <f t="shared" si="90"/>
        <v>0.39487238619772858</v>
      </c>
      <c r="N150" s="31">
        <f t="shared" si="90"/>
        <v>0.406446617179058</v>
      </c>
      <c r="O150" s="31">
        <f t="shared" si="90"/>
        <v>0.41580531207022736</v>
      </c>
      <c r="P150" s="31">
        <f t="shared" si="90"/>
        <v>0.42045026326807955</v>
      </c>
      <c r="Q150" s="31">
        <f t="shared" si="90"/>
        <v>0.42966758959539297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2.9726391003173577E-2</v>
      </c>
      <c r="C151" s="29">
        <f t="shared" si="91"/>
        <v>3.1944719209679034E-2</v>
      </c>
      <c r="D151" s="29">
        <f t="shared" si="91"/>
        <v>3.5643598387589487E-2</v>
      </c>
      <c r="E151" s="29">
        <f t="shared" si="91"/>
        <v>3.6374091675927082E-2</v>
      </c>
      <c r="F151" s="29">
        <f t="shared" si="91"/>
        <v>4.0215516742411493E-2</v>
      </c>
      <c r="G151" s="29">
        <f t="shared" si="91"/>
        <v>4.492410713816658E-2</v>
      </c>
      <c r="H151" s="29">
        <f t="shared" si="91"/>
        <v>5.0164882139851215E-2</v>
      </c>
      <c r="I151" s="29">
        <f t="shared" si="91"/>
        <v>5.4591053721155205E-2</v>
      </c>
      <c r="J151" s="29">
        <f t="shared" si="91"/>
        <v>6.5329881493336087E-2</v>
      </c>
      <c r="K151" s="29">
        <f t="shared" si="91"/>
        <v>6.791657173478359E-2</v>
      </c>
      <c r="L151" s="29">
        <f t="shared" si="91"/>
        <v>7.6098738926060672E-2</v>
      </c>
      <c r="M151" s="29">
        <f t="shared" si="91"/>
        <v>7.7101203863113824E-2</v>
      </c>
      <c r="N151" s="29">
        <f t="shared" si="91"/>
        <v>8.0523652297773918E-2</v>
      </c>
      <c r="O151" s="29">
        <f t="shared" si="91"/>
        <v>8.4866255367897894E-2</v>
      </c>
      <c r="P151" s="29">
        <f t="shared" si="91"/>
        <v>9.1621888299122781E-2</v>
      </c>
      <c r="Q151" s="29">
        <f t="shared" si="91"/>
        <v>9.621107917725906E-2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0.23339532053822115</v>
      </c>
      <c r="C152" s="29">
        <f t="shared" si="92"/>
        <v>0.2412907214291696</v>
      </c>
      <c r="D152" s="29">
        <f t="shared" si="92"/>
        <v>0.26000176465716501</v>
      </c>
      <c r="E152" s="29">
        <f t="shared" si="92"/>
        <v>0.28543502066776649</v>
      </c>
      <c r="F152" s="29">
        <f t="shared" si="92"/>
        <v>0.29992932601900424</v>
      </c>
      <c r="G152" s="29">
        <f t="shared" si="92"/>
        <v>0.32638792338578521</v>
      </c>
      <c r="H152" s="29">
        <f t="shared" si="92"/>
        <v>0.33045665917721229</v>
      </c>
      <c r="I152" s="29">
        <f t="shared" si="92"/>
        <v>0.32832677518270692</v>
      </c>
      <c r="J152" s="29">
        <f t="shared" si="92"/>
        <v>0.31952256655285344</v>
      </c>
      <c r="K152" s="29">
        <f t="shared" si="92"/>
        <v>0.3155961716055477</v>
      </c>
      <c r="L152" s="29">
        <f t="shared" si="92"/>
        <v>0.31063769088779669</v>
      </c>
      <c r="M152" s="29">
        <f t="shared" si="92"/>
        <v>0.31777118233461471</v>
      </c>
      <c r="N152" s="29">
        <f t="shared" si="92"/>
        <v>0.32592296488128414</v>
      </c>
      <c r="O152" s="29">
        <f t="shared" si="92"/>
        <v>0.33093905670232948</v>
      </c>
      <c r="P152" s="29">
        <f t="shared" si="92"/>
        <v>0.32882837496895678</v>
      </c>
      <c r="Q152" s="29">
        <f t="shared" si="92"/>
        <v>0.3334565104181339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6.6351265081521652E-3</v>
      </c>
      <c r="C153" s="30">
        <f t="shared" si="93"/>
        <v>4.8015979700602928E-3</v>
      </c>
      <c r="D153" s="30">
        <f t="shared" si="93"/>
        <v>4.6424073141515558E-3</v>
      </c>
      <c r="E153" s="30">
        <f t="shared" si="93"/>
        <v>4.2764756775604497E-3</v>
      </c>
      <c r="F153" s="30">
        <f t="shared" si="93"/>
        <v>3.7895502065827492E-3</v>
      </c>
      <c r="G153" s="30">
        <f t="shared" si="93"/>
        <v>3.131585266126796E-3</v>
      </c>
      <c r="H153" s="30">
        <f t="shared" si="93"/>
        <v>3.3516154068749496E-3</v>
      </c>
      <c r="I153" s="30">
        <f t="shared" si="93"/>
        <v>3.2329525784495559E-3</v>
      </c>
      <c r="J153" s="30">
        <f t="shared" si="93"/>
        <v>3.3515769741738911E-3</v>
      </c>
      <c r="K153" s="30">
        <f t="shared" si="93"/>
        <v>3.5488115667944072E-3</v>
      </c>
      <c r="L153" s="30">
        <f t="shared" si="93"/>
        <v>3.5429806950919352E-3</v>
      </c>
      <c r="M153" s="30">
        <f t="shared" si="93"/>
        <v>3.2929083887445888E-3</v>
      </c>
      <c r="N153" s="30">
        <f t="shared" si="93"/>
        <v>2.7000221239962883E-3</v>
      </c>
      <c r="O153" s="30">
        <f t="shared" si="93"/>
        <v>2.6263023895503669E-3</v>
      </c>
      <c r="P153" s="30">
        <f t="shared" si="93"/>
        <v>3.148371194973157E-3</v>
      </c>
      <c r="Q153" s="30">
        <f t="shared" si="93"/>
        <v>2.9790409423764231E-3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1.1687867923658769E-3</v>
      </c>
      <c r="C154" s="30">
        <f t="shared" si="94"/>
        <v>9.7985799633627758E-4</v>
      </c>
      <c r="D154" s="30">
        <f t="shared" si="94"/>
        <v>9.9584955925580598E-4</v>
      </c>
      <c r="E154" s="30">
        <f t="shared" si="94"/>
        <v>1.0976421006934822E-3</v>
      </c>
      <c r="F154" s="30">
        <f t="shared" si="94"/>
        <v>1.0620417389621451E-3</v>
      </c>
      <c r="G154" s="30">
        <f t="shared" si="94"/>
        <v>9.5926718426436514E-4</v>
      </c>
      <c r="H154" s="30">
        <f t="shared" si="94"/>
        <v>1.0055169372492762E-3</v>
      </c>
      <c r="I154" s="30">
        <f t="shared" si="94"/>
        <v>9.5704110077173595E-4</v>
      </c>
      <c r="J154" s="30">
        <f t="shared" si="94"/>
        <v>9.1664813893020203E-4</v>
      </c>
      <c r="K154" s="30">
        <f t="shared" si="94"/>
        <v>7.7589193976240528E-4</v>
      </c>
      <c r="L154" s="30">
        <f t="shared" si="94"/>
        <v>8.7043367576332767E-4</v>
      </c>
      <c r="M154" s="30">
        <f t="shared" si="94"/>
        <v>8.7151927532603363E-4</v>
      </c>
      <c r="N154" s="30">
        <f t="shared" si="94"/>
        <v>7.6337150709627165E-4</v>
      </c>
      <c r="O154" s="30">
        <f t="shared" si="94"/>
        <v>7.4476596552368248E-4</v>
      </c>
      <c r="P154" s="30">
        <f t="shared" si="94"/>
        <v>6.8894250309255514E-4</v>
      </c>
      <c r="Q154" s="30">
        <f t="shared" si="94"/>
        <v>7.0150600087536159E-4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9.4998421351528972E-4</v>
      </c>
      <c r="C155" s="29">
        <f t="shared" si="95"/>
        <v>7.7448051555546531E-4</v>
      </c>
      <c r="D155" s="29">
        <f t="shared" si="95"/>
        <v>8.0198295254432957E-4</v>
      </c>
      <c r="E155" s="29">
        <f t="shared" si="95"/>
        <v>8.4099276674606707E-4</v>
      </c>
      <c r="F155" s="29">
        <f t="shared" si="95"/>
        <v>8.1737558039282599E-4</v>
      </c>
      <c r="G155" s="29">
        <f t="shared" si="95"/>
        <v>7.6305827268505981E-4</v>
      </c>
      <c r="H155" s="29">
        <f t="shared" si="95"/>
        <v>8.0592907584376534E-4</v>
      </c>
      <c r="I155" s="29">
        <f t="shared" si="95"/>
        <v>7.7300872311253312E-4</v>
      </c>
      <c r="J155" s="29">
        <f t="shared" si="95"/>
        <v>6.9714238542914139E-4</v>
      </c>
      <c r="K155" s="29">
        <f t="shared" si="95"/>
        <v>4.9134185720176385E-4</v>
      </c>
      <c r="L155" s="29">
        <f t="shared" si="95"/>
        <v>4.997460074051941E-4</v>
      </c>
      <c r="M155" s="29">
        <f t="shared" si="95"/>
        <v>4.4867955172123847E-4</v>
      </c>
      <c r="N155" s="29">
        <f t="shared" si="95"/>
        <v>3.4247840509347136E-4</v>
      </c>
      <c r="O155" s="29">
        <f t="shared" si="95"/>
        <v>3.058295875117191E-4</v>
      </c>
      <c r="P155" s="29">
        <f t="shared" si="95"/>
        <v>3.0525405750406084E-4</v>
      </c>
      <c r="Q155" s="29">
        <f t="shared" si="95"/>
        <v>3.2841273660213154E-4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2.1880257885058729E-4</v>
      </c>
      <c r="C156" s="29">
        <f t="shared" si="96"/>
        <v>2.0537748078081224E-4</v>
      </c>
      <c r="D156" s="29">
        <f t="shared" si="96"/>
        <v>1.9386660671147645E-4</v>
      </c>
      <c r="E156" s="29">
        <f t="shared" si="96"/>
        <v>2.5664933394741515E-4</v>
      </c>
      <c r="F156" s="29">
        <f t="shared" si="96"/>
        <v>2.4466615856931918E-4</v>
      </c>
      <c r="G156" s="29">
        <f t="shared" si="96"/>
        <v>1.9620891157930527E-4</v>
      </c>
      <c r="H156" s="29">
        <f t="shared" si="96"/>
        <v>1.9958786140551071E-4</v>
      </c>
      <c r="I156" s="29">
        <f t="shared" si="96"/>
        <v>1.8403237765920292E-4</v>
      </c>
      <c r="J156" s="29">
        <f t="shared" si="96"/>
        <v>2.195057535010608E-4</v>
      </c>
      <c r="K156" s="29">
        <f t="shared" si="96"/>
        <v>2.8455008256064149E-4</v>
      </c>
      <c r="L156" s="29">
        <f t="shared" si="96"/>
        <v>3.7068766835813362E-4</v>
      </c>
      <c r="M156" s="29">
        <f t="shared" si="96"/>
        <v>4.2283972360479511E-4</v>
      </c>
      <c r="N156" s="29">
        <f t="shared" si="96"/>
        <v>4.2089310200280034E-4</v>
      </c>
      <c r="O156" s="29">
        <f t="shared" si="96"/>
        <v>4.3893637801196343E-4</v>
      </c>
      <c r="P156" s="29">
        <f t="shared" si="96"/>
        <v>3.836884455884943E-4</v>
      </c>
      <c r="Q156" s="29">
        <f t="shared" si="96"/>
        <v>3.7309326427323005E-4</v>
      </c>
    </row>
    <row r="157" spans="1:17" ht="11.45" customHeight="1" x14ac:dyDescent="0.25">
      <c r="A157" s="19" t="s">
        <v>32</v>
      </c>
      <c r="B157" s="30">
        <f t="shared" ref="B157:Q157" si="97">IF(B77=0,0,B77/B$55)</f>
        <v>1.2916033537473805E-3</v>
      </c>
      <c r="C157" s="30">
        <f t="shared" si="97"/>
        <v>1.9138714096618818E-3</v>
      </c>
      <c r="D157" s="30">
        <f t="shared" si="97"/>
        <v>9.1791057374508006E-4</v>
      </c>
      <c r="E157" s="30">
        <f t="shared" si="97"/>
        <v>8.0436628640201944E-4</v>
      </c>
      <c r="F157" s="30">
        <f t="shared" si="97"/>
        <v>1.1354505897404224E-3</v>
      </c>
      <c r="G157" s="30">
        <f t="shared" si="97"/>
        <v>8.7359824511017516E-4</v>
      </c>
      <c r="H157" s="30">
        <f t="shared" si="97"/>
        <v>1.027896489738679E-3</v>
      </c>
      <c r="I157" s="30">
        <f t="shared" si="97"/>
        <v>8.1790911277777878E-4</v>
      </c>
      <c r="J157" s="30">
        <f t="shared" si="97"/>
        <v>6.6159907802057136E-4</v>
      </c>
      <c r="K157" s="30">
        <f t="shared" si="97"/>
        <v>8.4994690535602547E-4</v>
      </c>
      <c r="L157" s="30">
        <f t="shared" si="97"/>
        <v>7.2741541586827767E-4</v>
      </c>
      <c r="M157" s="30">
        <f t="shared" si="97"/>
        <v>5.4985239311104012E-4</v>
      </c>
      <c r="N157" s="30">
        <f t="shared" si="97"/>
        <v>9.3436393927267137E-4</v>
      </c>
      <c r="O157" s="30">
        <f t="shared" si="97"/>
        <v>3.7756560666866665E-4</v>
      </c>
      <c r="P157" s="30">
        <f t="shared" si="97"/>
        <v>5.4789775533454121E-4</v>
      </c>
      <c r="Q157" s="30">
        <f t="shared" si="97"/>
        <v>5.2326414918606342E-4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0</v>
      </c>
      <c r="C158" s="29">
        <f t="shared" si="98"/>
        <v>0</v>
      </c>
      <c r="D158" s="29">
        <f t="shared" si="98"/>
        <v>0</v>
      </c>
      <c r="E158" s="29">
        <f t="shared" si="98"/>
        <v>0</v>
      </c>
      <c r="F158" s="29">
        <f t="shared" si="98"/>
        <v>0</v>
      </c>
      <c r="G158" s="29">
        <f t="shared" si="98"/>
        <v>0</v>
      </c>
      <c r="H158" s="29">
        <f t="shared" si="98"/>
        <v>0</v>
      </c>
      <c r="I158" s="29">
        <f t="shared" si="98"/>
        <v>0</v>
      </c>
      <c r="J158" s="29">
        <f t="shared" si="98"/>
        <v>0</v>
      </c>
      <c r="K158" s="29">
        <f t="shared" si="98"/>
        <v>0</v>
      </c>
      <c r="L158" s="29">
        <f t="shared" si="98"/>
        <v>0</v>
      </c>
      <c r="M158" s="29">
        <f t="shared" si="98"/>
        <v>0</v>
      </c>
      <c r="N158" s="29">
        <f t="shared" si="98"/>
        <v>0</v>
      </c>
      <c r="O158" s="29">
        <f t="shared" si="98"/>
        <v>0</v>
      </c>
      <c r="P158" s="29">
        <f t="shared" si="98"/>
        <v>0</v>
      </c>
      <c r="Q158" s="29">
        <f t="shared" si="98"/>
        <v>0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1.2916033537473805E-3</v>
      </c>
      <c r="C159" s="28">
        <f t="shared" si="99"/>
        <v>1.9138714096618818E-3</v>
      </c>
      <c r="D159" s="28">
        <f t="shared" si="99"/>
        <v>9.1791057374508006E-4</v>
      </c>
      <c r="E159" s="28">
        <f t="shared" si="99"/>
        <v>8.0436628640201944E-4</v>
      </c>
      <c r="F159" s="28">
        <f t="shared" si="99"/>
        <v>1.1354505897404224E-3</v>
      </c>
      <c r="G159" s="28">
        <f t="shared" si="99"/>
        <v>8.7359824511017516E-4</v>
      </c>
      <c r="H159" s="28">
        <f t="shared" si="99"/>
        <v>1.027896489738679E-3</v>
      </c>
      <c r="I159" s="28">
        <f t="shared" si="99"/>
        <v>8.1790911277777878E-4</v>
      </c>
      <c r="J159" s="28">
        <f t="shared" si="99"/>
        <v>6.6159907802057136E-4</v>
      </c>
      <c r="K159" s="28">
        <f t="shared" si="99"/>
        <v>8.4994690535602547E-4</v>
      </c>
      <c r="L159" s="28">
        <f t="shared" si="99"/>
        <v>7.2741541586827767E-4</v>
      </c>
      <c r="M159" s="28">
        <f t="shared" si="99"/>
        <v>5.4985239311104012E-4</v>
      </c>
      <c r="N159" s="28">
        <f t="shared" si="99"/>
        <v>9.3436393927267137E-4</v>
      </c>
      <c r="O159" s="28">
        <f t="shared" si="99"/>
        <v>3.7756560666866665E-4</v>
      </c>
      <c r="P159" s="28">
        <f t="shared" si="99"/>
        <v>5.4789775533454121E-4</v>
      </c>
      <c r="Q159" s="28">
        <f t="shared" si="99"/>
        <v>5.2326414918606342E-4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30.410766843020909</v>
      </c>
      <c r="C162" s="24">
        <f t="shared" si="100"/>
        <v>31.003608426536477</v>
      </c>
      <c r="D162" s="24">
        <f t="shared" si="100"/>
        <v>31.344362297518316</v>
      </c>
      <c r="E162" s="24">
        <f t="shared" si="100"/>
        <v>33.179025021050869</v>
      </c>
      <c r="F162" s="24">
        <f t="shared" si="100"/>
        <v>33.393232896204204</v>
      </c>
      <c r="G162" s="24">
        <f t="shared" si="100"/>
        <v>33.533750513440452</v>
      </c>
      <c r="H162" s="24">
        <f t="shared" si="100"/>
        <v>33.514397344626175</v>
      </c>
      <c r="I162" s="24">
        <f t="shared" si="100"/>
        <v>34.11771277285483</v>
      </c>
      <c r="J162" s="24">
        <f t="shared" si="100"/>
        <v>33.561279877786035</v>
      </c>
      <c r="K162" s="24">
        <f t="shared" si="100"/>
        <v>33.651420107196593</v>
      </c>
      <c r="L162" s="24">
        <f t="shared" si="100"/>
        <v>33.749719600701546</v>
      </c>
      <c r="M162" s="24">
        <f t="shared" si="100"/>
        <v>32.978025685465319</v>
      </c>
      <c r="N162" s="24">
        <f t="shared" si="100"/>
        <v>31.898211943779462</v>
      </c>
      <c r="O162" s="24">
        <f t="shared" si="100"/>
        <v>30.827785309461181</v>
      </c>
      <c r="P162" s="24">
        <f t="shared" si="100"/>
        <v>30.925782638677429</v>
      </c>
      <c r="Q162" s="24">
        <f t="shared" si="100"/>
        <v>30.613069755921387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33.889944013604449</v>
      </c>
      <c r="C163" s="22">
        <f t="shared" si="101"/>
        <v>35.092373563028318</v>
      </c>
      <c r="D163" s="22">
        <f t="shared" si="101"/>
        <v>35.414463629595311</v>
      </c>
      <c r="E163" s="22">
        <f t="shared" si="101"/>
        <v>37.637841688989987</v>
      </c>
      <c r="F163" s="22">
        <f t="shared" si="101"/>
        <v>38.471935770873678</v>
      </c>
      <c r="G163" s="22">
        <f t="shared" si="101"/>
        <v>38.724925116647427</v>
      </c>
      <c r="H163" s="22">
        <f t="shared" si="101"/>
        <v>38.927661188533001</v>
      </c>
      <c r="I163" s="22">
        <f t="shared" si="101"/>
        <v>39.739928223606825</v>
      </c>
      <c r="J163" s="22">
        <f t="shared" si="101"/>
        <v>39.137001593982845</v>
      </c>
      <c r="K163" s="22">
        <f t="shared" si="101"/>
        <v>38.842818674253515</v>
      </c>
      <c r="L163" s="22">
        <f t="shared" si="101"/>
        <v>40.074430687439687</v>
      </c>
      <c r="M163" s="22">
        <f t="shared" si="101"/>
        <v>38.966832431241428</v>
      </c>
      <c r="N163" s="22">
        <f t="shared" si="101"/>
        <v>38.286222545933668</v>
      </c>
      <c r="O163" s="22">
        <f t="shared" si="101"/>
        <v>37.167990138557307</v>
      </c>
      <c r="P163" s="22">
        <f t="shared" si="101"/>
        <v>37.062710451355137</v>
      </c>
      <c r="Q163" s="22">
        <f t="shared" si="101"/>
        <v>36.599998263380058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35.787783947736088</v>
      </c>
      <c r="C164" s="20">
        <f t="shared" si="102"/>
        <v>35.74762171937229</v>
      </c>
      <c r="D164" s="20">
        <f t="shared" si="102"/>
        <v>35.728382950089987</v>
      </c>
      <c r="E164" s="20">
        <f t="shared" si="102"/>
        <v>35.753306958585753</v>
      </c>
      <c r="F164" s="20">
        <f t="shared" si="102"/>
        <v>35.717379120448577</v>
      </c>
      <c r="G164" s="20">
        <f t="shared" si="102"/>
        <v>35.561852583479165</v>
      </c>
      <c r="H164" s="20">
        <f t="shared" si="102"/>
        <v>35.441030830937976</v>
      </c>
      <c r="I164" s="20">
        <f t="shared" si="102"/>
        <v>35.269056994412693</v>
      </c>
      <c r="J164" s="20">
        <f t="shared" si="102"/>
        <v>35.150501906300228</v>
      </c>
      <c r="K164" s="20">
        <f t="shared" si="102"/>
        <v>35.066045431637285</v>
      </c>
      <c r="L164" s="20">
        <f t="shared" si="102"/>
        <v>34.965966900113642</v>
      </c>
      <c r="M164" s="20">
        <f t="shared" si="102"/>
        <v>34.827990222139135</v>
      </c>
      <c r="N164" s="20">
        <f t="shared" si="102"/>
        <v>34.615333888575456</v>
      </c>
      <c r="O164" s="20">
        <f t="shared" si="102"/>
        <v>34.566631450412579</v>
      </c>
      <c r="P164" s="20">
        <f t="shared" si="102"/>
        <v>34.32427551449171</v>
      </c>
      <c r="Q164" s="20">
        <f t="shared" si="102"/>
        <v>33.87341216797082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35.90872965354032</v>
      </c>
      <c r="C165" s="20">
        <f t="shared" si="103"/>
        <v>37.576564555386128</v>
      </c>
      <c r="D165" s="20">
        <f t="shared" si="103"/>
        <v>37.770550532953834</v>
      </c>
      <c r="E165" s="20">
        <f t="shared" si="103"/>
        <v>41.00232727166027</v>
      </c>
      <c r="F165" s="20">
        <f t="shared" si="103"/>
        <v>41.869332368943311</v>
      </c>
      <c r="G165" s="20">
        <f t="shared" si="103"/>
        <v>42.480257082903663</v>
      </c>
      <c r="H165" s="20">
        <f t="shared" si="103"/>
        <v>42.739134548923602</v>
      </c>
      <c r="I165" s="20">
        <f t="shared" si="103"/>
        <v>43.756822567505132</v>
      </c>
      <c r="J165" s="20">
        <f t="shared" si="103"/>
        <v>43.002310248715773</v>
      </c>
      <c r="K165" s="20">
        <f t="shared" si="103"/>
        <v>42.664089978997723</v>
      </c>
      <c r="L165" s="20">
        <f t="shared" si="103"/>
        <v>45.186331447140894</v>
      </c>
      <c r="M165" s="20">
        <f t="shared" si="103"/>
        <v>43.25652205054736</v>
      </c>
      <c r="N165" s="20">
        <f t="shared" si="103"/>
        <v>42.383174766109661</v>
      </c>
      <c r="O165" s="20">
        <f t="shared" si="103"/>
        <v>41.131975030485883</v>
      </c>
      <c r="P165" s="20">
        <f t="shared" si="103"/>
        <v>41.188572932824606</v>
      </c>
      <c r="Q165" s="20">
        <f t="shared" si="103"/>
        <v>40.35104155498648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25.730540278565069</v>
      </c>
      <c r="C166" s="20">
        <f t="shared" si="104"/>
        <v>26.038584772870614</v>
      </c>
      <c r="D166" s="20">
        <f t="shared" si="104"/>
        <v>26.081947849812106</v>
      </c>
      <c r="E166" s="20">
        <f t="shared" si="104"/>
        <v>24.000873342846987</v>
      </c>
      <c r="F166" s="20">
        <f t="shared" si="104"/>
        <v>23.640494126064592</v>
      </c>
      <c r="G166" s="20">
        <f t="shared" si="104"/>
        <v>22.503553212285116</v>
      </c>
      <c r="H166" s="20">
        <f t="shared" si="104"/>
        <v>22.680967173752965</v>
      </c>
      <c r="I166" s="20">
        <f t="shared" si="104"/>
        <v>22.343417181833978</v>
      </c>
      <c r="J166" s="20">
        <f t="shared" si="104"/>
        <v>22.162317840409905</v>
      </c>
      <c r="K166" s="20">
        <f t="shared" si="104"/>
        <v>22.023428644080198</v>
      </c>
      <c r="L166" s="20">
        <f t="shared" si="104"/>
        <v>21.402560507110753</v>
      </c>
      <c r="M166" s="20">
        <f t="shared" si="104"/>
        <v>21.658495905056594</v>
      </c>
      <c r="N166" s="20">
        <f t="shared" si="104"/>
        <v>21.422000616560322</v>
      </c>
      <c r="O166" s="20">
        <f t="shared" si="104"/>
        <v>21.149236016802675</v>
      </c>
      <c r="P166" s="20">
        <f t="shared" si="104"/>
        <v>20.999775809720113</v>
      </c>
      <c r="Q166" s="20">
        <f t="shared" si="104"/>
        <v>20.82506878896239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13.962134854769063</v>
      </c>
      <c r="C167" s="21">
        <f t="shared" si="105"/>
        <v>12.923155821350511</v>
      </c>
      <c r="D167" s="21">
        <f t="shared" si="105"/>
        <v>13.546886176281758</v>
      </c>
      <c r="E167" s="21">
        <f t="shared" si="105"/>
        <v>13.596597559419848</v>
      </c>
      <c r="F167" s="21">
        <f t="shared" si="105"/>
        <v>12.852717744315521</v>
      </c>
      <c r="G167" s="21">
        <f t="shared" si="105"/>
        <v>13.82455800248991</v>
      </c>
      <c r="H167" s="21">
        <f t="shared" si="105"/>
        <v>14.206425338590321</v>
      </c>
      <c r="I167" s="21">
        <f t="shared" si="105"/>
        <v>14.585698531047562</v>
      </c>
      <c r="J167" s="21">
        <f t="shared" si="105"/>
        <v>13.391895388434602</v>
      </c>
      <c r="K167" s="21">
        <f t="shared" si="105"/>
        <v>13.322203231239598</v>
      </c>
      <c r="L167" s="21">
        <f t="shared" si="105"/>
        <v>10.685312575226762</v>
      </c>
      <c r="M167" s="21">
        <f t="shared" si="105"/>
        <v>10.806033264995962</v>
      </c>
      <c r="N167" s="21">
        <f t="shared" si="105"/>
        <v>9.9778963260927878</v>
      </c>
      <c r="O167" s="21">
        <f t="shared" si="105"/>
        <v>9.8456058026431847</v>
      </c>
      <c r="P167" s="21">
        <f t="shared" si="105"/>
        <v>9.7928352139035457</v>
      </c>
      <c r="Q167" s="21">
        <f t="shared" si="105"/>
        <v>9.4795740439697074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6.9541695932781167</v>
      </c>
      <c r="C168" s="20">
        <f t="shared" si="106"/>
        <v>6.3503335038120516</v>
      </c>
      <c r="D168" s="20">
        <f t="shared" si="106"/>
        <v>6.5286856412643939</v>
      </c>
      <c r="E168" s="20">
        <f t="shared" si="106"/>
        <v>6.5474209034843813</v>
      </c>
      <c r="F168" s="20">
        <f t="shared" si="106"/>
        <v>6.5427521436993352</v>
      </c>
      <c r="G168" s="20">
        <f t="shared" si="106"/>
        <v>6.5742578569709478</v>
      </c>
      <c r="H168" s="20">
        <f t="shared" si="106"/>
        <v>6.5450532864854578</v>
      </c>
      <c r="I168" s="20">
        <f t="shared" si="106"/>
        <v>6.5796100736130807</v>
      </c>
      <c r="J168" s="20">
        <f t="shared" si="106"/>
        <v>6.470238670183547</v>
      </c>
      <c r="K168" s="20">
        <f t="shared" si="106"/>
        <v>6.5309124723985894</v>
      </c>
      <c r="L168" s="20">
        <f t="shared" si="106"/>
        <v>6.3893843037596909</v>
      </c>
      <c r="M168" s="20">
        <f t="shared" si="106"/>
        <v>6.2264061157102208</v>
      </c>
      <c r="N168" s="20">
        <f t="shared" si="106"/>
        <v>6.0554505316398899</v>
      </c>
      <c r="O168" s="20">
        <f t="shared" si="106"/>
        <v>5.8750860211089169</v>
      </c>
      <c r="P168" s="20">
        <f t="shared" si="106"/>
        <v>5.5563519375690156</v>
      </c>
      <c r="Q168" s="20">
        <f t="shared" si="106"/>
        <v>5.2101731180481137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21.707376461578512</v>
      </c>
      <c r="C169" s="20">
        <f t="shared" si="107"/>
        <v>20.331651396962087</v>
      </c>
      <c r="D169" s="20">
        <f t="shared" si="107"/>
        <v>22.384265567579199</v>
      </c>
      <c r="E169" s="20">
        <f t="shared" si="107"/>
        <v>22.857861655068476</v>
      </c>
      <c r="F169" s="20">
        <f t="shared" si="107"/>
        <v>21.221602003766119</v>
      </c>
      <c r="G169" s="20">
        <f t="shared" si="107"/>
        <v>22.462787288003192</v>
      </c>
      <c r="H169" s="20">
        <f t="shared" si="107"/>
        <v>23.089483161575593</v>
      </c>
      <c r="I169" s="20">
        <f t="shared" si="107"/>
        <v>24.202532137635725</v>
      </c>
      <c r="J169" s="20">
        <f t="shared" si="107"/>
        <v>23.18737732776767</v>
      </c>
      <c r="K169" s="20">
        <f t="shared" si="107"/>
        <v>23.192071643702327</v>
      </c>
      <c r="L169" s="20">
        <f t="shared" si="107"/>
        <v>16.836772170387807</v>
      </c>
      <c r="M169" s="20">
        <f t="shared" si="107"/>
        <v>17.07646543556594</v>
      </c>
      <c r="N169" s="20">
        <f t="shared" si="107"/>
        <v>15.353292217355127</v>
      </c>
      <c r="O169" s="20">
        <f t="shared" si="107"/>
        <v>15.076320840245112</v>
      </c>
      <c r="P169" s="20">
        <f t="shared" si="107"/>
        <v>15.265029984235539</v>
      </c>
      <c r="Q169" s="20">
        <f t="shared" si="107"/>
        <v>14.804925479551214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>
        <f t="shared" si="108"/>
        <v>11.568022995382854</v>
      </c>
      <c r="G170" s="20">
        <f t="shared" si="108"/>
        <v>11.505581964588107</v>
      </c>
      <c r="H170" s="20">
        <f t="shared" si="108"/>
        <v>11.339362278138609</v>
      </c>
      <c r="I170" s="20">
        <f t="shared" si="108"/>
        <v>11.173564849657193</v>
      </c>
      <c r="J170" s="20">
        <f t="shared" si="108"/>
        <v>11.086681155921324</v>
      </c>
      <c r="K170" s="20">
        <f t="shared" si="108"/>
        <v>11.079323971437336</v>
      </c>
      <c r="L170" s="20">
        <f t="shared" si="108"/>
        <v>10.574938863110834</v>
      </c>
      <c r="M170" s="20">
        <f t="shared" si="108"/>
        <v>10.404599076419858</v>
      </c>
      <c r="N170" s="20">
        <f t="shared" si="108"/>
        <v>10.149347956719113</v>
      </c>
      <c r="O170" s="20">
        <f t="shared" si="108"/>
        <v>9.9869778013671748</v>
      </c>
      <c r="P170" s="20">
        <f t="shared" si="108"/>
        <v>9.8191293371701072</v>
      </c>
      <c r="Q170" s="20">
        <f t="shared" si="108"/>
        <v>9.5713437335647047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26.227393413722428</v>
      </c>
      <c r="C171" s="21">
        <f t="shared" si="109"/>
        <v>24.384159304970048</v>
      </c>
      <c r="D171" s="21">
        <f t="shared" si="109"/>
        <v>22.859725385868515</v>
      </c>
      <c r="E171" s="21">
        <f t="shared" si="109"/>
        <v>24.897390298584121</v>
      </c>
      <c r="F171" s="21">
        <f t="shared" si="109"/>
        <v>24.797272848361537</v>
      </c>
      <c r="G171" s="21">
        <f t="shared" si="109"/>
        <v>22.913039671659483</v>
      </c>
      <c r="H171" s="21">
        <f t="shared" si="109"/>
        <v>21.749056946239623</v>
      </c>
      <c r="I171" s="21">
        <f t="shared" si="109"/>
        <v>21.701458241509627</v>
      </c>
      <c r="J171" s="21">
        <f t="shared" si="109"/>
        <v>23.030972964105949</v>
      </c>
      <c r="K171" s="21">
        <f t="shared" si="109"/>
        <v>23.769959393305783</v>
      </c>
      <c r="L171" s="21">
        <f t="shared" si="109"/>
        <v>22.873273342784458</v>
      </c>
      <c r="M171" s="21">
        <f t="shared" si="109"/>
        <v>22.810234628366658</v>
      </c>
      <c r="N171" s="21">
        <f t="shared" si="109"/>
        <v>21.264734784354804</v>
      </c>
      <c r="O171" s="21">
        <f t="shared" si="109"/>
        <v>20.002475404953543</v>
      </c>
      <c r="P171" s="21">
        <f t="shared" si="109"/>
        <v>20.49529391345806</v>
      </c>
      <c r="Q171" s="21">
        <f t="shared" si="109"/>
        <v>21.200621313248764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164.77815037769142</v>
      </c>
      <c r="C172" s="20">
        <f t="shared" si="110"/>
        <v>163.99685759580584</v>
      </c>
      <c r="D172" s="20">
        <f t="shared" si="110"/>
        <v>160.42975840531841</v>
      </c>
      <c r="E172" s="20">
        <f t="shared" si="110"/>
        <v>160.84935870932739</v>
      </c>
      <c r="F172" s="20">
        <f t="shared" si="110"/>
        <v>160.47839336930585</v>
      </c>
      <c r="G172" s="20">
        <f t="shared" si="110"/>
        <v>153.97229513025286</v>
      </c>
      <c r="H172" s="20">
        <f t="shared" si="110"/>
        <v>145.3163994015845</v>
      </c>
      <c r="I172" s="20">
        <f t="shared" si="110"/>
        <v>145.41714837215122</v>
      </c>
      <c r="J172" s="20">
        <f t="shared" si="110"/>
        <v>146.18949460395402</v>
      </c>
      <c r="K172" s="20">
        <f t="shared" si="110"/>
        <v>140.84643195457522</v>
      </c>
      <c r="L172" s="20">
        <f t="shared" si="110"/>
        <v>143.52526979404902</v>
      </c>
      <c r="M172" s="20">
        <f t="shared" si="110"/>
        <v>147.82780610631801</v>
      </c>
      <c r="N172" s="20">
        <f t="shared" si="110"/>
        <v>137.84671769707873</v>
      </c>
      <c r="O172" s="20">
        <f t="shared" si="110"/>
        <v>143.55277915577358</v>
      </c>
      <c r="P172" s="20">
        <f t="shared" si="110"/>
        <v>140.69946971226659</v>
      </c>
      <c r="Q172" s="20">
        <f t="shared" si="110"/>
        <v>138.66744066858365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27.167678024469534</v>
      </c>
      <c r="C173" s="20">
        <f t="shared" si="111"/>
        <v>26.501666693851597</v>
      </c>
      <c r="D173" s="20">
        <f t="shared" si="111"/>
        <v>24.637967453605288</v>
      </c>
      <c r="E173" s="20">
        <f t="shared" si="111"/>
        <v>27.220272809437652</v>
      </c>
      <c r="F173" s="20">
        <f t="shared" si="111"/>
        <v>26.732028373192438</v>
      </c>
      <c r="G173" s="20">
        <f t="shared" si="111"/>
        <v>24.498087264723132</v>
      </c>
      <c r="H173" s="20">
        <f t="shared" si="111"/>
        <v>22.99733092259606</v>
      </c>
      <c r="I173" s="20">
        <f t="shared" si="111"/>
        <v>22.942866908483655</v>
      </c>
      <c r="J173" s="20">
        <f t="shared" si="111"/>
        <v>24.283087103617355</v>
      </c>
      <c r="K173" s="20">
        <f t="shared" si="111"/>
        <v>25.284348479624821</v>
      </c>
      <c r="L173" s="20">
        <f t="shared" si="111"/>
        <v>24.285095091390431</v>
      </c>
      <c r="M173" s="20">
        <f t="shared" si="111"/>
        <v>24.668668946904379</v>
      </c>
      <c r="N173" s="20">
        <f t="shared" si="111"/>
        <v>23.088791959647907</v>
      </c>
      <c r="O173" s="20">
        <f t="shared" si="111"/>
        <v>21.919239532457237</v>
      </c>
      <c r="P173" s="20">
        <f t="shared" si="111"/>
        <v>22.351335788448196</v>
      </c>
      <c r="Q173" s="20">
        <f t="shared" si="111"/>
        <v>22.837668099433749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21.948898979023191</v>
      </c>
      <c r="C174" s="20">
        <f t="shared" si="112"/>
        <v>18.263445628608931</v>
      </c>
      <c r="D174" s="20">
        <f t="shared" si="112"/>
        <v>17.17179108644628</v>
      </c>
      <c r="E174" s="20">
        <f t="shared" si="112"/>
        <v>18.099298700204951</v>
      </c>
      <c r="F174" s="20">
        <f t="shared" si="112"/>
        <v>18.992286562885859</v>
      </c>
      <c r="G174" s="20">
        <f t="shared" si="112"/>
        <v>17.503761680043674</v>
      </c>
      <c r="H174" s="20">
        <f t="shared" si="112"/>
        <v>16.999268517908714</v>
      </c>
      <c r="I174" s="20">
        <f t="shared" si="112"/>
        <v>17.3653093862671</v>
      </c>
      <c r="J174" s="20">
        <f t="shared" si="112"/>
        <v>18.620028221905216</v>
      </c>
      <c r="K174" s="20">
        <f t="shared" si="112"/>
        <v>19.555893319220811</v>
      </c>
      <c r="L174" s="20">
        <f t="shared" si="112"/>
        <v>18.967058675912739</v>
      </c>
      <c r="M174" s="20">
        <f t="shared" si="112"/>
        <v>18.966665622297427</v>
      </c>
      <c r="N174" s="20">
        <f t="shared" si="112"/>
        <v>17.855309211030274</v>
      </c>
      <c r="O174" s="20">
        <f t="shared" si="112"/>
        <v>17.129099498909909</v>
      </c>
      <c r="P174" s="20">
        <f t="shared" si="112"/>
        <v>17.616912399897515</v>
      </c>
      <c r="Q174" s="20">
        <f t="shared" si="112"/>
        <v>18.177306634892073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26.292382867851245</v>
      </c>
      <c r="C175" s="24">
        <f t="shared" si="113"/>
        <v>27.600362413257692</v>
      </c>
      <c r="D175" s="24">
        <f t="shared" si="113"/>
        <v>30.304915326634898</v>
      </c>
      <c r="E175" s="24">
        <f t="shared" si="113"/>
        <v>36.025301311642373</v>
      </c>
      <c r="F175" s="24">
        <f t="shared" si="113"/>
        <v>39.837163140374599</v>
      </c>
      <c r="G175" s="24">
        <f t="shared" si="113"/>
        <v>46.197125301216929</v>
      </c>
      <c r="H175" s="24">
        <f t="shared" si="113"/>
        <v>46.972480463572637</v>
      </c>
      <c r="I175" s="24">
        <f t="shared" si="113"/>
        <v>48.881234492391634</v>
      </c>
      <c r="J175" s="24">
        <f t="shared" si="113"/>
        <v>51.545311507235986</v>
      </c>
      <c r="K175" s="24">
        <f t="shared" si="113"/>
        <v>57.533533531580304</v>
      </c>
      <c r="L175" s="24">
        <f t="shared" si="113"/>
        <v>50.717786746530784</v>
      </c>
      <c r="M175" s="24">
        <f t="shared" si="113"/>
        <v>50.275339208972795</v>
      </c>
      <c r="N175" s="24">
        <f t="shared" si="113"/>
        <v>51.202648813002895</v>
      </c>
      <c r="O175" s="24">
        <f t="shared" si="113"/>
        <v>48.934334496116989</v>
      </c>
      <c r="P175" s="24">
        <f t="shared" si="113"/>
        <v>49.083393641838633</v>
      </c>
      <c r="Q175" s="24">
        <f t="shared" si="113"/>
        <v>46.735425967110295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40.12190441275181</v>
      </c>
      <c r="C176" s="22">
        <f t="shared" si="114"/>
        <v>41.245722542510251</v>
      </c>
      <c r="D176" s="22">
        <f t="shared" si="114"/>
        <v>43.609564805296493</v>
      </c>
      <c r="E176" s="22">
        <f t="shared" si="114"/>
        <v>51.641728565026874</v>
      </c>
      <c r="F176" s="22">
        <f t="shared" si="114"/>
        <v>55.708536284818472</v>
      </c>
      <c r="G176" s="22">
        <f t="shared" si="114"/>
        <v>64.911589814287183</v>
      </c>
      <c r="H176" s="22">
        <f t="shared" si="114"/>
        <v>66.368755433882143</v>
      </c>
      <c r="I176" s="22">
        <f t="shared" si="114"/>
        <v>69.635673281346257</v>
      </c>
      <c r="J176" s="22">
        <f t="shared" si="114"/>
        <v>73.175684893440078</v>
      </c>
      <c r="K176" s="22">
        <f t="shared" si="114"/>
        <v>79.942802249031104</v>
      </c>
      <c r="L176" s="22">
        <f t="shared" si="114"/>
        <v>70.078339521601919</v>
      </c>
      <c r="M176" s="22">
        <f t="shared" si="114"/>
        <v>69.718957979266804</v>
      </c>
      <c r="N176" s="22">
        <f t="shared" si="114"/>
        <v>71.405415817362808</v>
      </c>
      <c r="O176" s="22">
        <f t="shared" si="114"/>
        <v>66.388177488657362</v>
      </c>
      <c r="P176" s="22">
        <f t="shared" si="114"/>
        <v>66.619539588625059</v>
      </c>
      <c r="Q176" s="22">
        <f t="shared" si="114"/>
        <v>62.068427263773152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594.38852367090544</v>
      </c>
      <c r="C177" s="20">
        <f t="shared" si="115"/>
        <v>578.02514619253338</v>
      </c>
      <c r="D177" s="20">
        <f t="shared" si="115"/>
        <v>570.59666095281841</v>
      </c>
      <c r="E177" s="20">
        <f t="shared" si="115"/>
        <v>559.6078291916989</v>
      </c>
      <c r="F177" s="20">
        <f t="shared" si="115"/>
        <v>549.72630678766802</v>
      </c>
      <c r="G177" s="20">
        <f t="shared" si="115"/>
        <v>543.57494903147335</v>
      </c>
      <c r="H177" s="20">
        <f t="shared" si="115"/>
        <v>541.91547603246556</v>
      </c>
      <c r="I177" s="20">
        <f t="shared" si="115"/>
        <v>540.20135796612851</v>
      </c>
      <c r="J177" s="20">
        <f t="shared" si="115"/>
        <v>545.87861903964836</v>
      </c>
      <c r="K177" s="20">
        <f t="shared" si="115"/>
        <v>546.11334529589487</v>
      </c>
      <c r="L177" s="20">
        <f t="shared" si="115"/>
        <v>552.38056594722161</v>
      </c>
      <c r="M177" s="20">
        <f t="shared" si="115"/>
        <v>554.55364151366314</v>
      </c>
      <c r="N177" s="20">
        <f t="shared" si="115"/>
        <v>557.39323000867523</v>
      </c>
      <c r="O177" s="20">
        <f t="shared" si="115"/>
        <v>563.36754155317806</v>
      </c>
      <c r="P177" s="20">
        <f t="shared" si="115"/>
        <v>574.01558032019295</v>
      </c>
      <c r="Q177" s="20">
        <f t="shared" si="115"/>
        <v>576.98577276133403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35.808788930555721</v>
      </c>
      <c r="C178" s="20">
        <f t="shared" si="116"/>
        <v>36.666022899039035</v>
      </c>
      <c r="D178" s="20">
        <f t="shared" si="116"/>
        <v>38.65148525604554</v>
      </c>
      <c r="E178" s="20">
        <f t="shared" si="116"/>
        <v>46.227326181484955</v>
      </c>
      <c r="F178" s="20">
        <f t="shared" si="116"/>
        <v>49.645679023231523</v>
      </c>
      <c r="G178" s="20">
        <f t="shared" si="116"/>
        <v>57.808604037387205</v>
      </c>
      <c r="H178" s="20">
        <f t="shared" si="116"/>
        <v>58.479515293811133</v>
      </c>
      <c r="I178" s="20">
        <f t="shared" si="116"/>
        <v>60.736086450730816</v>
      </c>
      <c r="J178" s="20">
        <f t="shared" si="116"/>
        <v>62.068153853432214</v>
      </c>
      <c r="K178" s="20">
        <f t="shared" si="116"/>
        <v>67.43786137151173</v>
      </c>
      <c r="L178" s="20">
        <f t="shared" si="116"/>
        <v>57.654408457294359</v>
      </c>
      <c r="M178" s="20">
        <f t="shared" si="116"/>
        <v>57.465279475950666</v>
      </c>
      <c r="N178" s="20">
        <f t="shared" si="116"/>
        <v>58.686528282617253</v>
      </c>
      <c r="O178" s="20">
        <f t="shared" si="116"/>
        <v>54.079305467538923</v>
      </c>
      <c r="P178" s="20">
        <f t="shared" si="116"/>
        <v>53.385648406147446</v>
      </c>
      <c r="Q178" s="20">
        <f t="shared" si="116"/>
        <v>49.281943550969608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4.7567266587419557</v>
      </c>
      <c r="C179" s="21">
        <f t="shared" si="117"/>
        <v>4.1393285631782231</v>
      </c>
      <c r="D179" s="21">
        <f t="shared" si="117"/>
        <v>4.3481732086462159</v>
      </c>
      <c r="E179" s="21">
        <f t="shared" si="117"/>
        <v>4.3591371559302434</v>
      </c>
      <c r="F179" s="21">
        <f t="shared" si="117"/>
        <v>4.9419380177828547</v>
      </c>
      <c r="G179" s="21">
        <f t="shared" si="117"/>
        <v>4.5881421795728992</v>
      </c>
      <c r="H179" s="21">
        <f t="shared" si="117"/>
        <v>4.3830720499194884</v>
      </c>
      <c r="I179" s="21">
        <f t="shared" si="117"/>
        <v>4.3873524066365848</v>
      </c>
      <c r="J179" s="21">
        <f t="shared" si="117"/>
        <v>4.4769185318878408</v>
      </c>
      <c r="K179" s="21">
        <f t="shared" si="117"/>
        <v>4.6636218363878008</v>
      </c>
      <c r="L179" s="21">
        <f t="shared" si="117"/>
        <v>4.3125332986370619</v>
      </c>
      <c r="M179" s="21">
        <f t="shared" si="117"/>
        <v>3.8962112802095943</v>
      </c>
      <c r="N179" s="21">
        <f t="shared" si="117"/>
        <v>3.7044404078219513</v>
      </c>
      <c r="O179" s="21">
        <f t="shared" si="117"/>
        <v>3.4028332111996225</v>
      </c>
      <c r="P179" s="21">
        <f t="shared" si="117"/>
        <v>3.1734351376133336</v>
      </c>
      <c r="Q179" s="21">
        <f t="shared" si="117"/>
        <v>3.0247924981348753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127.72283930366487</v>
      </c>
      <c r="C180" s="21">
        <f t="shared" si="118"/>
        <v>120.65699888638341</v>
      </c>
      <c r="D180" s="21">
        <f t="shared" si="118"/>
        <v>110.24849165982751</v>
      </c>
      <c r="E180" s="21">
        <f t="shared" si="118"/>
        <v>116.22134542462962</v>
      </c>
      <c r="F180" s="21">
        <f t="shared" si="118"/>
        <v>113.70654166716135</v>
      </c>
      <c r="G180" s="21">
        <f t="shared" si="118"/>
        <v>108.49606325962301</v>
      </c>
      <c r="H180" s="21">
        <f t="shared" si="118"/>
        <v>108.57439746136161</v>
      </c>
      <c r="I180" s="21">
        <f t="shared" si="118"/>
        <v>109.99602189521711</v>
      </c>
      <c r="J180" s="21">
        <f t="shared" si="118"/>
        <v>111.17328009755637</v>
      </c>
      <c r="K180" s="21">
        <f t="shared" si="118"/>
        <v>101.99444165526209</v>
      </c>
      <c r="L180" s="21">
        <f t="shared" si="118"/>
        <v>83.259147513029205</v>
      </c>
      <c r="M180" s="21">
        <f t="shared" si="118"/>
        <v>80.876322039972592</v>
      </c>
      <c r="N180" s="21">
        <f t="shared" si="118"/>
        <v>77.648309158017796</v>
      </c>
      <c r="O180" s="21">
        <f t="shared" si="118"/>
        <v>76.420442531019788</v>
      </c>
      <c r="P180" s="21">
        <f t="shared" si="118"/>
        <v>77.43181116894489</v>
      </c>
      <c r="Q180" s="21">
        <f t="shared" si="118"/>
        <v>87.573116842302568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152.56811818436304</v>
      </c>
      <c r="C181" s="20">
        <f t="shared" si="119"/>
        <v>145.77786198978254</v>
      </c>
      <c r="D181" s="20">
        <f t="shared" si="119"/>
        <v>131.05039852107342</v>
      </c>
      <c r="E181" s="20">
        <f t="shared" si="119"/>
        <v>141.33199925476546</v>
      </c>
      <c r="F181" s="20">
        <f t="shared" si="119"/>
        <v>138.16306945427687</v>
      </c>
      <c r="G181" s="20">
        <f t="shared" si="119"/>
        <v>129.9518718341082</v>
      </c>
      <c r="H181" s="20">
        <f t="shared" si="119"/>
        <v>131.32666777057756</v>
      </c>
      <c r="I181" s="20">
        <f t="shared" si="119"/>
        <v>132.60204782047754</v>
      </c>
      <c r="J181" s="20">
        <f t="shared" si="119"/>
        <v>140.6777093769872</v>
      </c>
      <c r="K181" s="20">
        <f t="shared" si="119"/>
        <v>142.97015986489794</v>
      </c>
      <c r="L181" s="20">
        <f t="shared" si="119"/>
        <v>117.79030263833576</v>
      </c>
      <c r="M181" s="20">
        <f t="shared" si="119"/>
        <v>113.6237731725261</v>
      </c>
      <c r="N181" s="20">
        <f t="shared" si="119"/>
        <v>112.81661075544885</v>
      </c>
      <c r="O181" s="20">
        <f t="shared" si="119"/>
        <v>107.53593734320158</v>
      </c>
      <c r="P181" s="20">
        <f t="shared" si="119"/>
        <v>102.80711250956803</v>
      </c>
      <c r="Q181" s="20">
        <f t="shared" si="119"/>
        <v>114.62950619475615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74.821230143037894</v>
      </c>
      <c r="C182" s="20">
        <f t="shared" si="120"/>
        <v>73.132929281950396</v>
      </c>
      <c r="D182" s="20">
        <f t="shared" si="120"/>
        <v>66.549481141696219</v>
      </c>
      <c r="E182" s="20">
        <f t="shared" si="120"/>
        <v>73.45569325183051</v>
      </c>
      <c r="F182" s="20">
        <f t="shared" si="120"/>
        <v>71.452515103801431</v>
      </c>
      <c r="G182" s="20">
        <f t="shared" si="120"/>
        <v>66.071612480407609</v>
      </c>
      <c r="H182" s="20">
        <f t="shared" si="120"/>
        <v>63.883249370461137</v>
      </c>
      <c r="I182" s="20">
        <f t="shared" si="120"/>
        <v>64.09709728781128</v>
      </c>
      <c r="J182" s="20">
        <f t="shared" si="120"/>
        <v>66.72677327736794</v>
      </c>
      <c r="K182" s="20">
        <f t="shared" si="120"/>
        <v>68.228854884323667</v>
      </c>
      <c r="L182" s="20">
        <f t="shared" si="120"/>
        <v>59.674415835579573</v>
      </c>
      <c r="M182" s="20">
        <f t="shared" si="120"/>
        <v>61.935178799715217</v>
      </c>
      <c r="N182" s="20">
        <f t="shared" si="120"/>
        <v>61.937648621928339</v>
      </c>
      <c r="O182" s="20">
        <f t="shared" si="120"/>
        <v>63.598646025350824</v>
      </c>
      <c r="P182" s="20">
        <f t="shared" si="120"/>
        <v>64.722401116695565</v>
      </c>
      <c r="Q182" s="20">
        <f t="shared" si="120"/>
        <v>72.508303770266551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57.161913198612069</v>
      </c>
      <c r="C183" s="18">
        <f t="shared" si="121"/>
        <v>102.56294871794871</v>
      </c>
      <c r="D183" s="18">
        <f t="shared" si="121"/>
        <v>49.999375000000001</v>
      </c>
      <c r="E183" s="18">
        <f t="shared" si="121"/>
        <v>68.969827586206904</v>
      </c>
      <c r="F183" s="18">
        <f t="shared" si="121"/>
        <v>125.00229166666665</v>
      </c>
      <c r="G183" s="18">
        <f t="shared" si="121"/>
        <v>79.236244771604106</v>
      </c>
      <c r="H183" s="18">
        <f t="shared" si="121"/>
        <v>141.85813953488372</v>
      </c>
      <c r="I183" s="18">
        <f t="shared" si="121"/>
        <v>141.66194444444443</v>
      </c>
      <c r="J183" s="18">
        <f t="shared" si="121"/>
        <v>146.42857142857142</v>
      </c>
      <c r="K183" s="18">
        <f t="shared" si="121"/>
        <v>154.54757575757574</v>
      </c>
      <c r="L183" s="18">
        <f t="shared" si="121"/>
        <v>95.538372915072841</v>
      </c>
      <c r="M183" s="18">
        <f t="shared" si="121"/>
        <v>73.359560775570003</v>
      </c>
      <c r="N183" s="18">
        <f t="shared" si="121"/>
        <v>135.13506400004516</v>
      </c>
      <c r="O183" s="18">
        <f t="shared" si="121"/>
        <v>82.162864689187714</v>
      </c>
      <c r="P183" s="18">
        <f t="shared" si="121"/>
        <v>114.11483758372641</v>
      </c>
      <c r="Q183" s="18">
        <f t="shared" si="121"/>
        <v>93.366023314615433</v>
      </c>
    </row>
    <row r="184" spans="1:17" ht="11.45" customHeight="1" x14ac:dyDescent="0.25">
      <c r="A184" s="17" t="str">
        <f>$A$26</f>
        <v>Domestic coastal shipping</v>
      </c>
      <c r="B184" s="16" t="str">
        <f t="shared" ref="B184:Q184" si="122">IF(B52=0,"",B52/B26*1000)</f>
        <v/>
      </c>
      <c r="C184" s="16" t="str">
        <f t="shared" si="122"/>
        <v/>
      </c>
      <c r="D184" s="16" t="str">
        <f t="shared" si="122"/>
        <v/>
      </c>
      <c r="E184" s="16" t="str">
        <f t="shared" si="122"/>
        <v/>
      </c>
      <c r="F184" s="16" t="str">
        <f t="shared" si="122"/>
        <v/>
      </c>
      <c r="G184" s="16" t="str">
        <f t="shared" si="122"/>
        <v/>
      </c>
      <c r="H184" s="16" t="str">
        <f t="shared" si="122"/>
        <v/>
      </c>
      <c r="I184" s="16" t="str">
        <f t="shared" si="122"/>
        <v/>
      </c>
      <c r="J184" s="16" t="str">
        <f t="shared" si="122"/>
        <v/>
      </c>
      <c r="K184" s="16" t="str">
        <f t="shared" si="122"/>
        <v/>
      </c>
      <c r="L184" s="16" t="str">
        <f t="shared" si="122"/>
        <v/>
      </c>
      <c r="M184" s="16" t="str">
        <f t="shared" si="122"/>
        <v/>
      </c>
      <c r="N184" s="16" t="str">
        <f t="shared" si="122"/>
        <v/>
      </c>
      <c r="O184" s="16" t="str">
        <f t="shared" si="122"/>
        <v/>
      </c>
      <c r="P184" s="16" t="str">
        <f t="shared" si="122"/>
        <v/>
      </c>
      <c r="Q184" s="16" t="str">
        <f t="shared" si="122"/>
        <v/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57.161913198612069</v>
      </c>
      <c r="C185" s="14">
        <f t="shared" si="123"/>
        <v>102.56294871794871</v>
      </c>
      <c r="D185" s="14">
        <f t="shared" si="123"/>
        <v>49.999375000000001</v>
      </c>
      <c r="E185" s="14">
        <f t="shared" si="123"/>
        <v>68.969827586206904</v>
      </c>
      <c r="F185" s="14">
        <f t="shared" si="123"/>
        <v>125.00229166666665</v>
      </c>
      <c r="G185" s="14">
        <f t="shared" si="123"/>
        <v>79.236244771604106</v>
      </c>
      <c r="H185" s="14">
        <f t="shared" si="123"/>
        <v>141.85813953488372</v>
      </c>
      <c r="I185" s="14">
        <f t="shared" si="123"/>
        <v>141.66194444444443</v>
      </c>
      <c r="J185" s="14">
        <f t="shared" si="123"/>
        <v>146.42857142857142</v>
      </c>
      <c r="K185" s="14">
        <f t="shared" si="123"/>
        <v>154.54757575757574</v>
      </c>
      <c r="L185" s="14">
        <f t="shared" si="123"/>
        <v>95.538372915072841</v>
      </c>
      <c r="M185" s="14">
        <f t="shared" si="123"/>
        <v>73.359560775570003</v>
      </c>
      <c r="N185" s="14">
        <f t="shared" si="123"/>
        <v>135.13506400004516</v>
      </c>
      <c r="O185" s="14">
        <f t="shared" si="123"/>
        <v>82.162864689187714</v>
      </c>
      <c r="P185" s="14">
        <f t="shared" si="123"/>
        <v>114.11483758372641</v>
      </c>
      <c r="Q185" s="14">
        <f t="shared" si="123"/>
        <v>93.366023314615433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85.14803551262645</v>
      </c>
      <c r="C188" s="24">
        <f t="shared" si="124"/>
        <v>87.58616028370642</v>
      </c>
      <c r="D188" s="24">
        <f t="shared" si="124"/>
        <v>88.334570609535845</v>
      </c>
      <c r="E188" s="24">
        <f t="shared" si="124"/>
        <v>93.851949086563238</v>
      </c>
      <c r="F188" s="24">
        <f t="shared" si="124"/>
        <v>95.149835975136696</v>
      </c>
      <c r="G188" s="24">
        <f t="shared" si="124"/>
        <v>96.074788159458848</v>
      </c>
      <c r="H188" s="24">
        <f t="shared" si="124"/>
        <v>95.967684558394353</v>
      </c>
      <c r="I188" s="24">
        <f t="shared" si="124"/>
        <v>97.683497818189323</v>
      </c>
      <c r="J188" s="24">
        <f t="shared" si="124"/>
        <v>95.218460824367</v>
      </c>
      <c r="K188" s="24">
        <f t="shared" si="124"/>
        <v>94.141932295587083</v>
      </c>
      <c r="L188" s="24">
        <f t="shared" si="124"/>
        <v>94.702002631072688</v>
      </c>
      <c r="M188" s="24">
        <f t="shared" si="124"/>
        <v>91.798202951036131</v>
      </c>
      <c r="N188" s="24">
        <f t="shared" si="124"/>
        <v>88.909048987107369</v>
      </c>
      <c r="O188" s="24">
        <f t="shared" si="124"/>
        <v>85.851785223419228</v>
      </c>
      <c r="P188" s="24">
        <f t="shared" si="124"/>
        <v>85.82532386201315</v>
      </c>
      <c r="Q188" s="24">
        <f t="shared" si="124"/>
        <v>85.301225836137846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98.71146370818019</v>
      </c>
      <c r="C189" s="22">
        <f t="shared" si="125"/>
        <v>102.65002268485982</v>
      </c>
      <c r="D189" s="22">
        <f t="shared" si="125"/>
        <v>103.39420687610007</v>
      </c>
      <c r="E189" s="22">
        <f t="shared" si="125"/>
        <v>110.11757339530271</v>
      </c>
      <c r="F189" s="22">
        <f t="shared" si="125"/>
        <v>113.04208704242679</v>
      </c>
      <c r="G189" s="22">
        <f t="shared" si="125"/>
        <v>114.42737249894516</v>
      </c>
      <c r="H189" s="22">
        <f t="shared" si="125"/>
        <v>114.93208556686336</v>
      </c>
      <c r="I189" s="22">
        <f t="shared" si="125"/>
        <v>117.30986496460136</v>
      </c>
      <c r="J189" s="22">
        <f t="shared" si="125"/>
        <v>113.96474820158446</v>
      </c>
      <c r="K189" s="22">
        <f t="shared" si="125"/>
        <v>111.55999967071983</v>
      </c>
      <c r="L189" s="22">
        <f t="shared" si="125"/>
        <v>114.45288525962009</v>
      </c>
      <c r="M189" s="22">
        <f t="shared" si="125"/>
        <v>110.30785551145445</v>
      </c>
      <c r="N189" s="22">
        <f t="shared" si="125"/>
        <v>108.70722837312232</v>
      </c>
      <c r="O189" s="22">
        <f t="shared" si="125"/>
        <v>105.6234093608047</v>
      </c>
      <c r="P189" s="22">
        <f t="shared" si="125"/>
        <v>104.88804719789297</v>
      </c>
      <c r="Q189" s="22">
        <f t="shared" si="125"/>
        <v>104.07923537139054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103.83655162584036</v>
      </c>
      <c r="C190" s="20">
        <f t="shared" si="126"/>
        <v>103.72002283196487</v>
      </c>
      <c r="D190" s="20">
        <f t="shared" si="126"/>
        <v>103.6642024586577</v>
      </c>
      <c r="E190" s="20">
        <f t="shared" si="126"/>
        <v>103.73651828292533</v>
      </c>
      <c r="F190" s="20">
        <f t="shared" si="126"/>
        <v>103.63227537073543</v>
      </c>
      <c r="G190" s="20">
        <f t="shared" si="126"/>
        <v>103.18102252678183</v>
      </c>
      <c r="H190" s="20">
        <f t="shared" si="126"/>
        <v>102.77148783122398</v>
      </c>
      <c r="I190" s="20">
        <f t="shared" si="126"/>
        <v>102.3314900621755</v>
      </c>
      <c r="J190" s="20">
        <f t="shared" si="126"/>
        <v>100.33498113879067</v>
      </c>
      <c r="K190" s="20">
        <f t="shared" si="126"/>
        <v>98.921274171182219</v>
      </c>
      <c r="L190" s="20">
        <f t="shared" si="126"/>
        <v>98.394824632463184</v>
      </c>
      <c r="M190" s="20">
        <f t="shared" si="126"/>
        <v>97.752225119935986</v>
      </c>
      <c r="N190" s="20">
        <f t="shared" si="126"/>
        <v>97.177729170298278</v>
      </c>
      <c r="O190" s="20">
        <f t="shared" si="126"/>
        <v>96.994831824060256</v>
      </c>
      <c r="P190" s="20">
        <f t="shared" si="126"/>
        <v>95.55574081231984</v>
      </c>
      <c r="Q190" s="20">
        <f t="shared" si="126"/>
        <v>94.480016610044558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104.5491441527537</v>
      </c>
      <c r="C191" s="20">
        <f t="shared" si="127"/>
        <v>109.70502898752852</v>
      </c>
      <c r="D191" s="20">
        <f t="shared" si="127"/>
        <v>110.20270817537707</v>
      </c>
      <c r="E191" s="20">
        <f t="shared" si="127"/>
        <v>119.89746397099445</v>
      </c>
      <c r="F191" s="20">
        <f t="shared" si="127"/>
        <v>122.93347221148331</v>
      </c>
      <c r="G191" s="20">
        <f t="shared" si="127"/>
        <v>125.37198106167655</v>
      </c>
      <c r="H191" s="20">
        <f t="shared" si="127"/>
        <v>126.10437131089633</v>
      </c>
      <c r="I191" s="20">
        <f t="shared" si="127"/>
        <v>129.0631103205499</v>
      </c>
      <c r="J191" s="20">
        <f t="shared" si="127"/>
        <v>125.11518438767139</v>
      </c>
      <c r="K191" s="20">
        <f t="shared" si="127"/>
        <v>122.48600646166321</v>
      </c>
      <c r="L191" s="20">
        <f t="shared" si="127"/>
        <v>129.09445526526284</v>
      </c>
      <c r="M191" s="20">
        <f t="shared" si="127"/>
        <v>122.6424816351266</v>
      </c>
      <c r="N191" s="20">
        <f t="shared" si="127"/>
        <v>120.52994202485463</v>
      </c>
      <c r="O191" s="20">
        <f t="shared" si="127"/>
        <v>116.99573660154812</v>
      </c>
      <c r="P191" s="20">
        <f t="shared" si="127"/>
        <v>116.46375958692053</v>
      </c>
      <c r="Q191" s="20">
        <f t="shared" si="127"/>
        <v>114.67244850250766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75.15098251893771</v>
      </c>
      <c r="C192" s="20">
        <f t="shared" si="128"/>
        <v>77.002679980192397</v>
      </c>
      <c r="D192" s="20">
        <f t="shared" si="128"/>
        <v>76.479872171469538</v>
      </c>
      <c r="E192" s="20">
        <f t="shared" si="128"/>
        <v>70.554854809825741</v>
      </c>
      <c r="F192" s="20">
        <f t="shared" si="128"/>
        <v>69.98883926861977</v>
      </c>
      <c r="G192" s="20">
        <f t="shared" si="128"/>
        <v>67.339813964841355</v>
      </c>
      <c r="H192" s="20">
        <f t="shared" si="128"/>
        <v>67.490096686155496</v>
      </c>
      <c r="I192" s="20">
        <f t="shared" si="128"/>
        <v>66.590633993220365</v>
      </c>
      <c r="J192" s="20">
        <f t="shared" si="128"/>
        <v>65.208084902959371</v>
      </c>
      <c r="K192" s="20">
        <f t="shared" si="128"/>
        <v>63.653610672833345</v>
      </c>
      <c r="L192" s="20">
        <f t="shared" si="128"/>
        <v>61.110524045748612</v>
      </c>
      <c r="M192" s="20">
        <f t="shared" si="128"/>
        <v>60.608118895829016</v>
      </c>
      <c r="N192" s="20">
        <f t="shared" si="128"/>
        <v>60.145921994176021</v>
      </c>
      <c r="O192" s="20">
        <f t="shared" si="128"/>
        <v>59.793605475521119</v>
      </c>
      <c r="P192" s="20">
        <f t="shared" si="128"/>
        <v>59.992581169185399</v>
      </c>
      <c r="Q192" s="20">
        <f t="shared" si="128"/>
        <v>59.740448330831029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16.132409867362963</v>
      </c>
      <c r="C193" s="21">
        <f t="shared" si="129"/>
        <v>15.391890229486432</v>
      </c>
      <c r="D193" s="21">
        <f t="shared" si="129"/>
        <v>15.597578816339883</v>
      </c>
      <c r="E193" s="21">
        <f t="shared" si="129"/>
        <v>14.780147123234135</v>
      </c>
      <c r="F193" s="21">
        <f t="shared" si="129"/>
        <v>14.386873659623603</v>
      </c>
      <c r="G193" s="21">
        <f t="shared" si="129"/>
        <v>15.823022957343614</v>
      </c>
      <c r="H193" s="21">
        <f t="shared" si="129"/>
        <v>16.731998496823127</v>
      </c>
      <c r="I193" s="21">
        <f t="shared" si="129"/>
        <v>16.495625412228591</v>
      </c>
      <c r="J193" s="21">
        <f t="shared" si="129"/>
        <v>17.124707748948829</v>
      </c>
      <c r="K193" s="21">
        <f t="shared" si="129"/>
        <v>15.376074276470147</v>
      </c>
      <c r="L193" s="21">
        <f t="shared" si="129"/>
        <v>14.967257666459497</v>
      </c>
      <c r="M193" s="21">
        <f t="shared" si="129"/>
        <v>15.012129434587447</v>
      </c>
      <c r="N193" s="21">
        <f t="shared" si="129"/>
        <v>13.91887315680445</v>
      </c>
      <c r="O193" s="21">
        <f t="shared" si="129"/>
        <v>13.331372567695682</v>
      </c>
      <c r="P193" s="21">
        <f t="shared" si="129"/>
        <v>12.980307987026288</v>
      </c>
      <c r="Q193" s="21">
        <f t="shared" si="129"/>
        <v>12.085197860318251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33.962037649538907</v>
      </c>
      <c r="C195" s="20">
        <f t="shared" si="131"/>
        <v>32.740716221812072</v>
      </c>
      <c r="D195" s="20">
        <f t="shared" si="131"/>
        <v>35.23818624810211</v>
      </c>
      <c r="E195" s="20">
        <f t="shared" si="131"/>
        <v>34.19842142134754</v>
      </c>
      <c r="F195" s="20">
        <f t="shared" si="131"/>
        <v>33.469873050215696</v>
      </c>
      <c r="G195" s="20">
        <f t="shared" si="131"/>
        <v>34.684750458604654</v>
      </c>
      <c r="H195" s="20">
        <f t="shared" si="131"/>
        <v>36.360850822561844</v>
      </c>
      <c r="I195" s="20">
        <f t="shared" si="131"/>
        <v>36.78406443727954</v>
      </c>
      <c r="J195" s="20">
        <f t="shared" si="131"/>
        <v>41.802672329864997</v>
      </c>
      <c r="K195" s="20">
        <f t="shared" si="131"/>
        <v>38.11032859029487</v>
      </c>
      <c r="L195" s="20">
        <f t="shared" si="131"/>
        <v>37.027776758817424</v>
      </c>
      <c r="M195" s="20">
        <f t="shared" si="131"/>
        <v>36.178197266780685</v>
      </c>
      <c r="N195" s="20">
        <f t="shared" si="131"/>
        <v>33.562071331743063</v>
      </c>
      <c r="O195" s="20">
        <f t="shared" si="131"/>
        <v>31.361384277782214</v>
      </c>
      <c r="P195" s="20">
        <f t="shared" si="131"/>
        <v>30.18105836821222</v>
      </c>
      <c r="Q195" s="20">
        <f t="shared" si="131"/>
        <v>27.544863964411114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78.919975802440078</v>
      </c>
      <c r="C197" s="21">
        <f t="shared" si="133"/>
        <v>73.384617453475755</v>
      </c>
      <c r="D197" s="21">
        <f t="shared" si="133"/>
        <v>68.787002734467407</v>
      </c>
      <c r="E197" s="21">
        <f t="shared" si="133"/>
        <v>74.925201298586785</v>
      </c>
      <c r="F197" s="21">
        <f t="shared" si="133"/>
        <v>74.629056315015703</v>
      </c>
      <c r="G197" s="21">
        <f t="shared" si="133"/>
        <v>68.964215391422385</v>
      </c>
      <c r="H197" s="21">
        <f t="shared" si="133"/>
        <v>65.461084941833107</v>
      </c>
      <c r="I197" s="21">
        <f t="shared" si="133"/>
        <v>65.31862642764338</v>
      </c>
      <c r="J197" s="21">
        <f t="shared" si="133"/>
        <v>69.32078628774677</v>
      </c>
      <c r="K197" s="21">
        <f t="shared" si="133"/>
        <v>71.544261748134176</v>
      </c>
      <c r="L197" s="21">
        <f t="shared" si="133"/>
        <v>68.844487913349155</v>
      </c>
      <c r="M197" s="21">
        <f t="shared" si="133"/>
        <v>68.66048356668793</v>
      </c>
      <c r="N197" s="21">
        <f t="shared" si="133"/>
        <v>64.002156303212573</v>
      </c>
      <c r="O197" s="21">
        <f t="shared" si="133"/>
        <v>60.202599801088901</v>
      </c>
      <c r="P197" s="21">
        <f t="shared" si="133"/>
        <v>61.686165010988802</v>
      </c>
      <c r="Q197" s="21">
        <f t="shared" si="133"/>
        <v>63.804581257556876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495.82844301158298</v>
      </c>
      <c r="C198" s="20">
        <f t="shared" si="134"/>
        <v>493.55183862284628</v>
      </c>
      <c r="D198" s="20">
        <f t="shared" si="134"/>
        <v>482.74780400199046</v>
      </c>
      <c r="E198" s="20">
        <f t="shared" si="134"/>
        <v>484.05356688047391</v>
      </c>
      <c r="F198" s="20">
        <f t="shared" si="134"/>
        <v>482.97049152695445</v>
      </c>
      <c r="G198" s="20">
        <f t="shared" si="134"/>
        <v>463.4295003123591</v>
      </c>
      <c r="H198" s="20">
        <f t="shared" si="134"/>
        <v>437.37846602646255</v>
      </c>
      <c r="I198" s="20">
        <f t="shared" si="134"/>
        <v>437.68710309639499</v>
      </c>
      <c r="J198" s="20">
        <f t="shared" si="134"/>
        <v>440.01487599973836</v>
      </c>
      <c r="K198" s="20">
        <f t="shared" si="134"/>
        <v>423.92811141641101</v>
      </c>
      <c r="L198" s="20">
        <f t="shared" si="134"/>
        <v>431.98555595951012</v>
      </c>
      <c r="M198" s="20">
        <f t="shared" si="134"/>
        <v>444.97256679858936</v>
      </c>
      <c r="N198" s="20">
        <f t="shared" si="134"/>
        <v>414.88818277781945</v>
      </c>
      <c r="O198" s="20">
        <f t="shared" si="134"/>
        <v>432.05904963687203</v>
      </c>
      <c r="P198" s="20">
        <f t="shared" si="134"/>
        <v>423.47334672426285</v>
      </c>
      <c r="Q198" s="20">
        <f t="shared" si="134"/>
        <v>417.32824029959016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81.749354900735923</v>
      </c>
      <c r="C199" s="20">
        <f t="shared" si="135"/>
        <v>79.757298493839059</v>
      </c>
      <c r="D199" s="20">
        <f t="shared" si="135"/>
        <v>74.137895621902103</v>
      </c>
      <c r="E199" s="20">
        <f t="shared" si="135"/>
        <v>81.915590155870575</v>
      </c>
      <c r="F199" s="20">
        <f t="shared" si="135"/>
        <v>80.451832871992352</v>
      </c>
      <c r="G199" s="20">
        <f t="shared" si="135"/>
        <v>73.73492958648842</v>
      </c>
      <c r="H199" s="20">
        <f t="shared" si="135"/>
        <v>69.218184341541857</v>
      </c>
      <c r="I199" s="20">
        <f t="shared" si="135"/>
        <v>69.055108467685059</v>
      </c>
      <c r="J199" s="20">
        <f t="shared" si="135"/>
        <v>73.089517066433856</v>
      </c>
      <c r="K199" s="20">
        <f t="shared" si="135"/>
        <v>76.102361633262277</v>
      </c>
      <c r="L199" s="20">
        <f t="shared" si="135"/>
        <v>73.093820479401344</v>
      </c>
      <c r="M199" s="20">
        <f t="shared" si="135"/>
        <v>74.254507524207625</v>
      </c>
      <c r="N199" s="20">
        <f t="shared" si="135"/>
        <v>69.492165636646519</v>
      </c>
      <c r="O199" s="20">
        <f t="shared" si="135"/>
        <v>65.971594955189261</v>
      </c>
      <c r="P199" s="20">
        <f t="shared" si="135"/>
        <v>67.272428172248766</v>
      </c>
      <c r="Q199" s="20">
        <f t="shared" si="135"/>
        <v>68.731374824040159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66.045700729390973</v>
      </c>
      <c r="C200" s="20">
        <f t="shared" si="136"/>
        <v>54.964206642328072</v>
      </c>
      <c r="D200" s="20">
        <f t="shared" si="136"/>
        <v>51.671488632548403</v>
      </c>
      <c r="E200" s="20">
        <f t="shared" si="136"/>
        <v>54.467298870003475</v>
      </c>
      <c r="F200" s="20">
        <f t="shared" si="136"/>
        <v>57.158560625596273</v>
      </c>
      <c r="G200" s="20">
        <f t="shared" si="136"/>
        <v>52.683240982458017</v>
      </c>
      <c r="H200" s="20">
        <f t="shared" si="136"/>
        <v>51.165002838996728</v>
      </c>
      <c r="I200" s="20">
        <f t="shared" si="136"/>
        <v>52.267370421791775</v>
      </c>
      <c r="J200" s="20">
        <f t="shared" si="136"/>
        <v>56.044310375170085</v>
      </c>
      <c r="K200" s="20">
        <f t="shared" si="136"/>
        <v>58.860510747988371</v>
      </c>
      <c r="L200" s="20">
        <f t="shared" si="136"/>
        <v>57.087475946138504</v>
      </c>
      <c r="M200" s="20">
        <f t="shared" si="136"/>
        <v>57.091058224150615</v>
      </c>
      <c r="N200" s="20">
        <f t="shared" si="136"/>
        <v>53.740538151801069</v>
      </c>
      <c r="O200" s="20">
        <f t="shared" si="136"/>
        <v>51.554435199081844</v>
      </c>
      <c r="P200" s="20">
        <f t="shared" si="136"/>
        <v>53.022892468530422</v>
      </c>
      <c r="Q200" s="20">
        <f t="shared" si="136"/>
        <v>54.705728718653909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74.927041969825922</v>
      </c>
      <c r="C201" s="24">
        <f t="shared" si="137"/>
        <v>80.239870612591986</v>
      </c>
      <c r="D201" s="24">
        <f t="shared" si="137"/>
        <v>88.02637185021193</v>
      </c>
      <c r="E201" s="24">
        <f t="shared" si="137"/>
        <v>105.95291500704295</v>
      </c>
      <c r="F201" s="24">
        <f t="shared" si="137"/>
        <v>118.5210131318579</v>
      </c>
      <c r="G201" s="24">
        <f t="shared" si="137"/>
        <v>139.69995417701503</v>
      </c>
      <c r="H201" s="24">
        <f t="shared" si="137"/>
        <v>141.75100258626892</v>
      </c>
      <c r="I201" s="24">
        <f t="shared" si="137"/>
        <v>147.07254300368871</v>
      </c>
      <c r="J201" s="24">
        <f t="shared" si="137"/>
        <v>153.43566348935414</v>
      </c>
      <c r="K201" s="24">
        <f t="shared" si="137"/>
        <v>169.01092281441262</v>
      </c>
      <c r="L201" s="24">
        <f t="shared" si="137"/>
        <v>147.09862710724508</v>
      </c>
      <c r="M201" s="24">
        <f t="shared" si="137"/>
        <v>143.46348785143564</v>
      </c>
      <c r="N201" s="24">
        <f t="shared" si="137"/>
        <v>146.94121314016797</v>
      </c>
      <c r="O201" s="24">
        <f t="shared" si="137"/>
        <v>140.66552890652179</v>
      </c>
      <c r="P201" s="24">
        <f t="shared" si="137"/>
        <v>140.84552616394933</v>
      </c>
      <c r="Q201" s="24">
        <f t="shared" si="137"/>
        <v>135.21075923965205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120.09145114279868</v>
      </c>
      <c r="C202" s="22">
        <f t="shared" si="138"/>
        <v>124.80977874201778</v>
      </c>
      <c r="D202" s="22">
        <f t="shared" si="138"/>
        <v>131.12275383819963</v>
      </c>
      <c r="E202" s="22">
        <f t="shared" si="138"/>
        <v>156.17052517437057</v>
      </c>
      <c r="F202" s="22">
        <f t="shared" si="138"/>
        <v>170.59889330643091</v>
      </c>
      <c r="G202" s="22">
        <f t="shared" si="138"/>
        <v>200.88325196327551</v>
      </c>
      <c r="H202" s="22">
        <f t="shared" si="138"/>
        <v>204.56160701105284</v>
      </c>
      <c r="I202" s="22">
        <f t="shared" si="138"/>
        <v>213.91326843915277</v>
      </c>
      <c r="J202" s="22">
        <f t="shared" si="138"/>
        <v>222.04158553470106</v>
      </c>
      <c r="K202" s="22">
        <f t="shared" si="138"/>
        <v>238.44704469891903</v>
      </c>
      <c r="L202" s="22">
        <f t="shared" si="138"/>
        <v>206.5665502297073</v>
      </c>
      <c r="M202" s="22">
        <f t="shared" si="138"/>
        <v>201.89885737322552</v>
      </c>
      <c r="N202" s="22">
        <f t="shared" si="138"/>
        <v>208.03612571976186</v>
      </c>
      <c r="O202" s="22">
        <f t="shared" si="138"/>
        <v>193.35174098732821</v>
      </c>
      <c r="P202" s="22">
        <f t="shared" si="138"/>
        <v>193.18064842303059</v>
      </c>
      <c r="Q202" s="22">
        <f t="shared" si="138"/>
        <v>181.3729828865109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1757.0805941690007</v>
      </c>
      <c r="C203" s="20">
        <f t="shared" si="139"/>
        <v>1724.8809377119785</v>
      </c>
      <c r="D203" s="20">
        <f t="shared" si="139"/>
        <v>1696.0627483551029</v>
      </c>
      <c r="E203" s="20">
        <f t="shared" si="139"/>
        <v>1673.7158671207019</v>
      </c>
      <c r="F203" s="20">
        <f t="shared" si="139"/>
        <v>1663.6756481567647</v>
      </c>
      <c r="G203" s="20">
        <f t="shared" si="139"/>
        <v>1662.1516364733916</v>
      </c>
      <c r="H203" s="20">
        <f t="shared" si="139"/>
        <v>1652.0924112075627</v>
      </c>
      <c r="I203" s="20">
        <f t="shared" si="139"/>
        <v>1643.0127137867289</v>
      </c>
      <c r="J203" s="20">
        <f t="shared" si="139"/>
        <v>1641.7599592158444</v>
      </c>
      <c r="K203" s="20">
        <f t="shared" si="139"/>
        <v>1616.3947933527456</v>
      </c>
      <c r="L203" s="20">
        <f t="shared" si="139"/>
        <v>1618.5578003818662</v>
      </c>
      <c r="M203" s="20">
        <f t="shared" si="139"/>
        <v>1599.2095327511036</v>
      </c>
      <c r="N203" s="20">
        <f t="shared" si="139"/>
        <v>1616.0499722305965</v>
      </c>
      <c r="O203" s="20">
        <f t="shared" si="139"/>
        <v>1632.8206412091122</v>
      </c>
      <c r="P203" s="20">
        <f t="shared" si="139"/>
        <v>1656.1123754355945</v>
      </c>
      <c r="Q203" s="20">
        <f t="shared" si="139"/>
        <v>1676.1165020084379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107.3529549540453</v>
      </c>
      <c r="C204" s="20">
        <f t="shared" si="140"/>
        <v>111.15827685240545</v>
      </c>
      <c r="D204" s="20">
        <f t="shared" si="140"/>
        <v>116.39924914645077</v>
      </c>
      <c r="E204" s="20">
        <f t="shared" si="140"/>
        <v>139.99503412008482</v>
      </c>
      <c r="F204" s="20">
        <f t="shared" si="140"/>
        <v>152.2750357738631</v>
      </c>
      <c r="G204" s="20">
        <f t="shared" si="140"/>
        <v>179.19918454607534</v>
      </c>
      <c r="H204" s="20">
        <f t="shared" si="140"/>
        <v>180.54731434579841</v>
      </c>
      <c r="I204" s="20">
        <f t="shared" si="140"/>
        <v>186.88538472941138</v>
      </c>
      <c r="J204" s="20">
        <f t="shared" si="140"/>
        <v>188.68117085435722</v>
      </c>
      <c r="K204" s="20">
        <f t="shared" si="140"/>
        <v>201.48384445763995</v>
      </c>
      <c r="L204" s="20">
        <f t="shared" si="140"/>
        <v>170.19416587373073</v>
      </c>
      <c r="M204" s="20">
        <f t="shared" si="140"/>
        <v>166.58332330187369</v>
      </c>
      <c r="N204" s="20">
        <f t="shared" si="140"/>
        <v>171.18670431824901</v>
      </c>
      <c r="O204" s="20">
        <f t="shared" si="140"/>
        <v>157.6998814688518</v>
      </c>
      <c r="P204" s="20">
        <f t="shared" si="140"/>
        <v>155.02449873222002</v>
      </c>
      <c r="Q204" s="20">
        <f t="shared" si="140"/>
        <v>144.25534870853835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4.6342393431245048</v>
      </c>
      <c r="C205" s="21">
        <f t="shared" si="141"/>
        <v>3.6844431487021061</v>
      </c>
      <c r="D205" s="21">
        <f t="shared" si="141"/>
        <v>3.969775848875039</v>
      </c>
      <c r="E205" s="21">
        <f t="shared" si="141"/>
        <v>4.1596975896000945</v>
      </c>
      <c r="F205" s="21">
        <f t="shared" si="141"/>
        <v>4.1165392855088152</v>
      </c>
      <c r="G205" s="21">
        <f t="shared" si="141"/>
        <v>3.7344204921454645</v>
      </c>
      <c r="H205" s="21">
        <f t="shared" si="141"/>
        <v>3.9106455803487012</v>
      </c>
      <c r="I205" s="21">
        <f t="shared" si="141"/>
        <v>3.8358025505995292</v>
      </c>
      <c r="J205" s="21">
        <f t="shared" si="141"/>
        <v>4.1742233468464303</v>
      </c>
      <c r="K205" s="21">
        <f t="shared" si="141"/>
        <v>5.1649153076484149</v>
      </c>
      <c r="L205" s="21">
        <f t="shared" si="141"/>
        <v>4.5081573372797674</v>
      </c>
      <c r="M205" s="21">
        <f t="shared" si="141"/>
        <v>3.9986949618123151</v>
      </c>
      <c r="N205" s="21">
        <f t="shared" si="141"/>
        <v>3.2267897171918971</v>
      </c>
      <c r="O205" s="21">
        <f t="shared" si="141"/>
        <v>3.1741494233961953</v>
      </c>
      <c r="P205" s="21">
        <f t="shared" si="141"/>
        <v>3.7688942163240426</v>
      </c>
      <c r="Q205" s="21">
        <f t="shared" si="141"/>
        <v>3.5659538961269206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384.32654089026937</v>
      </c>
      <c r="C206" s="21">
        <f t="shared" si="142"/>
        <v>363.11966287707844</v>
      </c>
      <c r="D206" s="21">
        <f t="shared" si="142"/>
        <v>331.7477865225602</v>
      </c>
      <c r="E206" s="21">
        <f t="shared" si="142"/>
        <v>349.75182525970075</v>
      </c>
      <c r="F206" s="21">
        <f t="shared" si="142"/>
        <v>342.20746585142967</v>
      </c>
      <c r="G206" s="21">
        <f t="shared" si="142"/>
        <v>326.55404882891821</v>
      </c>
      <c r="H206" s="21">
        <f t="shared" si="142"/>
        <v>326.79108212806443</v>
      </c>
      <c r="I206" s="21">
        <f t="shared" si="142"/>
        <v>331.07402197322432</v>
      </c>
      <c r="J206" s="21">
        <f t="shared" si="142"/>
        <v>334.61978365227446</v>
      </c>
      <c r="K206" s="21">
        <f t="shared" si="142"/>
        <v>306.98904065834984</v>
      </c>
      <c r="L206" s="21">
        <f t="shared" si="142"/>
        <v>250.59523788905679</v>
      </c>
      <c r="M206" s="21">
        <f t="shared" si="142"/>
        <v>243.44367652641401</v>
      </c>
      <c r="N206" s="21">
        <f t="shared" si="142"/>
        <v>233.70426529222337</v>
      </c>
      <c r="O206" s="21">
        <f t="shared" si="142"/>
        <v>230.00699789275825</v>
      </c>
      <c r="P206" s="21">
        <f t="shared" si="142"/>
        <v>233.05210947625545</v>
      </c>
      <c r="Q206" s="21">
        <f t="shared" si="142"/>
        <v>263.55671218231782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459.08764189406457</v>
      </c>
      <c r="C207" s="20">
        <f t="shared" si="143"/>
        <v>438.72140521675936</v>
      </c>
      <c r="D207" s="20">
        <f t="shared" si="143"/>
        <v>394.34262526157755</v>
      </c>
      <c r="E207" s="20">
        <f t="shared" si="143"/>
        <v>425.31881322104766</v>
      </c>
      <c r="F207" s="20">
        <f t="shared" si="143"/>
        <v>415.81102704364309</v>
      </c>
      <c r="G207" s="20">
        <f t="shared" si="143"/>
        <v>391.13225517480527</v>
      </c>
      <c r="H207" s="20">
        <f t="shared" si="143"/>
        <v>395.27167432167874</v>
      </c>
      <c r="I207" s="20">
        <f t="shared" si="143"/>
        <v>399.11528196566752</v>
      </c>
      <c r="J207" s="20">
        <f t="shared" si="143"/>
        <v>423.4249869673468</v>
      </c>
      <c r="K207" s="20">
        <f t="shared" si="143"/>
        <v>430.32023615604089</v>
      </c>
      <c r="L207" s="20">
        <f t="shared" si="143"/>
        <v>354.52787822573526</v>
      </c>
      <c r="M207" s="20">
        <f t="shared" si="143"/>
        <v>342.01591249725499</v>
      </c>
      <c r="N207" s="20">
        <f t="shared" si="143"/>
        <v>339.55308770092461</v>
      </c>
      <c r="O207" s="20">
        <f t="shared" si="143"/>
        <v>323.6570908870853</v>
      </c>
      <c r="P207" s="20">
        <f t="shared" si="143"/>
        <v>309.42598497717717</v>
      </c>
      <c r="Q207" s="20">
        <f t="shared" si="143"/>
        <v>344.98458957645357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225.14207108769926</v>
      </c>
      <c r="C208" s="20">
        <f t="shared" si="144"/>
        <v>220.0950203566847</v>
      </c>
      <c r="D208" s="20">
        <f t="shared" si="144"/>
        <v>200.25347041575236</v>
      </c>
      <c r="E208" s="20">
        <f t="shared" si="144"/>
        <v>221.05459798867483</v>
      </c>
      <c r="F208" s="20">
        <f t="shared" si="144"/>
        <v>215.04113803721953</v>
      </c>
      <c r="G208" s="20">
        <f t="shared" si="144"/>
        <v>198.86392114064759</v>
      </c>
      <c r="H208" s="20">
        <f t="shared" si="144"/>
        <v>192.27807549251466</v>
      </c>
      <c r="I208" s="20">
        <f t="shared" si="144"/>
        <v>192.92410243799426</v>
      </c>
      <c r="J208" s="20">
        <f t="shared" si="144"/>
        <v>200.84051148166139</v>
      </c>
      <c r="K208" s="20">
        <f t="shared" si="144"/>
        <v>205.35933494250037</v>
      </c>
      <c r="L208" s="20">
        <f t="shared" si="144"/>
        <v>179.60938682284007</v>
      </c>
      <c r="M208" s="20">
        <f t="shared" si="144"/>
        <v>186.42944254897517</v>
      </c>
      <c r="N208" s="20">
        <f t="shared" si="144"/>
        <v>186.41864609901799</v>
      </c>
      <c r="O208" s="20">
        <f t="shared" si="144"/>
        <v>191.41650006014356</v>
      </c>
      <c r="P208" s="20">
        <f t="shared" si="144"/>
        <v>194.79968094384159</v>
      </c>
      <c r="Q208" s="20">
        <f t="shared" si="144"/>
        <v>218.21822537184173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177.34019415134222</v>
      </c>
      <c r="C209" s="18">
        <f t="shared" si="145"/>
        <v>318.19322028599998</v>
      </c>
      <c r="D209" s="18">
        <f t="shared" si="145"/>
        <v>155.11900098825001</v>
      </c>
      <c r="E209" s="18">
        <f t="shared" si="145"/>
        <v>213.97328973620694</v>
      </c>
      <c r="F209" s="18">
        <f t="shared" si="145"/>
        <v>387.80945970974994</v>
      </c>
      <c r="G209" s="18">
        <f t="shared" si="145"/>
        <v>245.82401542082633</v>
      </c>
      <c r="H209" s="18">
        <f t="shared" si="145"/>
        <v>440.10335902604658</v>
      </c>
      <c r="I209" s="18">
        <f t="shared" si="145"/>
        <v>439.49467968900001</v>
      </c>
      <c r="J209" s="18">
        <f t="shared" si="145"/>
        <v>454.2827528571429</v>
      </c>
      <c r="K209" s="18">
        <f t="shared" si="145"/>
        <v>479.47130452472726</v>
      </c>
      <c r="L209" s="18">
        <f t="shared" si="145"/>
        <v>296.40004425313288</v>
      </c>
      <c r="M209" s="18">
        <f t="shared" si="145"/>
        <v>227.59208050987098</v>
      </c>
      <c r="N209" s="18">
        <f t="shared" si="145"/>
        <v>419.24556309294331</v>
      </c>
      <c r="O209" s="18">
        <f t="shared" si="145"/>
        <v>254.90361607359213</v>
      </c>
      <c r="P209" s="18">
        <f t="shared" si="145"/>
        <v>354.03201747869946</v>
      </c>
      <c r="Q209" s="18">
        <f t="shared" si="145"/>
        <v>289.66050601250134</v>
      </c>
    </row>
    <row r="210" spans="1:17" ht="11.45" customHeight="1" x14ac:dyDescent="0.25">
      <c r="A210" s="17" t="str">
        <f>$A$26</f>
        <v>Domestic coastal shipping</v>
      </c>
      <c r="B210" s="16" t="str">
        <f t="shared" ref="B210:Q210" si="146">IF(B26=0,"",B78/B26*1000)</f>
        <v/>
      </c>
      <c r="C210" s="16" t="str">
        <f t="shared" si="146"/>
        <v/>
      </c>
      <c r="D210" s="16" t="str">
        <f t="shared" si="146"/>
        <v/>
      </c>
      <c r="E210" s="16" t="str">
        <f t="shared" si="146"/>
        <v/>
      </c>
      <c r="F210" s="16" t="str">
        <f t="shared" si="146"/>
        <v/>
      </c>
      <c r="G210" s="16" t="str">
        <f t="shared" si="146"/>
        <v/>
      </c>
      <c r="H210" s="16" t="str">
        <f t="shared" si="146"/>
        <v/>
      </c>
      <c r="I210" s="16" t="str">
        <f t="shared" si="146"/>
        <v/>
      </c>
      <c r="J210" s="16" t="str">
        <f t="shared" si="146"/>
        <v/>
      </c>
      <c r="K210" s="16" t="str">
        <f t="shared" si="146"/>
        <v/>
      </c>
      <c r="L210" s="16" t="str">
        <f t="shared" si="146"/>
        <v/>
      </c>
      <c r="M210" s="16" t="str">
        <f t="shared" si="146"/>
        <v/>
      </c>
      <c r="N210" s="16" t="str">
        <f t="shared" si="146"/>
        <v/>
      </c>
      <c r="O210" s="16" t="str">
        <f t="shared" si="146"/>
        <v/>
      </c>
      <c r="P210" s="16" t="str">
        <f t="shared" si="146"/>
        <v/>
      </c>
      <c r="Q210" s="16" t="str">
        <f t="shared" si="146"/>
        <v/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177.34019415134222</v>
      </c>
      <c r="C211" s="14">
        <f t="shared" si="147"/>
        <v>318.19322028599998</v>
      </c>
      <c r="D211" s="14">
        <f t="shared" si="147"/>
        <v>155.11900098825001</v>
      </c>
      <c r="E211" s="14">
        <f t="shared" si="147"/>
        <v>213.97328973620694</v>
      </c>
      <c r="F211" s="14">
        <f t="shared" si="147"/>
        <v>387.80945970974994</v>
      </c>
      <c r="G211" s="14">
        <f t="shared" si="147"/>
        <v>245.82401542082633</v>
      </c>
      <c r="H211" s="14">
        <f t="shared" si="147"/>
        <v>440.10335902604658</v>
      </c>
      <c r="I211" s="14">
        <f t="shared" si="147"/>
        <v>439.49467968900001</v>
      </c>
      <c r="J211" s="14">
        <f t="shared" si="147"/>
        <v>454.2827528571429</v>
      </c>
      <c r="K211" s="14">
        <f t="shared" si="147"/>
        <v>479.47130452472726</v>
      </c>
      <c r="L211" s="14">
        <f t="shared" si="147"/>
        <v>296.40004425313288</v>
      </c>
      <c r="M211" s="14">
        <f t="shared" si="147"/>
        <v>227.59208050987098</v>
      </c>
      <c r="N211" s="14">
        <f t="shared" si="147"/>
        <v>419.24556309294331</v>
      </c>
      <c r="O211" s="14">
        <f t="shared" si="147"/>
        <v>254.90361607359213</v>
      </c>
      <c r="P211" s="14">
        <f t="shared" si="147"/>
        <v>354.03201747869946</v>
      </c>
      <c r="Q211" s="14">
        <f t="shared" si="147"/>
        <v>289.66050601250134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81621.971027298525</v>
      </c>
      <c r="C4" s="79">
        <f t="shared" si="0"/>
        <v>82430.646545298427</v>
      </c>
      <c r="D4" s="79">
        <f t="shared" si="0"/>
        <v>83229.263808267002</v>
      </c>
      <c r="E4" s="79">
        <f t="shared" si="0"/>
        <v>85189.53460861741</v>
      </c>
      <c r="F4" s="79">
        <f t="shared" si="0"/>
        <v>84188.301271809149</v>
      </c>
      <c r="G4" s="79">
        <f t="shared" si="0"/>
        <v>85697.261521008157</v>
      </c>
      <c r="H4" s="79">
        <f t="shared" si="0"/>
        <v>87136.643477376303</v>
      </c>
      <c r="I4" s="79">
        <f t="shared" si="0"/>
        <v>89208.96661931464</v>
      </c>
      <c r="J4" s="79">
        <f t="shared" si="0"/>
        <v>90082.66249279576</v>
      </c>
      <c r="K4" s="79">
        <f t="shared" si="0"/>
        <v>89963.603229612694</v>
      </c>
      <c r="L4" s="79">
        <f t="shared" si="0"/>
        <v>82164.207928549629</v>
      </c>
      <c r="M4" s="79">
        <f t="shared" si="0"/>
        <v>82988.082769516594</v>
      </c>
      <c r="N4" s="79">
        <f t="shared" si="0"/>
        <v>81654.96834449195</v>
      </c>
      <c r="O4" s="79">
        <f t="shared" si="0"/>
        <v>82078.619743046438</v>
      </c>
      <c r="P4" s="79">
        <f t="shared" si="0"/>
        <v>84721.410650547594</v>
      </c>
      <c r="Q4" s="79">
        <f t="shared" si="0"/>
        <v>87772.490766527553</v>
      </c>
    </row>
    <row r="5" spans="1:17" ht="11.45" customHeight="1" x14ac:dyDescent="0.25">
      <c r="A5" s="23" t="s">
        <v>30</v>
      </c>
      <c r="B5" s="78">
        <v>1510.6710272985213</v>
      </c>
      <c r="C5" s="78">
        <v>1441.3465452984171</v>
      </c>
      <c r="D5" s="78">
        <v>1408.7638082670003</v>
      </c>
      <c r="E5" s="78">
        <v>1404.7346086174057</v>
      </c>
      <c r="F5" s="78">
        <v>1400.3012718091422</v>
      </c>
      <c r="G5" s="78">
        <v>1449.3615210081632</v>
      </c>
      <c r="H5" s="78">
        <v>1491.5434773762943</v>
      </c>
      <c r="I5" s="78">
        <v>1548.0666193146526</v>
      </c>
      <c r="J5" s="78">
        <v>1595.7624927957688</v>
      </c>
      <c r="K5" s="78">
        <v>1611.6032296126941</v>
      </c>
      <c r="L5" s="78">
        <v>1638.6079285496328</v>
      </c>
      <c r="M5" s="78">
        <v>1665.2827695165961</v>
      </c>
      <c r="N5" s="78">
        <v>1708.1683444919463</v>
      </c>
      <c r="O5" s="78">
        <v>1707.7197430464307</v>
      </c>
      <c r="P5" s="78">
        <v>1738.5106505476117</v>
      </c>
      <c r="Q5" s="78">
        <v>1804.5907665275377</v>
      </c>
    </row>
    <row r="6" spans="1:17" ht="11.45" customHeight="1" x14ac:dyDescent="0.25">
      <c r="A6" s="19" t="s">
        <v>29</v>
      </c>
      <c r="B6" s="76">
        <v>63940</v>
      </c>
      <c r="C6" s="76">
        <v>63470</v>
      </c>
      <c r="D6" s="76">
        <v>65290.000000000007</v>
      </c>
      <c r="E6" s="76">
        <v>67360</v>
      </c>
      <c r="F6" s="76">
        <v>67570</v>
      </c>
      <c r="G6" s="76">
        <v>68640</v>
      </c>
      <c r="H6" s="76">
        <v>69630</v>
      </c>
      <c r="I6" s="76">
        <v>71540</v>
      </c>
      <c r="J6" s="76">
        <v>72380</v>
      </c>
      <c r="K6" s="76">
        <v>72290</v>
      </c>
      <c r="L6" s="76">
        <v>63570</v>
      </c>
      <c r="M6" s="76">
        <v>65489.999999999993</v>
      </c>
      <c r="N6" s="76">
        <v>64620.000000000007</v>
      </c>
      <c r="O6" s="76">
        <v>64650.000000000007</v>
      </c>
      <c r="P6" s="76">
        <v>66259.999999999985</v>
      </c>
      <c r="Q6" s="76">
        <v>69705</v>
      </c>
    </row>
    <row r="7" spans="1:17" ht="11.45" customHeight="1" x14ac:dyDescent="0.25">
      <c r="A7" s="62" t="s">
        <v>59</v>
      </c>
      <c r="B7" s="77">
        <f t="shared" ref="B7" si="1">IF(B34=0,0,B34*B144)</f>
        <v>49843.897138949345</v>
      </c>
      <c r="C7" s="77">
        <f t="shared" ref="C7:Q7" si="2">IF(C34=0,0,C34*C144)</f>
        <v>48370.329648240542</v>
      </c>
      <c r="D7" s="77">
        <f t="shared" si="2"/>
        <v>48309.686078814811</v>
      </c>
      <c r="E7" s="77">
        <f t="shared" si="2"/>
        <v>48302.426076373493</v>
      </c>
      <c r="F7" s="77">
        <f t="shared" si="2"/>
        <v>46759.302089192963</v>
      </c>
      <c r="G7" s="77">
        <f t="shared" si="2"/>
        <v>44622.642739908406</v>
      </c>
      <c r="H7" s="77">
        <f t="shared" si="2"/>
        <v>43481.994803096015</v>
      </c>
      <c r="I7" s="77">
        <f t="shared" si="2"/>
        <v>44235.65743521307</v>
      </c>
      <c r="J7" s="77">
        <f t="shared" si="2"/>
        <v>43838.583685260906</v>
      </c>
      <c r="K7" s="77">
        <f t="shared" si="2"/>
        <v>43697.457038508597</v>
      </c>
      <c r="L7" s="77">
        <f t="shared" si="2"/>
        <v>37347.687362795012</v>
      </c>
      <c r="M7" s="77">
        <f t="shared" si="2"/>
        <v>37572.475268528149</v>
      </c>
      <c r="N7" s="77">
        <f t="shared" si="2"/>
        <v>35612.907995743692</v>
      </c>
      <c r="O7" s="77">
        <f t="shared" si="2"/>
        <v>34399.435961787953</v>
      </c>
      <c r="P7" s="77">
        <f t="shared" si="2"/>
        <v>34282.595837811088</v>
      </c>
      <c r="Q7" s="77">
        <f t="shared" si="2"/>
        <v>35286.666463665111</v>
      </c>
    </row>
    <row r="8" spans="1:17" ht="11.45" customHeight="1" x14ac:dyDescent="0.25">
      <c r="A8" s="62" t="s">
        <v>58</v>
      </c>
      <c r="B8" s="77">
        <f t="shared" ref="B8" si="3">IF(B35=0,0,B35*B145)</f>
        <v>12911.129953698612</v>
      </c>
      <c r="C8" s="77">
        <f t="shared" ref="C8:Q8" si="4">IF(C35=0,0,C35*C145)</f>
        <v>13945.341893662182</v>
      </c>
      <c r="D8" s="77">
        <f t="shared" si="4"/>
        <v>15810.861137964865</v>
      </c>
      <c r="E8" s="77">
        <f t="shared" si="4"/>
        <v>17854.847363171139</v>
      </c>
      <c r="F8" s="77">
        <f t="shared" si="4"/>
        <v>19579.077995978092</v>
      </c>
      <c r="G8" s="77">
        <f t="shared" si="4"/>
        <v>22769.975371510591</v>
      </c>
      <c r="H8" s="77">
        <f t="shared" si="4"/>
        <v>24832.145441694149</v>
      </c>
      <c r="I8" s="77">
        <f t="shared" si="4"/>
        <v>25917.365214330792</v>
      </c>
      <c r="J8" s="77">
        <f t="shared" si="4"/>
        <v>27176.546163071762</v>
      </c>
      <c r="K8" s="77">
        <f t="shared" si="4"/>
        <v>27177.712587105227</v>
      </c>
      <c r="L8" s="77">
        <f t="shared" si="4"/>
        <v>24947.937871702525</v>
      </c>
      <c r="M8" s="77">
        <f t="shared" si="4"/>
        <v>26572.515022918844</v>
      </c>
      <c r="N8" s="77">
        <f t="shared" si="4"/>
        <v>27504.865391345338</v>
      </c>
      <c r="O8" s="77">
        <f t="shared" si="4"/>
        <v>28657.05375566594</v>
      </c>
      <c r="P8" s="77">
        <f t="shared" si="4"/>
        <v>30152.630705824493</v>
      </c>
      <c r="Q8" s="77">
        <f t="shared" si="4"/>
        <v>32513.223706324665</v>
      </c>
    </row>
    <row r="9" spans="1:17" ht="11.45" customHeight="1" x14ac:dyDescent="0.25">
      <c r="A9" s="62" t="s">
        <v>57</v>
      </c>
      <c r="B9" s="77">
        <f t="shared" ref="B9" si="5">IF(B36=0,0,B36*B146)</f>
        <v>1184.9729073520421</v>
      </c>
      <c r="C9" s="77">
        <f t="shared" ref="C9:Q9" si="6">IF(C36=0,0,C36*C146)</f>
        <v>1154.3284580972727</v>
      </c>
      <c r="D9" s="77">
        <f t="shared" si="6"/>
        <v>1169.4527832203332</v>
      </c>
      <c r="E9" s="77">
        <f t="shared" si="6"/>
        <v>1202.7265604553686</v>
      </c>
      <c r="F9" s="77">
        <f t="shared" si="6"/>
        <v>1231.6199148289477</v>
      </c>
      <c r="G9" s="77">
        <f t="shared" si="6"/>
        <v>1247.3818885810012</v>
      </c>
      <c r="H9" s="77">
        <f t="shared" si="6"/>
        <v>1315.8597552098388</v>
      </c>
      <c r="I9" s="77">
        <f t="shared" si="6"/>
        <v>1386.9773504561381</v>
      </c>
      <c r="J9" s="77">
        <f t="shared" si="6"/>
        <v>1364.8701516673345</v>
      </c>
      <c r="K9" s="77">
        <f t="shared" si="6"/>
        <v>1414.8303743861798</v>
      </c>
      <c r="L9" s="77">
        <f t="shared" si="6"/>
        <v>1271.7635946435059</v>
      </c>
      <c r="M9" s="77">
        <f t="shared" si="6"/>
        <v>1338.5372578042968</v>
      </c>
      <c r="N9" s="77">
        <f t="shared" si="6"/>
        <v>1488.7126044392774</v>
      </c>
      <c r="O9" s="77">
        <f t="shared" si="6"/>
        <v>1572.4935374936852</v>
      </c>
      <c r="P9" s="77">
        <f t="shared" si="6"/>
        <v>1706.7884311158161</v>
      </c>
      <c r="Q9" s="77">
        <f t="shared" si="6"/>
        <v>1719.7039298636082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2.5330485065769652</v>
      </c>
      <c r="M10" s="77">
        <f t="shared" si="8"/>
        <v>5.6319856624586997</v>
      </c>
      <c r="N10" s="77">
        <f t="shared" si="8"/>
        <v>12.479776425489499</v>
      </c>
      <c r="O10" s="77">
        <f t="shared" si="8"/>
        <v>17.531934842377073</v>
      </c>
      <c r="P10" s="77">
        <f t="shared" si="8"/>
        <v>111.50379910048606</v>
      </c>
      <c r="Q10" s="77">
        <f t="shared" si="8"/>
        <v>172.78851129414431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0.12167073127362706</v>
      </c>
      <c r="P11" s="77">
        <f t="shared" si="10"/>
        <v>0.61686305696509092</v>
      </c>
      <c r="Q11" s="77">
        <f t="shared" si="10"/>
        <v>2.5128902579079853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7.8122352379889362E-2</v>
      </c>
      <c r="M12" s="77">
        <f t="shared" si="12"/>
        <v>0.84046508623942706</v>
      </c>
      <c r="N12" s="77">
        <f t="shared" si="12"/>
        <v>1.0342320462089123</v>
      </c>
      <c r="O12" s="77">
        <f t="shared" si="12"/>
        <v>3.3631394787801421</v>
      </c>
      <c r="P12" s="77">
        <f t="shared" si="12"/>
        <v>5.8643630911466182</v>
      </c>
      <c r="Q12" s="77">
        <f t="shared" si="12"/>
        <v>10.104498594561118</v>
      </c>
    </row>
    <row r="13" spans="1:17" ht="11.45" customHeight="1" x14ac:dyDescent="0.25">
      <c r="A13" s="19" t="s">
        <v>28</v>
      </c>
      <c r="B13" s="76">
        <v>16171.300000000003</v>
      </c>
      <c r="C13" s="76">
        <v>17519.300000000007</v>
      </c>
      <c r="D13" s="76">
        <v>16530.5</v>
      </c>
      <c r="E13" s="76">
        <v>16424.800000000003</v>
      </c>
      <c r="F13" s="76">
        <v>15218</v>
      </c>
      <c r="G13" s="76">
        <v>15607.900000000001</v>
      </c>
      <c r="H13" s="76">
        <v>16015.100000000002</v>
      </c>
      <c r="I13" s="76">
        <v>16120.9</v>
      </c>
      <c r="J13" s="76">
        <v>16106.899999999998</v>
      </c>
      <c r="K13" s="76">
        <v>16062</v>
      </c>
      <c r="L13" s="76">
        <v>16955.600000000002</v>
      </c>
      <c r="M13" s="76">
        <v>15832.800000000001</v>
      </c>
      <c r="N13" s="76">
        <v>15326.8</v>
      </c>
      <c r="O13" s="76">
        <v>15720.9</v>
      </c>
      <c r="P13" s="76">
        <v>16722.900000000001</v>
      </c>
      <c r="Q13" s="76">
        <v>16262.900000000003</v>
      </c>
    </row>
    <row r="14" spans="1:17" ht="11.45" customHeight="1" x14ac:dyDescent="0.25">
      <c r="A14" s="62" t="s">
        <v>59</v>
      </c>
      <c r="B14" s="75">
        <f t="shared" ref="B14" si="13">IF(B41=0,0,B41*B151)</f>
        <v>437.0435375662405</v>
      </c>
      <c r="C14" s="75">
        <f t="shared" ref="C14:Q14" si="14">IF(C41=0,0,C41*C151)</f>
        <v>422.15363321479401</v>
      </c>
      <c r="D14" s="75">
        <f t="shared" si="14"/>
        <v>424.79549740325911</v>
      </c>
      <c r="E14" s="75">
        <f t="shared" si="14"/>
        <v>389.0342506354753</v>
      </c>
      <c r="F14" s="75">
        <f t="shared" si="14"/>
        <v>339.2050914964106</v>
      </c>
      <c r="G14" s="75">
        <f t="shared" si="14"/>
        <v>321.41129405966547</v>
      </c>
      <c r="H14" s="75">
        <f t="shared" si="14"/>
        <v>309.78561214480686</v>
      </c>
      <c r="I14" s="75">
        <f t="shared" si="14"/>
        <v>304.96090907292285</v>
      </c>
      <c r="J14" s="75">
        <f t="shared" si="14"/>
        <v>289.10172865721682</v>
      </c>
      <c r="K14" s="75">
        <f t="shared" si="14"/>
        <v>268.98086728640982</v>
      </c>
      <c r="L14" s="75">
        <f t="shared" si="14"/>
        <v>278.72921023890143</v>
      </c>
      <c r="M14" s="75">
        <f t="shared" si="14"/>
        <v>250.07540863493298</v>
      </c>
      <c r="N14" s="75">
        <f t="shared" si="14"/>
        <v>225.94388199689075</v>
      </c>
      <c r="O14" s="75">
        <f t="shared" si="14"/>
        <v>228.96474942145875</v>
      </c>
      <c r="P14" s="75">
        <f t="shared" si="14"/>
        <v>231.19569990849328</v>
      </c>
      <c r="Q14" s="75">
        <f t="shared" si="14"/>
        <v>212.49713042587436</v>
      </c>
    </row>
    <row r="15" spans="1:17" ht="11.45" customHeight="1" x14ac:dyDescent="0.25">
      <c r="A15" s="62" t="s">
        <v>58</v>
      </c>
      <c r="B15" s="75">
        <f t="shared" ref="B15" si="15">IF(B42=0,0,B42*B152)</f>
        <v>14855.852124069239</v>
      </c>
      <c r="C15" s="75">
        <f t="shared" ref="C15:Q15" si="16">IF(C42=0,0,C42*C152)</f>
        <v>16190.352935517887</v>
      </c>
      <c r="D15" s="75">
        <f t="shared" si="16"/>
        <v>15128.967947925867</v>
      </c>
      <c r="E15" s="75">
        <f t="shared" si="16"/>
        <v>14942.155190060608</v>
      </c>
      <c r="F15" s="75">
        <f t="shared" si="16"/>
        <v>13701.359809858577</v>
      </c>
      <c r="G15" s="75">
        <f t="shared" si="16"/>
        <v>14080.856613959942</v>
      </c>
      <c r="H15" s="75">
        <f t="shared" si="16"/>
        <v>14518.711120079121</v>
      </c>
      <c r="I15" s="75">
        <f t="shared" si="16"/>
        <v>14813.185238445469</v>
      </c>
      <c r="J15" s="75">
        <f t="shared" si="16"/>
        <v>14776.358804571728</v>
      </c>
      <c r="K15" s="75">
        <f t="shared" si="16"/>
        <v>14699.129806908792</v>
      </c>
      <c r="L15" s="75">
        <f t="shared" si="16"/>
        <v>15446.89199322405</v>
      </c>
      <c r="M15" s="75">
        <f t="shared" si="16"/>
        <v>14305.498885411118</v>
      </c>
      <c r="N15" s="75">
        <f t="shared" si="16"/>
        <v>13734.374809057785</v>
      </c>
      <c r="O15" s="75">
        <f t="shared" si="16"/>
        <v>14253.957084498679</v>
      </c>
      <c r="P15" s="75">
        <f t="shared" si="16"/>
        <v>15280.731201006567</v>
      </c>
      <c r="Q15" s="75">
        <f t="shared" si="16"/>
        <v>14493.393038989636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208.50175704492878</v>
      </c>
      <c r="C17" s="75">
        <f t="shared" ref="C17:Q17" si="20">IF(C44=0,0,C44*C154)</f>
        <v>247.19265357585701</v>
      </c>
      <c r="D17" s="75">
        <f t="shared" si="20"/>
        <v>332.68253783941532</v>
      </c>
      <c r="E17" s="75">
        <f t="shared" si="20"/>
        <v>403.5087955047477</v>
      </c>
      <c r="F17" s="75">
        <f t="shared" si="20"/>
        <v>481.69253141946677</v>
      </c>
      <c r="G17" s="75">
        <f t="shared" si="20"/>
        <v>490.44043060541696</v>
      </c>
      <c r="H17" s="75">
        <f t="shared" si="20"/>
        <v>450.26272494840589</v>
      </c>
      <c r="I17" s="75">
        <f t="shared" si="20"/>
        <v>273.22327217834629</v>
      </c>
      <c r="J17" s="75">
        <f t="shared" si="20"/>
        <v>317.83826767863923</v>
      </c>
      <c r="K17" s="75">
        <f t="shared" si="20"/>
        <v>378.85783297056054</v>
      </c>
      <c r="L17" s="75">
        <f t="shared" si="20"/>
        <v>498.47051106743271</v>
      </c>
      <c r="M17" s="75">
        <f t="shared" si="20"/>
        <v>568.0958189768802</v>
      </c>
      <c r="N17" s="75">
        <f t="shared" si="20"/>
        <v>657.11026727515718</v>
      </c>
      <c r="O17" s="75">
        <f t="shared" si="20"/>
        <v>692.28138500111481</v>
      </c>
      <c r="P17" s="75">
        <f t="shared" si="20"/>
        <v>1064.811379646814</v>
      </c>
      <c r="Q17" s="75">
        <f t="shared" si="20"/>
        <v>1436.6983070858598</v>
      </c>
    </row>
    <row r="18" spans="1:17" ht="11.45" customHeight="1" x14ac:dyDescent="0.25">
      <c r="A18" s="62" t="s">
        <v>55</v>
      </c>
      <c r="B18" s="75">
        <f t="shared" ref="B18" si="21">IF(B45=0,0,B45*B155)</f>
        <v>669.90258131959422</v>
      </c>
      <c r="C18" s="75">
        <f t="shared" ref="C18:Q18" si="22">IF(C45=0,0,C45*C155)</f>
        <v>659.60077769146494</v>
      </c>
      <c r="D18" s="75">
        <f t="shared" si="22"/>
        <v>644.05401683145908</v>
      </c>
      <c r="E18" s="75">
        <f t="shared" si="22"/>
        <v>690.10176379917277</v>
      </c>
      <c r="F18" s="75">
        <f t="shared" si="22"/>
        <v>695.74256722554571</v>
      </c>
      <c r="G18" s="75">
        <f t="shared" si="22"/>
        <v>715.19166137497655</v>
      </c>
      <c r="H18" s="75">
        <f t="shared" si="22"/>
        <v>736.34054282766692</v>
      </c>
      <c r="I18" s="75">
        <f t="shared" si="22"/>
        <v>729.53058030326179</v>
      </c>
      <c r="J18" s="75">
        <f t="shared" si="22"/>
        <v>723.6011990924153</v>
      </c>
      <c r="K18" s="75">
        <f t="shared" si="22"/>
        <v>715.03149283423988</v>
      </c>
      <c r="L18" s="75">
        <f t="shared" si="22"/>
        <v>731.50828546961577</v>
      </c>
      <c r="M18" s="75">
        <f t="shared" si="22"/>
        <v>709.1298869770684</v>
      </c>
      <c r="N18" s="75">
        <f t="shared" si="22"/>
        <v>709.37104167016616</v>
      </c>
      <c r="O18" s="75">
        <f t="shared" si="22"/>
        <v>545.69678107874722</v>
      </c>
      <c r="P18" s="75">
        <f t="shared" si="22"/>
        <v>146.16171943812384</v>
      </c>
      <c r="Q18" s="75">
        <f t="shared" si="22"/>
        <v>120.3115234986322</v>
      </c>
    </row>
    <row r="19" spans="1:17" ht="11.45" customHeight="1" x14ac:dyDescent="0.25">
      <c r="A19" s="25" t="s">
        <v>51</v>
      </c>
      <c r="B19" s="79">
        <f t="shared" ref="B19" si="23">B20+B26</f>
        <v>26773.960291853411</v>
      </c>
      <c r="C19" s="79">
        <f t="shared" ref="C19:Q19" si="24">C20+C26</f>
        <v>28389.725044802137</v>
      </c>
      <c r="D19" s="79">
        <f t="shared" si="24"/>
        <v>30482.292317255891</v>
      </c>
      <c r="E19" s="79">
        <f t="shared" si="24"/>
        <v>31793.106467766993</v>
      </c>
      <c r="F19" s="79">
        <f t="shared" si="24"/>
        <v>32687.302091175203</v>
      </c>
      <c r="G19" s="79">
        <f t="shared" si="24"/>
        <v>32767.883827294652</v>
      </c>
      <c r="H19" s="79">
        <f t="shared" si="24"/>
        <v>34256.500302225992</v>
      </c>
      <c r="I19" s="79">
        <f t="shared" si="24"/>
        <v>34627.324775917645</v>
      </c>
      <c r="J19" s="79">
        <f t="shared" si="24"/>
        <v>33323.401245941321</v>
      </c>
      <c r="K19" s="79">
        <f t="shared" si="24"/>
        <v>29941.435526210676</v>
      </c>
      <c r="L19" s="79">
        <f t="shared" si="24"/>
        <v>32803.433718397442</v>
      </c>
      <c r="M19" s="79">
        <f t="shared" si="24"/>
        <v>34000.336855631256</v>
      </c>
      <c r="N19" s="79">
        <f t="shared" si="24"/>
        <v>33312.003910273474</v>
      </c>
      <c r="O19" s="79">
        <f t="shared" si="24"/>
        <v>36296.564860309307</v>
      </c>
      <c r="P19" s="79">
        <f t="shared" si="24"/>
        <v>37971.503379494956</v>
      </c>
      <c r="Q19" s="79">
        <f t="shared" si="24"/>
        <v>43275.514938173539</v>
      </c>
    </row>
    <row r="20" spans="1:17" ht="11.45" customHeight="1" x14ac:dyDescent="0.25">
      <c r="A20" s="23" t="s">
        <v>27</v>
      </c>
      <c r="B20" s="78">
        <v>206.73715044133394</v>
      </c>
      <c r="C20" s="78">
        <v>240.16666215014288</v>
      </c>
      <c r="D20" s="78">
        <v>284.11504992880538</v>
      </c>
      <c r="E20" s="78">
        <v>335.3081592112095</v>
      </c>
      <c r="F20" s="78">
        <v>396.29298925476411</v>
      </c>
      <c r="G20" s="78">
        <v>479.13943640376834</v>
      </c>
      <c r="H20" s="78">
        <v>559.03527910861658</v>
      </c>
      <c r="I20" s="78">
        <v>642.73452502868861</v>
      </c>
      <c r="J20" s="78">
        <v>765.05313616038529</v>
      </c>
      <c r="K20" s="78">
        <v>782.19147129429678</v>
      </c>
      <c r="L20" s="78">
        <v>823.78421480220652</v>
      </c>
      <c r="M20" s="78">
        <v>838.1391089613719</v>
      </c>
      <c r="N20" s="78">
        <v>849.5807853099767</v>
      </c>
      <c r="O20" s="78">
        <v>877.24345471951017</v>
      </c>
      <c r="P20" s="78">
        <v>965.19756732365602</v>
      </c>
      <c r="Q20" s="78">
        <v>1048.5837628810496</v>
      </c>
    </row>
    <row r="21" spans="1:17" ht="11.45" customHeight="1" x14ac:dyDescent="0.25">
      <c r="A21" s="62" t="s">
        <v>59</v>
      </c>
      <c r="B21" s="77">
        <f t="shared" ref="B21" si="25">IF(B48=0,0,B48*B158)</f>
        <v>37.555190878208521</v>
      </c>
      <c r="C21" s="77">
        <f t="shared" ref="C21:Q21" si="26">IF(C48=0,0,C48*C158)</f>
        <v>41.786920086287338</v>
      </c>
      <c r="D21" s="77">
        <f t="shared" si="26"/>
        <v>47.581617790136185</v>
      </c>
      <c r="E21" s="77">
        <f t="shared" si="26"/>
        <v>47.727787115580263</v>
      </c>
      <c r="F21" s="77">
        <f t="shared" si="26"/>
        <v>49.824686804144243</v>
      </c>
      <c r="G21" s="77">
        <f t="shared" si="26"/>
        <v>55.042925954082868</v>
      </c>
      <c r="H21" s="77">
        <f t="shared" si="26"/>
        <v>64.541713958666094</v>
      </c>
      <c r="I21" s="77">
        <f t="shared" si="26"/>
        <v>73.82920119521448</v>
      </c>
      <c r="J21" s="77">
        <f t="shared" si="26"/>
        <v>82.966343094743522</v>
      </c>
      <c r="K21" s="77">
        <f t="shared" si="26"/>
        <v>81.09524617057302</v>
      </c>
      <c r="L21" s="77">
        <f t="shared" si="26"/>
        <v>80.002045972045693</v>
      </c>
      <c r="M21" s="77">
        <f t="shared" si="26"/>
        <v>77.912623633688014</v>
      </c>
      <c r="N21" s="77">
        <f t="shared" si="26"/>
        <v>75.489306247396954</v>
      </c>
      <c r="O21" s="77">
        <f t="shared" si="26"/>
        <v>75.859398554236762</v>
      </c>
      <c r="P21" s="77">
        <f t="shared" si="26"/>
        <v>78.825492155074699</v>
      </c>
      <c r="Q21" s="77">
        <f t="shared" si="26"/>
        <v>83.660980515190417</v>
      </c>
    </row>
    <row r="22" spans="1:17" ht="11.45" customHeight="1" x14ac:dyDescent="0.25">
      <c r="A22" s="62" t="s">
        <v>58</v>
      </c>
      <c r="B22" s="77">
        <f t="shared" ref="B22" si="27">IF(B49=0,0,B49*B159)</f>
        <v>162.95427550383133</v>
      </c>
      <c r="C22" s="77">
        <f t="shared" ref="C22:Q22" si="28">IF(C49=0,0,C49*C159)</f>
        <v>192.16938488515822</v>
      </c>
      <c r="D22" s="77">
        <f t="shared" si="28"/>
        <v>230.1616543390268</v>
      </c>
      <c r="E22" s="77">
        <f t="shared" si="28"/>
        <v>281.08389538150817</v>
      </c>
      <c r="F22" s="77">
        <f t="shared" si="28"/>
        <v>339.66223343113438</v>
      </c>
      <c r="G22" s="77">
        <f t="shared" si="28"/>
        <v>417.06826483896884</v>
      </c>
      <c r="H22" s="77">
        <f t="shared" si="28"/>
        <v>486.98300478358874</v>
      </c>
      <c r="I22" s="77">
        <f t="shared" si="28"/>
        <v>560.85591962846399</v>
      </c>
      <c r="J22" s="77">
        <f t="shared" si="28"/>
        <v>674.19406705530844</v>
      </c>
      <c r="K22" s="77">
        <f t="shared" si="28"/>
        <v>692.95790363177628</v>
      </c>
      <c r="L22" s="77">
        <f t="shared" si="28"/>
        <v>735.84553795568195</v>
      </c>
      <c r="M22" s="77">
        <f t="shared" si="28"/>
        <v>752.14658217139231</v>
      </c>
      <c r="N22" s="77">
        <f t="shared" si="28"/>
        <v>764.70253742967805</v>
      </c>
      <c r="O22" s="77">
        <f t="shared" si="28"/>
        <v>791.19847902007427</v>
      </c>
      <c r="P22" s="77">
        <f t="shared" si="28"/>
        <v>873.80863724124663</v>
      </c>
      <c r="Q22" s="77">
        <f t="shared" si="28"/>
        <v>948.94457259598482</v>
      </c>
    </row>
    <row r="23" spans="1:17" ht="11.45" customHeight="1" x14ac:dyDescent="0.25">
      <c r="A23" s="62" t="s">
        <v>57</v>
      </c>
      <c r="B23" s="77">
        <f t="shared" ref="B23" si="29">IF(B50=0,0,B50*B160)</f>
        <v>6.2276840592940976</v>
      </c>
      <c r="C23" s="77">
        <f t="shared" ref="C23:Q23" si="30">IF(C50=0,0,C50*C160)</f>
        <v>6.2103571786973246</v>
      </c>
      <c r="D23" s="77">
        <f t="shared" si="30"/>
        <v>6.3717777996424401</v>
      </c>
      <c r="E23" s="77">
        <f t="shared" si="30"/>
        <v>6.496476714121048</v>
      </c>
      <c r="F23" s="77">
        <f t="shared" si="30"/>
        <v>6.8060690194855109</v>
      </c>
      <c r="G23" s="77">
        <f t="shared" si="30"/>
        <v>7.0282456107166347</v>
      </c>
      <c r="H23" s="77">
        <f t="shared" si="30"/>
        <v>7.5105603663617231</v>
      </c>
      <c r="I23" s="77">
        <f t="shared" si="30"/>
        <v>8.049404205010136</v>
      </c>
      <c r="J23" s="77">
        <f t="shared" si="30"/>
        <v>7.8927260103333552</v>
      </c>
      <c r="K23" s="77">
        <f t="shared" si="30"/>
        <v>8.1383214919474813</v>
      </c>
      <c r="L23" s="77">
        <f t="shared" si="30"/>
        <v>7.9366308744788876</v>
      </c>
      <c r="M23" s="77">
        <f t="shared" si="30"/>
        <v>8.079903156291568</v>
      </c>
      <c r="N23" s="77">
        <f t="shared" si="30"/>
        <v>9.0273754594496456</v>
      </c>
      <c r="O23" s="77">
        <f t="shared" si="30"/>
        <v>9.4674121138186109</v>
      </c>
      <c r="P23" s="77">
        <f t="shared" si="30"/>
        <v>10.598825993784416</v>
      </c>
      <c r="Q23" s="77">
        <f t="shared" si="30"/>
        <v>10.616123937062106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0.36156617345207548</v>
      </c>
      <c r="O24" s="77">
        <f t="shared" si="32"/>
        <v>0.71816503138057031</v>
      </c>
      <c r="P24" s="77">
        <f t="shared" si="32"/>
        <v>1.9617564457342702</v>
      </c>
      <c r="Q24" s="77">
        <f t="shared" si="32"/>
        <v>5.3420820249797805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</v>
      </c>
      <c r="N25" s="77">
        <f t="shared" si="34"/>
        <v>0</v>
      </c>
      <c r="O25" s="77">
        <f t="shared" si="34"/>
        <v>0</v>
      </c>
      <c r="P25" s="77">
        <f t="shared" si="34"/>
        <v>2.855487815933937E-3</v>
      </c>
      <c r="Q25" s="77">
        <f t="shared" si="34"/>
        <v>2.0003807832313817E-2</v>
      </c>
    </row>
    <row r="26" spans="1:17" ht="11.45" customHeight="1" x14ac:dyDescent="0.25">
      <c r="A26" s="19" t="s">
        <v>24</v>
      </c>
      <c r="B26" s="76">
        <v>26567.223141412076</v>
      </c>
      <c r="C26" s="76">
        <v>28149.558382651994</v>
      </c>
      <c r="D26" s="76">
        <v>30198.177267327086</v>
      </c>
      <c r="E26" s="76">
        <v>31457.798308555783</v>
      </c>
      <c r="F26" s="76">
        <v>32291.009101920437</v>
      </c>
      <c r="G26" s="76">
        <v>32288.744390890883</v>
      </c>
      <c r="H26" s="76">
        <v>33697.465023117373</v>
      </c>
      <c r="I26" s="76">
        <v>33984.590250888956</v>
      </c>
      <c r="J26" s="76">
        <v>32558.348109780938</v>
      </c>
      <c r="K26" s="76">
        <v>29159.24405491638</v>
      </c>
      <c r="L26" s="76">
        <v>31979.649503595232</v>
      </c>
      <c r="M26" s="76">
        <v>33162.197746669881</v>
      </c>
      <c r="N26" s="76">
        <v>32462.423124963494</v>
      </c>
      <c r="O26" s="76">
        <v>35419.321405589799</v>
      </c>
      <c r="P26" s="76">
        <v>37006.305812171297</v>
      </c>
      <c r="Q26" s="76">
        <v>42226.931175292491</v>
      </c>
    </row>
    <row r="27" spans="1:17" ht="11.45" customHeight="1" x14ac:dyDescent="0.25">
      <c r="A27" s="17" t="s">
        <v>23</v>
      </c>
      <c r="B27" s="75">
        <v>14214</v>
      </c>
      <c r="C27" s="75">
        <v>15007</v>
      </c>
      <c r="D27" s="75">
        <v>16318.000000000002</v>
      </c>
      <c r="E27" s="75">
        <v>17362</v>
      </c>
      <c r="F27" s="75">
        <v>16046</v>
      </c>
      <c r="G27" s="75">
        <v>15518</v>
      </c>
      <c r="H27" s="75">
        <v>16082</v>
      </c>
      <c r="I27" s="75">
        <v>15831</v>
      </c>
      <c r="J27" s="75">
        <v>15748</v>
      </c>
      <c r="K27" s="75">
        <v>13480</v>
      </c>
      <c r="L27" s="75">
        <v>14762</v>
      </c>
      <c r="M27" s="75">
        <v>14985</v>
      </c>
      <c r="N27" s="75">
        <v>14403</v>
      </c>
      <c r="O27" s="75">
        <v>15392</v>
      </c>
      <c r="P27" s="75">
        <v>16813</v>
      </c>
      <c r="Q27" s="75">
        <v>21184</v>
      </c>
    </row>
    <row r="28" spans="1:17" ht="11.45" customHeight="1" x14ac:dyDescent="0.25">
      <c r="A28" s="15" t="s">
        <v>22</v>
      </c>
      <c r="B28" s="74">
        <v>12353.223141412076</v>
      </c>
      <c r="C28" s="74">
        <v>13142.558382651994</v>
      </c>
      <c r="D28" s="74">
        <v>13880.177267327084</v>
      </c>
      <c r="E28" s="74">
        <v>14095.798308555783</v>
      </c>
      <c r="F28" s="74">
        <v>16245.009101920437</v>
      </c>
      <c r="G28" s="74">
        <v>16770.744390890883</v>
      </c>
      <c r="H28" s="74">
        <v>17615.465023117373</v>
      </c>
      <c r="I28" s="74">
        <v>18153.590250888956</v>
      </c>
      <c r="J28" s="74">
        <v>16810.348109780938</v>
      </c>
      <c r="K28" s="74">
        <v>15679.24405491638</v>
      </c>
      <c r="L28" s="74">
        <v>17217.649503595232</v>
      </c>
      <c r="M28" s="74">
        <v>18177.197746669881</v>
      </c>
      <c r="N28" s="74">
        <v>18059.423124963494</v>
      </c>
      <c r="O28" s="74">
        <v>20027.321405589799</v>
      </c>
      <c r="P28" s="74">
        <v>20193.305812171297</v>
      </c>
      <c r="Q28" s="74">
        <v>21042.931175292491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38907.658117104322</v>
      </c>
      <c r="C30" s="68">
        <f t="shared" si="35"/>
        <v>41067.037691883423</v>
      </c>
      <c r="D30" s="68">
        <f t="shared" si="35"/>
        <v>43165.383346666509</v>
      </c>
      <c r="E30" s="68">
        <f t="shared" si="35"/>
        <v>48562.536438104988</v>
      </c>
      <c r="F30" s="68">
        <f t="shared" si="35"/>
        <v>50690.285467612055</v>
      </c>
      <c r="G30" s="68">
        <f t="shared" si="35"/>
        <v>53632.878457809718</v>
      </c>
      <c r="H30" s="68">
        <f t="shared" si="35"/>
        <v>55493.724674790617</v>
      </c>
      <c r="I30" s="68">
        <f t="shared" si="35"/>
        <v>58633.090658774672</v>
      </c>
      <c r="J30" s="68">
        <f t="shared" si="35"/>
        <v>59199.877215935638</v>
      </c>
      <c r="K30" s="68">
        <f t="shared" si="35"/>
        <v>58480.826562982911</v>
      </c>
      <c r="L30" s="68">
        <f t="shared" si="35"/>
        <v>56166.728596328561</v>
      </c>
      <c r="M30" s="68">
        <f t="shared" si="35"/>
        <v>55900.820488336263</v>
      </c>
      <c r="N30" s="68">
        <f t="shared" si="35"/>
        <v>54674.995866292709</v>
      </c>
      <c r="O30" s="68">
        <f t="shared" si="35"/>
        <v>54061.506452179587</v>
      </c>
      <c r="P30" s="68">
        <f t="shared" si="35"/>
        <v>56499.659227929369</v>
      </c>
      <c r="Q30" s="68">
        <f t="shared" si="35"/>
        <v>59654.625367792411</v>
      </c>
    </row>
    <row r="31" spans="1:17" ht="11.45" customHeight="1" x14ac:dyDescent="0.25">
      <c r="A31" s="25" t="s">
        <v>39</v>
      </c>
      <c r="B31" s="79">
        <f t="shared" ref="B31:Q31" si="36">B32+B33+B40</f>
        <v>35136.785413789185</v>
      </c>
      <c r="C31" s="79">
        <f t="shared" si="36"/>
        <v>36758.645233647985</v>
      </c>
      <c r="D31" s="79">
        <f t="shared" si="36"/>
        <v>38260.74710677343</v>
      </c>
      <c r="E31" s="79">
        <f t="shared" si="36"/>
        <v>42947.901852253781</v>
      </c>
      <c r="F31" s="79">
        <f t="shared" si="36"/>
        <v>44308.068049167101</v>
      </c>
      <c r="G31" s="79">
        <f t="shared" si="36"/>
        <v>46255.503973807368</v>
      </c>
      <c r="H31" s="79">
        <f t="shared" si="36"/>
        <v>47638.777240128016</v>
      </c>
      <c r="I31" s="79">
        <f t="shared" si="36"/>
        <v>50235.387316015273</v>
      </c>
      <c r="J31" s="79">
        <f t="shared" si="36"/>
        <v>50140.017018740247</v>
      </c>
      <c r="K31" s="79">
        <f t="shared" si="36"/>
        <v>49827.384975639659</v>
      </c>
      <c r="L31" s="79">
        <f t="shared" si="36"/>
        <v>47126.145702158494</v>
      </c>
      <c r="M31" s="79">
        <f t="shared" si="36"/>
        <v>46700.7245533608</v>
      </c>
      <c r="N31" s="79">
        <f t="shared" si="36"/>
        <v>45489.957752315961</v>
      </c>
      <c r="O31" s="79">
        <f t="shared" si="36"/>
        <v>44412.883019076486</v>
      </c>
      <c r="P31" s="79">
        <f t="shared" si="36"/>
        <v>45944.690151611096</v>
      </c>
      <c r="Q31" s="79">
        <f t="shared" si="36"/>
        <v>47936.43649162475</v>
      </c>
    </row>
    <row r="32" spans="1:17" ht="11.45" customHeight="1" x14ac:dyDescent="0.25">
      <c r="A32" s="23" t="s">
        <v>30</v>
      </c>
      <c r="B32" s="78">
        <v>1308</v>
      </c>
      <c r="C32" s="78">
        <v>1248</v>
      </c>
      <c r="D32" s="78">
        <v>1220</v>
      </c>
      <c r="E32" s="78">
        <v>1216</v>
      </c>
      <c r="F32" s="78">
        <v>1212</v>
      </c>
      <c r="G32" s="78">
        <v>1255.5999999999999</v>
      </c>
      <c r="H32" s="78">
        <v>1291.782419923104</v>
      </c>
      <c r="I32" s="78">
        <v>1338.5869458844097</v>
      </c>
      <c r="J32" s="78">
        <v>1379.1029699695405</v>
      </c>
      <c r="K32" s="78">
        <v>1392.1249137646314</v>
      </c>
      <c r="L32" s="78">
        <v>1417.8878613059337</v>
      </c>
      <c r="M32" s="78">
        <v>1442.2330073375992</v>
      </c>
      <c r="N32" s="78">
        <v>1482.1047696580656</v>
      </c>
      <c r="O32" s="78">
        <v>1482.4518797272754</v>
      </c>
      <c r="P32" s="78">
        <v>1508.631938231106</v>
      </c>
      <c r="Q32" s="78">
        <v>1565.9407837433221</v>
      </c>
    </row>
    <row r="33" spans="1:17" ht="11.45" customHeight="1" x14ac:dyDescent="0.25">
      <c r="A33" s="19" t="s">
        <v>29</v>
      </c>
      <c r="B33" s="76">
        <v>33111.985413789182</v>
      </c>
      <c r="C33" s="76">
        <v>34712.595233647982</v>
      </c>
      <c r="D33" s="76">
        <v>36279.633467385873</v>
      </c>
      <c r="E33" s="76">
        <v>41029.743484857696</v>
      </c>
      <c r="F33" s="76">
        <v>42448.043579543191</v>
      </c>
      <c r="G33" s="76">
        <v>44360.90397380737</v>
      </c>
      <c r="H33" s="76">
        <v>45688.753220746556</v>
      </c>
      <c r="I33" s="76">
        <v>48231.602399288</v>
      </c>
      <c r="J33" s="76">
        <v>48093.667581638758</v>
      </c>
      <c r="K33" s="76">
        <v>47767.233990793931</v>
      </c>
      <c r="L33" s="76">
        <v>45015.969742460686</v>
      </c>
      <c r="M33" s="76">
        <v>44597.112469520565</v>
      </c>
      <c r="N33" s="76">
        <v>43367.58545115219</v>
      </c>
      <c r="O33" s="76">
        <v>42273.697715121925</v>
      </c>
      <c r="P33" s="76">
        <v>43740.236066037513</v>
      </c>
      <c r="Q33" s="76">
        <v>45691.120183908592</v>
      </c>
    </row>
    <row r="34" spans="1:17" ht="11.45" customHeight="1" x14ac:dyDescent="0.25">
      <c r="A34" s="62" t="s">
        <v>59</v>
      </c>
      <c r="B34" s="77">
        <v>26006.217089551305</v>
      </c>
      <c r="C34" s="77">
        <v>26672.515390646175</v>
      </c>
      <c r="D34" s="77">
        <v>27090.132070712698</v>
      </c>
      <c r="E34" s="77">
        <v>29718.490243670636</v>
      </c>
      <c r="F34" s="77">
        <v>29700.319719490402</v>
      </c>
      <c r="G34" s="77">
        <v>29208.072643240772</v>
      </c>
      <c r="H34" s="77">
        <v>28925.296722093099</v>
      </c>
      <c r="I34" s="77">
        <v>30241.697342949501</v>
      </c>
      <c r="J34" s="77">
        <v>29553.733913485456</v>
      </c>
      <c r="K34" s="77">
        <v>29295.295333186823</v>
      </c>
      <c r="L34" s="77">
        <v>26850.638673486588</v>
      </c>
      <c r="M34" s="77">
        <v>25990.131159827681</v>
      </c>
      <c r="N34" s="77">
        <v>24296.616332044876</v>
      </c>
      <c r="O34" s="77">
        <v>22882.053714129084</v>
      </c>
      <c r="P34" s="77">
        <v>23032.240372250795</v>
      </c>
      <c r="Q34" s="77">
        <v>23551.18454012134</v>
      </c>
    </row>
    <row r="35" spans="1:17" ht="11.45" customHeight="1" x14ac:dyDescent="0.25">
      <c r="A35" s="62" t="s">
        <v>58</v>
      </c>
      <c r="B35" s="77">
        <v>6473.139061237187</v>
      </c>
      <c r="C35" s="77">
        <v>7389.2368189802037</v>
      </c>
      <c r="D35" s="77">
        <v>8519.5748622005231</v>
      </c>
      <c r="E35" s="77">
        <v>10556.001229256872</v>
      </c>
      <c r="F35" s="77">
        <v>11950.080548296788</v>
      </c>
      <c r="G35" s="77">
        <v>14321.736057184356</v>
      </c>
      <c r="H35" s="77">
        <v>15873.331942954857</v>
      </c>
      <c r="I35" s="77">
        <v>17025.897607488336</v>
      </c>
      <c r="J35" s="77">
        <v>17604.982517348562</v>
      </c>
      <c r="K35" s="77">
        <v>17508.144011036278</v>
      </c>
      <c r="L35" s="77">
        <v>17234.990630725453</v>
      </c>
      <c r="M35" s="77">
        <v>17662.688806766055</v>
      </c>
      <c r="N35" s="77">
        <v>18031.563019328023</v>
      </c>
      <c r="O35" s="77">
        <v>18317.268420522396</v>
      </c>
      <c r="P35" s="77">
        <v>19465.841661104958</v>
      </c>
      <c r="Q35" s="77">
        <v>20851.996691830802</v>
      </c>
    </row>
    <row r="36" spans="1:17" ht="11.45" customHeight="1" x14ac:dyDescent="0.25">
      <c r="A36" s="62" t="s">
        <v>57</v>
      </c>
      <c r="B36" s="77">
        <v>632.62926300068978</v>
      </c>
      <c r="C36" s="77">
        <v>650.84302402160313</v>
      </c>
      <c r="D36" s="77">
        <v>669.92653447265343</v>
      </c>
      <c r="E36" s="77">
        <v>755.25201193018847</v>
      </c>
      <c r="F36" s="77">
        <v>797.64331175600182</v>
      </c>
      <c r="G36" s="77">
        <v>831.09527338224063</v>
      </c>
      <c r="H36" s="77">
        <v>890.12455569859389</v>
      </c>
      <c r="I36" s="77">
        <v>964.00744885016229</v>
      </c>
      <c r="J36" s="77">
        <v>934.95115080474011</v>
      </c>
      <c r="K36" s="77">
        <v>963.79464657083122</v>
      </c>
      <c r="L36" s="77">
        <v>928.42976078055199</v>
      </c>
      <c r="M36" s="77">
        <v>939.70271106066218</v>
      </c>
      <c r="N36" s="77">
        <v>1030.0004640168804</v>
      </c>
      <c r="O36" s="77">
        <v>1060.0316767206575</v>
      </c>
      <c r="P36" s="77">
        <v>1161.5492995694503</v>
      </c>
      <c r="Q36" s="77">
        <v>1162.1169174679158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1.8492097343500531</v>
      </c>
      <c r="M37" s="77">
        <v>3.9538624455988085</v>
      </c>
      <c r="N37" s="77">
        <v>8.6344237771283101</v>
      </c>
      <c r="O37" s="77">
        <v>11.818430946777049</v>
      </c>
      <c r="P37" s="77">
        <v>75.883546773181607</v>
      </c>
      <c r="Q37" s="77">
        <v>116.76454803179224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8.2019306410236595E-2</v>
      </c>
      <c r="P38" s="77">
        <v>0.41980414132503058</v>
      </c>
      <c r="Q38" s="77">
        <v>1.6981250259088458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6.1467733748325565E-2</v>
      </c>
      <c r="M39" s="77">
        <v>0.63592942056845025</v>
      </c>
      <c r="N39" s="77">
        <v>0.77121198528637469</v>
      </c>
      <c r="O39" s="77">
        <v>2.4434534966012618</v>
      </c>
      <c r="P39" s="77">
        <v>4.3013821978017672</v>
      </c>
      <c r="Q39" s="77">
        <v>7.3593614308271755</v>
      </c>
    </row>
    <row r="40" spans="1:17" ht="11.45" customHeight="1" x14ac:dyDescent="0.25">
      <c r="A40" s="19" t="s">
        <v>28</v>
      </c>
      <c r="B40" s="76">
        <v>716.8</v>
      </c>
      <c r="C40" s="76">
        <v>798.05000000000007</v>
      </c>
      <c r="D40" s="76">
        <v>761.11363938756017</v>
      </c>
      <c r="E40" s="76">
        <v>702.15836739608437</v>
      </c>
      <c r="F40" s="76">
        <v>648.02446962391218</v>
      </c>
      <c r="G40" s="76">
        <v>639</v>
      </c>
      <c r="H40" s="76">
        <v>658.241599458358</v>
      </c>
      <c r="I40" s="76">
        <v>665.19797084285904</v>
      </c>
      <c r="J40" s="76">
        <v>667.2464671319442</v>
      </c>
      <c r="K40" s="76">
        <v>668.02607108109817</v>
      </c>
      <c r="L40" s="76">
        <v>692.28809839187659</v>
      </c>
      <c r="M40" s="76">
        <v>661.37907650263401</v>
      </c>
      <c r="N40" s="76">
        <v>640.26753150570903</v>
      </c>
      <c r="O40" s="76">
        <v>656.73342422728786</v>
      </c>
      <c r="P40" s="76">
        <v>695.82214734247611</v>
      </c>
      <c r="Q40" s="76">
        <v>679.37552397283127</v>
      </c>
    </row>
    <row r="41" spans="1:17" ht="11.45" customHeight="1" x14ac:dyDescent="0.25">
      <c r="A41" s="62" t="s">
        <v>59</v>
      </c>
      <c r="B41" s="75">
        <v>50.367583316829872</v>
      </c>
      <c r="C41" s="75">
        <v>49.998529516954015</v>
      </c>
      <c r="D41" s="75">
        <v>50.853022126524472</v>
      </c>
      <c r="E41" s="75">
        <v>43.241044100819941</v>
      </c>
      <c r="F41" s="75">
        <v>37.555153024562976</v>
      </c>
      <c r="G41" s="75">
        <v>34.212977014891699</v>
      </c>
      <c r="H41" s="75">
        <v>33.10474613028947</v>
      </c>
      <c r="I41" s="75">
        <v>32.717427844873725</v>
      </c>
      <c r="J41" s="75">
        <v>31.138547978164091</v>
      </c>
      <c r="K41" s="75">
        <v>29.086303269844922</v>
      </c>
      <c r="L41" s="75">
        <v>29.588948713030064</v>
      </c>
      <c r="M41" s="75">
        <v>27.160456225643987</v>
      </c>
      <c r="N41" s="75">
        <v>24.540529146391464</v>
      </c>
      <c r="O41" s="75">
        <v>24.868734625799636</v>
      </c>
      <c r="P41" s="75">
        <v>25.011500980891689</v>
      </c>
      <c r="Q41" s="75">
        <v>23.080133816667615</v>
      </c>
    </row>
    <row r="42" spans="1:17" ht="11.45" customHeight="1" x14ac:dyDescent="0.25">
      <c r="A42" s="62" t="s">
        <v>58</v>
      </c>
      <c r="B42" s="75">
        <v>629.22715519280905</v>
      </c>
      <c r="C42" s="75">
        <v>708.37653613249961</v>
      </c>
      <c r="D42" s="75">
        <v>667.18659289221034</v>
      </c>
      <c r="E42" s="75">
        <v>613.98033969705159</v>
      </c>
      <c r="F42" s="75">
        <v>562.1597589752231</v>
      </c>
      <c r="G42" s="75">
        <v>557.0879955792409</v>
      </c>
      <c r="H42" s="75">
        <v>577.90510650356953</v>
      </c>
      <c r="I42" s="75">
        <v>592.38034423870226</v>
      </c>
      <c r="J42" s="75">
        <v>594.22674955177831</v>
      </c>
      <c r="K42" s="75">
        <v>594.68417703613864</v>
      </c>
      <c r="L42" s="75">
        <v>613.82271998985755</v>
      </c>
      <c r="M42" s="75">
        <v>582.235392295069</v>
      </c>
      <c r="N42" s="75">
        <v>560.00966861597726</v>
      </c>
      <c r="O42" s="75">
        <v>581.37166358562877</v>
      </c>
      <c r="P42" s="75">
        <v>621.55353911893565</v>
      </c>
      <c r="Q42" s="75">
        <v>592.62979979409795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8.831197722109966</v>
      </c>
      <c r="C44" s="75">
        <v>10.815420540544588</v>
      </c>
      <c r="D44" s="75">
        <v>14.671280268410083</v>
      </c>
      <c r="E44" s="75">
        <v>16.580370380542689</v>
      </c>
      <c r="F44" s="75">
        <v>19.763597272154811</v>
      </c>
      <c r="G44" s="75">
        <v>19.403540844675543</v>
      </c>
      <c r="H44" s="75">
        <v>17.922329734629912</v>
      </c>
      <c r="I44" s="75">
        <v>10.926218326560164</v>
      </c>
      <c r="J44" s="75">
        <v>12.781768714726327</v>
      </c>
      <c r="K44" s="75">
        <v>15.327489557095971</v>
      </c>
      <c r="L44" s="75">
        <v>19.80803161389127</v>
      </c>
      <c r="M44" s="75">
        <v>23.121562881005861</v>
      </c>
      <c r="N44" s="75">
        <v>26.793218339886121</v>
      </c>
      <c r="O44" s="75">
        <v>28.235863071676736</v>
      </c>
      <c r="P44" s="75">
        <v>43.311885590265305</v>
      </c>
      <c r="Q44" s="75">
        <v>58.746094016930599</v>
      </c>
    </row>
    <row r="45" spans="1:17" ht="11.45" customHeight="1" x14ac:dyDescent="0.25">
      <c r="A45" s="62" t="s">
        <v>55</v>
      </c>
      <c r="B45" s="75">
        <v>28.374063768251006</v>
      </c>
      <c r="C45" s="75">
        <v>28.859513810001875</v>
      </c>
      <c r="D45" s="75">
        <v>28.402744100415291</v>
      </c>
      <c r="E45" s="75">
        <v>28.356613217670105</v>
      </c>
      <c r="F45" s="75">
        <v>28.545960351971285</v>
      </c>
      <c r="G45" s="75">
        <v>28.295486561191847</v>
      </c>
      <c r="H45" s="75">
        <v>29.309417089869072</v>
      </c>
      <c r="I45" s="75">
        <v>29.173980432722804</v>
      </c>
      <c r="J45" s="75">
        <v>29.099400887275465</v>
      </c>
      <c r="K45" s="75">
        <v>28.928101218018586</v>
      </c>
      <c r="L45" s="75">
        <v>29.068398075097743</v>
      </c>
      <c r="M45" s="75">
        <v>28.861665100915204</v>
      </c>
      <c r="N45" s="75">
        <v>28.924115403454106</v>
      </c>
      <c r="O45" s="75">
        <v>22.25716294418266</v>
      </c>
      <c r="P45" s="75">
        <v>5.9452216523833972</v>
      </c>
      <c r="Q45" s="75">
        <v>4.9194963451351903</v>
      </c>
    </row>
    <row r="46" spans="1:17" ht="11.45" customHeight="1" x14ac:dyDescent="0.25">
      <c r="A46" s="25" t="s">
        <v>18</v>
      </c>
      <c r="B46" s="79">
        <f t="shared" ref="B46" si="37">B47+B53</f>
        <v>3770.8727033151354</v>
      </c>
      <c r="C46" s="79">
        <f t="shared" ref="C46:Q46" si="38">C47+C53</f>
        <v>4308.3924582354412</v>
      </c>
      <c r="D46" s="79">
        <f t="shared" si="38"/>
        <v>4904.6362398930814</v>
      </c>
      <c r="E46" s="79">
        <f t="shared" si="38"/>
        <v>5614.6345858512032</v>
      </c>
      <c r="F46" s="79">
        <f t="shared" si="38"/>
        <v>6382.2174184449532</v>
      </c>
      <c r="G46" s="79">
        <f t="shared" si="38"/>
        <v>7377.3744840023483</v>
      </c>
      <c r="H46" s="79">
        <f t="shared" si="38"/>
        <v>7854.947434662603</v>
      </c>
      <c r="I46" s="79">
        <f t="shared" si="38"/>
        <v>8397.7033427593997</v>
      </c>
      <c r="J46" s="79">
        <f t="shared" si="38"/>
        <v>9059.8601971953885</v>
      </c>
      <c r="K46" s="79">
        <f t="shared" si="38"/>
        <v>8653.4415873432554</v>
      </c>
      <c r="L46" s="79">
        <f t="shared" si="38"/>
        <v>9040.5828941700674</v>
      </c>
      <c r="M46" s="79">
        <f t="shared" si="38"/>
        <v>9200.0959349754667</v>
      </c>
      <c r="N46" s="79">
        <f t="shared" si="38"/>
        <v>9185.0381139767469</v>
      </c>
      <c r="O46" s="79">
        <f t="shared" si="38"/>
        <v>9648.6234331030992</v>
      </c>
      <c r="P46" s="79">
        <f t="shared" si="38"/>
        <v>10554.969076318273</v>
      </c>
      <c r="Q46" s="79">
        <f t="shared" si="38"/>
        <v>11718.188876167664</v>
      </c>
    </row>
    <row r="47" spans="1:17" ht="11.45" customHeight="1" x14ac:dyDescent="0.25">
      <c r="A47" s="23" t="s">
        <v>27</v>
      </c>
      <c r="B47" s="78">
        <v>1409.0262224376968</v>
      </c>
      <c r="C47" s="78">
        <v>1651.1803624562335</v>
      </c>
      <c r="D47" s="78">
        <v>1956.9253874798956</v>
      </c>
      <c r="E47" s="78">
        <v>2290.7467592088638</v>
      </c>
      <c r="F47" s="78">
        <v>2687.3211346286507</v>
      </c>
      <c r="G47" s="78">
        <v>3234.1705345873866</v>
      </c>
      <c r="H47" s="78">
        <v>3770.2314177807548</v>
      </c>
      <c r="I47" s="78">
        <v>4320.6110448063737</v>
      </c>
      <c r="J47" s="78">
        <v>5181.58580894635</v>
      </c>
      <c r="K47" s="78">
        <v>5299.2249660354873</v>
      </c>
      <c r="L47" s="78">
        <v>5631.2404590375972</v>
      </c>
      <c r="M47" s="78">
        <v>5736.9990951702739</v>
      </c>
      <c r="N47" s="78">
        <v>5825.128338888002</v>
      </c>
      <c r="O47" s="78">
        <v>6065.0453209172692</v>
      </c>
      <c r="P47" s="78">
        <v>6781.3654063365175</v>
      </c>
      <c r="Q47" s="78">
        <v>7408.1970188821278</v>
      </c>
    </row>
    <row r="48" spans="1:17" ht="11.45" customHeight="1" x14ac:dyDescent="0.25">
      <c r="A48" s="62" t="s">
        <v>59</v>
      </c>
      <c r="B48" s="77">
        <v>324.28783106276609</v>
      </c>
      <c r="C48" s="77">
        <v>362.68108112101635</v>
      </c>
      <c r="D48" s="77">
        <v>413.81439610504873</v>
      </c>
      <c r="E48" s="77">
        <v>415.24972370008135</v>
      </c>
      <c r="F48" s="77">
        <v>433.28411237078001</v>
      </c>
      <c r="G48" s="77">
        <v>478.62812411071189</v>
      </c>
      <c r="H48" s="77">
        <v>561.09164672896782</v>
      </c>
      <c r="I48" s="77">
        <v>641.1693341238863</v>
      </c>
      <c r="J48" s="77">
        <v>723.3079068183057</v>
      </c>
      <c r="K48" s="77">
        <v>707.47162066251713</v>
      </c>
      <c r="L48" s="77">
        <v>700.8462724772495</v>
      </c>
      <c r="M48" s="77">
        <v>683.20092489048454</v>
      </c>
      <c r="N48" s="77">
        <v>662.56715560671194</v>
      </c>
      <c r="O48" s="77">
        <v>667.48494216697202</v>
      </c>
      <c r="P48" s="77">
        <v>696.17175477780745</v>
      </c>
      <c r="Q48" s="77">
        <v>739.16231926288242</v>
      </c>
    </row>
    <row r="49" spans="1:17" ht="11.45" customHeight="1" x14ac:dyDescent="0.25">
      <c r="A49" s="62" t="s">
        <v>58</v>
      </c>
      <c r="B49" s="77">
        <v>1030.8543437366509</v>
      </c>
      <c r="C49" s="77">
        <v>1234.4892935800583</v>
      </c>
      <c r="D49" s="77">
        <v>1487.584532913572</v>
      </c>
      <c r="E49" s="77">
        <v>1818.8615144533183</v>
      </c>
      <c r="F49" s="77">
        <v>2194.7311773913234</v>
      </c>
      <c r="G49" s="77">
        <v>2694.3050316227891</v>
      </c>
      <c r="H49" s="77">
        <v>3143.7155423881809</v>
      </c>
      <c r="I49" s="77">
        <v>3609.3960444287864</v>
      </c>
      <c r="J49" s="77">
        <v>4389.3299688891548</v>
      </c>
      <c r="K49" s="77">
        <v>4520.6121054959258</v>
      </c>
      <c r="L49" s="77">
        <v>4860.7265917538689</v>
      </c>
      <c r="M49" s="77">
        <v>4982.8044830168265</v>
      </c>
      <c r="N49" s="77">
        <v>5080.1372948883891</v>
      </c>
      <c r="O49" s="77">
        <v>5307.9073574528438</v>
      </c>
      <c r="P49" s="77">
        <v>5974.3389968717447</v>
      </c>
      <c r="Q49" s="77">
        <v>6527.9012977548864</v>
      </c>
    </row>
    <row r="50" spans="1:17" ht="11.45" customHeight="1" x14ac:dyDescent="0.25">
      <c r="A50" s="62" t="s">
        <v>57</v>
      </c>
      <c r="B50" s="77">
        <v>53.884047638279647</v>
      </c>
      <c r="C50" s="77">
        <v>54.009987755158889</v>
      </c>
      <c r="D50" s="77">
        <v>55.526458461274906</v>
      </c>
      <c r="E50" s="77">
        <v>56.635521055464409</v>
      </c>
      <c r="F50" s="77">
        <v>59.305844866547474</v>
      </c>
      <c r="G50" s="77">
        <v>61.237378853885922</v>
      </c>
      <c r="H50" s="77">
        <v>65.424228663606485</v>
      </c>
      <c r="I50" s="77">
        <v>70.045666253700546</v>
      </c>
      <c r="J50" s="77">
        <v>68.947933238889547</v>
      </c>
      <c r="K50" s="77">
        <v>71.141239877044072</v>
      </c>
      <c r="L50" s="77">
        <v>69.667594806478775</v>
      </c>
      <c r="M50" s="77">
        <v>70.993687262962879</v>
      </c>
      <c r="N50" s="77">
        <v>79.392400979114214</v>
      </c>
      <c r="O50" s="77">
        <v>83.471135427477975</v>
      </c>
      <c r="P50" s="77">
        <v>93.606815370863629</v>
      </c>
      <c r="Q50" s="77">
        <v>93.795682797146199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3.0314874137863295</v>
      </c>
      <c r="O51" s="77">
        <v>6.1818858699750345</v>
      </c>
      <c r="P51" s="77">
        <v>17.227957980447389</v>
      </c>
      <c r="Q51" s="77">
        <v>47.198415736469244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1.9881335654774294E-2</v>
      </c>
      <c r="Q52" s="77">
        <v>0.1393033307430499</v>
      </c>
    </row>
    <row r="53" spans="1:17" ht="11.45" customHeight="1" x14ac:dyDescent="0.25">
      <c r="A53" s="19" t="s">
        <v>24</v>
      </c>
      <c r="B53" s="76">
        <v>2361.8464808774388</v>
      </c>
      <c r="C53" s="76">
        <v>2657.2120957792081</v>
      </c>
      <c r="D53" s="76">
        <v>2947.7108524131863</v>
      </c>
      <c r="E53" s="76">
        <v>3323.887826642339</v>
      </c>
      <c r="F53" s="76">
        <v>3694.8962838163025</v>
      </c>
      <c r="G53" s="76">
        <v>4143.2039494149622</v>
      </c>
      <c r="H53" s="76">
        <v>4084.7160168818482</v>
      </c>
      <c r="I53" s="76">
        <v>4077.0922979530251</v>
      </c>
      <c r="J53" s="76">
        <v>3878.2743882490381</v>
      </c>
      <c r="K53" s="76">
        <v>3354.216621307768</v>
      </c>
      <c r="L53" s="76">
        <v>3409.3424351324693</v>
      </c>
      <c r="M53" s="76">
        <v>3463.0968398051918</v>
      </c>
      <c r="N53" s="76">
        <v>3359.9097750887449</v>
      </c>
      <c r="O53" s="76">
        <v>3583.5781121858299</v>
      </c>
      <c r="P53" s="76">
        <v>3773.603669981756</v>
      </c>
      <c r="Q53" s="76">
        <v>4309.9918572855349</v>
      </c>
    </row>
    <row r="54" spans="1:17" ht="11.45" customHeight="1" x14ac:dyDescent="0.25">
      <c r="A54" s="17" t="s">
        <v>23</v>
      </c>
      <c r="B54" s="75">
        <v>1474</v>
      </c>
      <c r="C54" s="75">
        <v>1713</v>
      </c>
      <c r="D54" s="75">
        <v>1958</v>
      </c>
      <c r="E54" s="75">
        <v>2315</v>
      </c>
      <c r="F54" s="75">
        <v>2519</v>
      </c>
      <c r="G54" s="75">
        <v>2930</v>
      </c>
      <c r="H54" s="75">
        <v>2821</v>
      </c>
      <c r="I54" s="75">
        <v>2777</v>
      </c>
      <c r="J54" s="75">
        <v>2659</v>
      </c>
      <c r="K54" s="75">
        <v>2203</v>
      </c>
      <c r="L54" s="75">
        <v>2185</v>
      </c>
      <c r="M54" s="75">
        <v>2166</v>
      </c>
      <c r="N54" s="75">
        <v>2067</v>
      </c>
      <c r="O54" s="75">
        <v>2152</v>
      </c>
      <c r="P54" s="75">
        <v>2333</v>
      </c>
      <c r="Q54" s="75">
        <v>2797</v>
      </c>
    </row>
    <row r="55" spans="1:17" ht="11.45" customHeight="1" x14ac:dyDescent="0.25">
      <c r="A55" s="15" t="s">
        <v>22</v>
      </c>
      <c r="B55" s="74">
        <v>887.84648087743858</v>
      </c>
      <c r="C55" s="74">
        <v>944.21209577920797</v>
      </c>
      <c r="D55" s="74">
        <v>989.7108524131861</v>
      </c>
      <c r="E55" s="74">
        <v>1008.887826642339</v>
      </c>
      <c r="F55" s="74">
        <v>1175.8962838163027</v>
      </c>
      <c r="G55" s="74">
        <v>1213.2039494149624</v>
      </c>
      <c r="H55" s="74">
        <v>1263.716016881848</v>
      </c>
      <c r="I55" s="74">
        <v>1300.0922979530249</v>
      </c>
      <c r="J55" s="74">
        <v>1219.2743882490381</v>
      </c>
      <c r="K55" s="74">
        <v>1151.2166213077678</v>
      </c>
      <c r="L55" s="74">
        <v>1224.3424351324695</v>
      </c>
      <c r="M55" s="74">
        <v>1297.0968398051916</v>
      </c>
      <c r="N55" s="74">
        <v>1292.9097750887452</v>
      </c>
      <c r="O55" s="74">
        <v>1431.5781121858299</v>
      </c>
      <c r="P55" s="74">
        <v>1440.603669981756</v>
      </c>
      <c r="Q55" s="74">
        <v>1512.9918572855347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4571320.2527162051</v>
      </c>
      <c r="C57" s="41">
        <f t="shared" ref="C57:Q57" si="40">C58+C73</f>
        <v>4616368.3775974028</v>
      </c>
      <c r="D57" s="41">
        <f t="shared" si="40"/>
        <v>4761307.6570872143</v>
      </c>
      <c r="E57" s="41">
        <f t="shared" si="40"/>
        <v>4826904.2685487336</v>
      </c>
      <c r="F57" s="41">
        <f t="shared" si="40"/>
        <v>4975272.0739272507</v>
      </c>
      <c r="G57" s="41">
        <f t="shared" si="40"/>
        <v>5204311.987640176</v>
      </c>
      <c r="H57" s="41">
        <f t="shared" si="40"/>
        <v>5432371.2472574338</v>
      </c>
      <c r="I57" s="41">
        <f t="shared" si="40"/>
        <v>5702178.2035053298</v>
      </c>
      <c r="J57" s="41">
        <f t="shared" si="40"/>
        <v>5927087.4045676356</v>
      </c>
      <c r="K57" s="41">
        <f t="shared" si="40"/>
        <v>5947049.7249565618</v>
      </c>
      <c r="L57" s="41">
        <f t="shared" si="40"/>
        <v>6021869.0286486177</v>
      </c>
      <c r="M57" s="41">
        <f t="shared" si="40"/>
        <v>6125920.9628212377</v>
      </c>
      <c r="N57" s="41">
        <f t="shared" si="40"/>
        <v>6291420.7032363378</v>
      </c>
      <c r="O57" s="41">
        <f t="shared" si="40"/>
        <v>6311679.0954374801</v>
      </c>
      <c r="P57" s="41">
        <f t="shared" si="40"/>
        <v>6455433.2784703737</v>
      </c>
      <c r="Q57" s="41">
        <f t="shared" si="40"/>
        <v>6826715.904203359</v>
      </c>
    </row>
    <row r="58" spans="1:17" ht="11.45" customHeight="1" x14ac:dyDescent="0.25">
      <c r="A58" s="25" t="s">
        <v>39</v>
      </c>
      <c r="B58" s="40">
        <f t="shared" ref="B58" si="41">B59+B60+B67</f>
        <v>4281169</v>
      </c>
      <c r="C58" s="40">
        <f t="shared" ref="C58:Q58" si="42">C59+C60+C67</f>
        <v>4309739</v>
      </c>
      <c r="D58" s="40">
        <f t="shared" si="42"/>
        <v>4429822</v>
      </c>
      <c r="E58" s="40">
        <f t="shared" si="42"/>
        <v>4479477</v>
      </c>
      <c r="F58" s="40">
        <f t="shared" si="42"/>
        <v>4593746</v>
      </c>
      <c r="G58" s="40">
        <f t="shared" si="42"/>
        <v>4774261</v>
      </c>
      <c r="H58" s="40">
        <f t="shared" si="42"/>
        <v>4953159</v>
      </c>
      <c r="I58" s="40">
        <f t="shared" si="42"/>
        <v>5161487</v>
      </c>
      <c r="J58" s="40">
        <f t="shared" si="42"/>
        <v>5337155</v>
      </c>
      <c r="K58" s="40">
        <f t="shared" si="42"/>
        <v>5359351</v>
      </c>
      <c r="L58" s="40">
        <f t="shared" si="42"/>
        <v>5441158</v>
      </c>
      <c r="M58" s="40">
        <f t="shared" si="42"/>
        <v>5547100</v>
      </c>
      <c r="N58" s="40">
        <f t="shared" si="42"/>
        <v>5704067</v>
      </c>
      <c r="O58" s="40">
        <f t="shared" si="42"/>
        <v>5727173</v>
      </c>
      <c r="P58" s="40">
        <f t="shared" si="42"/>
        <v>5853313</v>
      </c>
      <c r="Q58" s="40">
        <f t="shared" si="42"/>
        <v>6183400</v>
      </c>
    </row>
    <row r="59" spans="1:17" ht="11.45" customHeight="1" x14ac:dyDescent="0.25">
      <c r="A59" s="23" t="s">
        <v>30</v>
      </c>
      <c r="B59" s="39">
        <v>748140</v>
      </c>
      <c r="C59" s="39">
        <v>755482</v>
      </c>
      <c r="D59" s="39">
        <v>760219</v>
      </c>
      <c r="E59" s="39">
        <v>751634</v>
      </c>
      <c r="F59" s="39">
        <v>756559</v>
      </c>
      <c r="G59" s="39">
        <v>794000</v>
      </c>
      <c r="H59" s="39">
        <v>822703</v>
      </c>
      <c r="I59" s="39">
        <v>860131</v>
      </c>
      <c r="J59" s="39">
        <v>892796</v>
      </c>
      <c r="K59" s="39">
        <v>903346</v>
      </c>
      <c r="L59" s="39">
        <v>924291</v>
      </c>
      <c r="M59" s="39">
        <v>944171</v>
      </c>
      <c r="N59" s="39">
        <v>976911</v>
      </c>
      <c r="O59" s="39">
        <v>977197</v>
      </c>
      <c r="P59" s="39">
        <v>998816</v>
      </c>
      <c r="Q59" s="39">
        <v>1046467.0000000001</v>
      </c>
    </row>
    <row r="60" spans="1:17" ht="11.45" customHeight="1" x14ac:dyDescent="0.25">
      <c r="A60" s="19" t="s">
        <v>29</v>
      </c>
      <c r="B60" s="38">
        <f>SUM(B61:B66)</f>
        <v>3510800</v>
      </c>
      <c r="C60" s="38">
        <f t="shared" ref="C60:Q60" si="43">SUM(C61:C66)</f>
        <v>3529800</v>
      </c>
      <c r="D60" s="38">
        <f t="shared" si="43"/>
        <v>3647100</v>
      </c>
      <c r="E60" s="38">
        <f t="shared" si="43"/>
        <v>3706012</v>
      </c>
      <c r="F60" s="38">
        <f t="shared" si="43"/>
        <v>3816000</v>
      </c>
      <c r="G60" s="38">
        <f t="shared" si="43"/>
        <v>3959000</v>
      </c>
      <c r="H60" s="38">
        <f t="shared" si="43"/>
        <v>4109000</v>
      </c>
      <c r="I60" s="38">
        <f t="shared" si="43"/>
        <v>4280000</v>
      </c>
      <c r="J60" s="38">
        <f t="shared" si="43"/>
        <v>4423000</v>
      </c>
      <c r="K60" s="38">
        <f t="shared" si="43"/>
        <v>4435000</v>
      </c>
      <c r="L60" s="38">
        <f t="shared" si="43"/>
        <v>4496000</v>
      </c>
      <c r="M60" s="38">
        <f t="shared" si="43"/>
        <v>4582000</v>
      </c>
      <c r="N60" s="38">
        <f t="shared" si="43"/>
        <v>4706000</v>
      </c>
      <c r="O60" s="38">
        <f t="shared" si="43"/>
        <v>4729185</v>
      </c>
      <c r="P60" s="38">
        <f t="shared" si="43"/>
        <v>4833386</v>
      </c>
      <c r="Q60" s="38">
        <f t="shared" si="43"/>
        <v>5115316</v>
      </c>
    </row>
    <row r="61" spans="1:17" ht="11.45" customHeight="1" x14ac:dyDescent="0.25">
      <c r="A61" s="62" t="s">
        <v>59</v>
      </c>
      <c r="B61" s="42">
        <v>3054807</v>
      </c>
      <c r="C61" s="42">
        <v>3031646</v>
      </c>
      <c r="D61" s="42">
        <v>3075011</v>
      </c>
      <c r="E61" s="42">
        <v>3058125</v>
      </c>
      <c r="F61" s="42">
        <v>3092067</v>
      </c>
      <c r="G61" s="42">
        <v>3157440</v>
      </c>
      <c r="H61" s="42">
        <v>3211897</v>
      </c>
      <c r="I61" s="42">
        <v>3277840</v>
      </c>
      <c r="J61" s="42">
        <v>3315367</v>
      </c>
      <c r="K61" s="42">
        <v>3229717</v>
      </c>
      <c r="L61" s="42">
        <v>3189449</v>
      </c>
      <c r="M61" s="42">
        <v>3162045</v>
      </c>
      <c r="N61" s="42">
        <v>3106264</v>
      </c>
      <c r="O61" s="42">
        <v>3083237</v>
      </c>
      <c r="P61" s="42">
        <v>3065794</v>
      </c>
      <c r="Q61" s="42">
        <v>3169992</v>
      </c>
    </row>
    <row r="62" spans="1:17" ht="11.45" customHeight="1" x14ac:dyDescent="0.25">
      <c r="A62" s="62" t="s">
        <v>58</v>
      </c>
      <c r="B62" s="42">
        <v>383993</v>
      </c>
      <c r="C62" s="42">
        <v>423718</v>
      </c>
      <c r="D62" s="42">
        <v>492602</v>
      </c>
      <c r="E62" s="42">
        <v>563796</v>
      </c>
      <c r="F62" s="42">
        <v>631313</v>
      </c>
      <c r="G62" s="42">
        <v>701003</v>
      </c>
      <c r="H62" s="42">
        <v>783983</v>
      </c>
      <c r="I62" s="42">
        <v>875321</v>
      </c>
      <c r="J62" s="42">
        <v>980027</v>
      </c>
      <c r="K62" s="42">
        <v>1069456</v>
      </c>
      <c r="L62" s="42">
        <v>1170909</v>
      </c>
      <c r="M62" s="42">
        <v>1275915</v>
      </c>
      <c r="N62" s="42">
        <v>1431968</v>
      </c>
      <c r="O62" s="42">
        <v>1471275</v>
      </c>
      <c r="P62" s="42">
        <v>1567057</v>
      </c>
      <c r="Q62" s="42">
        <v>1739950</v>
      </c>
    </row>
    <row r="63" spans="1:17" ht="11.45" customHeight="1" x14ac:dyDescent="0.25">
      <c r="A63" s="62" t="s">
        <v>57</v>
      </c>
      <c r="B63" s="42">
        <v>72000</v>
      </c>
      <c r="C63" s="42">
        <v>74436</v>
      </c>
      <c r="D63" s="42">
        <v>79487</v>
      </c>
      <c r="E63" s="42">
        <v>84091</v>
      </c>
      <c r="F63" s="42">
        <v>92620</v>
      </c>
      <c r="G63" s="42">
        <v>100557</v>
      </c>
      <c r="H63" s="42">
        <v>113120</v>
      </c>
      <c r="I63" s="42">
        <v>126839</v>
      </c>
      <c r="J63" s="42">
        <v>127606</v>
      </c>
      <c r="K63" s="42">
        <v>135827</v>
      </c>
      <c r="L63" s="42">
        <v>135486</v>
      </c>
      <c r="M63" s="42">
        <v>143641</v>
      </c>
      <c r="N63" s="42">
        <v>166898</v>
      </c>
      <c r="O63" s="42">
        <v>173280</v>
      </c>
      <c r="P63" s="42">
        <v>192661</v>
      </c>
      <c r="Q63" s="42">
        <v>192685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150</v>
      </c>
      <c r="M64" s="42">
        <v>337</v>
      </c>
      <c r="N64" s="42">
        <v>795</v>
      </c>
      <c r="O64" s="42">
        <v>1146</v>
      </c>
      <c r="P64" s="42">
        <v>7409</v>
      </c>
      <c r="Q64" s="42">
        <v>11789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10</v>
      </c>
      <c r="P65" s="42">
        <v>48</v>
      </c>
      <c r="Q65" s="42">
        <v>187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6</v>
      </c>
      <c r="M66" s="42">
        <v>62</v>
      </c>
      <c r="N66" s="42">
        <v>75</v>
      </c>
      <c r="O66" s="42">
        <v>237</v>
      </c>
      <c r="P66" s="42">
        <v>417</v>
      </c>
      <c r="Q66" s="42">
        <v>713</v>
      </c>
    </row>
    <row r="67" spans="1:17" ht="11.45" customHeight="1" x14ac:dyDescent="0.25">
      <c r="A67" s="19" t="s">
        <v>28</v>
      </c>
      <c r="B67" s="38">
        <f>SUM(B68:B72)</f>
        <v>22229</v>
      </c>
      <c r="C67" s="38">
        <f t="shared" ref="C67:Q67" si="44">SUM(C68:C72)</f>
        <v>24457</v>
      </c>
      <c r="D67" s="38">
        <f t="shared" si="44"/>
        <v>22503</v>
      </c>
      <c r="E67" s="38">
        <f t="shared" si="44"/>
        <v>21831</v>
      </c>
      <c r="F67" s="38">
        <f t="shared" si="44"/>
        <v>21187</v>
      </c>
      <c r="G67" s="38">
        <f t="shared" si="44"/>
        <v>21261</v>
      </c>
      <c r="H67" s="38">
        <f t="shared" si="44"/>
        <v>21456</v>
      </c>
      <c r="I67" s="38">
        <f t="shared" si="44"/>
        <v>21356</v>
      </c>
      <c r="J67" s="38">
        <f t="shared" si="44"/>
        <v>21359</v>
      </c>
      <c r="K67" s="38">
        <f t="shared" si="44"/>
        <v>21005</v>
      </c>
      <c r="L67" s="38">
        <f t="shared" si="44"/>
        <v>20867</v>
      </c>
      <c r="M67" s="38">
        <f t="shared" si="44"/>
        <v>20929</v>
      </c>
      <c r="N67" s="38">
        <f t="shared" si="44"/>
        <v>21156</v>
      </c>
      <c r="O67" s="38">
        <f t="shared" si="44"/>
        <v>20791</v>
      </c>
      <c r="P67" s="38">
        <f t="shared" si="44"/>
        <v>21111</v>
      </c>
      <c r="Q67" s="38">
        <f t="shared" si="44"/>
        <v>21617</v>
      </c>
    </row>
    <row r="68" spans="1:17" ht="11.45" customHeight="1" x14ac:dyDescent="0.25">
      <c r="A68" s="62" t="s">
        <v>59</v>
      </c>
      <c r="B68" s="37">
        <v>3246</v>
      </c>
      <c r="C68" s="37">
        <v>3246</v>
      </c>
      <c r="D68" s="37">
        <v>3243</v>
      </c>
      <c r="E68" s="37">
        <v>2849</v>
      </c>
      <c r="F68" s="37">
        <v>2634</v>
      </c>
      <c r="G68" s="37">
        <v>2493</v>
      </c>
      <c r="H68" s="37">
        <v>2408</v>
      </c>
      <c r="I68" s="37">
        <v>2350</v>
      </c>
      <c r="J68" s="37">
        <v>2215</v>
      </c>
      <c r="K68" s="37">
        <v>2028</v>
      </c>
      <c r="L68" s="37">
        <v>1979</v>
      </c>
      <c r="M68" s="37">
        <v>1950</v>
      </c>
      <c r="N68" s="37">
        <v>1868</v>
      </c>
      <c r="O68" s="37">
        <v>1846</v>
      </c>
      <c r="P68" s="37">
        <v>1811</v>
      </c>
      <c r="Q68" s="37">
        <v>1779</v>
      </c>
    </row>
    <row r="69" spans="1:17" ht="11.45" customHeight="1" x14ac:dyDescent="0.25">
      <c r="A69" s="62" t="s">
        <v>58</v>
      </c>
      <c r="B69" s="37">
        <v>17966</v>
      </c>
      <c r="C69" s="37">
        <v>20107</v>
      </c>
      <c r="D69" s="37">
        <v>18014</v>
      </c>
      <c r="E69" s="37">
        <v>17659</v>
      </c>
      <c r="F69" s="37">
        <v>17227</v>
      </c>
      <c r="G69" s="37">
        <v>17449</v>
      </c>
      <c r="H69" s="37">
        <v>17704</v>
      </c>
      <c r="I69" s="37">
        <v>17816</v>
      </c>
      <c r="J69" s="37">
        <v>17876</v>
      </c>
      <c r="K69" s="37">
        <v>17594</v>
      </c>
      <c r="L69" s="37">
        <v>17303</v>
      </c>
      <c r="M69" s="37">
        <v>17301</v>
      </c>
      <c r="N69" s="37">
        <v>17460</v>
      </c>
      <c r="O69" s="37">
        <v>17186</v>
      </c>
      <c r="P69" s="37">
        <v>17351</v>
      </c>
      <c r="Q69" s="37">
        <v>17115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290</v>
      </c>
      <c r="C71" s="37">
        <v>365</v>
      </c>
      <c r="D71" s="37">
        <v>520</v>
      </c>
      <c r="E71" s="37">
        <v>600</v>
      </c>
      <c r="F71" s="37">
        <v>600</v>
      </c>
      <c r="G71" s="37">
        <v>600</v>
      </c>
      <c r="H71" s="37">
        <v>600</v>
      </c>
      <c r="I71" s="37">
        <v>450</v>
      </c>
      <c r="J71" s="37">
        <v>530</v>
      </c>
      <c r="K71" s="37">
        <v>650</v>
      </c>
      <c r="L71" s="37">
        <v>850</v>
      </c>
      <c r="M71" s="37">
        <v>950</v>
      </c>
      <c r="N71" s="37">
        <v>1100</v>
      </c>
      <c r="O71" s="37">
        <v>1200</v>
      </c>
      <c r="P71" s="37">
        <v>1800</v>
      </c>
      <c r="Q71" s="37">
        <v>2600</v>
      </c>
    </row>
    <row r="72" spans="1:17" ht="11.45" customHeight="1" x14ac:dyDescent="0.25">
      <c r="A72" s="62" t="s">
        <v>55</v>
      </c>
      <c r="B72" s="37">
        <v>727</v>
      </c>
      <c r="C72" s="37">
        <v>739</v>
      </c>
      <c r="D72" s="37">
        <v>726</v>
      </c>
      <c r="E72" s="37">
        <v>723</v>
      </c>
      <c r="F72" s="37">
        <v>726</v>
      </c>
      <c r="G72" s="37">
        <v>719</v>
      </c>
      <c r="H72" s="37">
        <v>744</v>
      </c>
      <c r="I72" s="37">
        <v>740</v>
      </c>
      <c r="J72" s="37">
        <v>738</v>
      </c>
      <c r="K72" s="37">
        <v>733</v>
      </c>
      <c r="L72" s="37">
        <v>735</v>
      </c>
      <c r="M72" s="37">
        <v>728</v>
      </c>
      <c r="N72" s="37">
        <v>728</v>
      </c>
      <c r="O72" s="37">
        <v>559</v>
      </c>
      <c r="P72" s="37">
        <v>149</v>
      </c>
      <c r="Q72" s="37">
        <v>123</v>
      </c>
    </row>
    <row r="73" spans="1:17" ht="11.45" customHeight="1" x14ac:dyDescent="0.25">
      <c r="A73" s="25" t="s">
        <v>18</v>
      </c>
      <c r="B73" s="40">
        <f t="shared" ref="B73" si="45">B74+B80</f>
        <v>290151.2527162052</v>
      </c>
      <c r="C73" s="40">
        <f t="shared" ref="C73:Q73" si="46">C74+C80</f>
        <v>306629.37759740243</v>
      </c>
      <c r="D73" s="40">
        <f t="shared" si="46"/>
        <v>331485.65708721394</v>
      </c>
      <c r="E73" s="40">
        <f t="shared" si="46"/>
        <v>347427.26854873338</v>
      </c>
      <c r="F73" s="40">
        <f t="shared" si="46"/>
        <v>381526.07392725063</v>
      </c>
      <c r="G73" s="40">
        <f t="shared" si="46"/>
        <v>430050.98764017603</v>
      </c>
      <c r="H73" s="40">
        <f t="shared" si="46"/>
        <v>479212.24725743348</v>
      </c>
      <c r="I73" s="40">
        <f t="shared" si="46"/>
        <v>540691.20350532967</v>
      </c>
      <c r="J73" s="40">
        <f t="shared" si="46"/>
        <v>589932.40456763573</v>
      </c>
      <c r="K73" s="40">
        <f t="shared" si="46"/>
        <v>587698.72495656193</v>
      </c>
      <c r="L73" s="40">
        <f t="shared" si="46"/>
        <v>580711.02864861733</v>
      </c>
      <c r="M73" s="40">
        <f t="shared" si="46"/>
        <v>578820.96282123751</v>
      </c>
      <c r="N73" s="40">
        <f t="shared" si="46"/>
        <v>587353.70323633822</v>
      </c>
      <c r="O73" s="40">
        <f t="shared" si="46"/>
        <v>584506.09543748037</v>
      </c>
      <c r="P73" s="40">
        <f t="shared" si="46"/>
        <v>602120.2784703736</v>
      </c>
      <c r="Q73" s="40">
        <f t="shared" si="46"/>
        <v>643315.90420335927</v>
      </c>
    </row>
    <row r="74" spans="1:17" ht="11.45" customHeight="1" x14ac:dyDescent="0.25">
      <c r="A74" s="23" t="s">
        <v>27</v>
      </c>
      <c r="B74" s="39">
        <f>SUM(B75:B79)</f>
        <v>150508</v>
      </c>
      <c r="C74" s="39">
        <f t="shared" ref="C74:Q74" si="47">SUM(C75:C79)</f>
        <v>165072</v>
      </c>
      <c r="D74" s="39">
        <f t="shared" si="47"/>
        <v>189826</v>
      </c>
      <c r="E74" s="39">
        <f t="shared" si="47"/>
        <v>216548</v>
      </c>
      <c r="F74" s="39">
        <f t="shared" si="47"/>
        <v>251868</v>
      </c>
      <c r="G74" s="39">
        <f t="shared" si="47"/>
        <v>300311</v>
      </c>
      <c r="H74" s="39">
        <f t="shared" si="47"/>
        <v>351066</v>
      </c>
      <c r="I74" s="39">
        <f t="shared" si="47"/>
        <v>407210</v>
      </c>
      <c r="J74" s="39">
        <f t="shared" si="47"/>
        <v>461888</v>
      </c>
      <c r="K74" s="39">
        <f t="shared" si="47"/>
        <v>466375</v>
      </c>
      <c r="L74" s="39">
        <f t="shared" si="47"/>
        <v>466637</v>
      </c>
      <c r="M74" s="39">
        <f t="shared" si="47"/>
        <v>467582</v>
      </c>
      <c r="N74" s="39">
        <f t="shared" si="47"/>
        <v>467672</v>
      </c>
      <c r="O74" s="39">
        <f t="shared" si="47"/>
        <v>466044</v>
      </c>
      <c r="P74" s="39">
        <f t="shared" si="47"/>
        <v>479164</v>
      </c>
      <c r="Q74" s="39">
        <f t="shared" si="47"/>
        <v>510325</v>
      </c>
    </row>
    <row r="75" spans="1:17" ht="11.45" customHeight="1" x14ac:dyDescent="0.25">
      <c r="A75" s="62" t="s">
        <v>59</v>
      </c>
      <c r="B75" s="42">
        <v>48601</v>
      </c>
      <c r="C75" s="42">
        <v>52981</v>
      </c>
      <c r="D75" s="42">
        <v>59840</v>
      </c>
      <c r="E75" s="42">
        <v>59929</v>
      </c>
      <c r="F75" s="42">
        <v>62683</v>
      </c>
      <c r="G75" s="42">
        <v>69268</v>
      </c>
      <c r="H75" s="42">
        <v>81299</v>
      </c>
      <c r="I75" s="42">
        <v>93383</v>
      </c>
      <c r="J75" s="42">
        <v>103332</v>
      </c>
      <c r="K75" s="42">
        <v>100730</v>
      </c>
      <c r="L75" s="42">
        <v>97731</v>
      </c>
      <c r="M75" s="42">
        <v>94812</v>
      </c>
      <c r="N75" s="42">
        <v>91522</v>
      </c>
      <c r="O75" s="42">
        <v>91054</v>
      </c>
      <c r="P75" s="42">
        <v>93215</v>
      </c>
      <c r="Q75" s="42">
        <v>98781</v>
      </c>
    </row>
    <row r="76" spans="1:17" ht="11.45" customHeight="1" x14ac:dyDescent="0.25">
      <c r="A76" s="62" t="s">
        <v>58</v>
      </c>
      <c r="B76" s="42">
        <v>94907</v>
      </c>
      <c r="C76" s="42">
        <v>105252</v>
      </c>
      <c r="D76" s="42">
        <v>123026</v>
      </c>
      <c r="E76" s="42">
        <v>149534</v>
      </c>
      <c r="F76" s="42">
        <v>181748</v>
      </c>
      <c r="G76" s="42">
        <v>223361</v>
      </c>
      <c r="H76" s="42">
        <v>261550</v>
      </c>
      <c r="I76" s="42">
        <v>304984</v>
      </c>
      <c r="J76" s="42">
        <v>350018</v>
      </c>
      <c r="K76" s="42">
        <v>356865</v>
      </c>
      <c r="L76" s="42">
        <v>360485</v>
      </c>
      <c r="M76" s="42">
        <v>364230</v>
      </c>
      <c r="N76" s="42">
        <v>366201</v>
      </c>
      <c r="O76" s="42">
        <v>364328</v>
      </c>
      <c r="P76" s="42">
        <v>372976</v>
      </c>
      <c r="Q76" s="42">
        <v>395247</v>
      </c>
    </row>
    <row r="77" spans="1:17" ht="11.45" customHeight="1" x14ac:dyDescent="0.25">
      <c r="A77" s="62" t="s">
        <v>57</v>
      </c>
      <c r="B77" s="42">
        <v>7000</v>
      </c>
      <c r="C77" s="42">
        <v>6839</v>
      </c>
      <c r="D77" s="42">
        <v>6960</v>
      </c>
      <c r="E77" s="42">
        <v>7085</v>
      </c>
      <c r="F77" s="42">
        <v>7437</v>
      </c>
      <c r="G77" s="42">
        <v>7682</v>
      </c>
      <c r="H77" s="42">
        <v>8217</v>
      </c>
      <c r="I77" s="42">
        <v>8843</v>
      </c>
      <c r="J77" s="42">
        <v>8538</v>
      </c>
      <c r="K77" s="42">
        <v>8780</v>
      </c>
      <c r="L77" s="42">
        <v>8421</v>
      </c>
      <c r="M77" s="42">
        <v>8540</v>
      </c>
      <c r="N77" s="42">
        <v>9506</v>
      </c>
      <c r="O77" s="42">
        <v>9870</v>
      </c>
      <c r="P77" s="42">
        <v>10974</v>
      </c>
      <c r="Q77" s="42">
        <v>10975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443</v>
      </c>
      <c r="O78" s="42">
        <v>792</v>
      </c>
      <c r="P78" s="42">
        <v>1997</v>
      </c>
      <c r="Q78" s="42">
        <v>5308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2</v>
      </c>
      <c r="Q79" s="42">
        <v>14</v>
      </c>
    </row>
    <row r="80" spans="1:17" ht="11.45" customHeight="1" x14ac:dyDescent="0.25">
      <c r="A80" s="19" t="s">
        <v>24</v>
      </c>
      <c r="B80" s="38">
        <f>SUM(B81:B82)</f>
        <v>139643.25271620517</v>
      </c>
      <c r="C80" s="38">
        <f t="shared" ref="C80:Q80" si="48">SUM(C81:C82)</f>
        <v>141557.37759740243</v>
      </c>
      <c r="D80" s="38">
        <f t="shared" si="48"/>
        <v>141659.65708721394</v>
      </c>
      <c r="E80" s="38">
        <f t="shared" si="48"/>
        <v>130879.26854873339</v>
      </c>
      <c r="F80" s="38">
        <f t="shared" si="48"/>
        <v>129658.07392725062</v>
      </c>
      <c r="G80" s="38">
        <f t="shared" si="48"/>
        <v>129739.98764017603</v>
      </c>
      <c r="H80" s="38">
        <f t="shared" si="48"/>
        <v>128146.24725743351</v>
      </c>
      <c r="I80" s="38">
        <f t="shared" si="48"/>
        <v>133481.2035053297</v>
      </c>
      <c r="J80" s="38">
        <f t="shared" si="48"/>
        <v>128044.40456763575</v>
      </c>
      <c r="K80" s="38">
        <f t="shared" si="48"/>
        <v>121323.72495656197</v>
      </c>
      <c r="L80" s="38">
        <f t="shared" si="48"/>
        <v>114074.02864861728</v>
      </c>
      <c r="M80" s="38">
        <f t="shared" si="48"/>
        <v>111238.96282123754</v>
      </c>
      <c r="N80" s="38">
        <f t="shared" si="48"/>
        <v>119681.70323633817</v>
      </c>
      <c r="O80" s="38">
        <f t="shared" si="48"/>
        <v>118462.09543748036</v>
      </c>
      <c r="P80" s="38">
        <f t="shared" si="48"/>
        <v>122956.2784703736</v>
      </c>
      <c r="Q80" s="38">
        <f t="shared" si="48"/>
        <v>132990.90420335924</v>
      </c>
    </row>
    <row r="81" spans="1:17" ht="11.45" customHeight="1" x14ac:dyDescent="0.25">
      <c r="A81" s="17" t="s">
        <v>23</v>
      </c>
      <c r="B81" s="37">
        <v>129198</v>
      </c>
      <c r="C81" s="37">
        <v>130449</v>
      </c>
      <c r="D81" s="37">
        <v>130016</v>
      </c>
      <c r="E81" s="37">
        <v>119010</v>
      </c>
      <c r="F81" s="37">
        <v>115824</v>
      </c>
      <c r="G81" s="37">
        <v>115467</v>
      </c>
      <c r="H81" s="37">
        <v>113279</v>
      </c>
      <c r="I81" s="37">
        <v>118186</v>
      </c>
      <c r="J81" s="37">
        <v>113700</v>
      </c>
      <c r="K81" s="37">
        <v>107780</v>
      </c>
      <c r="L81" s="37">
        <v>99670</v>
      </c>
      <c r="M81" s="37">
        <v>95979</v>
      </c>
      <c r="N81" s="37">
        <v>104471</v>
      </c>
      <c r="O81" s="37">
        <v>101620</v>
      </c>
      <c r="P81" s="37">
        <v>106008</v>
      </c>
      <c r="Q81" s="37">
        <v>115191</v>
      </c>
    </row>
    <row r="82" spans="1:17" ht="11.45" customHeight="1" x14ac:dyDescent="0.25">
      <c r="A82" s="15" t="s">
        <v>22</v>
      </c>
      <c r="B82" s="36">
        <v>10445.252716205159</v>
      </c>
      <c r="C82" s="36">
        <v>11108.377597402447</v>
      </c>
      <c r="D82" s="36">
        <v>11643.657087213955</v>
      </c>
      <c r="E82" s="36">
        <v>11869.2685487334</v>
      </c>
      <c r="F82" s="36">
        <v>13834.073927250622</v>
      </c>
      <c r="G82" s="36">
        <v>14272.987640176027</v>
      </c>
      <c r="H82" s="36">
        <v>14867.247257433504</v>
      </c>
      <c r="I82" s="36">
        <v>15295.203505329704</v>
      </c>
      <c r="J82" s="36">
        <v>14344.404567635744</v>
      </c>
      <c r="K82" s="36">
        <v>13543.724956561975</v>
      </c>
      <c r="L82" s="36">
        <v>14404.028648617288</v>
      </c>
      <c r="M82" s="36">
        <v>15259.962821237546</v>
      </c>
      <c r="N82" s="36">
        <v>15210.703236338179</v>
      </c>
      <c r="O82" s="36">
        <v>16842.095437480351</v>
      </c>
      <c r="P82" s="36">
        <v>16948.2784703736</v>
      </c>
      <c r="Q82" s="36">
        <v>17799.90420335923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4571320.2527162051</v>
      </c>
      <c r="C84" s="41">
        <f t="shared" si="49"/>
        <v>4616368.3775974028</v>
      </c>
      <c r="D84" s="41">
        <f t="shared" si="49"/>
        <v>4761307.6570872143</v>
      </c>
      <c r="E84" s="41">
        <f t="shared" si="49"/>
        <v>4826904.2685487336</v>
      </c>
      <c r="F84" s="41">
        <f t="shared" si="49"/>
        <v>4975272.0739272507</v>
      </c>
      <c r="G84" s="41">
        <f t="shared" si="49"/>
        <v>5204311.987640176</v>
      </c>
      <c r="H84" s="41">
        <f t="shared" si="49"/>
        <v>5432371.2472574338</v>
      </c>
      <c r="I84" s="41">
        <f t="shared" si="49"/>
        <v>5702178.2035053298</v>
      </c>
      <c r="J84" s="41">
        <f t="shared" si="49"/>
        <v>5927087.4045676356</v>
      </c>
      <c r="K84" s="41">
        <f t="shared" si="49"/>
        <v>5947049.7249565618</v>
      </c>
      <c r="L84" s="41">
        <f t="shared" si="49"/>
        <v>6021869.0286486177</v>
      </c>
      <c r="M84" s="41">
        <f t="shared" si="49"/>
        <v>6125920.9628212377</v>
      </c>
      <c r="N84" s="41">
        <f t="shared" si="49"/>
        <v>6291420.7032363378</v>
      </c>
      <c r="O84" s="41">
        <f t="shared" si="49"/>
        <v>6311679.0954374801</v>
      </c>
      <c r="P84" s="41">
        <f t="shared" si="49"/>
        <v>6455433.2784703737</v>
      </c>
      <c r="Q84" s="41">
        <f t="shared" si="49"/>
        <v>6826715.904203359</v>
      </c>
    </row>
    <row r="85" spans="1:17" ht="11.45" customHeight="1" x14ac:dyDescent="0.25">
      <c r="A85" s="25" t="s">
        <v>39</v>
      </c>
      <c r="B85" s="40">
        <f t="shared" ref="B85:Q85" si="50">B86+B87+B94</f>
        <v>4281169</v>
      </c>
      <c r="C85" s="40">
        <f t="shared" si="50"/>
        <v>4309739</v>
      </c>
      <c r="D85" s="40">
        <f t="shared" si="50"/>
        <v>4429822</v>
      </c>
      <c r="E85" s="40">
        <f t="shared" si="50"/>
        <v>4479477</v>
      </c>
      <c r="F85" s="40">
        <f t="shared" si="50"/>
        <v>4593746</v>
      </c>
      <c r="G85" s="40">
        <f t="shared" si="50"/>
        <v>4774261</v>
      </c>
      <c r="H85" s="40">
        <f t="shared" si="50"/>
        <v>4953159</v>
      </c>
      <c r="I85" s="40">
        <f t="shared" si="50"/>
        <v>5161487</v>
      </c>
      <c r="J85" s="40">
        <f t="shared" si="50"/>
        <v>5337155</v>
      </c>
      <c r="K85" s="40">
        <f t="shared" si="50"/>
        <v>5359351</v>
      </c>
      <c r="L85" s="40">
        <f t="shared" si="50"/>
        <v>5441158</v>
      </c>
      <c r="M85" s="40">
        <f t="shared" si="50"/>
        <v>5547100</v>
      </c>
      <c r="N85" s="40">
        <f t="shared" si="50"/>
        <v>5704067</v>
      </c>
      <c r="O85" s="40">
        <f t="shared" si="50"/>
        <v>5727173</v>
      </c>
      <c r="P85" s="40">
        <f t="shared" si="50"/>
        <v>5853313</v>
      </c>
      <c r="Q85" s="40">
        <f t="shared" si="50"/>
        <v>6183400</v>
      </c>
    </row>
    <row r="86" spans="1:17" ht="11.45" customHeight="1" x14ac:dyDescent="0.25">
      <c r="A86" s="23" t="s">
        <v>30</v>
      </c>
      <c r="B86" s="39">
        <v>748140</v>
      </c>
      <c r="C86" s="39">
        <v>755482</v>
      </c>
      <c r="D86" s="39">
        <v>760219</v>
      </c>
      <c r="E86" s="39">
        <v>751634</v>
      </c>
      <c r="F86" s="39">
        <v>756559</v>
      </c>
      <c r="G86" s="39">
        <v>794000</v>
      </c>
      <c r="H86" s="39">
        <v>822703</v>
      </c>
      <c r="I86" s="39">
        <v>860131</v>
      </c>
      <c r="J86" s="39">
        <v>892796</v>
      </c>
      <c r="K86" s="39">
        <v>903346</v>
      </c>
      <c r="L86" s="39">
        <v>924291</v>
      </c>
      <c r="M86" s="39">
        <v>944171</v>
      </c>
      <c r="N86" s="39">
        <v>976911</v>
      </c>
      <c r="O86" s="39">
        <v>977197</v>
      </c>
      <c r="P86" s="39">
        <v>998816</v>
      </c>
      <c r="Q86" s="39">
        <v>1046467.0000000001</v>
      </c>
    </row>
    <row r="87" spans="1:17" ht="11.45" customHeight="1" x14ac:dyDescent="0.25">
      <c r="A87" s="19" t="s">
        <v>29</v>
      </c>
      <c r="B87" s="38">
        <f>SUM(B88:B93)</f>
        <v>3510800</v>
      </c>
      <c r="C87" s="38">
        <f t="shared" ref="C87" si="51">SUM(C88:C93)</f>
        <v>3529800</v>
      </c>
      <c r="D87" s="38">
        <f t="shared" ref="D87" si="52">SUM(D88:D93)</f>
        <v>3647100</v>
      </c>
      <c r="E87" s="38">
        <f t="shared" ref="E87" si="53">SUM(E88:E93)</f>
        <v>3706012</v>
      </c>
      <c r="F87" s="38">
        <f t="shared" ref="F87" si="54">SUM(F88:F93)</f>
        <v>3816000</v>
      </c>
      <c r="G87" s="38">
        <f t="shared" ref="G87" si="55">SUM(G88:G93)</f>
        <v>3959000</v>
      </c>
      <c r="H87" s="38">
        <f t="shared" ref="H87" si="56">SUM(H88:H93)</f>
        <v>4109000</v>
      </c>
      <c r="I87" s="38">
        <f t="shared" ref="I87" si="57">SUM(I88:I93)</f>
        <v>4280000</v>
      </c>
      <c r="J87" s="38">
        <f t="shared" ref="J87" si="58">SUM(J88:J93)</f>
        <v>4423000</v>
      </c>
      <c r="K87" s="38">
        <f t="shared" ref="K87" si="59">SUM(K88:K93)</f>
        <v>4435000</v>
      </c>
      <c r="L87" s="38">
        <f t="shared" ref="L87" si="60">SUM(L88:L93)</f>
        <v>4496000</v>
      </c>
      <c r="M87" s="38">
        <f t="shared" ref="M87" si="61">SUM(M88:M93)</f>
        <v>4582000</v>
      </c>
      <c r="N87" s="38">
        <f t="shared" ref="N87" si="62">SUM(N88:N93)</f>
        <v>4706000</v>
      </c>
      <c r="O87" s="38">
        <f t="shared" ref="O87" si="63">SUM(O88:O93)</f>
        <v>4729185</v>
      </c>
      <c r="P87" s="38">
        <f t="shared" ref="P87" si="64">SUM(P88:P93)</f>
        <v>4833386</v>
      </c>
      <c r="Q87" s="38">
        <f t="shared" ref="Q87" si="65">SUM(Q88:Q93)</f>
        <v>5115316</v>
      </c>
    </row>
    <row r="88" spans="1:17" ht="11.45" customHeight="1" x14ac:dyDescent="0.25">
      <c r="A88" s="62" t="s">
        <v>59</v>
      </c>
      <c r="B88" s="42">
        <v>3054807</v>
      </c>
      <c r="C88" s="42">
        <v>3031646</v>
      </c>
      <c r="D88" s="42">
        <v>3075011</v>
      </c>
      <c r="E88" s="42">
        <v>3058125</v>
      </c>
      <c r="F88" s="42">
        <v>3092067</v>
      </c>
      <c r="G88" s="42">
        <v>3157440</v>
      </c>
      <c r="H88" s="42">
        <v>3211897</v>
      </c>
      <c r="I88" s="42">
        <v>3277840</v>
      </c>
      <c r="J88" s="42">
        <v>3315367</v>
      </c>
      <c r="K88" s="42">
        <v>3229717</v>
      </c>
      <c r="L88" s="42">
        <v>3189449</v>
      </c>
      <c r="M88" s="42">
        <v>3162045</v>
      </c>
      <c r="N88" s="42">
        <v>3106264</v>
      </c>
      <c r="O88" s="42">
        <v>3083237</v>
      </c>
      <c r="P88" s="42">
        <v>3065794</v>
      </c>
      <c r="Q88" s="42">
        <v>3169992</v>
      </c>
    </row>
    <row r="89" spans="1:17" ht="11.45" customHeight="1" x14ac:dyDescent="0.25">
      <c r="A89" s="62" t="s">
        <v>58</v>
      </c>
      <c r="B89" s="42">
        <v>383993</v>
      </c>
      <c r="C89" s="42">
        <v>423718</v>
      </c>
      <c r="D89" s="42">
        <v>492602</v>
      </c>
      <c r="E89" s="42">
        <v>563796</v>
      </c>
      <c r="F89" s="42">
        <v>631313</v>
      </c>
      <c r="G89" s="42">
        <v>701003</v>
      </c>
      <c r="H89" s="42">
        <v>783983</v>
      </c>
      <c r="I89" s="42">
        <v>875321</v>
      </c>
      <c r="J89" s="42">
        <v>980027</v>
      </c>
      <c r="K89" s="42">
        <v>1069456</v>
      </c>
      <c r="L89" s="42">
        <v>1170909</v>
      </c>
      <c r="M89" s="42">
        <v>1275915</v>
      </c>
      <c r="N89" s="42">
        <v>1431968</v>
      </c>
      <c r="O89" s="42">
        <v>1471275</v>
      </c>
      <c r="P89" s="42">
        <v>1567057</v>
      </c>
      <c r="Q89" s="42">
        <v>1739950</v>
      </c>
    </row>
    <row r="90" spans="1:17" ht="11.45" customHeight="1" x14ac:dyDescent="0.25">
      <c r="A90" s="62" t="s">
        <v>57</v>
      </c>
      <c r="B90" s="42">
        <v>72000</v>
      </c>
      <c r="C90" s="42">
        <v>74436</v>
      </c>
      <c r="D90" s="42">
        <v>79487</v>
      </c>
      <c r="E90" s="42">
        <v>84091</v>
      </c>
      <c r="F90" s="42">
        <v>92620</v>
      </c>
      <c r="G90" s="42">
        <v>100557</v>
      </c>
      <c r="H90" s="42">
        <v>113120</v>
      </c>
      <c r="I90" s="42">
        <v>126839</v>
      </c>
      <c r="J90" s="42">
        <v>127606</v>
      </c>
      <c r="K90" s="42">
        <v>135827</v>
      </c>
      <c r="L90" s="42">
        <v>135486</v>
      </c>
      <c r="M90" s="42">
        <v>143641</v>
      </c>
      <c r="N90" s="42">
        <v>166898</v>
      </c>
      <c r="O90" s="42">
        <v>173280</v>
      </c>
      <c r="P90" s="42">
        <v>192661</v>
      </c>
      <c r="Q90" s="42">
        <v>192685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150</v>
      </c>
      <c r="M91" s="42">
        <v>337</v>
      </c>
      <c r="N91" s="42">
        <v>795</v>
      </c>
      <c r="O91" s="42">
        <v>1146</v>
      </c>
      <c r="P91" s="42">
        <v>7409</v>
      </c>
      <c r="Q91" s="42">
        <v>11789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10</v>
      </c>
      <c r="P92" s="42">
        <v>48</v>
      </c>
      <c r="Q92" s="42">
        <v>187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6</v>
      </c>
      <c r="M93" s="42">
        <v>62</v>
      </c>
      <c r="N93" s="42">
        <v>75</v>
      </c>
      <c r="O93" s="42">
        <v>237</v>
      </c>
      <c r="P93" s="42">
        <v>417</v>
      </c>
      <c r="Q93" s="42">
        <v>713</v>
      </c>
    </row>
    <row r="94" spans="1:17" ht="11.45" customHeight="1" x14ac:dyDescent="0.25">
      <c r="A94" s="19" t="s">
        <v>28</v>
      </c>
      <c r="B94" s="38">
        <f>SUM(B95:B99)</f>
        <v>22229</v>
      </c>
      <c r="C94" s="38">
        <f t="shared" ref="C94" si="66">SUM(C95:C99)</f>
        <v>24457</v>
      </c>
      <c r="D94" s="38">
        <f t="shared" ref="D94" si="67">SUM(D95:D99)</f>
        <v>22503</v>
      </c>
      <c r="E94" s="38">
        <f t="shared" ref="E94" si="68">SUM(E95:E99)</f>
        <v>21831</v>
      </c>
      <c r="F94" s="38">
        <f t="shared" ref="F94" si="69">SUM(F95:F99)</f>
        <v>21187</v>
      </c>
      <c r="G94" s="38">
        <f t="shared" ref="G94" si="70">SUM(G95:G99)</f>
        <v>21261</v>
      </c>
      <c r="H94" s="38">
        <f t="shared" ref="H94" si="71">SUM(H95:H99)</f>
        <v>21456</v>
      </c>
      <c r="I94" s="38">
        <f t="shared" ref="I94" si="72">SUM(I95:I99)</f>
        <v>21356</v>
      </c>
      <c r="J94" s="38">
        <f t="shared" ref="J94" si="73">SUM(J95:J99)</f>
        <v>21359</v>
      </c>
      <c r="K94" s="38">
        <f t="shared" ref="K94" si="74">SUM(K95:K99)</f>
        <v>21005</v>
      </c>
      <c r="L94" s="38">
        <f t="shared" ref="L94" si="75">SUM(L95:L99)</f>
        <v>20867</v>
      </c>
      <c r="M94" s="38">
        <f t="shared" ref="M94" si="76">SUM(M95:M99)</f>
        <v>20929</v>
      </c>
      <c r="N94" s="38">
        <f t="shared" ref="N94" si="77">SUM(N95:N99)</f>
        <v>21156</v>
      </c>
      <c r="O94" s="38">
        <f t="shared" ref="O94" si="78">SUM(O95:O99)</f>
        <v>20791</v>
      </c>
      <c r="P94" s="38">
        <f t="shared" ref="P94" si="79">SUM(P95:P99)</f>
        <v>21111</v>
      </c>
      <c r="Q94" s="38">
        <f t="shared" ref="Q94" si="80">SUM(Q95:Q99)</f>
        <v>21617</v>
      </c>
    </row>
    <row r="95" spans="1:17" ht="11.45" customHeight="1" x14ac:dyDescent="0.25">
      <c r="A95" s="62" t="s">
        <v>59</v>
      </c>
      <c r="B95" s="37">
        <v>3246</v>
      </c>
      <c r="C95" s="37">
        <v>3246</v>
      </c>
      <c r="D95" s="37">
        <v>3243</v>
      </c>
      <c r="E95" s="37">
        <v>2849</v>
      </c>
      <c r="F95" s="37">
        <v>2634</v>
      </c>
      <c r="G95" s="37">
        <v>2493</v>
      </c>
      <c r="H95" s="37">
        <v>2408</v>
      </c>
      <c r="I95" s="37">
        <v>2350</v>
      </c>
      <c r="J95" s="37">
        <v>2215</v>
      </c>
      <c r="K95" s="37">
        <v>2028</v>
      </c>
      <c r="L95" s="37">
        <v>1979</v>
      </c>
      <c r="M95" s="37">
        <v>1950</v>
      </c>
      <c r="N95" s="37">
        <v>1868</v>
      </c>
      <c r="O95" s="37">
        <v>1846</v>
      </c>
      <c r="P95" s="37">
        <v>1811</v>
      </c>
      <c r="Q95" s="37">
        <v>1779</v>
      </c>
    </row>
    <row r="96" spans="1:17" ht="11.45" customHeight="1" x14ac:dyDescent="0.25">
      <c r="A96" s="62" t="s">
        <v>58</v>
      </c>
      <c r="B96" s="37">
        <v>17966</v>
      </c>
      <c r="C96" s="37">
        <v>20107</v>
      </c>
      <c r="D96" s="37">
        <v>18014</v>
      </c>
      <c r="E96" s="37">
        <v>17659</v>
      </c>
      <c r="F96" s="37">
        <v>17227</v>
      </c>
      <c r="G96" s="37">
        <v>17449</v>
      </c>
      <c r="H96" s="37">
        <v>17704</v>
      </c>
      <c r="I96" s="37">
        <v>17816</v>
      </c>
      <c r="J96" s="37">
        <v>17876</v>
      </c>
      <c r="K96" s="37">
        <v>17594</v>
      </c>
      <c r="L96" s="37">
        <v>17303</v>
      </c>
      <c r="M96" s="37">
        <v>17301</v>
      </c>
      <c r="N96" s="37">
        <v>17460</v>
      </c>
      <c r="O96" s="37">
        <v>17186</v>
      </c>
      <c r="P96" s="37">
        <v>17351</v>
      </c>
      <c r="Q96" s="37">
        <v>17115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290</v>
      </c>
      <c r="C98" s="37">
        <v>365</v>
      </c>
      <c r="D98" s="37">
        <v>520</v>
      </c>
      <c r="E98" s="37">
        <v>600</v>
      </c>
      <c r="F98" s="37">
        <v>600</v>
      </c>
      <c r="G98" s="37">
        <v>600</v>
      </c>
      <c r="H98" s="37">
        <v>600</v>
      </c>
      <c r="I98" s="37">
        <v>450</v>
      </c>
      <c r="J98" s="37">
        <v>530</v>
      </c>
      <c r="K98" s="37">
        <v>650</v>
      </c>
      <c r="L98" s="37">
        <v>850</v>
      </c>
      <c r="M98" s="37">
        <v>950</v>
      </c>
      <c r="N98" s="37">
        <v>1100</v>
      </c>
      <c r="O98" s="37">
        <v>1200</v>
      </c>
      <c r="P98" s="37">
        <v>1800</v>
      </c>
      <c r="Q98" s="37">
        <v>2600</v>
      </c>
    </row>
    <row r="99" spans="1:17" ht="11.45" customHeight="1" x14ac:dyDescent="0.25">
      <c r="A99" s="62" t="s">
        <v>55</v>
      </c>
      <c r="B99" s="37">
        <v>727</v>
      </c>
      <c r="C99" s="37">
        <v>739</v>
      </c>
      <c r="D99" s="37">
        <v>726</v>
      </c>
      <c r="E99" s="37">
        <v>723</v>
      </c>
      <c r="F99" s="37">
        <v>726</v>
      </c>
      <c r="G99" s="37">
        <v>719</v>
      </c>
      <c r="H99" s="37">
        <v>744</v>
      </c>
      <c r="I99" s="37">
        <v>740</v>
      </c>
      <c r="J99" s="37">
        <v>738</v>
      </c>
      <c r="K99" s="37">
        <v>733</v>
      </c>
      <c r="L99" s="37">
        <v>735</v>
      </c>
      <c r="M99" s="37">
        <v>728</v>
      </c>
      <c r="N99" s="37">
        <v>728</v>
      </c>
      <c r="O99" s="37">
        <v>559</v>
      </c>
      <c r="P99" s="37">
        <v>149</v>
      </c>
      <c r="Q99" s="37">
        <v>123</v>
      </c>
    </row>
    <row r="100" spans="1:17" ht="11.45" customHeight="1" x14ac:dyDescent="0.25">
      <c r="A100" s="25" t="s">
        <v>18</v>
      </c>
      <c r="B100" s="40">
        <f t="shared" ref="B100:Q100" si="81">B101+B107</f>
        <v>290151.2527162052</v>
      </c>
      <c r="C100" s="40">
        <f t="shared" si="81"/>
        <v>306629.37759740243</v>
      </c>
      <c r="D100" s="40">
        <f t="shared" si="81"/>
        <v>331485.65708721394</v>
      </c>
      <c r="E100" s="40">
        <f t="shared" si="81"/>
        <v>347427.26854873338</v>
      </c>
      <c r="F100" s="40">
        <f t="shared" si="81"/>
        <v>381526.07392725063</v>
      </c>
      <c r="G100" s="40">
        <f t="shared" si="81"/>
        <v>430050.98764017603</v>
      </c>
      <c r="H100" s="40">
        <f t="shared" si="81"/>
        <v>479212.24725743348</v>
      </c>
      <c r="I100" s="40">
        <f t="shared" si="81"/>
        <v>540691.20350532967</v>
      </c>
      <c r="J100" s="40">
        <f t="shared" si="81"/>
        <v>589932.40456763573</v>
      </c>
      <c r="K100" s="40">
        <f t="shared" si="81"/>
        <v>587698.72495656193</v>
      </c>
      <c r="L100" s="40">
        <f t="shared" si="81"/>
        <v>580711.02864861733</v>
      </c>
      <c r="M100" s="40">
        <f t="shared" si="81"/>
        <v>578820.96282123751</v>
      </c>
      <c r="N100" s="40">
        <f t="shared" si="81"/>
        <v>587353.70323633822</v>
      </c>
      <c r="O100" s="40">
        <f t="shared" si="81"/>
        <v>584506.09543748037</v>
      </c>
      <c r="P100" s="40">
        <f t="shared" si="81"/>
        <v>602120.2784703736</v>
      </c>
      <c r="Q100" s="40">
        <f t="shared" si="81"/>
        <v>643315.90420335927</v>
      </c>
    </row>
    <row r="101" spans="1:17" ht="11.45" customHeight="1" x14ac:dyDescent="0.25">
      <c r="A101" s="23" t="s">
        <v>27</v>
      </c>
      <c r="B101" s="39">
        <f>SUM(B102:B106)</f>
        <v>150508</v>
      </c>
      <c r="C101" s="39">
        <f t="shared" ref="C101" si="82">SUM(C102:C106)</f>
        <v>165072</v>
      </c>
      <c r="D101" s="39">
        <f t="shared" ref="D101" si="83">SUM(D102:D106)</f>
        <v>189826</v>
      </c>
      <c r="E101" s="39">
        <f t="shared" ref="E101" si="84">SUM(E102:E106)</f>
        <v>216548</v>
      </c>
      <c r="F101" s="39">
        <f t="shared" ref="F101" si="85">SUM(F102:F106)</f>
        <v>251868</v>
      </c>
      <c r="G101" s="39">
        <f t="shared" ref="G101" si="86">SUM(G102:G106)</f>
        <v>300311</v>
      </c>
      <c r="H101" s="39">
        <f t="shared" ref="H101" si="87">SUM(H102:H106)</f>
        <v>351066</v>
      </c>
      <c r="I101" s="39">
        <f t="shared" ref="I101" si="88">SUM(I102:I106)</f>
        <v>407210</v>
      </c>
      <c r="J101" s="39">
        <f t="shared" ref="J101" si="89">SUM(J102:J106)</f>
        <v>461888</v>
      </c>
      <c r="K101" s="39">
        <f t="shared" ref="K101" si="90">SUM(K102:K106)</f>
        <v>466375</v>
      </c>
      <c r="L101" s="39">
        <f t="shared" ref="L101" si="91">SUM(L102:L106)</f>
        <v>466637</v>
      </c>
      <c r="M101" s="39">
        <f t="shared" ref="M101" si="92">SUM(M102:M106)</f>
        <v>467582</v>
      </c>
      <c r="N101" s="39">
        <f t="shared" ref="N101" si="93">SUM(N102:N106)</f>
        <v>467672</v>
      </c>
      <c r="O101" s="39">
        <f t="shared" ref="O101" si="94">SUM(O102:O106)</f>
        <v>466044</v>
      </c>
      <c r="P101" s="39">
        <f t="shared" ref="P101" si="95">SUM(P102:P106)</f>
        <v>479164</v>
      </c>
      <c r="Q101" s="39">
        <f t="shared" ref="Q101" si="96">SUM(Q102:Q106)</f>
        <v>510325</v>
      </c>
    </row>
    <row r="102" spans="1:17" ht="11.45" customHeight="1" x14ac:dyDescent="0.25">
      <c r="A102" s="62" t="s">
        <v>59</v>
      </c>
      <c r="B102" s="42">
        <v>48601</v>
      </c>
      <c r="C102" s="42">
        <v>52981</v>
      </c>
      <c r="D102" s="42">
        <v>59840</v>
      </c>
      <c r="E102" s="42">
        <v>59929</v>
      </c>
      <c r="F102" s="42">
        <v>62683</v>
      </c>
      <c r="G102" s="42">
        <v>69268</v>
      </c>
      <c r="H102" s="42">
        <v>81299</v>
      </c>
      <c r="I102" s="42">
        <v>93383</v>
      </c>
      <c r="J102" s="42">
        <v>103332</v>
      </c>
      <c r="K102" s="42">
        <v>100730</v>
      </c>
      <c r="L102" s="42">
        <v>97731</v>
      </c>
      <c r="M102" s="42">
        <v>94812</v>
      </c>
      <c r="N102" s="42">
        <v>91522</v>
      </c>
      <c r="O102" s="42">
        <v>91054</v>
      </c>
      <c r="P102" s="42">
        <v>93215</v>
      </c>
      <c r="Q102" s="42">
        <v>98781</v>
      </c>
    </row>
    <row r="103" spans="1:17" ht="11.45" customHeight="1" x14ac:dyDescent="0.25">
      <c r="A103" s="62" t="s">
        <v>58</v>
      </c>
      <c r="B103" s="42">
        <v>94907</v>
      </c>
      <c r="C103" s="42">
        <v>105252</v>
      </c>
      <c r="D103" s="42">
        <v>123026</v>
      </c>
      <c r="E103" s="42">
        <v>149534</v>
      </c>
      <c r="F103" s="42">
        <v>181748</v>
      </c>
      <c r="G103" s="42">
        <v>223361</v>
      </c>
      <c r="H103" s="42">
        <v>261550</v>
      </c>
      <c r="I103" s="42">
        <v>304984</v>
      </c>
      <c r="J103" s="42">
        <v>350018</v>
      </c>
      <c r="K103" s="42">
        <v>356865</v>
      </c>
      <c r="L103" s="42">
        <v>360485</v>
      </c>
      <c r="M103" s="42">
        <v>364230</v>
      </c>
      <c r="N103" s="42">
        <v>366201</v>
      </c>
      <c r="O103" s="42">
        <v>364328</v>
      </c>
      <c r="P103" s="42">
        <v>372976</v>
      </c>
      <c r="Q103" s="42">
        <v>395247</v>
      </c>
    </row>
    <row r="104" spans="1:17" ht="11.45" customHeight="1" x14ac:dyDescent="0.25">
      <c r="A104" s="62" t="s">
        <v>57</v>
      </c>
      <c r="B104" s="42">
        <v>7000</v>
      </c>
      <c r="C104" s="42">
        <v>6839</v>
      </c>
      <c r="D104" s="42">
        <v>6960</v>
      </c>
      <c r="E104" s="42">
        <v>7085</v>
      </c>
      <c r="F104" s="42">
        <v>7437</v>
      </c>
      <c r="G104" s="42">
        <v>7682</v>
      </c>
      <c r="H104" s="42">
        <v>8217</v>
      </c>
      <c r="I104" s="42">
        <v>8843</v>
      </c>
      <c r="J104" s="42">
        <v>8538</v>
      </c>
      <c r="K104" s="42">
        <v>8780</v>
      </c>
      <c r="L104" s="42">
        <v>8421</v>
      </c>
      <c r="M104" s="42">
        <v>8540</v>
      </c>
      <c r="N104" s="42">
        <v>9506</v>
      </c>
      <c r="O104" s="42">
        <v>9870</v>
      </c>
      <c r="P104" s="42">
        <v>10974</v>
      </c>
      <c r="Q104" s="42">
        <v>10975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443</v>
      </c>
      <c r="O105" s="42">
        <v>792</v>
      </c>
      <c r="P105" s="42">
        <v>1997</v>
      </c>
      <c r="Q105" s="42">
        <v>5308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2</v>
      </c>
      <c r="Q106" s="42">
        <v>14</v>
      </c>
    </row>
    <row r="107" spans="1:17" ht="11.45" customHeight="1" x14ac:dyDescent="0.25">
      <c r="A107" s="19" t="s">
        <v>24</v>
      </c>
      <c r="B107" s="38">
        <f>SUM(B108:B109)</f>
        <v>139643.25271620517</v>
      </c>
      <c r="C107" s="38">
        <f t="shared" ref="C107" si="97">SUM(C108:C109)</f>
        <v>141557.37759740243</v>
      </c>
      <c r="D107" s="38">
        <f t="shared" ref="D107" si="98">SUM(D108:D109)</f>
        <v>141659.65708721394</v>
      </c>
      <c r="E107" s="38">
        <f t="shared" ref="E107" si="99">SUM(E108:E109)</f>
        <v>130879.26854873339</v>
      </c>
      <c r="F107" s="38">
        <f t="shared" ref="F107" si="100">SUM(F108:F109)</f>
        <v>129658.07392725062</v>
      </c>
      <c r="G107" s="38">
        <f t="shared" ref="G107" si="101">SUM(G108:G109)</f>
        <v>129739.98764017603</v>
      </c>
      <c r="H107" s="38">
        <f t="shared" ref="H107" si="102">SUM(H108:H109)</f>
        <v>128146.24725743351</v>
      </c>
      <c r="I107" s="38">
        <f t="shared" ref="I107" si="103">SUM(I108:I109)</f>
        <v>133481.2035053297</v>
      </c>
      <c r="J107" s="38">
        <f t="shared" ref="J107" si="104">SUM(J108:J109)</f>
        <v>128044.40456763575</v>
      </c>
      <c r="K107" s="38">
        <f t="shared" ref="K107" si="105">SUM(K108:K109)</f>
        <v>121323.72495656197</v>
      </c>
      <c r="L107" s="38">
        <f t="shared" ref="L107" si="106">SUM(L108:L109)</f>
        <v>114074.02864861728</v>
      </c>
      <c r="M107" s="38">
        <f t="shared" ref="M107" si="107">SUM(M108:M109)</f>
        <v>111238.96282123754</v>
      </c>
      <c r="N107" s="38">
        <f t="shared" ref="N107" si="108">SUM(N108:N109)</f>
        <v>119681.70323633817</v>
      </c>
      <c r="O107" s="38">
        <f t="shared" ref="O107" si="109">SUM(O108:O109)</f>
        <v>118462.09543748036</v>
      </c>
      <c r="P107" s="38">
        <f t="shared" ref="P107" si="110">SUM(P108:P109)</f>
        <v>122956.2784703736</v>
      </c>
      <c r="Q107" s="38">
        <f t="shared" ref="Q107" si="111">SUM(Q108:Q109)</f>
        <v>132990.90420335924</v>
      </c>
    </row>
    <row r="108" spans="1:17" ht="11.45" customHeight="1" x14ac:dyDescent="0.25">
      <c r="A108" s="17" t="s">
        <v>23</v>
      </c>
      <c r="B108" s="37">
        <v>129198</v>
      </c>
      <c r="C108" s="37">
        <v>130449</v>
      </c>
      <c r="D108" s="37">
        <v>130016</v>
      </c>
      <c r="E108" s="37">
        <v>119010</v>
      </c>
      <c r="F108" s="37">
        <v>115824</v>
      </c>
      <c r="G108" s="37">
        <v>115467</v>
      </c>
      <c r="H108" s="37">
        <v>113279</v>
      </c>
      <c r="I108" s="37">
        <v>118186</v>
      </c>
      <c r="J108" s="37">
        <v>113700</v>
      </c>
      <c r="K108" s="37">
        <v>107780</v>
      </c>
      <c r="L108" s="37">
        <v>99670</v>
      </c>
      <c r="M108" s="37">
        <v>95979</v>
      </c>
      <c r="N108" s="37">
        <v>104471</v>
      </c>
      <c r="O108" s="37">
        <v>101620</v>
      </c>
      <c r="P108" s="37">
        <v>106008</v>
      </c>
      <c r="Q108" s="37">
        <v>115191</v>
      </c>
    </row>
    <row r="109" spans="1:17" ht="11.45" customHeight="1" x14ac:dyDescent="0.25">
      <c r="A109" s="15" t="s">
        <v>22</v>
      </c>
      <c r="B109" s="36">
        <v>10445.252716205159</v>
      </c>
      <c r="C109" s="36">
        <v>11108.377597402447</v>
      </c>
      <c r="D109" s="36">
        <v>11643.657087213955</v>
      </c>
      <c r="E109" s="36">
        <v>11869.2685487334</v>
      </c>
      <c r="F109" s="36">
        <v>13834.073927250622</v>
      </c>
      <c r="G109" s="36">
        <v>14272.987640176027</v>
      </c>
      <c r="H109" s="36">
        <v>14867.247257433504</v>
      </c>
      <c r="I109" s="36">
        <v>15295.203505329704</v>
      </c>
      <c r="J109" s="36">
        <v>14344.404567635744</v>
      </c>
      <c r="K109" s="36">
        <v>13543.724956561975</v>
      </c>
      <c r="L109" s="36">
        <v>14404.028648617288</v>
      </c>
      <c r="M109" s="36">
        <v>15259.962821237546</v>
      </c>
      <c r="N109" s="36">
        <v>15210.703236338179</v>
      </c>
      <c r="O109" s="36">
        <v>16842.095437480351</v>
      </c>
      <c r="P109" s="36">
        <v>16948.2784703736</v>
      </c>
      <c r="Q109" s="36">
        <v>17799.90420335923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307866</v>
      </c>
      <c r="D111" s="41">
        <f t="shared" si="112"/>
        <v>363669</v>
      </c>
      <c r="E111" s="41">
        <f t="shared" si="112"/>
        <v>317250</v>
      </c>
      <c r="F111" s="41">
        <f t="shared" si="112"/>
        <v>364557</v>
      </c>
      <c r="G111" s="41">
        <f t="shared" si="112"/>
        <v>486446</v>
      </c>
      <c r="H111" s="41">
        <f t="shared" si="112"/>
        <v>498592</v>
      </c>
      <c r="I111" s="41">
        <f t="shared" si="112"/>
        <v>561405</v>
      </c>
      <c r="J111" s="41">
        <f t="shared" si="112"/>
        <v>506770</v>
      </c>
      <c r="K111" s="41">
        <f t="shared" si="112"/>
        <v>354942</v>
      </c>
      <c r="L111" s="41">
        <f t="shared" si="112"/>
        <v>376475</v>
      </c>
      <c r="M111" s="41">
        <f t="shared" si="112"/>
        <v>387279</v>
      </c>
      <c r="N111" s="41">
        <f t="shared" si="112"/>
        <v>432368</v>
      </c>
      <c r="O111" s="41">
        <f t="shared" si="112"/>
        <v>339465</v>
      </c>
      <c r="P111" s="41">
        <f t="shared" si="112"/>
        <v>423325</v>
      </c>
      <c r="Q111" s="41">
        <f t="shared" si="112"/>
        <v>762367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276282</v>
      </c>
      <c r="D112" s="40">
        <f t="shared" si="113"/>
        <v>319414</v>
      </c>
      <c r="E112" s="40">
        <f t="shared" si="113"/>
        <v>276748</v>
      </c>
      <c r="F112" s="40">
        <f t="shared" si="113"/>
        <v>311748</v>
      </c>
      <c r="G112" s="40">
        <f t="shared" si="113"/>
        <v>415737</v>
      </c>
      <c r="H112" s="40">
        <f t="shared" si="113"/>
        <v>420644</v>
      </c>
      <c r="I112" s="40">
        <f t="shared" si="113"/>
        <v>474333</v>
      </c>
      <c r="J112" s="40">
        <f t="shared" si="113"/>
        <v>424265</v>
      </c>
      <c r="K112" s="40">
        <f t="shared" si="113"/>
        <v>325994</v>
      </c>
      <c r="L112" s="40">
        <f t="shared" si="113"/>
        <v>342980</v>
      </c>
      <c r="M112" s="40">
        <f t="shared" si="113"/>
        <v>349106</v>
      </c>
      <c r="N112" s="40">
        <f t="shared" si="113"/>
        <v>400713</v>
      </c>
      <c r="O112" s="40">
        <f t="shared" si="113"/>
        <v>309370</v>
      </c>
      <c r="P112" s="40">
        <f t="shared" si="113"/>
        <v>385814</v>
      </c>
      <c r="Q112" s="40">
        <f t="shared" si="113"/>
        <v>704016</v>
      </c>
    </row>
    <row r="113" spans="1:17" ht="11.45" customHeight="1" x14ac:dyDescent="0.25">
      <c r="A113" s="23" t="s">
        <v>30</v>
      </c>
      <c r="B113" s="39"/>
      <c r="C113" s="39">
        <v>24319</v>
      </c>
      <c r="D113" s="39">
        <v>21050</v>
      </c>
      <c r="E113" s="39">
        <v>7806</v>
      </c>
      <c r="F113" s="39">
        <v>21222</v>
      </c>
      <c r="G113" s="39">
        <v>63914</v>
      </c>
      <c r="H113" s="39">
        <v>53203</v>
      </c>
      <c r="I113" s="39">
        <v>65197</v>
      </c>
      <c r="J113" s="39">
        <v>59693</v>
      </c>
      <c r="K113" s="39">
        <v>31364</v>
      </c>
      <c r="L113" s="39">
        <v>45188</v>
      </c>
      <c r="M113" s="39">
        <v>44205</v>
      </c>
      <c r="N113" s="39">
        <v>61443</v>
      </c>
      <c r="O113" s="39">
        <v>19571</v>
      </c>
      <c r="P113" s="39">
        <v>47523</v>
      </c>
      <c r="Q113" s="39">
        <v>82049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249382</v>
      </c>
      <c r="D114" s="38">
        <f t="shared" ref="D114" si="115">SUM(D115:D120)</f>
        <v>297890</v>
      </c>
      <c r="E114" s="38">
        <f t="shared" ref="E114" si="116">SUM(E115:E120)</f>
        <v>267717</v>
      </c>
      <c r="F114" s="38">
        <f t="shared" ref="F114" si="117">SUM(F115:F120)</f>
        <v>288969</v>
      </c>
      <c r="G114" s="38">
        <f t="shared" ref="G114" si="118">SUM(G115:G120)</f>
        <v>350690</v>
      </c>
      <c r="H114" s="38">
        <f t="shared" ref="H114" si="119">SUM(H115:H120)</f>
        <v>366245</v>
      </c>
      <c r="I114" s="38">
        <f t="shared" ref="I114" si="120">SUM(I115:I120)</f>
        <v>407925</v>
      </c>
      <c r="J114" s="38">
        <f t="shared" ref="J114" si="121">SUM(J115:J120)</f>
        <v>363108</v>
      </c>
      <c r="K114" s="38">
        <f t="shared" ref="K114" si="122">SUM(K115:K120)</f>
        <v>293489</v>
      </c>
      <c r="L114" s="38">
        <f t="shared" ref="L114" si="123">SUM(L115:L120)</f>
        <v>296765</v>
      </c>
      <c r="M114" s="38">
        <f t="shared" ref="M114" si="124">SUM(M115:M120)</f>
        <v>303791</v>
      </c>
      <c r="N114" s="38">
        <f t="shared" ref="N114" si="125">SUM(N115:N120)</f>
        <v>337895</v>
      </c>
      <c r="O114" s="38">
        <f t="shared" ref="O114" si="126">SUM(O115:O120)</f>
        <v>288306</v>
      </c>
      <c r="P114" s="38">
        <f t="shared" ref="P114" si="127">SUM(P115:P120)</f>
        <v>336550</v>
      </c>
      <c r="Q114" s="38">
        <f t="shared" ref="Q114" si="128">SUM(Q115:Q120)</f>
        <v>620254</v>
      </c>
    </row>
    <row r="115" spans="1:17" ht="11.45" customHeight="1" x14ac:dyDescent="0.25">
      <c r="A115" s="62" t="s">
        <v>59</v>
      </c>
      <c r="B115" s="42"/>
      <c r="C115" s="42">
        <v>138627</v>
      </c>
      <c r="D115" s="42">
        <v>166242</v>
      </c>
      <c r="E115" s="42">
        <v>148822</v>
      </c>
      <c r="F115" s="42">
        <v>157120</v>
      </c>
      <c r="G115" s="42">
        <v>193690</v>
      </c>
      <c r="H115" s="42">
        <v>198003</v>
      </c>
      <c r="I115" s="42">
        <v>221148</v>
      </c>
      <c r="J115" s="42">
        <v>207527</v>
      </c>
      <c r="K115" s="42">
        <v>158834</v>
      </c>
      <c r="L115" s="42">
        <v>168922</v>
      </c>
      <c r="M115" s="42">
        <v>164255</v>
      </c>
      <c r="N115" s="42">
        <v>151016</v>
      </c>
      <c r="O115" s="42">
        <v>126139</v>
      </c>
      <c r="P115" s="42">
        <v>165504</v>
      </c>
      <c r="Q115" s="42">
        <v>354472</v>
      </c>
    </row>
    <row r="116" spans="1:17" ht="11.45" customHeight="1" x14ac:dyDescent="0.25">
      <c r="A116" s="62" t="s">
        <v>58</v>
      </c>
      <c r="B116" s="42"/>
      <c r="C116" s="42">
        <v>103739</v>
      </c>
      <c r="D116" s="42">
        <v>123726</v>
      </c>
      <c r="E116" s="42">
        <v>111023</v>
      </c>
      <c r="F116" s="42">
        <v>119651</v>
      </c>
      <c r="G116" s="42">
        <v>144984</v>
      </c>
      <c r="H116" s="42">
        <v>151182</v>
      </c>
      <c r="I116" s="42">
        <v>168127</v>
      </c>
      <c r="J116" s="42">
        <v>149425</v>
      </c>
      <c r="K116" s="42">
        <v>120590</v>
      </c>
      <c r="L116" s="42">
        <v>121748</v>
      </c>
      <c r="M116" s="42">
        <v>124438</v>
      </c>
      <c r="N116" s="42">
        <v>156053</v>
      </c>
      <c r="O116" s="42">
        <v>147734</v>
      </c>
      <c r="P116" s="42">
        <v>137232</v>
      </c>
      <c r="Q116" s="42">
        <v>252510</v>
      </c>
    </row>
    <row r="117" spans="1:17" ht="11.45" customHeight="1" x14ac:dyDescent="0.25">
      <c r="A117" s="62" t="s">
        <v>57</v>
      </c>
      <c r="B117" s="42"/>
      <c r="C117" s="42">
        <v>7016</v>
      </c>
      <c r="D117" s="42">
        <v>7922</v>
      </c>
      <c r="E117" s="42">
        <v>7872</v>
      </c>
      <c r="F117" s="42">
        <v>12198</v>
      </c>
      <c r="G117" s="42">
        <v>12016</v>
      </c>
      <c r="H117" s="42">
        <v>17060</v>
      </c>
      <c r="I117" s="42">
        <v>18650</v>
      </c>
      <c r="J117" s="42">
        <v>6156</v>
      </c>
      <c r="K117" s="42">
        <v>14065</v>
      </c>
      <c r="L117" s="42">
        <v>5939</v>
      </c>
      <c r="M117" s="42">
        <v>14848</v>
      </c>
      <c r="N117" s="42">
        <v>30340</v>
      </c>
      <c r="O117" s="42">
        <v>13883</v>
      </c>
      <c r="P117" s="42">
        <v>27333</v>
      </c>
      <c r="Q117" s="42">
        <v>8455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150</v>
      </c>
      <c r="M118" s="42">
        <v>194</v>
      </c>
      <c r="N118" s="42">
        <v>470</v>
      </c>
      <c r="O118" s="42">
        <v>378</v>
      </c>
      <c r="P118" s="42">
        <v>6263</v>
      </c>
      <c r="Q118" s="42">
        <v>4380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10</v>
      </c>
      <c r="P119" s="42">
        <v>38</v>
      </c>
      <c r="Q119" s="42">
        <v>141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6</v>
      </c>
      <c r="M120" s="42">
        <v>56</v>
      </c>
      <c r="N120" s="42">
        <v>16</v>
      </c>
      <c r="O120" s="42">
        <v>162</v>
      </c>
      <c r="P120" s="42">
        <v>180</v>
      </c>
      <c r="Q120" s="42">
        <v>296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2581</v>
      </c>
      <c r="D121" s="38">
        <f t="shared" ref="D121" si="130">SUM(D122:D126)</f>
        <v>474</v>
      </c>
      <c r="E121" s="38">
        <f t="shared" ref="E121" si="131">SUM(E122:E126)</f>
        <v>1225</v>
      </c>
      <c r="F121" s="38">
        <f t="shared" ref="F121" si="132">SUM(F122:F126)</f>
        <v>1557</v>
      </c>
      <c r="G121" s="38">
        <f t="shared" ref="G121" si="133">SUM(G122:G126)</f>
        <v>1133</v>
      </c>
      <c r="H121" s="38">
        <f t="shared" ref="H121" si="134">SUM(H122:H126)</f>
        <v>1196</v>
      </c>
      <c r="I121" s="38">
        <f t="shared" ref="I121" si="135">SUM(I122:I126)</f>
        <v>1211</v>
      </c>
      <c r="J121" s="38">
        <f t="shared" ref="J121" si="136">SUM(J122:J126)</f>
        <v>1464</v>
      </c>
      <c r="K121" s="38">
        <f t="shared" ref="K121" si="137">SUM(K122:K126)</f>
        <v>1141</v>
      </c>
      <c r="L121" s="38">
        <f t="shared" ref="L121" si="138">SUM(L122:L126)</f>
        <v>1027</v>
      </c>
      <c r="M121" s="38">
        <f t="shared" ref="M121" si="139">SUM(M122:M126)</f>
        <v>1110</v>
      </c>
      <c r="N121" s="38">
        <f t="shared" ref="N121" si="140">SUM(N122:N126)</f>
        <v>1375</v>
      </c>
      <c r="O121" s="38">
        <f t="shared" ref="O121" si="141">SUM(O122:O126)</f>
        <v>1493</v>
      </c>
      <c r="P121" s="38">
        <f t="shared" ref="P121" si="142">SUM(P122:P126)</f>
        <v>1741</v>
      </c>
      <c r="Q121" s="38">
        <f t="shared" ref="Q121" si="143">SUM(Q122:Q126)</f>
        <v>1713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2476</v>
      </c>
      <c r="D123" s="37">
        <v>300</v>
      </c>
      <c r="E123" s="37">
        <v>1125</v>
      </c>
      <c r="F123" s="37">
        <v>1532</v>
      </c>
      <c r="G123" s="37">
        <v>1109</v>
      </c>
      <c r="H123" s="37">
        <v>1145</v>
      </c>
      <c r="I123" s="37">
        <v>1211</v>
      </c>
      <c r="J123" s="37">
        <v>1384</v>
      </c>
      <c r="K123" s="37">
        <v>1021</v>
      </c>
      <c r="L123" s="37">
        <v>825</v>
      </c>
      <c r="M123" s="37">
        <v>1010</v>
      </c>
      <c r="N123" s="37">
        <v>1193</v>
      </c>
      <c r="O123" s="37">
        <v>1356</v>
      </c>
      <c r="P123" s="37">
        <v>1101</v>
      </c>
      <c r="Q123" s="37">
        <v>869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93</v>
      </c>
      <c r="D125" s="37">
        <v>174</v>
      </c>
      <c r="E125" s="37">
        <v>100</v>
      </c>
      <c r="F125" s="37">
        <v>22</v>
      </c>
      <c r="G125" s="37">
        <v>24</v>
      </c>
      <c r="H125" s="37">
        <v>26</v>
      </c>
      <c r="I125" s="37">
        <v>0</v>
      </c>
      <c r="J125" s="37">
        <v>80</v>
      </c>
      <c r="K125" s="37">
        <v>120</v>
      </c>
      <c r="L125" s="37">
        <v>200</v>
      </c>
      <c r="M125" s="37">
        <v>100</v>
      </c>
      <c r="N125" s="37">
        <v>182</v>
      </c>
      <c r="O125" s="37">
        <v>137</v>
      </c>
      <c r="P125" s="37">
        <v>640</v>
      </c>
      <c r="Q125" s="37">
        <v>844</v>
      </c>
    </row>
    <row r="126" spans="1:17" ht="11.45" customHeight="1" x14ac:dyDescent="0.25">
      <c r="A126" s="62" t="s">
        <v>55</v>
      </c>
      <c r="B126" s="37"/>
      <c r="C126" s="37">
        <v>12</v>
      </c>
      <c r="D126" s="37">
        <v>0</v>
      </c>
      <c r="E126" s="37">
        <v>0</v>
      </c>
      <c r="F126" s="37">
        <v>3</v>
      </c>
      <c r="G126" s="37">
        <v>0</v>
      </c>
      <c r="H126" s="37">
        <v>25</v>
      </c>
      <c r="I126" s="37">
        <v>0</v>
      </c>
      <c r="J126" s="37">
        <v>0</v>
      </c>
      <c r="K126" s="37">
        <v>0</v>
      </c>
      <c r="L126" s="37">
        <v>2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31584</v>
      </c>
      <c r="D127" s="40">
        <f t="shared" si="144"/>
        <v>44255</v>
      </c>
      <c r="E127" s="40">
        <f t="shared" si="144"/>
        <v>40502</v>
      </c>
      <c r="F127" s="40">
        <f t="shared" si="144"/>
        <v>52809</v>
      </c>
      <c r="G127" s="40">
        <f t="shared" si="144"/>
        <v>70709</v>
      </c>
      <c r="H127" s="40">
        <f t="shared" si="144"/>
        <v>77948</v>
      </c>
      <c r="I127" s="40">
        <f t="shared" si="144"/>
        <v>87072</v>
      </c>
      <c r="J127" s="40">
        <f t="shared" si="144"/>
        <v>82505</v>
      </c>
      <c r="K127" s="40">
        <f t="shared" si="144"/>
        <v>28948</v>
      </c>
      <c r="L127" s="40">
        <f t="shared" si="144"/>
        <v>33495</v>
      </c>
      <c r="M127" s="40">
        <f t="shared" si="144"/>
        <v>38173</v>
      </c>
      <c r="N127" s="40">
        <f t="shared" si="144"/>
        <v>31655</v>
      </c>
      <c r="O127" s="40">
        <f t="shared" si="144"/>
        <v>30095</v>
      </c>
      <c r="P127" s="40">
        <f t="shared" si="144"/>
        <v>37511</v>
      </c>
      <c r="Q127" s="40">
        <f t="shared" si="144"/>
        <v>58351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21638</v>
      </c>
      <c r="D128" s="39">
        <f t="shared" ref="D128" si="146">SUM(D129:D133)</f>
        <v>33045</v>
      </c>
      <c r="E128" s="39">
        <f t="shared" ref="E128" si="147">SUM(E129:E133)</f>
        <v>36292</v>
      </c>
      <c r="F128" s="39">
        <f t="shared" ref="F128" si="148">SUM(F129:F133)</f>
        <v>46264</v>
      </c>
      <c r="G128" s="39">
        <f t="shared" ref="G128" si="149">SUM(G129:G133)</f>
        <v>60871</v>
      </c>
      <c r="H128" s="39">
        <f t="shared" ref="H128" si="150">SUM(H129:H133)</f>
        <v>64845</v>
      </c>
      <c r="I128" s="39">
        <f t="shared" ref="I128" si="151">SUM(I129:I133)</f>
        <v>72124</v>
      </c>
      <c r="J128" s="39">
        <f t="shared" ref="J128" si="152">SUM(J129:J133)</f>
        <v>72815</v>
      </c>
      <c r="K128" s="39">
        <f t="shared" ref="K128" si="153">SUM(K129:K133)</f>
        <v>25063</v>
      </c>
      <c r="L128" s="39">
        <f t="shared" ref="L128" si="154">SUM(L129:L133)</f>
        <v>23387</v>
      </c>
      <c r="M128" s="39">
        <f t="shared" ref="M128" si="155">SUM(M129:M133)</f>
        <v>26529</v>
      </c>
      <c r="N128" s="39">
        <f t="shared" ref="N128" si="156">SUM(N129:N133)</f>
        <v>14281</v>
      </c>
      <c r="O128" s="39">
        <f t="shared" ref="O128" si="157">SUM(O129:O133)</f>
        <v>17191</v>
      </c>
      <c r="P128" s="39">
        <f t="shared" ref="P128" si="158">SUM(P129:P133)</f>
        <v>23088</v>
      </c>
      <c r="Q128" s="39">
        <f t="shared" ref="Q128" si="159">SUM(Q129:Q133)</f>
        <v>39083</v>
      </c>
    </row>
    <row r="129" spans="1:17" ht="11.45" customHeight="1" x14ac:dyDescent="0.25">
      <c r="A129" s="62" t="s">
        <v>59</v>
      </c>
      <c r="B129" s="42"/>
      <c r="C129" s="42">
        <v>6850</v>
      </c>
      <c r="D129" s="42">
        <v>9721</v>
      </c>
      <c r="E129" s="42">
        <v>3355</v>
      </c>
      <c r="F129" s="42">
        <v>6415</v>
      </c>
      <c r="G129" s="42">
        <v>10607</v>
      </c>
      <c r="H129" s="42">
        <v>16396</v>
      </c>
      <c r="I129" s="42">
        <v>16805</v>
      </c>
      <c r="J129" s="42">
        <v>15062</v>
      </c>
      <c r="K129" s="42">
        <v>2935</v>
      </c>
      <c r="L129" s="42">
        <v>2948</v>
      </c>
      <c r="M129" s="42">
        <v>3385</v>
      </c>
      <c r="N129" s="42">
        <v>3314</v>
      </c>
      <c r="O129" s="42">
        <v>6383</v>
      </c>
      <c r="P129" s="42">
        <v>9217</v>
      </c>
      <c r="Q129" s="42">
        <v>12804</v>
      </c>
    </row>
    <row r="130" spans="1:17" ht="11.45" customHeight="1" x14ac:dyDescent="0.25">
      <c r="A130" s="62" t="s">
        <v>58</v>
      </c>
      <c r="B130" s="42"/>
      <c r="C130" s="42">
        <v>14542</v>
      </c>
      <c r="D130" s="42">
        <v>22741</v>
      </c>
      <c r="E130" s="42">
        <v>32303</v>
      </c>
      <c r="F130" s="42">
        <v>38945</v>
      </c>
      <c r="G130" s="42">
        <v>49431</v>
      </c>
      <c r="H130" s="42">
        <v>47296</v>
      </c>
      <c r="I130" s="42">
        <v>54054</v>
      </c>
      <c r="J130" s="42">
        <v>57400</v>
      </c>
      <c r="K130" s="42">
        <v>21216</v>
      </c>
      <c r="L130" s="42">
        <v>20124</v>
      </c>
      <c r="M130" s="42">
        <v>22352</v>
      </c>
      <c r="N130" s="42">
        <v>8889</v>
      </c>
      <c r="O130" s="42">
        <v>9403</v>
      </c>
      <c r="P130" s="42">
        <v>10888</v>
      </c>
      <c r="Q130" s="42">
        <v>22271</v>
      </c>
    </row>
    <row r="131" spans="1:17" ht="11.45" customHeight="1" x14ac:dyDescent="0.25">
      <c r="A131" s="62" t="s">
        <v>57</v>
      </c>
      <c r="B131" s="42"/>
      <c r="C131" s="42">
        <v>246</v>
      </c>
      <c r="D131" s="42">
        <v>583</v>
      </c>
      <c r="E131" s="42">
        <v>634</v>
      </c>
      <c r="F131" s="42">
        <v>904</v>
      </c>
      <c r="G131" s="42">
        <v>833</v>
      </c>
      <c r="H131" s="42">
        <v>1153</v>
      </c>
      <c r="I131" s="42">
        <v>1265</v>
      </c>
      <c r="J131" s="42">
        <v>353</v>
      </c>
      <c r="K131" s="42">
        <v>912</v>
      </c>
      <c r="L131" s="42">
        <v>315</v>
      </c>
      <c r="M131" s="42">
        <v>792</v>
      </c>
      <c r="N131" s="42">
        <v>1635</v>
      </c>
      <c r="O131" s="42">
        <v>1032</v>
      </c>
      <c r="P131" s="42">
        <v>1776</v>
      </c>
      <c r="Q131" s="42">
        <v>685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443</v>
      </c>
      <c r="O132" s="42">
        <v>373</v>
      </c>
      <c r="P132" s="42">
        <v>1205</v>
      </c>
      <c r="Q132" s="42">
        <v>3311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2</v>
      </c>
      <c r="Q133" s="42">
        <v>12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9946</v>
      </c>
      <c r="D134" s="38">
        <f t="shared" ref="D134" si="161">SUM(D135:D136)</f>
        <v>11210</v>
      </c>
      <c r="E134" s="38">
        <f t="shared" ref="E134" si="162">SUM(E135:E136)</f>
        <v>4210</v>
      </c>
      <c r="F134" s="38">
        <f t="shared" ref="F134" si="163">SUM(F135:F136)</f>
        <v>6545</v>
      </c>
      <c r="G134" s="38">
        <f t="shared" ref="G134" si="164">SUM(G135:G136)</f>
        <v>9838</v>
      </c>
      <c r="H134" s="38">
        <f t="shared" ref="H134" si="165">SUM(H135:H136)</f>
        <v>13103</v>
      </c>
      <c r="I134" s="38">
        <f t="shared" ref="I134" si="166">SUM(I135:I136)</f>
        <v>14948</v>
      </c>
      <c r="J134" s="38">
        <f t="shared" ref="J134" si="167">SUM(J135:J136)</f>
        <v>9690</v>
      </c>
      <c r="K134" s="38">
        <f t="shared" ref="K134" si="168">SUM(K135:K136)</f>
        <v>3885</v>
      </c>
      <c r="L134" s="38">
        <f t="shared" ref="L134" si="169">SUM(L135:L136)</f>
        <v>10108</v>
      </c>
      <c r="M134" s="38">
        <f t="shared" ref="M134" si="170">SUM(M135:M136)</f>
        <v>11644</v>
      </c>
      <c r="N134" s="38">
        <f t="shared" ref="N134" si="171">SUM(N135:N136)</f>
        <v>17374</v>
      </c>
      <c r="O134" s="38">
        <f t="shared" ref="O134" si="172">SUM(O135:O136)</f>
        <v>12904</v>
      </c>
      <c r="P134" s="38">
        <f t="shared" ref="P134" si="173">SUM(P135:P136)</f>
        <v>14423</v>
      </c>
      <c r="Q134" s="38">
        <f t="shared" ref="Q134" si="174">SUM(Q135:Q136)</f>
        <v>19268</v>
      </c>
    </row>
    <row r="135" spans="1:17" ht="11.45" customHeight="1" x14ac:dyDescent="0.25">
      <c r="A135" s="17" t="s">
        <v>23</v>
      </c>
      <c r="B135" s="37"/>
      <c r="C135" s="37">
        <v>6102</v>
      </c>
      <c r="D135" s="37">
        <v>7688</v>
      </c>
      <c r="E135" s="37">
        <v>1300</v>
      </c>
      <c r="F135" s="37">
        <v>2140</v>
      </c>
      <c r="G135" s="37">
        <v>6906</v>
      </c>
      <c r="H135" s="37">
        <v>9813</v>
      </c>
      <c r="I135" s="37">
        <v>11544</v>
      </c>
      <c r="J135" s="37">
        <v>7436</v>
      </c>
      <c r="K135" s="37">
        <v>1427</v>
      </c>
      <c r="L135" s="37">
        <v>6062</v>
      </c>
      <c r="M135" s="37">
        <v>7636</v>
      </c>
      <c r="N135" s="37">
        <v>14258</v>
      </c>
      <c r="O135" s="37">
        <v>8088</v>
      </c>
      <c r="P135" s="37">
        <v>10975</v>
      </c>
      <c r="Q135" s="37">
        <v>14935</v>
      </c>
    </row>
    <row r="136" spans="1:17" ht="11.45" customHeight="1" x14ac:dyDescent="0.25">
      <c r="A136" s="15" t="s">
        <v>22</v>
      </c>
      <c r="B136" s="36"/>
      <c r="C136" s="36">
        <v>3844</v>
      </c>
      <c r="D136" s="36">
        <v>3522</v>
      </c>
      <c r="E136" s="36">
        <v>2910</v>
      </c>
      <c r="F136" s="36">
        <v>4405</v>
      </c>
      <c r="G136" s="36">
        <v>2932</v>
      </c>
      <c r="H136" s="36">
        <v>3290</v>
      </c>
      <c r="I136" s="36">
        <v>3404</v>
      </c>
      <c r="J136" s="36">
        <v>2254</v>
      </c>
      <c r="K136" s="36">
        <v>2458</v>
      </c>
      <c r="L136" s="36">
        <v>4046</v>
      </c>
      <c r="M136" s="36">
        <v>4008</v>
      </c>
      <c r="N136" s="36">
        <v>3116</v>
      </c>
      <c r="O136" s="36">
        <v>4816</v>
      </c>
      <c r="P136" s="36">
        <v>3448</v>
      </c>
      <c r="Q136" s="36">
        <v>4333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2.3229777586673186</v>
      </c>
      <c r="C141" s="24">
        <f t="shared" ref="C141:Q141" si="176">IF(C4=0,0,C4/C31)</f>
        <v>2.2424832586007111</v>
      </c>
      <c r="D141" s="24">
        <f t="shared" si="176"/>
        <v>2.1753172664402216</v>
      </c>
      <c r="E141" s="24">
        <f t="shared" si="176"/>
        <v>1.9835552130504581</v>
      </c>
      <c r="F141" s="24">
        <f t="shared" si="176"/>
        <v>1.9000670753323832</v>
      </c>
      <c r="G141" s="24">
        <f t="shared" si="176"/>
        <v>1.85269328315037</v>
      </c>
      <c r="H141" s="24">
        <f t="shared" si="176"/>
        <v>1.8291116717407616</v>
      </c>
      <c r="I141" s="24">
        <f t="shared" si="176"/>
        <v>1.7758192259597532</v>
      </c>
      <c r="J141" s="24">
        <f t="shared" si="176"/>
        <v>1.796622096460929</v>
      </c>
      <c r="K141" s="24">
        <f t="shared" si="176"/>
        <v>1.8055052111122312</v>
      </c>
      <c r="L141" s="24">
        <f t="shared" si="176"/>
        <v>1.7434951809518831</v>
      </c>
      <c r="M141" s="24">
        <f t="shared" si="176"/>
        <v>1.7770191696853317</v>
      </c>
      <c r="N141" s="24">
        <f t="shared" si="176"/>
        <v>1.795010863476451</v>
      </c>
      <c r="O141" s="24">
        <f t="shared" si="176"/>
        <v>1.8480813260375721</v>
      </c>
      <c r="P141" s="24">
        <f t="shared" si="176"/>
        <v>1.8439869845890506</v>
      </c>
      <c r="Q141" s="24">
        <f t="shared" si="176"/>
        <v>1.8310182648195552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1.1549472685768511</v>
      </c>
      <c r="C142" s="22">
        <f t="shared" ref="C142:Q142" si="178">IF(C5=0,0,C5/C32)</f>
        <v>1.1549251164250138</v>
      </c>
      <c r="D142" s="22">
        <f t="shared" si="178"/>
        <v>1.154724433005738</v>
      </c>
      <c r="E142" s="22">
        <f t="shared" si="178"/>
        <v>1.1552093820866822</v>
      </c>
      <c r="F142" s="22">
        <f t="shared" si="178"/>
        <v>1.1553640856511074</v>
      </c>
      <c r="G142" s="22">
        <f t="shared" si="178"/>
        <v>1.1543178727366703</v>
      </c>
      <c r="H142" s="22">
        <f t="shared" si="178"/>
        <v>1.1546398637822315</v>
      </c>
      <c r="I142" s="22">
        <f t="shared" si="178"/>
        <v>1.1564931393319684</v>
      </c>
      <c r="J142" s="22">
        <f t="shared" si="178"/>
        <v>1.157101773793594</v>
      </c>
      <c r="K142" s="22">
        <f t="shared" si="178"/>
        <v>1.1576570562583655</v>
      </c>
      <c r="L142" s="22">
        <f t="shared" si="178"/>
        <v>1.1556682113354202</v>
      </c>
      <c r="M142" s="22">
        <f t="shared" si="178"/>
        <v>1.1546558434345866</v>
      </c>
      <c r="N142" s="22">
        <f t="shared" si="178"/>
        <v>1.1525287411942109</v>
      </c>
      <c r="O142" s="22">
        <f t="shared" si="178"/>
        <v>1.1519562735220772</v>
      </c>
      <c r="P142" s="22">
        <f t="shared" si="178"/>
        <v>1.1523756103069394</v>
      </c>
      <c r="Q142" s="22">
        <f t="shared" si="178"/>
        <v>1.1524003878446361</v>
      </c>
    </row>
    <row r="143" spans="1:17" ht="11.45" customHeight="1" x14ac:dyDescent="0.25">
      <c r="A143" s="19" t="s">
        <v>29</v>
      </c>
      <c r="B143" s="21">
        <f t="shared" ref="B143" si="179">IF(B6=0,0,B6/B33)</f>
        <v>1.9310228366243716</v>
      </c>
      <c r="C143" s="21">
        <f t="shared" ref="C143:Q143" si="180">IF(C6=0,0,C6/C33)</f>
        <v>1.8284429491021341</v>
      </c>
      <c r="D143" s="21">
        <f t="shared" si="180"/>
        <v>1.7996322939341007</v>
      </c>
      <c r="E143" s="21">
        <f t="shared" si="180"/>
        <v>1.64173583061419</v>
      </c>
      <c r="F143" s="21">
        <f t="shared" si="180"/>
        <v>1.5918283695073223</v>
      </c>
      <c r="G143" s="21">
        <f t="shared" si="180"/>
        <v>1.5473084146465563</v>
      </c>
      <c r="H143" s="21">
        <f t="shared" si="180"/>
        <v>1.5240074436608197</v>
      </c>
      <c r="I143" s="21">
        <f t="shared" si="180"/>
        <v>1.4832598636834027</v>
      </c>
      <c r="J143" s="21">
        <f t="shared" si="180"/>
        <v>1.5049798370468486</v>
      </c>
      <c r="K143" s="21">
        <f t="shared" si="180"/>
        <v>1.5133804903573083</v>
      </c>
      <c r="L143" s="21">
        <f t="shared" si="180"/>
        <v>1.4121655128988255</v>
      </c>
      <c r="M143" s="21">
        <f t="shared" si="180"/>
        <v>1.4684807238306843</v>
      </c>
      <c r="N143" s="21">
        <f t="shared" si="180"/>
        <v>1.4900529814551431</v>
      </c>
      <c r="O143" s="21">
        <f t="shared" si="180"/>
        <v>1.5293197305726522</v>
      </c>
      <c r="P143" s="21">
        <f t="shared" si="180"/>
        <v>1.5148523638501379</v>
      </c>
      <c r="Q143" s="21">
        <f t="shared" si="180"/>
        <v>1.5255699514355214</v>
      </c>
    </row>
    <row r="144" spans="1:17" ht="11.45" customHeight="1" x14ac:dyDescent="0.25">
      <c r="A144" s="62" t="s">
        <v>59</v>
      </c>
      <c r="B144" s="70">
        <v>1.9166146682277549</v>
      </c>
      <c r="C144" s="70">
        <v>1.8134896143017545</v>
      </c>
      <c r="D144" s="70">
        <v>1.783294594235024</v>
      </c>
      <c r="E144" s="70">
        <v>1.6253324337921511</v>
      </c>
      <c r="F144" s="70">
        <v>1.5743703276873431</v>
      </c>
      <c r="G144" s="70">
        <v>1.5277503341267133</v>
      </c>
      <c r="H144" s="70">
        <v>1.5032514694960599</v>
      </c>
      <c r="I144" s="70">
        <v>1.4627372575542985</v>
      </c>
      <c r="J144" s="70">
        <v>1.4833517759073154</v>
      </c>
      <c r="K144" s="70">
        <v>1.4916202940274323</v>
      </c>
      <c r="L144" s="70">
        <v>1.3909422348181846</v>
      </c>
      <c r="M144" s="70">
        <v>1.4456439268226171</v>
      </c>
      <c r="N144" s="70">
        <v>1.4657558694201269</v>
      </c>
      <c r="O144" s="70">
        <v>1.5033369116054114</v>
      </c>
      <c r="P144" s="70">
        <v>1.4884611867421591</v>
      </c>
      <c r="Q144" s="70">
        <v>1.498296886237354</v>
      </c>
    </row>
    <row r="145" spans="1:17" ht="11.45" customHeight="1" x14ac:dyDescent="0.25">
      <c r="A145" s="62" t="s">
        <v>58</v>
      </c>
      <c r="B145" s="70">
        <v>1.9945701508274032</v>
      </c>
      <c r="C145" s="70">
        <v>1.8872506370132542</v>
      </c>
      <c r="D145" s="70">
        <v>1.8558274789173075</v>
      </c>
      <c r="E145" s="70">
        <v>1.6914404399352363</v>
      </c>
      <c r="F145" s="70">
        <v>1.6384055251216398</v>
      </c>
      <c r="G145" s="70">
        <v>1.5898893318934095</v>
      </c>
      <c r="H145" s="70">
        <v>1.5643940119777768</v>
      </c>
      <c r="I145" s="70">
        <v>1.5222319440551439</v>
      </c>
      <c r="J145" s="70">
        <v>1.5436849276215439</v>
      </c>
      <c r="K145" s="70">
        <v>1.5522897555545423</v>
      </c>
      <c r="L145" s="70">
        <v>1.4475167643681173</v>
      </c>
      <c r="M145" s="70">
        <v>1.5044433672374784</v>
      </c>
      <c r="N145" s="70">
        <v>1.5253733335187243</v>
      </c>
      <c r="O145" s="70">
        <v>1.5644829293192539</v>
      </c>
      <c r="P145" s="70">
        <v>1.5490021562269767</v>
      </c>
      <c r="Q145" s="70">
        <v>1.5592379083324135</v>
      </c>
    </row>
    <row r="146" spans="1:17" ht="11.45" customHeight="1" x14ac:dyDescent="0.25">
      <c r="A146" s="62" t="s">
        <v>57</v>
      </c>
      <c r="B146" s="70">
        <v>1.8730921515256402</v>
      </c>
      <c r="C146" s="70">
        <v>1.77358966062907</v>
      </c>
      <c r="D146" s="70">
        <v>1.7456433251160774</v>
      </c>
      <c r="E146" s="70">
        <v>1.5924837556957641</v>
      </c>
      <c r="F146" s="70">
        <v>1.5440735184221024</v>
      </c>
      <c r="G146" s="70">
        <v>1.5008891622071594</v>
      </c>
      <c r="H146" s="70">
        <v>1.4782872203509949</v>
      </c>
      <c r="I146" s="70">
        <v>1.4387620677729005</v>
      </c>
      <c r="J146" s="70">
        <v>1.4598304419354426</v>
      </c>
      <c r="K146" s="70">
        <v>1.4679790756465889</v>
      </c>
      <c r="L146" s="70">
        <v>1.3698005475118606</v>
      </c>
      <c r="M146" s="70">
        <v>1.4244263021157635</v>
      </c>
      <c r="N146" s="70">
        <v>1.4453513920114887</v>
      </c>
      <c r="O146" s="70">
        <v>1.4834401386554725</v>
      </c>
      <c r="P146" s="70">
        <v>1.4694067929346337</v>
      </c>
      <c r="Q146" s="70">
        <v>1.4798028528924556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 t="s">
        <v>183</v>
      </c>
      <c r="G147" s="70" t="s">
        <v>183</v>
      </c>
      <c r="H147" s="70" t="s">
        <v>183</v>
      </c>
      <c r="I147" s="70" t="s">
        <v>183</v>
      </c>
      <c r="J147" s="70" t="s">
        <v>183</v>
      </c>
      <c r="K147" s="70" t="s">
        <v>183</v>
      </c>
      <c r="L147" s="70">
        <v>1.3698005475118606</v>
      </c>
      <c r="M147" s="70">
        <v>1.4244263021157635</v>
      </c>
      <c r="N147" s="70">
        <v>1.4453513920114887</v>
      </c>
      <c r="O147" s="70">
        <v>1.4834401386554725</v>
      </c>
      <c r="P147" s="70">
        <v>1.4694067929346337</v>
      </c>
      <c r="Q147" s="70">
        <v>1.4798028528924556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>
        <v>1.4834401386554725</v>
      </c>
      <c r="P148" s="70">
        <v>1.4694067929346337</v>
      </c>
      <c r="Q148" s="70">
        <v>1.4798028528924556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 t="s">
        <v>183</v>
      </c>
      <c r="L149" s="70">
        <v>1.2709489616089431</v>
      </c>
      <c r="M149" s="70">
        <v>1.321632651447616</v>
      </c>
      <c r="N149" s="70">
        <v>1.3410476833096288</v>
      </c>
      <c r="O149" s="70">
        <v>1.3763877575153871</v>
      </c>
      <c r="P149" s="70">
        <v>1.3633671274651242</v>
      </c>
      <c r="Q149" s="70">
        <v>1.3730129562919693</v>
      </c>
    </row>
    <row r="150" spans="1:17" ht="11.45" customHeight="1" x14ac:dyDescent="0.25">
      <c r="A150" s="19" t="s">
        <v>28</v>
      </c>
      <c r="B150" s="21">
        <f t="shared" ref="B150" si="181">IF(B13=0,0,B13/B40)</f>
        <v>22.560407366071434</v>
      </c>
      <c r="C150" s="21">
        <f t="shared" ref="C150:Q150" si="182">IF(C13=0,0,C13/C40)</f>
        <v>21.952634546707607</v>
      </c>
      <c r="D150" s="21">
        <f t="shared" si="182"/>
        <v>21.718832963368623</v>
      </c>
      <c r="E150" s="21">
        <f t="shared" si="182"/>
        <v>23.391873917148448</v>
      </c>
      <c r="F150" s="21">
        <f t="shared" si="182"/>
        <v>23.483681115979966</v>
      </c>
      <c r="G150" s="21">
        <f t="shared" si="182"/>
        <v>24.425508607198751</v>
      </c>
      <c r="H150" s="21">
        <f t="shared" si="182"/>
        <v>24.330124399883296</v>
      </c>
      <c r="I150" s="21">
        <f t="shared" si="182"/>
        <v>24.234740192567831</v>
      </c>
      <c r="J150" s="21">
        <f t="shared" si="182"/>
        <v>24.139355985252372</v>
      </c>
      <c r="K150" s="21">
        <f t="shared" si="182"/>
        <v>24.04397177793691</v>
      </c>
      <c r="L150" s="21">
        <f t="shared" si="182"/>
        <v>24.4921154059796</v>
      </c>
      <c r="M150" s="21">
        <f t="shared" si="182"/>
        <v>23.939069986495021</v>
      </c>
      <c r="N150" s="21">
        <f t="shared" si="182"/>
        <v>23.938118436142091</v>
      </c>
      <c r="O150" s="21">
        <f t="shared" si="182"/>
        <v>23.938023283187089</v>
      </c>
      <c r="P150" s="21">
        <f t="shared" si="182"/>
        <v>24.033296531116552</v>
      </c>
      <c r="Q150" s="21">
        <f t="shared" si="182"/>
        <v>23.938012816385136</v>
      </c>
    </row>
    <row r="151" spans="1:17" ht="11.45" customHeight="1" x14ac:dyDescent="0.25">
      <c r="A151" s="62" t="s">
        <v>59</v>
      </c>
      <c r="B151" s="20">
        <v>8.6770797561813211</v>
      </c>
      <c r="C151" s="20">
        <v>8.4433209795029232</v>
      </c>
      <c r="D151" s="20">
        <v>8.353397293603317</v>
      </c>
      <c r="E151" s="20">
        <v>8.9968745835186343</v>
      </c>
      <c r="F151" s="20">
        <v>9.0321850446076795</v>
      </c>
      <c r="G151" s="20">
        <v>9.3944263873841347</v>
      </c>
      <c r="H151" s="20">
        <v>9.3577401538012666</v>
      </c>
      <c r="I151" s="20">
        <v>9.3210539202183984</v>
      </c>
      <c r="J151" s="20">
        <v>9.2843676866355302</v>
      </c>
      <c r="K151" s="20">
        <v>9.2476814530526603</v>
      </c>
      <c r="L151" s="20">
        <v>9.4200443869152295</v>
      </c>
      <c r="M151" s="20">
        <v>9.2073346101903919</v>
      </c>
      <c r="N151" s="20">
        <v>9.2069686292854218</v>
      </c>
      <c r="O151" s="20">
        <v>9.2069320319950361</v>
      </c>
      <c r="P151" s="20">
        <v>9.2435755888909821</v>
      </c>
      <c r="Q151" s="20">
        <v>9.2069280063019754</v>
      </c>
    </row>
    <row r="152" spans="1:17" ht="11.45" customHeight="1" x14ac:dyDescent="0.25">
      <c r="A152" s="62" t="s">
        <v>58</v>
      </c>
      <c r="B152" s="20">
        <v>23.609680544567532</v>
      </c>
      <c r="C152" s="20">
        <v>22.855574838647016</v>
      </c>
      <c r="D152" s="20">
        <v>22.675767332707899</v>
      </c>
      <c r="E152" s="20">
        <v>24.336536895356165</v>
      </c>
      <c r="F152" s="20">
        <v>24.372715391146411</v>
      </c>
      <c r="G152" s="20">
        <v>25.27582128083581</v>
      </c>
      <c r="H152" s="20">
        <v>25.123001954282685</v>
      </c>
      <c r="I152" s="20">
        <v>25.006206540297413</v>
      </c>
      <c r="J152" s="20">
        <v>24.866532541184736</v>
      </c>
      <c r="K152" s="20">
        <v>24.717539787535888</v>
      </c>
      <c r="L152" s="20">
        <v>25.165070451415165</v>
      </c>
      <c r="M152" s="20">
        <v>24.569957571664219</v>
      </c>
      <c r="N152" s="20">
        <v>24.525245864060317</v>
      </c>
      <c r="O152" s="20">
        <v>24.517805007190979</v>
      </c>
      <c r="P152" s="20">
        <v>24.584738464633801</v>
      </c>
      <c r="Q152" s="20">
        <v>24.456065226597094</v>
      </c>
    </row>
    <row r="153" spans="1:17" ht="11.45" customHeight="1" x14ac:dyDescent="0.25">
      <c r="A153" s="62" t="s">
        <v>57</v>
      </c>
      <c r="B153" s="20" t="s">
        <v>183</v>
      </c>
      <c r="C153" s="20" t="s">
        <v>183</v>
      </c>
      <c r="D153" s="20" t="s">
        <v>183</v>
      </c>
      <c r="E153" s="20" t="s">
        <v>183</v>
      </c>
      <c r="F153" s="20" t="s">
        <v>183</v>
      </c>
      <c r="G153" s="20" t="s">
        <v>183</v>
      </c>
      <c r="H153" s="20" t="s">
        <v>183</v>
      </c>
      <c r="I153" s="20" t="s">
        <v>183</v>
      </c>
      <c r="J153" s="20" t="s">
        <v>183</v>
      </c>
      <c r="K153" s="20" t="s">
        <v>183</v>
      </c>
      <c r="L153" s="20" t="s">
        <v>183</v>
      </c>
      <c r="M153" s="20" t="s">
        <v>183</v>
      </c>
      <c r="N153" s="20" t="s">
        <v>183</v>
      </c>
      <c r="O153" s="20" t="s">
        <v>183</v>
      </c>
      <c r="P153" s="20" t="s">
        <v>183</v>
      </c>
      <c r="Q153" s="20" t="s">
        <v>183</v>
      </c>
    </row>
    <row r="154" spans="1:17" ht="11.45" customHeight="1" x14ac:dyDescent="0.25">
      <c r="A154" s="62" t="s">
        <v>56</v>
      </c>
      <c r="B154" s="20">
        <v>23.609680544567532</v>
      </c>
      <c r="C154" s="20">
        <v>22.855574838647016</v>
      </c>
      <c r="D154" s="20">
        <v>22.675767332707899</v>
      </c>
      <c r="E154" s="20">
        <v>24.336536895356165</v>
      </c>
      <c r="F154" s="20">
        <v>24.372715391146411</v>
      </c>
      <c r="G154" s="20">
        <v>25.27582128083581</v>
      </c>
      <c r="H154" s="20">
        <v>25.123001954282682</v>
      </c>
      <c r="I154" s="20">
        <v>25.00620654029742</v>
      </c>
      <c r="J154" s="20">
        <v>24.866532541184736</v>
      </c>
      <c r="K154" s="20">
        <v>24.717539787535891</v>
      </c>
      <c r="L154" s="20">
        <v>25.165070451415168</v>
      </c>
      <c r="M154" s="20">
        <v>24.569957571664215</v>
      </c>
      <c r="N154" s="20">
        <v>24.52524586406032</v>
      </c>
      <c r="O154" s="20">
        <v>24.517805007190983</v>
      </c>
      <c r="P154" s="20">
        <v>24.584738464633801</v>
      </c>
      <c r="Q154" s="20">
        <v>24.45606522659709</v>
      </c>
    </row>
    <row r="155" spans="1:17" ht="11.45" customHeight="1" x14ac:dyDescent="0.25">
      <c r="A155" s="62" t="s">
        <v>55</v>
      </c>
      <c r="B155" s="20">
        <v>23.609680544567532</v>
      </c>
      <c r="C155" s="20">
        <v>22.855574838647016</v>
      </c>
      <c r="D155" s="20">
        <v>22.675767332707899</v>
      </c>
      <c r="E155" s="20">
        <v>24.336536895356165</v>
      </c>
      <c r="F155" s="20">
        <v>24.372715391146411</v>
      </c>
      <c r="G155" s="20">
        <v>25.27582128083581</v>
      </c>
      <c r="H155" s="20">
        <v>25.123001954282682</v>
      </c>
      <c r="I155" s="20">
        <v>25.006206540297416</v>
      </c>
      <c r="J155" s="20">
        <v>24.866532541184736</v>
      </c>
      <c r="K155" s="20">
        <v>24.717539787535891</v>
      </c>
      <c r="L155" s="20">
        <v>25.165070451415168</v>
      </c>
      <c r="M155" s="20">
        <v>24.569957571664219</v>
      </c>
      <c r="N155" s="20">
        <v>24.52524586406032</v>
      </c>
      <c r="O155" s="20">
        <v>24.517805007190983</v>
      </c>
      <c r="P155" s="20">
        <v>24.584738464633801</v>
      </c>
      <c r="Q155" s="20">
        <v>24.45606522659709</v>
      </c>
    </row>
    <row r="156" spans="1:17" ht="11.45" customHeight="1" x14ac:dyDescent="0.25">
      <c r="A156" s="25" t="s">
        <v>66</v>
      </c>
      <c r="B156" s="24">
        <f t="shared" ref="B156" si="183">IF(B19=0,0,B19/B46)</f>
        <v>7.1002026316919364</v>
      </c>
      <c r="C156" s="24">
        <f t="shared" ref="C156:Q156" si="184">IF(C19=0,0,C19/C46)</f>
        <v>6.5894008774747324</v>
      </c>
      <c r="D156" s="24">
        <f t="shared" si="184"/>
        <v>6.2149955320479364</v>
      </c>
      <c r="E156" s="24">
        <f t="shared" si="184"/>
        <v>5.6625424115551803</v>
      </c>
      <c r="F156" s="24">
        <f t="shared" si="184"/>
        <v>5.1216215224362509</v>
      </c>
      <c r="G156" s="24">
        <f t="shared" si="184"/>
        <v>4.4416728333841515</v>
      </c>
      <c r="H156" s="24">
        <f t="shared" si="184"/>
        <v>4.3611367978170854</v>
      </c>
      <c r="I156" s="24">
        <f t="shared" si="184"/>
        <v>4.1234279615001803</v>
      </c>
      <c r="J156" s="24">
        <f t="shared" si="184"/>
        <v>3.6781363642075915</v>
      </c>
      <c r="K156" s="24">
        <f t="shared" si="184"/>
        <v>3.4600609738908719</v>
      </c>
      <c r="L156" s="24">
        <f t="shared" si="184"/>
        <v>3.6284644588073127</v>
      </c>
      <c r="M156" s="24">
        <f t="shared" si="184"/>
        <v>3.695650251469027</v>
      </c>
      <c r="N156" s="24">
        <f t="shared" si="184"/>
        <v>3.6267681741660986</v>
      </c>
      <c r="O156" s="24">
        <f t="shared" si="184"/>
        <v>3.7618386821669079</v>
      </c>
      <c r="P156" s="24">
        <f t="shared" si="184"/>
        <v>3.5975002015581432</v>
      </c>
      <c r="Q156" s="24">
        <f t="shared" si="184"/>
        <v>3.6930207727054865</v>
      </c>
    </row>
    <row r="157" spans="1:17" ht="11.45" customHeight="1" x14ac:dyDescent="0.25">
      <c r="A157" s="23" t="s">
        <v>27</v>
      </c>
      <c r="B157" s="22">
        <f t="shared" ref="B157" si="185">IF(B20=0,0,B20/B47)</f>
        <v>0.14672342299184946</v>
      </c>
      <c r="C157" s="22">
        <f t="shared" ref="C157:Q157" si="186">IF(C20=0,0,C20/C47)</f>
        <v>0.14545150100554735</v>
      </c>
      <c r="D157" s="22">
        <f t="shared" si="186"/>
        <v>0.14518440598018162</v>
      </c>
      <c r="E157" s="22">
        <f t="shared" si="186"/>
        <v>0.14637504467190082</v>
      </c>
      <c r="F157" s="22">
        <f t="shared" si="186"/>
        <v>0.14746767111237941</v>
      </c>
      <c r="G157" s="22">
        <f t="shared" si="186"/>
        <v>0.14814909457608322</v>
      </c>
      <c r="H157" s="22">
        <f t="shared" si="186"/>
        <v>0.14827611813751149</v>
      </c>
      <c r="I157" s="22">
        <f t="shared" si="186"/>
        <v>0.14876009859792702</v>
      </c>
      <c r="J157" s="22">
        <f t="shared" si="186"/>
        <v>0.14764845442479607</v>
      </c>
      <c r="K157" s="22">
        <f t="shared" si="186"/>
        <v>0.14760488114915382</v>
      </c>
      <c r="L157" s="22">
        <f t="shared" si="186"/>
        <v>0.14628823272501396</v>
      </c>
      <c r="M157" s="22">
        <f t="shared" si="186"/>
        <v>0.14609364496274091</v>
      </c>
      <c r="N157" s="22">
        <f t="shared" si="186"/>
        <v>0.14584756521813541</v>
      </c>
      <c r="O157" s="22">
        <f t="shared" si="186"/>
        <v>0.14463922498551701</v>
      </c>
      <c r="P157" s="22">
        <f t="shared" si="186"/>
        <v>0.14233085956727445</v>
      </c>
      <c r="Q157" s="22">
        <f t="shared" si="186"/>
        <v>0.14154371977532496</v>
      </c>
    </row>
    <row r="158" spans="1:17" ht="11.45" customHeight="1" x14ac:dyDescent="0.25">
      <c r="A158" s="62" t="s">
        <v>59</v>
      </c>
      <c r="B158" s="70">
        <v>0.1158082027164926</v>
      </c>
      <c r="C158" s="70">
        <v>0.11521670762954474</v>
      </c>
      <c r="D158" s="70">
        <v>0.11498299295043705</v>
      </c>
      <c r="E158" s="70">
        <v>0.1149375529748749</v>
      </c>
      <c r="F158" s="70">
        <v>0.11499310817449751</v>
      </c>
      <c r="G158" s="70">
        <v>0.11500144513311307</v>
      </c>
      <c r="H158" s="70">
        <v>0.11502882699275437</v>
      </c>
      <c r="I158" s="70">
        <v>0.11514774220463458</v>
      </c>
      <c r="J158" s="70">
        <v>0.11470404555605748</v>
      </c>
      <c r="K158" s="70">
        <v>0.1146268539996428</v>
      </c>
      <c r="L158" s="70">
        <v>0.11415063347524999</v>
      </c>
      <c r="M158" s="70">
        <v>0.11404057107530588</v>
      </c>
      <c r="N158" s="70">
        <v>0.11393457343696956</v>
      </c>
      <c r="O158" s="70">
        <v>0.11364960280296549</v>
      </c>
      <c r="P158" s="70">
        <v>0.1132270759537392</v>
      </c>
      <c r="Q158" s="70">
        <v>0.11318350291262137</v>
      </c>
    </row>
    <row r="159" spans="1:17" ht="11.45" customHeight="1" x14ac:dyDescent="0.25">
      <c r="A159" s="62" t="s">
        <v>58</v>
      </c>
      <c r="B159" s="70">
        <v>0.15807691600071555</v>
      </c>
      <c r="C159" s="70">
        <v>0.15566711342458134</v>
      </c>
      <c r="D159" s="70">
        <v>0.15472173126742175</v>
      </c>
      <c r="E159" s="70">
        <v>0.15453837092484277</v>
      </c>
      <c r="F159" s="70">
        <v>0.15476256815873909</v>
      </c>
      <c r="G159" s="70">
        <v>0.15479623128928621</v>
      </c>
      <c r="H159" s="70">
        <v>0.15490682862917146</v>
      </c>
      <c r="I159" s="70">
        <v>0.15538774707036163</v>
      </c>
      <c r="J159" s="70">
        <v>0.15359840154052773</v>
      </c>
      <c r="K159" s="70">
        <v>0.15328851214403333</v>
      </c>
      <c r="L159" s="70">
        <v>0.15138591403269422</v>
      </c>
      <c r="M159" s="70">
        <v>0.15094844373986094</v>
      </c>
      <c r="N159" s="70">
        <v>0.15052792730604314</v>
      </c>
      <c r="O159" s="70">
        <v>0.14906034068381974</v>
      </c>
      <c r="P159" s="70">
        <v>0.14626030389283001</v>
      </c>
      <c r="Q159" s="70">
        <v>0.14536748172377412</v>
      </c>
    </row>
    <row r="160" spans="1:17" ht="11.45" customHeight="1" x14ac:dyDescent="0.25">
      <c r="A160" s="62" t="s">
        <v>57</v>
      </c>
      <c r="B160" s="70">
        <v>0.11557565424743449</v>
      </c>
      <c r="C160" s="70">
        <v>0.11498534691121325</v>
      </c>
      <c r="D160" s="70">
        <v>0.11475210154247864</v>
      </c>
      <c r="E160" s="70">
        <v>0.11470675281258393</v>
      </c>
      <c r="F160" s="70">
        <v>0.11476219645468023</v>
      </c>
      <c r="G160" s="70">
        <v>0.1147705166722799</v>
      </c>
      <c r="H160" s="70">
        <v>0.11479784354782344</v>
      </c>
      <c r="I160" s="70">
        <v>0.11491651997221002</v>
      </c>
      <c r="J160" s="70">
        <v>0.1144737142879509</v>
      </c>
      <c r="K160" s="70">
        <v>0.11439667773591283</v>
      </c>
      <c r="L160" s="70">
        <v>0.11392141348535283</v>
      </c>
      <c r="M160" s="70">
        <v>0.11381157209602805</v>
      </c>
      <c r="N160" s="70">
        <v>0.11370578730607329</v>
      </c>
      <c r="O160" s="70">
        <v>0.11342138890687739</v>
      </c>
      <c r="P160" s="70">
        <v>0.11322707595373918</v>
      </c>
      <c r="Q160" s="70">
        <v>0.11318350291262136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 t="s">
        <v>183</v>
      </c>
      <c r="I161" s="70" t="s">
        <v>183</v>
      </c>
      <c r="J161" s="70" t="s">
        <v>183</v>
      </c>
      <c r="K161" s="70" t="s">
        <v>183</v>
      </c>
      <c r="L161" s="70" t="s">
        <v>183</v>
      </c>
      <c r="M161" s="70" t="s">
        <v>183</v>
      </c>
      <c r="N161" s="70">
        <v>0.11927022088489529</v>
      </c>
      <c r="O161" s="70">
        <v>0.11617248303930118</v>
      </c>
      <c r="P161" s="70">
        <v>0.11387051488985149</v>
      </c>
      <c r="Q161" s="70">
        <v>0.11318350291262136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 t="s">
        <v>183</v>
      </c>
      <c r="F162" s="70" t="s">
        <v>183</v>
      </c>
      <c r="G162" s="70" t="s">
        <v>183</v>
      </c>
      <c r="H162" s="70" t="s">
        <v>183</v>
      </c>
      <c r="I162" s="70" t="s">
        <v>183</v>
      </c>
      <c r="J162" s="70" t="s">
        <v>183</v>
      </c>
      <c r="K162" s="70" t="s">
        <v>183</v>
      </c>
      <c r="L162" s="70" t="s">
        <v>183</v>
      </c>
      <c r="M162" s="70" t="s">
        <v>183</v>
      </c>
      <c r="N162" s="70" t="s">
        <v>183</v>
      </c>
      <c r="O162" s="70" t="s">
        <v>183</v>
      </c>
      <c r="P162" s="70">
        <v>0.14362655837200866</v>
      </c>
      <c r="Q162" s="70">
        <v>0.14359891989382201</v>
      </c>
    </row>
    <row r="163" spans="1:17" ht="11.45" customHeight="1" x14ac:dyDescent="0.25">
      <c r="A163" s="19" t="s">
        <v>24</v>
      </c>
      <c r="B163" s="21">
        <f t="shared" ref="B163" si="187">IF(B26=0,0,B26/B53)</f>
        <v>11.248497036751605</v>
      </c>
      <c r="C163" s="21">
        <f t="shared" ref="C163:Q163" si="188">IF(C26=0,0,C26/C53)</f>
        <v>10.593643777011838</v>
      </c>
      <c r="D163" s="21">
        <f t="shared" si="188"/>
        <v>10.244619903137687</v>
      </c>
      <c r="E163" s="21">
        <f t="shared" si="188"/>
        <v>9.4641576218091625</v>
      </c>
      <c r="F163" s="21">
        <f t="shared" si="188"/>
        <v>8.7393546723775462</v>
      </c>
      <c r="G163" s="21">
        <f t="shared" si="188"/>
        <v>7.79318247064574</v>
      </c>
      <c r="H163" s="21">
        <f t="shared" si="188"/>
        <v>8.2496469482451378</v>
      </c>
      <c r="I163" s="21">
        <f t="shared" si="188"/>
        <v>8.3354969098814635</v>
      </c>
      <c r="J163" s="21">
        <f t="shared" si="188"/>
        <v>8.3950604960884085</v>
      </c>
      <c r="K163" s="21">
        <f t="shared" si="188"/>
        <v>8.6933097491919131</v>
      </c>
      <c r="L163" s="21">
        <f t="shared" si="188"/>
        <v>9.3800051218242242</v>
      </c>
      <c r="M163" s="21">
        <f t="shared" si="188"/>
        <v>9.5758794167983297</v>
      </c>
      <c r="N163" s="21">
        <f t="shared" si="188"/>
        <v>9.6616948959904931</v>
      </c>
      <c r="O163" s="21">
        <f t="shared" si="188"/>
        <v>9.8837866224117334</v>
      </c>
      <c r="P163" s="21">
        <f t="shared" si="188"/>
        <v>9.8066222763532043</v>
      </c>
      <c r="Q163" s="21">
        <f t="shared" si="188"/>
        <v>9.7974503371538457</v>
      </c>
    </row>
    <row r="164" spans="1:17" ht="11.45" customHeight="1" x14ac:dyDescent="0.25">
      <c r="A164" s="17" t="s">
        <v>23</v>
      </c>
      <c r="B164" s="20">
        <f t="shared" ref="B164" si="189">IF(B27=0,0,B27/B54)</f>
        <v>9.6431478968792401</v>
      </c>
      <c r="C164" s="20">
        <f t="shared" ref="C164:Q164" si="190">IF(C27=0,0,C27/C54)</f>
        <v>8.7606538237011087</v>
      </c>
      <c r="D164" s="20">
        <f t="shared" si="190"/>
        <v>8.3340143003064355</v>
      </c>
      <c r="E164" s="20">
        <f t="shared" si="190"/>
        <v>7.4997840172786177</v>
      </c>
      <c r="F164" s="20">
        <f t="shared" si="190"/>
        <v>6.3699880905121082</v>
      </c>
      <c r="G164" s="20">
        <f t="shared" si="190"/>
        <v>5.2962457337883961</v>
      </c>
      <c r="H164" s="20">
        <f t="shared" si="190"/>
        <v>5.7008153137185396</v>
      </c>
      <c r="I164" s="20">
        <f t="shared" si="190"/>
        <v>5.7007562117392867</v>
      </c>
      <c r="J164" s="20">
        <f t="shared" si="190"/>
        <v>5.9225272658894319</v>
      </c>
      <c r="K164" s="20">
        <f t="shared" si="190"/>
        <v>6.1189287335451654</v>
      </c>
      <c r="L164" s="20">
        <f t="shared" si="190"/>
        <v>6.7560640732265442</v>
      </c>
      <c r="M164" s="20">
        <f t="shared" si="190"/>
        <v>6.9182825484764541</v>
      </c>
      <c r="N164" s="20">
        <f t="shared" si="190"/>
        <v>6.968069666182874</v>
      </c>
      <c r="O164" s="20">
        <f t="shared" si="190"/>
        <v>7.1524163568773238</v>
      </c>
      <c r="P164" s="20">
        <f t="shared" si="190"/>
        <v>7.2066009429918561</v>
      </c>
      <c r="Q164" s="20">
        <f t="shared" si="190"/>
        <v>7.5738291026099391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14.062772807292548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8511.2518848326181</v>
      </c>
      <c r="C167" s="68">
        <f t="shared" ref="C167:Q167" si="194">IF(C30=0,"",C30*1000000/C84)</f>
        <v>8895.9620058000728</v>
      </c>
      <c r="D167" s="68">
        <f t="shared" si="194"/>
        <v>9065.8672901371465</v>
      </c>
      <c r="E167" s="68">
        <f t="shared" si="194"/>
        <v>10060.803723523171</v>
      </c>
      <c r="F167" s="68">
        <f t="shared" si="194"/>
        <v>10188.444916058525</v>
      </c>
      <c r="G167" s="68">
        <f t="shared" si="194"/>
        <v>10305.469500134408</v>
      </c>
      <c r="H167" s="68">
        <f t="shared" si="194"/>
        <v>10215.377806295357</v>
      </c>
      <c r="I167" s="68">
        <f t="shared" si="194"/>
        <v>10282.577738929809</v>
      </c>
      <c r="J167" s="68">
        <f t="shared" si="194"/>
        <v>9988.0216327354974</v>
      </c>
      <c r="K167" s="68">
        <f t="shared" si="194"/>
        <v>9833.5862768341085</v>
      </c>
      <c r="L167" s="68">
        <f t="shared" si="194"/>
        <v>9327.1255700048114</v>
      </c>
      <c r="M167" s="68">
        <f t="shared" si="194"/>
        <v>9125.2924788947403</v>
      </c>
      <c r="N167" s="68">
        <f t="shared" si="194"/>
        <v>8690.4053067326458</v>
      </c>
      <c r="O167" s="68">
        <f t="shared" si="194"/>
        <v>8565.3129119411351</v>
      </c>
      <c r="P167" s="68">
        <f t="shared" si="194"/>
        <v>8752.2644554878061</v>
      </c>
      <c r="Q167" s="68">
        <f t="shared" si="194"/>
        <v>8738.4074868359094</v>
      </c>
    </row>
    <row r="168" spans="1:17" ht="11.45" customHeight="1" x14ac:dyDescent="0.25">
      <c r="A168" s="25" t="s">
        <v>39</v>
      </c>
      <c r="B168" s="66">
        <f t="shared" si="193"/>
        <v>8207.2876389110515</v>
      </c>
      <c r="C168" s="66">
        <f t="shared" ref="C168:Q168" si="195">IF(C31=0,"",C31*1000000/C85)</f>
        <v>8529.2044909559463</v>
      </c>
      <c r="D168" s="66">
        <f t="shared" si="195"/>
        <v>8637.0845390115974</v>
      </c>
      <c r="E168" s="66">
        <f t="shared" si="195"/>
        <v>9587.7045137755558</v>
      </c>
      <c r="F168" s="66">
        <f t="shared" si="195"/>
        <v>9645.3021236191762</v>
      </c>
      <c r="G168" s="66">
        <f t="shared" si="195"/>
        <v>9688.5159763589309</v>
      </c>
      <c r="H168" s="66">
        <f t="shared" si="195"/>
        <v>9617.8574602850458</v>
      </c>
      <c r="I168" s="66">
        <f t="shared" si="195"/>
        <v>9732.735414429073</v>
      </c>
      <c r="J168" s="66">
        <f t="shared" si="195"/>
        <v>9394.5214292521487</v>
      </c>
      <c r="K168" s="66">
        <f t="shared" si="195"/>
        <v>9297.279647412468</v>
      </c>
      <c r="L168" s="66">
        <f t="shared" si="195"/>
        <v>8661.0507730447262</v>
      </c>
      <c r="M168" s="66">
        <f t="shared" si="195"/>
        <v>8418.9440524527781</v>
      </c>
      <c r="N168" s="66">
        <f t="shared" si="195"/>
        <v>7975.0041071249625</v>
      </c>
      <c r="O168" s="66">
        <f t="shared" si="195"/>
        <v>7754.7653998013475</v>
      </c>
      <c r="P168" s="66">
        <f t="shared" si="195"/>
        <v>7849.3479080327843</v>
      </c>
      <c r="Q168" s="66">
        <f t="shared" si="195"/>
        <v>7752.4398375690962</v>
      </c>
    </row>
    <row r="169" spans="1:17" ht="11.45" customHeight="1" x14ac:dyDescent="0.25">
      <c r="A169" s="23" t="s">
        <v>30</v>
      </c>
      <c r="B169" s="65">
        <f t="shared" si="193"/>
        <v>1748.3358729649531</v>
      </c>
      <c r="C169" s="65">
        <f t="shared" ref="C169:Q169" si="196">IF(C32=0,"",C32*1000000/C86)</f>
        <v>1651.9255256908834</v>
      </c>
      <c r="D169" s="65">
        <f t="shared" si="196"/>
        <v>1604.8007218972427</v>
      </c>
      <c r="E169" s="65">
        <f t="shared" si="196"/>
        <v>1617.8086675163711</v>
      </c>
      <c r="F169" s="65">
        <f t="shared" si="196"/>
        <v>1601.9900629032236</v>
      </c>
      <c r="G169" s="65">
        <f t="shared" si="196"/>
        <v>1581.3602015113349</v>
      </c>
      <c r="H169" s="65">
        <f t="shared" si="196"/>
        <v>1570.1686026708351</v>
      </c>
      <c r="I169" s="65">
        <f t="shared" si="196"/>
        <v>1556.2593905863289</v>
      </c>
      <c r="J169" s="65">
        <f t="shared" si="196"/>
        <v>1544.701107497727</v>
      </c>
      <c r="K169" s="65">
        <f t="shared" si="196"/>
        <v>1541.076081329448</v>
      </c>
      <c r="L169" s="65">
        <f t="shared" si="196"/>
        <v>1534.0275533418953</v>
      </c>
      <c r="M169" s="65">
        <f t="shared" si="196"/>
        <v>1527.5125028597565</v>
      </c>
      <c r="N169" s="65">
        <f t="shared" si="196"/>
        <v>1517.1338736671669</v>
      </c>
      <c r="O169" s="65">
        <f t="shared" si="196"/>
        <v>1517.0450581891628</v>
      </c>
      <c r="P169" s="65">
        <f t="shared" si="196"/>
        <v>1510.4202758376978</v>
      </c>
      <c r="Q169" s="65">
        <f t="shared" si="196"/>
        <v>1496.4072290318968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9431.4644564740738</v>
      </c>
      <c r="C170" s="63">
        <f t="shared" ref="C170:Q170" si="198">IF(C33=0,"",C33*1000000/C87)</f>
        <v>9834.1535593087374</v>
      </c>
      <c r="D170" s="63">
        <f t="shared" si="198"/>
        <v>9947.529123793116</v>
      </c>
      <c r="E170" s="63">
        <f t="shared" si="198"/>
        <v>11071.130769370875</v>
      </c>
      <c r="F170" s="63">
        <f t="shared" si="198"/>
        <v>11123.701147679032</v>
      </c>
      <c r="G170" s="63">
        <f t="shared" si="198"/>
        <v>11205.078043396659</v>
      </c>
      <c r="H170" s="63">
        <f t="shared" si="198"/>
        <v>11119.190367667696</v>
      </c>
      <c r="I170" s="63">
        <f t="shared" si="198"/>
        <v>11269.065981142057</v>
      </c>
      <c r="J170" s="63">
        <f t="shared" si="198"/>
        <v>10873.54003654505</v>
      </c>
      <c r="K170" s="63">
        <f t="shared" si="198"/>
        <v>10770.514992287244</v>
      </c>
      <c r="L170" s="63">
        <f t="shared" si="198"/>
        <v>10012.448786134493</v>
      </c>
      <c r="M170" s="63">
        <f t="shared" si="198"/>
        <v>9733.1105345963697</v>
      </c>
      <c r="N170" s="63">
        <f t="shared" si="198"/>
        <v>9215.3815238317457</v>
      </c>
      <c r="O170" s="63">
        <f t="shared" si="198"/>
        <v>8938.8970224514214</v>
      </c>
      <c r="P170" s="63">
        <f t="shared" si="198"/>
        <v>9049.6054041695643</v>
      </c>
      <c r="Q170" s="63">
        <f t="shared" si="198"/>
        <v>8932.2184951836007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8513.2111748962543</v>
      </c>
      <c r="C171" s="64">
        <f t="shared" ref="C171:Q171" si="200">IF(C34=0,"",C34*1000000/C88)</f>
        <v>8798.0309675490389</v>
      </c>
      <c r="D171" s="64">
        <f t="shared" si="200"/>
        <v>8809.7675327706784</v>
      </c>
      <c r="E171" s="64">
        <f t="shared" si="200"/>
        <v>9717.8794992587409</v>
      </c>
      <c r="F171" s="64">
        <f t="shared" si="200"/>
        <v>9605.3286424551607</v>
      </c>
      <c r="G171" s="64">
        <f t="shared" si="200"/>
        <v>9250.5550836249531</v>
      </c>
      <c r="H171" s="64">
        <f t="shared" si="200"/>
        <v>9005.6738189590451</v>
      </c>
      <c r="I171" s="64">
        <f t="shared" si="200"/>
        <v>9226.105405678587</v>
      </c>
      <c r="J171" s="64">
        <f t="shared" si="200"/>
        <v>8914.1666408230085</v>
      </c>
      <c r="K171" s="64">
        <f t="shared" si="200"/>
        <v>9070.5456029698034</v>
      </c>
      <c r="L171" s="64">
        <f t="shared" si="200"/>
        <v>8418.5822295595844</v>
      </c>
      <c r="M171" s="64">
        <f t="shared" si="200"/>
        <v>8219.4058464783648</v>
      </c>
      <c r="N171" s="64">
        <f t="shared" si="200"/>
        <v>7821.8130629092939</v>
      </c>
      <c r="O171" s="64">
        <f t="shared" si="200"/>
        <v>7421.4384797954508</v>
      </c>
      <c r="P171" s="64">
        <f t="shared" si="200"/>
        <v>7512.6510040305366</v>
      </c>
      <c r="Q171" s="64">
        <f t="shared" si="200"/>
        <v>7429.4145032925435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16857.44026906008</v>
      </c>
      <c r="C172" s="64">
        <f t="shared" ref="C172:Q172" si="202">IF(C35=0,"",C35*1000000/C89)</f>
        <v>17439.043937194558</v>
      </c>
      <c r="D172" s="64">
        <f t="shared" si="202"/>
        <v>17295.04724341461</v>
      </c>
      <c r="E172" s="64">
        <f t="shared" si="202"/>
        <v>18723.086416464241</v>
      </c>
      <c r="F172" s="64">
        <f t="shared" si="202"/>
        <v>18928.931525719869</v>
      </c>
      <c r="G172" s="64">
        <f t="shared" si="202"/>
        <v>20430.349167099652</v>
      </c>
      <c r="H172" s="64">
        <f t="shared" si="202"/>
        <v>20247.035896128942</v>
      </c>
      <c r="I172" s="64">
        <f t="shared" si="202"/>
        <v>19451.032943900966</v>
      </c>
      <c r="J172" s="64">
        <f t="shared" si="202"/>
        <v>17963.772954570195</v>
      </c>
      <c r="K172" s="64">
        <f t="shared" si="202"/>
        <v>16371.074650136403</v>
      </c>
      <c r="L172" s="64">
        <f t="shared" si="202"/>
        <v>14719.325439231787</v>
      </c>
      <c r="M172" s="64">
        <f t="shared" si="202"/>
        <v>13843.154760909665</v>
      </c>
      <c r="N172" s="64">
        <f t="shared" si="202"/>
        <v>12592.155005787854</v>
      </c>
      <c r="O172" s="64">
        <f t="shared" si="202"/>
        <v>12449.928409388045</v>
      </c>
      <c r="P172" s="64">
        <f t="shared" si="202"/>
        <v>12421.910409835096</v>
      </c>
      <c r="Q172" s="64">
        <f t="shared" si="202"/>
        <v>11984.250519745281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8786.5175416762468</v>
      </c>
      <c r="C173" s="64">
        <f t="shared" ref="C173:Q173" si="204">IF(C36=0,"",C36*1000000/C90)</f>
        <v>8743.6593049277653</v>
      </c>
      <c r="D173" s="64">
        <f t="shared" si="204"/>
        <v>8428.1270455880003</v>
      </c>
      <c r="E173" s="64">
        <f t="shared" si="204"/>
        <v>8981.3655674232486</v>
      </c>
      <c r="F173" s="64">
        <f t="shared" si="204"/>
        <v>8611.9986153746686</v>
      </c>
      <c r="G173" s="64">
        <f t="shared" si="204"/>
        <v>8264.9171453229574</v>
      </c>
      <c r="H173" s="64">
        <f t="shared" si="204"/>
        <v>7868.8521543369334</v>
      </c>
      <c r="I173" s="64">
        <f t="shared" si="204"/>
        <v>7600.2447894587804</v>
      </c>
      <c r="J173" s="64">
        <f t="shared" si="204"/>
        <v>7326.858853069135</v>
      </c>
      <c r="K173" s="64">
        <f t="shared" si="204"/>
        <v>7095.7515558087216</v>
      </c>
      <c r="L173" s="64">
        <f t="shared" si="204"/>
        <v>6852.5881698518815</v>
      </c>
      <c r="M173" s="64">
        <f t="shared" si="204"/>
        <v>6542.0228977844918</v>
      </c>
      <c r="N173" s="64">
        <f t="shared" si="204"/>
        <v>6171.4368297815454</v>
      </c>
      <c r="O173" s="64">
        <f t="shared" si="204"/>
        <v>6117.4496578985309</v>
      </c>
      <c r="P173" s="64">
        <f t="shared" si="204"/>
        <v>6028.9799158597243</v>
      </c>
      <c r="Q173" s="64">
        <f t="shared" si="204"/>
        <v>6031.1748058640569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>
        <f t="shared" si="206"/>
        <v>12328.064895667021</v>
      </c>
      <c r="M174" s="64">
        <f t="shared" si="206"/>
        <v>11732.529512162637</v>
      </c>
      <c r="N174" s="64">
        <f t="shared" si="206"/>
        <v>10860.910411482151</v>
      </c>
      <c r="O174" s="64">
        <f t="shared" si="206"/>
        <v>10312.766969264441</v>
      </c>
      <c r="P174" s="64">
        <f t="shared" si="206"/>
        <v>10242.076767874423</v>
      </c>
      <c r="Q174" s="64">
        <f t="shared" si="206"/>
        <v>9904.533720569365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>
        <f t="shared" si="208"/>
        <v>8201.9306410236586</v>
      </c>
      <c r="P175" s="64">
        <f t="shared" si="208"/>
        <v>8745.9196109381373</v>
      </c>
      <c r="Q175" s="64">
        <f t="shared" si="208"/>
        <v>9080.8824914911547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>
        <f t="shared" si="210"/>
        <v>10244.622291387594</v>
      </c>
      <c r="M176" s="64">
        <f t="shared" si="210"/>
        <v>10256.92613820081</v>
      </c>
      <c r="N176" s="64">
        <f t="shared" si="210"/>
        <v>10282.826470484995</v>
      </c>
      <c r="O176" s="64">
        <f t="shared" si="210"/>
        <v>10309.930365406168</v>
      </c>
      <c r="P176" s="64">
        <f t="shared" si="210"/>
        <v>10315.065222546204</v>
      </c>
      <c r="Q176" s="64">
        <f t="shared" si="210"/>
        <v>10321.685036223247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32246.164919699491</v>
      </c>
      <c r="C177" s="63">
        <f t="shared" ref="C177:Q177" si="212">IF(C40=0,"",C40*1000000/C94)</f>
        <v>32630.739665535435</v>
      </c>
      <c r="D177" s="63">
        <f t="shared" si="212"/>
        <v>33822.763159914684</v>
      </c>
      <c r="E177" s="63">
        <f t="shared" si="212"/>
        <v>32163.362530167396</v>
      </c>
      <c r="F177" s="63">
        <f t="shared" si="212"/>
        <v>30585.947497234731</v>
      </c>
      <c r="G177" s="63">
        <f t="shared" si="212"/>
        <v>30055.030337237196</v>
      </c>
      <c r="H177" s="63">
        <f t="shared" si="212"/>
        <v>30678.672607119595</v>
      </c>
      <c r="I177" s="63">
        <f t="shared" si="212"/>
        <v>31148.060069435243</v>
      </c>
      <c r="J177" s="63">
        <f t="shared" si="212"/>
        <v>31239.593011467961</v>
      </c>
      <c r="K177" s="63">
        <f t="shared" si="212"/>
        <v>31803.193100742596</v>
      </c>
      <c r="L177" s="63">
        <f t="shared" si="212"/>
        <v>33176.215957822234</v>
      </c>
      <c r="M177" s="63">
        <f t="shared" si="212"/>
        <v>31601.083496709543</v>
      </c>
      <c r="N177" s="63">
        <f t="shared" si="212"/>
        <v>30264.110961699236</v>
      </c>
      <c r="O177" s="63">
        <f t="shared" si="212"/>
        <v>31587.38993926641</v>
      </c>
      <c r="P177" s="63">
        <f t="shared" si="212"/>
        <v>32960.169927643226</v>
      </c>
      <c r="Q177" s="63">
        <f t="shared" si="212"/>
        <v>31427.835683620819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15516.815562794171</v>
      </c>
      <c r="C178" s="67">
        <f t="shared" ref="C178:Q178" si="214">IF(C41=0,"",C41*1000000/C95)</f>
        <v>15403.120615204563</v>
      </c>
      <c r="D178" s="67">
        <f t="shared" si="214"/>
        <v>15680.857886686546</v>
      </c>
      <c r="E178" s="67">
        <f t="shared" si="214"/>
        <v>15177.621657009455</v>
      </c>
      <c r="F178" s="67">
        <f t="shared" si="214"/>
        <v>14257.840935673112</v>
      </c>
      <c r="G178" s="67">
        <f t="shared" si="214"/>
        <v>13723.616933370116</v>
      </c>
      <c r="H178" s="67">
        <f t="shared" si="214"/>
        <v>13747.818160419214</v>
      </c>
      <c r="I178" s="67">
        <f t="shared" si="214"/>
        <v>13922.309721222862</v>
      </c>
      <c r="J178" s="67">
        <f t="shared" si="214"/>
        <v>14058.035204588754</v>
      </c>
      <c r="K178" s="67">
        <f t="shared" si="214"/>
        <v>14342.358614321955</v>
      </c>
      <c r="L178" s="67">
        <f t="shared" si="214"/>
        <v>14951.464736245611</v>
      </c>
      <c r="M178" s="67">
        <f t="shared" si="214"/>
        <v>13928.43909007384</v>
      </c>
      <c r="N178" s="67">
        <f t="shared" si="214"/>
        <v>13137.328236826264</v>
      </c>
      <c r="O178" s="67">
        <f t="shared" si="214"/>
        <v>13471.687229577268</v>
      </c>
      <c r="P178" s="67">
        <f t="shared" si="214"/>
        <v>13810.878509603363</v>
      </c>
      <c r="Q178" s="67">
        <f t="shared" si="214"/>
        <v>12973.655883455658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35023.219146877942</v>
      </c>
      <c r="C179" s="67">
        <f t="shared" ref="C179:Q179" si="216">IF(C42=0,"",C42*1000000/C96)</f>
        <v>35230.344463743946</v>
      </c>
      <c r="D179" s="67">
        <f t="shared" si="216"/>
        <v>37037.115182203306</v>
      </c>
      <c r="E179" s="67">
        <f t="shared" si="216"/>
        <v>34768.692434285724</v>
      </c>
      <c r="F179" s="67">
        <f t="shared" si="216"/>
        <v>32632.481510142396</v>
      </c>
      <c r="G179" s="67">
        <f t="shared" si="216"/>
        <v>31926.643107297892</v>
      </c>
      <c r="H179" s="67">
        <f t="shared" si="216"/>
        <v>32642.629151805777</v>
      </c>
      <c r="I179" s="67">
        <f t="shared" si="216"/>
        <v>33249.907063241037</v>
      </c>
      <c r="J179" s="67">
        <f t="shared" si="216"/>
        <v>33241.594850737209</v>
      </c>
      <c r="K179" s="67">
        <f t="shared" si="216"/>
        <v>33800.396557698004</v>
      </c>
      <c r="L179" s="67">
        <f t="shared" si="216"/>
        <v>35474.930358311132</v>
      </c>
      <c r="M179" s="67">
        <f t="shared" si="216"/>
        <v>33653.279711870353</v>
      </c>
      <c r="N179" s="67">
        <f t="shared" si="216"/>
        <v>32073.86418190019</v>
      </c>
      <c r="O179" s="67">
        <f t="shared" si="216"/>
        <v>33828.212707181934</v>
      </c>
      <c r="P179" s="67">
        <f t="shared" si="216"/>
        <v>35822.346788020041</v>
      </c>
      <c r="Q179" s="67">
        <f t="shared" si="216"/>
        <v>34626.339456272151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>
        <f t="shared" ref="B181" si="219">IF(B44=0,"",B44*1000000/B98)</f>
        <v>30452.405938310229</v>
      </c>
      <c r="C181" s="67">
        <f t="shared" ref="C181:Q181" si="220">IF(C44=0,"",C44*1000000/C98)</f>
        <v>29631.289152176952</v>
      </c>
      <c r="D181" s="67">
        <f t="shared" si="220"/>
        <v>28214.000516173237</v>
      </c>
      <c r="E181" s="67">
        <f t="shared" si="220"/>
        <v>27633.950634237815</v>
      </c>
      <c r="F181" s="67">
        <f t="shared" si="220"/>
        <v>32939.328786924685</v>
      </c>
      <c r="G181" s="67">
        <f t="shared" si="220"/>
        <v>32339.234741125907</v>
      </c>
      <c r="H181" s="67">
        <f t="shared" si="220"/>
        <v>29870.549557716517</v>
      </c>
      <c r="I181" s="67">
        <f t="shared" si="220"/>
        <v>24280.485170133699</v>
      </c>
      <c r="J181" s="67">
        <f t="shared" si="220"/>
        <v>24116.544744766656</v>
      </c>
      <c r="K181" s="67">
        <f t="shared" si="220"/>
        <v>23580.753164763031</v>
      </c>
      <c r="L181" s="67">
        <f t="shared" si="220"/>
        <v>23303.566604577965</v>
      </c>
      <c r="M181" s="67">
        <f t="shared" si="220"/>
        <v>24338.487243164065</v>
      </c>
      <c r="N181" s="67">
        <f t="shared" si="220"/>
        <v>24357.471218078292</v>
      </c>
      <c r="O181" s="67">
        <f t="shared" si="220"/>
        <v>23529.885893063947</v>
      </c>
      <c r="P181" s="67">
        <f t="shared" si="220"/>
        <v>24062.158661258502</v>
      </c>
      <c r="Q181" s="67">
        <f t="shared" si="220"/>
        <v>22594.651544973305</v>
      </c>
    </row>
    <row r="182" spans="1:17" ht="11.45" customHeight="1" x14ac:dyDescent="0.25">
      <c r="A182" s="62" t="s">
        <v>55</v>
      </c>
      <c r="B182" s="67">
        <f t="shared" ref="B182:B183" si="221">IF(B45=0,"",B45*1000000/B99)</f>
        <v>39028.973546425041</v>
      </c>
      <c r="C182" s="67">
        <f t="shared" ref="C182:Q182" si="222">IF(C45=0,"",C45*1000000/C99)</f>
        <v>39052.116116376019</v>
      </c>
      <c r="D182" s="67">
        <f t="shared" si="222"/>
        <v>39122.237052913624</v>
      </c>
      <c r="E182" s="67">
        <f t="shared" si="222"/>
        <v>39220.765169668193</v>
      </c>
      <c r="F182" s="67">
        <f t="shared" si="222"/>
        <v>39319.504617040337</v>
      </c>
      <c r="G182" s="67">
        <f t="shared" si="222"/>
        <v>39353.945147693805</v>
      </c>
      <c r="H182" s="67">
        <f t="shared" si="222"/>
        <v>39394.377808963807</v>
      </c>
      <c r="I182" s="67">
        <f t="shared" si="222"/>
        <v>39424.297882057843</v>
      </c>
      <c r="J182" s="67">
        <f t="shared" si="222"/>
        <v>39430.082503083286</v>
      </c>
      <c r="K182" s="67">
        <f t="shared" si="222"/>
        <v>39465.349547092206</v>
      </c>
      <c r="L182" s="67">
        <f t="shared" si="222"/>
        <v>39548.840918500333</v>
      </c>
      <c r="M182" s="67">
        <f t="shared" si="222"/>
        <v>39645.144369389018</v>
      </c>
      <c r="N182" s="67">
        <f t="shared" si="222"/>
        <v>39730.927751997398</v>
      </c>
      <c r="O182" s="67">
        <f t="shared" si="222"/>
        <v>39816.033889414422</v>
      </c>
      <c r="P182" s="67">
        <f t="shared" si="222"/>
        <v>39900.816458948975</v>
      </c>
      <c r="Q182" s="67">
        <f t="shared" si="222"/>
        <v>39995.905245001552</v>
      </c>
    </row>
    <row r="183" spans="1:17" ht="11.45" customHeight="1" x14ac:dyDescent="0.25">
      <c r="A183" s="25" t="s">
        <v>18</v>
      </c>
      <c r="B183" s="66">
        <f t="shared" si="221"/>
        <v>12996.230993368821</v>
      </c>
      <c r="C183" s="66">
        <f t="shared" ref="C183:Q183" si="223">IF(C46=0,"",C46*1000000/C100)</f>
        <v>14050.814347907215</v>
      </c>
      <c r="D183" s="66">
        <f t="shared" si="223"/>
        <v>14795.922945778228</v>
      </c>
      <c r="E183" s="66">
        <f t="shared" si="223"/>
        <v>16160.604230360354</v>
      </c>
      <c r="F183" s="66">
        <f t="shared" si="223"/>
        <v>16728.12909678596</v>
      </c>
      <c r="G183" s="66">
        <f t="shared" si="223"/>
        <v>17154.650718242279</v>
      </c>
      <c r="H183" s="66">
        <f t="shared" si="223"/>
        <v>16391.374551917314</v>
      </c>
      <c r="I183" s="66">
        <f t="shared" si="223"/>
        <v>15531.422165399852</v>
      </c>
      <c r="J183" s="66">
        <f t="shared" si="223"/>
        <v>15357.454730487985</v>
      </c>
      <c r="K183" s="66">
        <f t="shared" si="223"/>
        <v>14724.281710808289</v>
      </c>
      <c r="L183" s="66">
        <f t="shared" si="223"/>
        <v>15568.126741468237</v>
      </c>
      <c r="M183" s="66">
        <f t="shared" si="223"/>
        <v>15894.545163211054</v>
      </c>
      <c r="N183" s="66">
        <f t="shared" si="223"/>
        <v>15638.001537007234</v>
      </c>
      <c r="O183" s="66">
        <f t="shared" si="223"/>
        <v>16507.310203294757</v>
      </c>
      <c r="P183" s="66">
        <f t="shared" si="223"/>
        <v>17529.668828181835</v>
      </c>
      <c r="Q183" s="66">
        <f t="shared" si="223"/>
        <v>18215.294849081511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9361.8028439531226</v>
      </c>
      <c r="C184" s="65">
        <f t="shared" ref="C184:Q184" si="225">IF(C47=0,"",C47*1000000/C101)</f>
        <v>10002.788858535872</v>
      </c>
      <c r="D184" s="65">
        <f t="shared" si="225"/>
        <v>10309.048220369683</v>
      </c>
      <c r="E184" s="65">
        <f t="shared" si="225"/>
        <v>10578.47109744197</v>
      </c>
      <c r="F184" s="65">
        <f t="shared" si="225"/>
        <v>10669.561574430458</v>
      </c>
      <c r="G184" s="65">
        <f t="shared" si="225"/>
        <v>10769.404166305552</v>
      </c>
      <c r="H184" s="65">
        <f t="shared" si="225"/>
        <v>10739.380679931279</v>
      </c>
      <c r="I184" s="65">
        <f t="shared" si="225"/>
        <v>10610.277362555864</v>
      </c>
      <c r="J184" s="65">
        <f t="shared" si="225"/>
        <v>11218.273280419387</v>
      </c>
      <c r="K184" s="65">
        <f t="shared" si="225"/>
        <v>11362.583684879093</v>
      </c>
      <c r="L184" s="65">
        <f t="shared" si="225"/>
        <v>12067.711002422864</v>
      </c>
      <c r="M184" s="65">
        <f t="shared" si="225"/>
        <v>12269.50373446855</v>
      </c>
      <c r="N184" s="65">
        <f t="shared" si="225"/>
        <v>12455.584980259675</v>
      </c>
      <c r="O184" s="65">
        <f t="shared" si="225"/>
        <v>13013.889935107565</v>
      </c>
      <c r="P184" s="65">
        <f t="shared" si="225"/>
        <v>14152.493522753206</v>
      </c>
      <c r="Q184" s="65">
        <f t="shared" si="225"/>
        <v>14516.625716714108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6672.4518232704277</v>
      </c>
      <c r="C185" s="64">
        <f t="shared" ref="C185:Q185" si="227">IF(C48=0,"",C48*1000000/C102)</f>
        <v>6845.4933112062117</v>
      </c>
      <c r="D185" s="64">
        <f t="shared" si="227"/>
        <v>6915.3475284934611</v>
      </c>
      <c r="E185" s="64">
        <f t="shared" si="227"/>
        <v>6929.0280782272584</v>
      </c>
      <c r="F185" s="64">
        <f t="shared" si="227"/>
        <v>6912.3065643121736</v>
      </c>
      <c r="G185" s="64">
        <f t="shared" si="227"/>
        <v>6909.80141061835</v>
      </c>
      <c r="H185" s="64">
        <f t="shared" si="227"/>
        <v>6901.5811600261723</v>
      </c>
      <c r="I185" s="64">
        <f t="shared" si="227"/>
        <v>6866.0177347470772</v>
      </c>
      <c r="J185" s="64">
        <f t="shared" si="227"/>
        <v>6999.8442575224108</v>
      </c>
      <c r="K185" s="64">
        <f t="shared" si="227"/>
        <v>7023.4450577039324</v>
      </c>
      <c r="L185" s="64">
        <f t="shared" si="227"/>
        <v>7171.1767246549152</v>
      </c>
      <c r="M185" s="64">
        <f t="shared" si="227"/>
        <v>7205.8486783369672</v>
      </c>
      <c r="N185" s="64">
        <f t="shared" si="227"/>
        <v>7239.4304714354139</v>
      </c>
      <c r="O185" s="64">
        <f t="shared" si="227"/>
        <v>7330.6493088384041</v>
      </c>
      <c r="P185" s="64">
        <f t="shared" si="227"/>
        <v>7468.4520171410986</v>
      </c>
      <c r="Q185" s="64">
        <f t="shared" si="227"/>
        <v>7482.8390000393038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10861.73141851129</v>
      </c>
      <c r="C186" s="64">
        <f t="shared" ref="C186:Q186" si="229">IF(C49=0,"",C49*1000000/C103)</f>
        <v>11728.891551515015</v>
      </c>
      <c r="D186" s="64">
        <f t="shared" si="229"/>
        <v>12091.62724069361</v>
      </c>
      <c r="E186" s="64">
        <f t="shared" si="229"/>
        <v>12163.531467447659</v>
      </c>
      <c r="F186" s="64">
        <f t="shared" si="229"/>
        <v>12075.682689170299</v>
      </c>
      <c r="G186" s="64">
        <f t="shared" si="229"/>
        <v>12062.558063506112</v>
      </c>
      <c r="H186" s="64">
        <f t="shared" si="229"/>
        <v>12019.558563900518</v>
      </c>
      <c r="I186" s="64">
        <f t="shared" si="229"/>
        <v>11834.70622861785</v>
      </c>
      <c r="J186" s="64">
        <f t="shared" si="229"/>
        <v>12540.297838651597</v>
      </c>
      <c r="K186" s="64">
        <f t="shared" si="229"/>
        <v>12667.569264276199</v>
      </c>
      <c r="L186" s="64">
        <f t="shared" si="229"/>
        <v>13483.852564611201</v>
      </c>
      <c r="M186" s="64">
        <f t="shared" si="229"/>
        <v>13680.379109400177</v>
      </c>
      <c r="N186" s="64">
        <f t="shared" si="229"/>
        <v>13872.538018433561</v>
      </c>
      <c r="O186" s="64">
        <f t="shared" si="229"/>
        <v>14569.034928561197</v>
      </c>
      <c r="P186" s="64">
        <f t="shared" si="229"/>
        <v>16018.025280103131</v>
      </c>
      <c r="Q186" s="64">
        <f t="shared" si="229"/>
        <v>16516.004669877031</v>
      </c>
    </row>
    <row r="187" spans="1:17" ht="11.45" customHeight="1" x14ac:dyDescent="0.25">
      <c r="A187" s="62" t="s">
        <v>57</v>
      </c>
      <c r="B187" s="64">
        <f t="shared" ref="B187" si="230">IF(B50=0,"",B50*1000000/B104)</f>
        <v>7697.721091182807</v>
      </c>
      <c r="C187" s="64">
        <f t="shared" ref="C187:Q187" si="231">IF(C50=0,"",C50*1000000/C104)</f>
        <v>7897.3516237986378</v>
      </c>
      <c r="D187" s="64">
        <f t="shared" si="231"/>
        <v>7977.9394340912222</v>
      </c>
      <c r="E187" s="64">
        <f t="shared" si="231"/>
        <v>7993.7220967486819</v>
      </c>
      <c r="F187" s="64">
        <f t="shared" si="231"/>
        <v>7974.43120432264</v>
      </c>
      <c r="G187" s="64">
        <f t="shared" si="231"/>
        <v>7971.5411161007441</v>
      </c>
      <c r="H187" s="64">
        <f t="shared" si="231"/>
        <v>7962.0577660467916</v>
      </c>
      <c r="I187" s="64">
        <f t="shared" si="231"/>
        <v>7921.0297697275291</v>
      </c>
      <c r="J187" s="64">
        <f t="shared" si="231"/>
        <v>8075.4196812941609</v>
      </c>
      <c r="K187" s="64">
        <f t="shared" si="231"/>
        <v>8102.6469108250649</v>
      </c>
      <c r="L187" s="64">
        <f t="shared" si="231"/>
        <v>8273.078590010542</v>
      </c>
      <c r="M187" s="64">
        <f t="shared" si="231"/>
        <v>8313.0781338364031</v>
      </c>
      <c r="N187" s="64">
        <f t="shared" si="231"/>
        <v>8351.8200062186224</v>
      </c>
      <c r="O187" s="64">
        <f t="shared" si="231"/>
        <v>8457.0552611426519</v>
      </c>
      <c r="P187" s="64">
        <f t="shared" si="231"/>
        <v>8529.8720039059262</v>
      </c>
      <c r="Q187" s="64">
        <f t="shared" si="231"/>
        <v>8546.3036717217492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>
        <f t="shared" si="233"/>
        <v>6843.0867128359578</v>
      </c>
      <c r="O188" s="64">
        <f t="shared" si="233"/>
        <v>7805.4114519886798</v>
      </c>
      <c r="P188" s="64">
        <f t="shared" si="233"/>
        <v>8626.9193692776116</v>
      </c>
      <c r="Q188" s="64">
        <f t="shared" si="233"/>
        <v>8891.9396639919451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 t="str">
        <f t="shared" si="235"/>
        <v/>
      </c>
      <c r="N189" s="64" t="str">
        <f t="shared" si="235"/>
        <v/>
      </c>
      <c r="O189" s="64" t="str">
        <f t="shared" si="235"/>
        <v/>
      </c>
      <c r="P189" s="64">
        <f t="shared" si="235"/>
        <v>9940.6678273871476</v>
      </c>
      <c r="Q189" s="64">
        <f t="shared" si="235"/>
        <v>9950.2379102178511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16913.430723913192</v>
      </c>
      <c r="C190" s="63">
        <f t="shared" ref="C190:Q190" si="237">IF(C53=0,"",C53*1000000/C107)</f>
        <v>18771.272404723946</v>
      </c>
      <c r="D190" s="63">
        <f t="shared" si="237"/>
        <v>20808.400309753706</v>
      </c>
      <c r="E190" s="63">
        <f t="shared" si="237"/>
        <v>25396.595377553447</v>
      </c>
      <c r="F190" s="63">
        <f t="shared" si="237"/>
        <v>28497.232543261889</v>
      </c>
      <c r="G190" s="63">
        <f t="shared" si="237"/>
        <v>31934.671991073585</v>
      </c>
      <c r="H190" s="63">
        <f t="shared" si="237"/>
        <v>31875.424402214805</v>
      </c>
      <c r="I190" s="63">
        <f t="shared" si="237"/>
        <v>30544.317783216818</v>
      </c>
      <c r="J190" s="63">
        <f t="shared" si="237"/>
        <v>30288.511250020707</v>
      </c>
      <c r="K190" s="63">
        <f t="shared" si="237"/>
        <v>27646.831833663957</v>
      </c>
      <c r="L190" s="63">
        <f t="shared" si="237"/>
        <v>29887.104676861032</v>
      </c>
      <c r="M190" s="63">
        <f t="shared" si="237"/>
        <v>31132.048986922269</v>
      </c>
      <c r="N190" s="63">
        <f t="shared" si="237"/>
        <v>28073.712892052139</v>
      </c>
      <c r="O190" s="63">
        <f t="shared" si="237"/>
        <v>30250.841832163114</v>
      </c>
      <c r="P190" s="63">
        <f t="shared" si="237"/>
        <v>30690.613907048337</v>
      </c>
      <c r="Q190" s="63">
        <f t="shared" si="237"/>
        <v>32408.170191060843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11408.84533816313</v>
      </c>
      <c r="C191" s="67">
        <f t="shared" ref="C191:Q191" si="239">IF(C54=0,"",C54*1000000/C108)</f>
        <v>13131.568659016168</v>
      </c>
      <c r="D191" s="67">
        <f t="shared" si="239"/>
        <v>15059.68496185085</v>
      </c>
      <c r="E191" s="67">
        <f t="shared" si="239"/>
        <v>19452.14687841358</v>
      </c>
      <c r="F191" s="67">
        <f t="shared" si="239"/>
        <v>21748.514988258048</v>
      </c>
      <c r="G191" s="67">
        <f t="shared" si="239"/>
        <v>25375.215429516658</v>
      </c>
      <c r="H191" s="67">
        <f t="shared" si="239"/>
        <v>24903.115317049054</v>
      </c>
      <c r="I191" s="67">
        <f t="shared" si="239"/>
        <v>23496.860880307311</v>
      </c>
      <c r="J191" s="67">
        <f t="shared" si="239"/>
        <v>23386.103781882146</v>
      </c>
      <c r="K191" s="67">
        <f t="shared" si="239"/>
        <v>20439.784746706253</v>
      </c>
      <c r="L191" s="67">
        <f t="shared" si="239"/>
        <v>21922.343734323265</v>
      </c>
      <c r="M191" s="67">
        <f t="shared" si="239"/>
        <v>22567.436626762104</v>
      </c>
      <c r="N191" s="67">
        <f t="shared" si="239"/>
        <v>19785.394989997225</v>
      </c>
      <c r="O191" s="67">
        <f t="shared" si="239"/>
        <v>21176.93367447353</v>
      </c>
      <c r="P191" s="67">
        <f t="shared" si="239"/>
        <v>22007.772998264281</v>
      </c>
      <c r="Q191" s="67">
        <f t="shared" si="239"/>
        <v>24281.41087411343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19065.346644175581</v>
      </c>
      <c r="C195" s="66">
        <f t="shared" ref="C195:Q195" si="243">IF(C4=0,"",C4*1000000/C85)</f>
        <v>19126.598280150709</v>
      </c>
      <c r="D195" s="66">
        <f t="shared" si="243"/>
        <v>18788.399129415808</v>
      </c>
      <c r="E195" s="66">
        <f t="shared" si="243"/>
        <v>19017.741269486909</v>
      </c>
      <c r="F195" s="66">
        <f t="shared" si="243"/>
        <v>18326.720996722313</v>
      </c>
      <c r="G195" s="66">
        <f t="shared" si="243"/>
        <v>17949.84847309524</v>
      </c>
      <c r="H195" s="66">
        <f t="shared" si="243"/>
        <v>17592.135337746335</v>
      </c>
      <c r="I195" s="66">
        <f t="shared" si="243"/>
        <v>17283.578670122512</v>
      </c>
      <c r="J195" s="66">
        <f t="shared" si="243"/>
        <v>16878.404785470117</v>
      </c>
      <c r="K195" s="66">
        <f t="shared" si="243"/>
        <v>16786.286852570898</v>
      </c>
      <c r="L195" s="66">
        <f t="shared" si="243"/>
        <v>15100.500284783062</v>
      </c>
      <c r="M195" s="66">
        <f t="shared" si="243"/>
        <v>14960.624969716895</v>
      </c>
      <c r="N195" s="66">
        <f t="shared" si="243"/>
        <v>14315.219008558621</v>
      </c>
      <c r="O195" s="66">
        <f t="shared" si="243"/>
        <v>14331.437123175157</v>
      </c>
      <c r="P195" s="66">
        <f t="shared" si="243"/>
        <v>14474.095379923745</v>
      </c>
      <c r="Q195" s="66">
        <f t="shared" si="243"/>
        <v>14194.858939503762</v>
      </c>
    </row>
    <row r="196" spans="1:17" ht="11.45" customHeight="1" x14ac:dyDescent="0.25">
      <c r="A196" s="23" t="s">
        <v>30</v>
      </c>
      <c r="B196" s="65">
        <f t="shared" si="242"/>
        <v>2019.2357410357972</v>
      </c>
      <c r="C196" s="65">
        <f t="shared" ref="C196:Q196" si="244">IF(C5=0,"",C5*1000000/C86)</f>
        <v>1907.8502800839956</v>
      </c>
      <c r="D196" s="65">
        <f t="shared" si="244"/>
        <v>1853.1026036799924</v>
      </c>
      <c r="E196" s="65">
        <f t="shared" si="244"/>
        <v>1868.9077511360658</v>
      </c>
      <c r="F196" s="65">
        <f t="shared" si="244"/>
        <v>1850.8817842483434</v>
      </c>
      <c r="G196" s="65">
        <f t="shared" si="244"/>
        <v>1825.3923438389966</v>
      </c>
      <c r="H196" s="65">
        <f t="shared" si="244"/>
        <v>1812.9792615029901</v>
      </c>
      <c r="I196" s="65">
        <f t="shared" si="244"/>
        <v>1799.8033082340396</v>
      </c>
      <c r="J196" s="65">
        <f t="shared" si="244"/>
        <v>1787.3763914665485</v>
      </c>
      <c r="K196" s="65">
        <f t="shared" si="244"/>
        <v>1784.0375997820261</v>
      </c>
      <c r="L196" s="65">
        <f t="shared" si="244"/>
        <v>1772.8268787098791</v>
      </c>
      <c r="M196" s="65">
        <f t="shared" si="244"/>
        <v>1763.7512373464087</v>
      </c>
      <c r="N196" s="65">
        <f t="shared" si="244"/>
        <v>1748.5403936407167</v>
      </c>
      <c r="O196" s="65">
        <f t="shared" si="244"/>
        <v>1747.5695719966709</v>
      </c>
      <c r="P196" s="65">
        <f t="shared" si="244"/>
        <v>1740.5714871884429</v>
      </c>
      <c r="Q196" s="65">
        <f t="shared" si="244"/>
        <v>1724.4602711098748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18212.373248262506</v>
      </c>
      <c r="C197" s="63">
        <f t="shared" ref="C197:Q197" si="246">IF(C6=0,"",C6*1000000/C87)</f>
        <v>17981.188735905718</v>
      </c>
      <c r="D197" s="63">
        <f t="shared" si="246"/>
        <v>17901.894656028078</v>
      </c>
      <c r="E197" s="63">
        <f t="shared" si="246"/>
        <v>18175.872069491412</v>
      </c>
      <c r="F197" s="63">
        <f t="shared" si="246"/>
        <v>17707.023060796644</v>
      </c>
      <c r="G197" s="63">
        <f t="shared" si="246"/>
        <v>17337.711543319019</v>
      </c>
      <c r="H197" s="63">
        <f t="shared" si="246"/>
        <v>16945.728887807254</v>
      </c>
      <c r="I197" s="63">
        <f t="shared" si="246"/>
        <v>16714.953271028036</v>
      </c>
      <c r="J197" s="63">
        <f t="shared" si="246"/>
        <v>16364.458512321953</v>
      </c>
      <c r="K197" s="63">
        <f t="shared" si="246"/>
        <v>16299.88726042841</v>
      </c>
      <c r="L197" s="63">
        <f t="shared" si="246"/>
        <v>14139.234875444839</v>
      </c>
      <c r="M197" s="63">
        <f t="shared" si="246"/>
        <v>14292.885202968135</v>
      </c>
      <c r="N197" s="63">
        <f t="shared" si="246"/>
        <v>13731.40671483213</v>
      </c>
      <c r="O197" s="63">
        <f t="shared" si="246"/>
        <v>13670.431585992092</v>
      </c>
      <c r="P197" s="63">
        <f t="shared" si="246"/>
        <v>13708.816138417247</v>
      </c>
      <c r="Q197" s="63">
        <f t="shared" si="246"/>
        <v>13626.724135908711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16316.545411526604</v>
      </c>
      <c r="C198" s="64">
        <f t="shared" ref="C198:Q198" si="248">IF(C7=0,"",C7*1000000/C88)</f>
        <v>15955.137785955398</v>
      </c>
      <c r="D198" s="64">
        <f t="shared" si="248"/>
        <v>15710.410817657177</v>
      </c>
      <c r="E198" s="64">
        <f t="shared" si="248"/>
        <v>15794.784737829059</v>
      </c>
      <c r="F198" s="64">
        <f t="shared" si="248"/>
        <v>15122.344402366754</v>
      </c>
      <c r="G198" s="64">
        <f t="shared" si="248"/>
        <v>14132.538619865591</v>
      </c>
      <c r="H198" s="64">
        <f t="shared" si="248"/>
        <v>13537.792402152378</v>
      </c>
      <c r="I198" s="64">
        <f t="shared" si="248"/>
        <v>13495.368119009187</v>
      </c>
      <c r="J198" s="64">
        <f t="shared" si="248"/>
        <v>13222.844917398559</v>
      </c>
      <c r="K198" s="64">
        <f t="shared" si="248"/>
        <v>13529.809899291053</v>
      </c>
      <c r="L198" s="64">
        <f t="shared" si="248"/>
        <v>11709.761580384265</v>
      </c>
      <c r="M198" s="64">
        <f t="shared" si="248"/>
        <v>11882.334144051762</v>
      </c>
      <c r="N198" s="64">
        <f t="shared" si="248"/>
        <v>11464.868406466318</v>
      </c>
      <c r="O198" s="64">
        <f t="shared" si="248"/>
        <v>11156.922403885254</v>
      </c>
      <c r="P198" s="64">
        <f t="shared" si="248"/>
        <v>11182.289429038967</v>
      </c>
      <c r="Q198" s="64">
        <f t="shared" si="248"/>
        <v>11131.468616849856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33623.347180023105</v>
      </c>
      <c r="C199" s="64">
        <f t="shared" ref="C199:Q199" si="250">IF(C8=0,"",C8*1000000/C89)</f>
        <v>32911.846779372558</v>
      </c>
      <c r="D199" s="64">
        <f t="shared" si="250"/>
        <v>32096.623923501862</v>
      </c>
      <c r="E199" s="64">
        <f t="shared" si="250"/>
        <v>31668.985525209719</v>
      </c>
      <c r="F199" s="64">
        <f t="shared" si="250"/>
        <v>31013.265996388625</v>
      </c>
      <c r="G199" s="64">
        <f t="shared" si="250"/>
        <v>32481.994187629138</v>
      </c>
      <c r="H199" s="64">
        <f t="shared" si="250"/>
        <v>31674.34171620322</v>
      </c>
      <c r="I199" s="64">
        <f t="shared" si="250"/>
        <v>29608.983692075013</v>
      </c>
      <c r="J199" s="64">
        <f t="shared" si="250"/>
        <v>27730.405553185537</v>
      </c>
      <c r="K199" s="64">
        <f t="shared" si="250"/>
        <v>25412.651466825402</v>
      </c>
      <c r="L199" s="64">
        <f t="shared" si="250"/>
        <v>21306.470333478115</v>
      </c>
      <c r="M199" s="64">
        <f t="shared" si="250"/>
        <v>20826.242361692464</v>
      </c>
      <c r="N199" s="64">
        <f t="shared" si="250"/>
        <v>19207.73745736311</v>
      </c>
      <c r="O199" s="64">
        <f t="shared" si="250"/>
        <v>19477.700467734408</v>
      </c>
      <c r="P199" s="64">
        <f t="shared" si="250"/>
        <v>19241.566009292892</v>
      </c>
      <c r="Q199" s="64">
        <f t="shared" si="250"/>
        <v>18686.297713339271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16457.957046556137</v>
      </c>
      <c r="C200" s="64">
        <f t="shared" ref="C200:Q200" si="252">IF(C9=0,"",C9*1000000/C90)</f>
        <v>15507.663739283043</v>
      </c>
      <c r="D200" s="64">
        <f t="shared" si="252"/>
        <v>14712.503720360981</v>
      </c>
      <c r="E200" s="64">
        <f t="shared" si="252"/>
        <v>14302.678770086794</v>
      </c>
      <c r="F200" s="64">
        <f t="shared" si="252"/>
        <v>13297.55900268784</v>
      </c>
      <c r="G200" s="64">
        <f t="shared" si="252"/>
        <v>12404.724569955362</v>
      </c>
      <c r="H200" s="64">
        <f t="shared" si="252"/>
        <v>11632.423578587684</v>
      </c>
      <c r="I200" s="64">
        <f t="shared" si="252"/>
        <v>10934.943908861929</v>
      </c>
      <c r="J200" s="64">
        <f t="shared" si="252"/>
        <v>10695.971597474527</v>
      </c>
      <c r="K200" s="64">
        <f t="shared" si="252"/>
        <v>10416.414809913933</v>
      </c>
      <c r="L200" s="64">
        <f t="shared" si="252"/>
        <v>9386.6790269364064</v>
      </c>
      <c r="M200" s="64">
        <f t="shared" si="252"/>
        <v>9318.629484647814</v>
      </c>
      <c r="N200" s="64">
        <f t="shared" si="252"/>
        <v>8919.8948126357263</v>
      </c>
      <c r="O200" s="64">
        <f t="shared" si="252"/>
        <v>9074.8703687308698</v>
      </c>
      <c r="P200" s="64">
        <f t="shared" si="252"/>
        <v>8859.0240428307552</v>
      </c>
      <c r="Q200" s="64">
        <f t="shared" si="252"/>
        <v>8924.9496840107331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>
        <f t="shared" si="254"/>
        <v>16886.990043846436</v>
      </c>
      <c r="M201" s="64">
        <f t="shared" si="254"/>
        <v>16712.123627473888</v>
      </c>
      <c r="N201" s="64">
        <f t="shared" si="254"/>
        <v>15697.831981747797</v>
      </c>
      <c r="O201" s="64">
        <f t="shared" si="254"/>
        <v>15298.37246280722</v>
      </c>
      <c r="P201" s="64">
        <f t="shared" si="254"/>
        <v>15049.777176472679</v>
      </c>
      <c r="Q201" s="64">
        <f t="shared" si="254"/>
        <v>14656.757256268073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>
        <f t="shared" si="256"/>
        <v>12167.073127362706</v>
      </c>
      <c r="P202" s="64">
        <f t="shared" si="256"/>
        <v>12851.313686772728</v>
      </c>
      <c r="Q202" s="64">
        <f t="shared" si="256"/>
        <v>13437.91581768976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>
        <f t="shared" si="258"/>
        <v>13020.392063314894</v>
      </c>
      <c r="M203" s="64">
        <f t="shared" si="258"/>
        <v>13555.888487732695</v>
      </c>
      <c r="N203" s="64">
        <f t="shared" si="258"/>
        <v>13789.760616118831</v>
      </c>
      <c r="O203" s="64">
        <f t="shared" si="258"/>
        <v>14190.46193578119</v>
      </c>
      <c r="P203" s="64">
        <f t="shared" si="258"/>
        <v>14063.220842078221</v>
      </c>
      <c r="Q203" s="64">
        <f t="shared" si="258"/>
        <v>14171.807285499464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727486.61658194265</v>
      </c>
      <c r="C204" s="63">
        <f t="shared" ref="C204:Q204" si="260">IF(C13=0,"",C13*1000000/C94)</f>
        <v>716330.70286625542</v>
      </c>
      <c r="D204" s="63">
        <f t="shared" si="260"/>
        <v>734590.94342976494</v>
      </c>
      <c r="E204" s="63">
        <f t="shared" si="260"/>
        <v>752361.32105721242</v>
      </c>
      <c r="F204" s="63">
        <f t="shared" si="260"/>
        <v>718270.63765516586</v>
      </c>
      <c r="G204" s="63">
        <f t="shared" si="260"/>
        <v>734109.4021918067</v>
      </c>
      <c r="H204" s="63">
        <f t="shared" si="260"/>
        <v>746415.92095451162</v>
      </c>
      <c r="I204" s="63">
        <f t="shared" si="260"/>
        <v>754865.14328525937</v>
      </c>
      <c r="J204" s="63">
        <f t="shared" si="260"/>
        <v>754103.65653822734</v>
      </c>
      <c r="K204" s="63">
        <f t="shared" si="260"/>
        <v>764675.07736253273</v>
      </c>
      <c r="L204" s="63">
        <f t="shared" si="260"/>
        <v>812555.70997268427</v>
      </c>
      <c r="M204" s="63">
        <f t="shared" si="260"/>
        <v>756500.54947680258</v>
      </c>
      <c r="N204" s="63">
        <f t="shared" si="260"/>
        <v>724465.87256570242</v>
      </c>
      <c r="O204" s="63">
        <f t="shared" si="260"/>
        <v>756139.67582126881</v>
      </c>
      <c r="P204" s="63">
        <f t="shared" si="260"/>
        <v>792141.53758703999</v>
      </c>
      <c r="Q204" s="63">
        <f t="shared" si="260"/>
        <v>752319.93338576134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134640.64620032054</v>
      </c>
      <c r="C205" s="67">
        <f t="shared" ref="C205:Q205" si="262">IF(C14=0,"",C14*1000000/C95)</f>
        <v>130053.49144017068</v>
      </c>
      <c r="D205" s="67">
        <f t="shared" si="262"/>
        <v>130988.43583202563</v>
      </c>
      <c r="E205" s="67">
        <f t="shared" si="262"/>
        <v>136551.15852421036</v>
      </c>
      <c r="F205" s="67">
        <f t="shared" si="262"/>
        <v>128779.45766758185</v>
      </c>
      <c r="G205" s="67">
        <f t="shared" si="262"/>
        <v>128925.50904920395</v>
      </c>
      <c r="H205" s="67">
        <f t="shared" si="262"/>
        <v>128648.51002691315</v>
      </c>
      <c r="I205" s="67">
        <f t="shared" si="262"/>
        <v>129770.59960549907</v>
      </c>
      <c r="J205" s="67">
        <f t="shared" si="262"/>
        <v>130519.96779106856</v>
      </c>
      <c r="K205" s="67">
        <f t="shared" si="262"/>
        <v>132633.56375069518</v>
      </c>
      <c r="L205" s="67">
        <f t="shared" si="262"/>
        <v>140843.46146483146</v>
      </c>
      <c r="M205" s="67">
        <f t="shared" si="262"/>
        <v>128243.79929996564</v>
      </c>
      <c r="N205" s="67">
        <f t="shared" si="262"/>
        <v>120954.96894908499</v>
      </c>
      <c r="O205" s="67">
        <f t="shared" si="262"/>
        <v>124032.9086790134</v>
      </c>
      <c r="P205" s="67">
        <f t="shared" si="262"/>
        <v>127661.89945250872</v>
      </c>
      <c r="Q205" s="67">
        <f t="shared" si="262"/>
        <v>119447.51569751228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826887.01570016914</v>
      </c>
      <c r="C206" s="67">
        <f t="shared" ref="C206:Q206" si="264">IF(C15=0,"",C15*1000000/C96)</f>
        <v>805209.77448241343</v>
      </c>
      <c r="D206" s="67">
        <f t="shared" si="264"/>
        <v>839845.00654634542</v>
      </c>
      <c r="E206" s="67">
        <f t="shared" si="264"/>
        <v>846149.56623028533</v>
      </c>
      <c r="F206" s="67">
        <f t="shared" si="264"/>
        <v>795342.18435354833</v>
      </c>
      <c r="G206" s="67">
        <f t="shared" si="264"/>
        <v>806972.12527708989</v>
      </c>
      <c r="H206" s="67">
        <f t="shared" si="264"/>
        <v>820080.8359737416</v>
      </c>
      <c r="I206" s="67">
        <f t="shared" si="264"/>
        <v>831454.0434690991</v>
      </c>
      <c r="J206" s="67">
        <f t="shared" si="264"/>
        <v>826603.20007673569</v>
      </c>
      <c r="K206" s="67">
        <f t="shared" si="264"/>
        <v>835462.64674939145</v>
      </c>
      <c r="L206" s="67">
        <f t="shared" si="264"/>
        <v>892729.12172594643</v>
      </c>
      <c r="M206" s="67">
        <f t="shared" si="264"/>
        <v>826859.65466800286</v>
      </c>
      <c r="N206" s="67">
        <f t="shared" si="264"/>
        <v>786619.40487157984</v>
      </c>
      <c r="O206" s="67">
        <f t="shared" si="264"/>
        <v>829393.52289646689</v>
      </c>
      <c r="P206" s="67">
        <f t="shared" si="264"/>
        <v>880683.02697288722</v>
      </c>
      <c r="Q206" s="67">
        <f t="shared" si="264"/>
        <v>846824.01630088431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>
        <f t="shared" ref="B208" si="267">IF(B17=0,"",B17*1000000/B98)</f>
        <v>718971.57601699582</v>
      </c>
      <c r="C208" s="67">
        <f t="shared" ref="C208:Q208" si="268">IF(C17=0,"",C17*1000000/C98)</f>
        <v>677240.14678316994</v>
      </c>
      <c r="D208" s="67">
        <f t="shared" si="268"/>
        <v>639774.11122964486</v>
      </c>
      <c r="E208" s="67">
        <f t="shared" si="268"/>
        <v>672514.65917457943</v>
      </c>
      <c r="F208" s="67">
        <f t="shared" si="268"/>
        <v>802820.88569911127</v>
      </c>
      <c r="G208" s="67">
        <f t="shared" si="268"/>
        <v>817400.71767569496</v>
      </c>
      <c r="H208" s="67">
        <f t="shared" si="268"/>
        <v>750437.87491400982</v>
      </c>
      <c r="I208" s="67">
        <f t="shared" si="268"/>
        <v>607162.82706299168</v>
      </c>
      <c r="J208" s="67">
        <f t="shared" si="268"/>
        <v>599694.84467667784</v>
      </c>
      <c r="K208" s="67">
        <f t="shared" si="268"/>
        <v>582858.20457009319</v>
      </c>
      <c r="L208" s="67">
        <f t="shared" si="268"/>
        <v>586435.89537345024</v>
      </c>
      <c r="M208" s="67">
        <f t="shared" si="268"/>
        <v>597995.59892303182</v>
      </c>
      <c r="N208" s="67">
        <f t="shared" si="268"/>
        <v>597372.97025014297</v>
      </c>
      <c r="O208" s="67">
        <f t="shared" si="268"/>
        <v>576901.15416759567</v>
      </c>
      <c r="P208" s="67">
        <f t="shared" si="268"/>
        <v>591561.87758156331</v>
      </c>
      <c r="Q208" s="67">
        <f t="shared" si="268"/>
        <v>552576.2719560999</v>
      </c>
    </row>
    <row r="209" spans="1:17" ht="11.45" customHeight="1" x14ac:dyDescent="0.25">
      <c r="A209" s="62" t="s">
        <v>55</v>
      </c>
      <c r="B209" s="67">
        <f t="shared" ref="B209:B210" si="269">IF(B18=0,"",B18*1000000/B99)</f>
        <v>921461.59741347213</v>
      </c>
      <c r="C209" s="67">
        <f t="shared" ref="C209:Q209" si="270">IF(C18=0,"",C18*1000000/C99)</f>
        <v>892558.56250536523</v>
      </c>
      <c r="D209" s="67">
        <f t="shared" si="270"/>
        <v>887126.74494691333</v>
      </c>
      <c r="E209" s="67">
        <f t="shared" si="270"/>
        <v>954497.59861572995</v>
      </c>
      <c r="F209" s="67">
        <f t="shared" si="270"/>
        <v>958323.09535199136</v>
      </c>
      <c r="G209" s="67">
        <f t="shared" si="270"/>
        <v>994703.28424892423</v>
      </c>
      <c r="H209" s="67">
        <f t="shared" si="270"/>
        <v>989705.03068234795</v>
      </c>
      <c r="I209" s="67">
        <f t="shared" si="270"/>
        <v>985852.13554494828</v>
      </c>
      <c r="J209" s="67">
        <f t="shared" si="270"/>
        <v>980489.42966451938</v>
      </c>
      <c r="K209" s="67">
        <f t="shared" si="270"/>
        <v>975486.34765926306</v>
      </c>
      <c r="L209" s="67">
        <f t="shared" si="270"/>
        <v>995249.36798587185</v>
      </c>
      <c r="M209" s="67">
        <f t="shared" si="270"/>
        <v>974079.51507839072</v>
      </c>
      <c r="N209" s="67">
        <f t="shared" si="270"/>
        <v>974410.77152495354</v>
      </c>
      <c r="O209" s="67">
        <f t="shared" si="270"/>
        <v>976201.75506037078</v>
      </c>
      <c r="P209" s="67">
        <f t="shared" si="270"/>
        <v>980951.13716861641</v>
      </c>
      <c r="Q209" s="67">
        <f t="shared" si="270"/>
        <v>978142.46746855439</v>
      </c>
    </row>
    <row r="210" spans="1:17" ht="11.45" customHeight="1" x14ac:dyDescent="0.25">
      <c r="A210" s="25" t="s">
        <v>62</v>
      </c>
      <c r="B210" s="66">
        <f t="shared" si="269"/>
        <v>92275.873501193622</v>
      </c>
      <c r="C210" s="66">
        <f t="shared" ref="C210:Q210" si="271">IF(C19=0,"",C19*1000000/C100)</f>
        <v>92586.448393334358</v>
      </c>
      <c r="D210" s="66">
        <f t="shared" si="271"/>
        <v>91956.595000537214</v>
      </c>
      <c r="E210" s="66">
        <f t="shared" si="271"/>
        <v>91510.106850773562</v>
      </c>
      <c r="F210" s="66">
        <f t="shared" si="271"/>
        <v>85675.146012191064</v>
      </c>
      <c r="G210" s="66">
        <f t="shared" si="271"/>
        <v>76195.346061410659</v>
      </c>
      <c r="H210" s="66">
        <f t="shared" si="271"/>
        <v>71485.026725169126</v>
      </c>
      <c r="I210" s="66">
        <f t="shared" si="271"/>
        <v>64042.700438673441</v>
      </c>
      <c r="J210" s="66">
        <f t="shared" si="271"/>
        <v>56486.812705879755</v>
      </c>
      <c r="K210" s="66">
        <f t="shared" si="271"/>
        <v>50946.912516142882</v>
      </c>
      <c r="L210" s="66">
        <f t="shared" si="271"/>
        <v>56488.394571625198</v>
      </c>
      <c r="M210" s="66">
        <f t="shared" si="271"/>
        <v>58740.679829406741</v>
      </c>
      <c r="N210" s="66">
        <f t="shared" si="271"/>
        <v>56715.406281978365</v>
      </c>
      <c r="O210" s="66">
        <f t="shared" si="271"/>
        <v>62097.838061282695</v>
      </c>
      <c r="P210" s="66">
        <f t="shared" si="271"/>
        <v>63062.987142631646</v>
      </c>
      <c r="Q210" s="66">
        <f t="shared" si="271"/>
        <v>67269.462258613261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1373.5957586396335</v>
      </c>
      <c r="C211" s="65">
        <f t="shared" ref="C211:Q211" si="273">IF(C20=0,"",C20*1000000/C101)</f>
        <v>1454.9206537156083</v>
      </c>
      <c r="D211" s="65">
        <f t="shared" si="273"/>
        <v>1496.7130420954209</v>
      </c>
      <c r="E211" s="65">
        <f t="shared" si="273"/>
        <v>1548.4241794484801</v>
      </c>
      <c r="F211" s="65">
        <f t="shared" si="273"/>
        <v>1573.4153971713918</v>
      </c>
      <c r="G211" s="65">
        <f t="shared" si="273"/>
        <v>1595.4774763620658</v>
      </c>
      <c r="H211" s="65">
        <f t="shared" si="273"/>
        <v>1592.3936784211987</v>
      </c>
      <c r="I211" s="65">
        <f t="shared" si="273"/>
        <v>1578.3859066051632</v>
      </c>
      <c r="J211" s="65">
        <f t="shared" si="273"/>
        <v>1656.3607111689093</v>
      </c>
      <c r="K211" s="65">
        <f t="shared" si="273"/>
        <v>1677.1728143538928</v>
      </c>
      <c r="L211" s="65">
        <f t="shared" si="273"/>
        <v>1765.3641155806472</v>
      </c>
      <c r="M211" s="65">
        <f t="shared" si="273"/>
        <v>1792.4965224524724</v>
      </c>
      <c r="N211" s="65">
        <f t="shared" si="273"/>
        <v>1816.6167427384507</v>
      </c>
      <c r="O211" s="65">
        <f t="shared" si="273"/>
        <v>1882.3189542607784</v>
      </c>
      <c r="P211" s="65">
        <f t="shared" si="273"/>
        <v>2014.3365681137479</v>
      </c>
      <c r="Q211" s="65">
        <f t="shared" si="273"/>
        <v>2054.7372025298573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772.72465336533241</v>
      </c>
      <c r="C212" s="64">
        <f t="shared" ref="C212:Q212" si="275">IF(C21=0,"",C21*1000000/C102)</f>
        <v>788.71520141725034</v>
      </c>
      <c r="D212" s="64">
        <f t="shared" si="275"/>
        <v>795.147356118586</v>
      </c>
      <c r="E212" s="64">
        <f t="shared" si="275"/>
        <v>796.40553180564098</v>
      </c>
      <c r="F212" s="64">
        <f t="shared" si="275"/>
        <v>794.86761648523907</v>
      </c>
      <c r="G212" s="64">
        <f t="shared" si="275"/>
        <v>794.63714780393354</v>
      </c>
      <c r="H212" s="64">
        <f t="shared" si="275"/>
        <v>793.88078523310367</v>
      </c>
      <c r="I212" s="64">
        <f t="shared" si="275"/>
        <v>790.60644009310556</v>
      </c>
      <c r="J212" s="64">
        <f t="shared" si="275"/>
        <v>802.91045460015789</v>
      </c>
      <c r="K212" s="64">
        <f t="shared" si="275"/>
        <v>805.07541120394148</v>
      </c>
      <c r="L212" s="64">
        <f t="shared" si="275"/>
        <v>818.59436588232688</v>
      </c>
      <c r="M212" s="64">
        <f t="shared" si="275"/>
        <v>821.75909835978587</v>
      </c>
      <c r="N212" s="64">
        <f t="shared" si="275"/>
        <v>824.82142268959331</v>
      </c>
      <c r="O212" s="64">
        <f t="shared" si="275"/>
        <v>833.12538223731804</v>
      </c>
      <c r="P212" s="64">
        <f t="shared" si="275"/>
        <v>845.63098380169174</v>
      </c>
      <c r="Q212" s="64">
        <f t="shared" si="275"/>
        <v>846.93392975562529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1716.9890050663421</v>
      </c>
      <c r="C213" s="64">
        <f t="shared" ref="C213:Q213" si="277">IF(C22=0,"",C22*1000000/C103)</f>
        <v>1825.8026914943014</v>
      </c>
      <c r="D213" s="64">
        <f t="shared" si="277"/>
        <v>1870.8375005204332</v>
      </c>
      <c r="E213" s="64">
        <f t="shared" si="277"/>
        <v>1879.7323376724235</v>
      </c>
      <c r="F213" s="64">
        <f t="shared" si="277"/>
        <v>1868.8636652460241</v>
      </c>
      <c r="G213" s="64">
        <f t="shared" si="277"/>
        <v>1867.2385279389368</v>
      </c>
      <c r="H213" s="64">
        <f t="shared" si="277"/>
        <v>1861.9116986564281</v>
      </c>
      <c r="I213" s="64">
        <f t="shared" si="277"/>
        <v>1838.9683381045038</v>
      </c>
      <c r="J213" s="64">
        <f t="shared" si="277"/>
        <v>1926.1697028590199</v>
      </c>
      <c r="K213" s="64">
        <f t="shared" si="277"/>
        <v>1941.7928450023855</v>
      </c>
      <c r="L213" s="64">
        <f t="shared" si="277"/>
        <v>2041.2653451757546</v>
      </c>
      <c r="M213" s="64">
        <f t="shared" si="277"/>
        <v>2065.0319363352614</v>
      </c>
      <c r="N213" s="64">
        <f t="shared" si="277"/>
        <v>2088.2043943890872</v>
      </c>
      <c r="O213" s="64">
        <f t="shared" si="277"/>
        <v>2171.6653098858014</v>
      </c>
      <c r="P213" s="64">
        <f t="shared" si="277"/>
        <v>2342.8012452309172</v>
      </c>
      <c r="Q213" s="64">
        <f t="shared" si="277"/>
        <v>2400.8900069981173</v>
      </c>
    </row>
    <row r="214" spans="1:17" ht="11.45" customHeight="1" x14ac:dyDescent="0.25">
      <c r="A214" s="62" t="s">
        <v>57</v>
      </c>
      <c r="B214" s="64">
        <f t="shared" ref="B214" si="278">IF(B23=0,"",B23*1000000/B104)</f>
        <v>889.66915132772829</v>
      </c>
      <c r="C214" s="64">
        <f t="shared" ref="C214:Q214" si="279">IF(C23=0,"",C23*1000000/C104)</f>
        <v>908.07971614231974</v>
      </c>
      <c r="D214" s="64">
        <f t="shared" si="279"/>
        <v>915.48531604058041</v>
      </c>
      <c r="E214" s="64">
        <f t="shared" si="279"/>
        <v>916.93390460424109</v>
      </c>
      <c r="F214" s="64">
        <f t="shared" si="279"/>
        <v>915.16324048480715</v>
      </c>
      <c r="G214" s="64">
        <f t="shared" si="279"/>
        <v>914.89789256920517</v>
      </c>
      <c r="H214" s="64">
        <f t="shared" si="279"/>
        <v>914.02706174537218</v>
      </c>
      <c r="I214" s="64">
        <f t="shared" si="279"/>
        <v>910.25717573336374</v>
      </c>
      <c r="J214" s="64">
        <f t="shared" si="279"/>
        <v>924.4232853517633</v>
      </c>
      <c r="K214" s="64">
        <f t="shared" si="279"/>
        <v>926.91588746554453</v>
      </c>
      <c r="L214" s="64">
        <f t="shared" si="279"/>
        <v>942.48080684941078</v>
      </c>
      <c r="M214" s="64">
        <f t="shared" si="279"/>
        <v>946.12449136903604</v>
      </c>
      <c r="N214" s="64">
        <f t="shared" si="279"/>
        <v>949.65026924570225</v>
      </c>
      <c r="O214" s="64">
        <f t="shared" si="279"/>
        <v>959.21095378101415</v>
      </c>
      <c r="P214" s="64">
        <f t="shared" si="279"/>
        <v>965.81246526192967</v>
      </c>
      <c r="Q214" s="64">
        <f t="shared" si="279"/>
        <v>967.30058652046534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>
        <f t="shared" si="281"/>
        <v>816.17646377443668</v>
      </c>
      <c r="O215" s="64">
        <f t="shared" si="281"/>
        <v>906.774029520922</v>
      </c>
      <c r="P215" s="64">
        <f t="shared" si="281"/>
        <v>982.35175049287443</v>
      </c>
      <c r="Q215" s="64">
        <f t="shared" si="281"/>
        <v>1006.4208788582857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 t="str">
        <f t="shared" si="283"/>
        <v/>
      </c>
      <c r="N216" s="64" t="str">
        <f t="shared" si="283"/>
        <v/>
      </c>
      <c r="O216" s="64" t="str">
        <f t="shared" si="283"/>
        <v/>
      </c>
      <c r="P216" s="64">
        <f t="shared" si="283"/>
        <v>1427.7439079669684</v>
      </c>
      <c r="Q216" s="64">
        <f t="shared" si="283"/>
        <v>1428.843416593844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190250.67537924109</v>
      </c>
      <c r="C217" s="63">
        <f t="shared" ref="C217:Q217" si="285">IF(C26=0,"",C26*1000000/C107)</f>
        <v>198856.1730968979</v>
      </c>
      <c r="D217" s="63">
        <f t="shared" si="285"/>
        <v>213174.15196575923</v>
      </c>
      <c r="E217" s="63">
        <f t="shared" si="285"/>
        <v>240357.38171047581</v>
      </c>
      <c r="F217" s="63">
        <f t="shared" si="285"/>
        <v>249047.42237678528</v>
      </c>
      <c r="G217" s="63">
        <f t="shared" si="285"/>
        <v>248872.72596665614</v>
      </c>
      <c r="H217" s="63">
        <f t="shared" si="285"/>
        <v>262960.99764374999</v>
      </c>
      <c r="I217" s="63">
        <f t="shared" si="285"/>
        <v>254602.0664964412</v>
      </c>
      <c r="J217" s="63">
        <f t="shared" si="285"/>
        <v>254273.88428037817</v>
      </c>
      <c r="K217" s="63">
        <f t="shared" si="285"/>
        <v>240342.47271386025</v>
      </c>
      <c r="L217" s="63">
        <f t="shared" si="285"/>
        <v>280341.1949454532</v>
      </c>
      <c r="M217" s="63">
        <f t="shared" si="285"/>
        <v>298116.74709662626</v>
      </c>
      <c r="N217" s="63">
        <f t="shared" si="285"/>
        <v>271239.64856064267</v>
      </c>
      <c r="O217" s="63">
        <f t="shared" si="285"/>
        <v>298992.86581742705</v>
      </c>
      <c r="P217" s="63">
        <f t="shared" si="285"/>
        <v>300971.25801581569</v>
      </c>
      <c r="Q217" s="63">
        <f t="shared" si="285"/>
        <v>317517.43796494819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110017.1829285283</v>
      </c>
      <c r="C218" s="61">
        <f t="shared" ref="C218:Q218" si="287">IF(C27=0,"",C27*1000000/C108)</f>
        <v>115041.12718380363</v>
      </c>
      <c r="D218" s="61">
        <f t="shared" si="287"/>
        <v>125507.62983017476</v>
      </c>
      <c r="E218" s="61">
        <f t="shared" si="287"/>
        <v>145886.9002604823</v>
      </c>
      <c r="F218" s="61">
        <f t="shared" si="287"/>
        <v>138537.78146152783</v>
      </c>
      <c r="G218" s="61">
        <f t="shared" si="287"/>
        <v>134393.37646253908</v>
      </c>
      <c r="H218" s="61">
        <f t="shared" si="287"/>
        <v>141968.06115873199</v>
      </c>
      <c r="I218" s="61">
        <f t="shared" si="287"/>
        <v>133949.87561978577</v>
      </c>
      <c r="J218" s="61">
        <f t="shared" si="287"/>
        <v>138504.83729111697</v>
      </c>
      <c r="K218" s="61">
        <f t="shared" si="287"/>
        <v>125069.58619409909</v>
      </c>
      <c r="L218" s="61">
        <f t="shared" si="287"/>
        <v>148108.75890438448</v>
      </c>
      <c r="M218" s="61">
        <f t="shared" si="287"/>
        <v>156127.9029787766</v>
      </c>
      <c r="N218" s="61">
        <f t="shared" si="287"/>
        <v>137866.01066324627</v>
      </c>
      <c r="O218" s="61">
        <f t="shared" si="287"/>
        <v>151466.24680181066</v>
      </c>
      <c r="P218" s="61">
        <f t="shared" si="287"/>
        <v>158601.23764244208</v>
      </c>
      <c r="Q218" s="61">
        <f t="shared" si="287"/>
        <v>183903.25633078974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1182663.8834929117</v>
      </c>
      <c r="C219" s="60">
        <f t="shared" ref="C219:Q219" si="289">IF(C28=0,"",C28*1000000/C109)</f>
        <v>1183121.3214902971</v>
      </c>
      <c r="D219" s="60">
        <f t="shared" si="289"/>
        <v>1192080.560545628</v>
      </c>
      <c r="E219" s="60">
        <f t="shared" si="289"/>
        <v>1187587.7818991619</v>
      </c>
      <c r="F219" s="60">
        <f t="shared" si="289"/>
        <v>1174275.1403056122</v>
      </c>
      <c r="G219" s="60">
        <f t="shared" si="289"/>
        <v>1174998.8729538375</v>
      </c>
      <c r="H219" s="60">
        <f t="shared" si="289"/>
        <v>1184850.4782423514</v>
      </c>
      <c r="I219" s="60">
        <f t="shared" si="289"/>
        <v>1186881.2497044075</v>
      </c>
      <c r="J219" s="60">
        <f t="shared" si="289"/>
        <v>1171909.7875773057</v>
      </c>
      <c r="K219" s="60">
        <f t="shared" si="289"/>
        <v>1157675.9056466029</v>
      </c>
      <c r="L219" s="60">
        <f t="shared" si="289"/>
        <v>1195335.6886198667</v>
      </c>
      <c r="M219" s="60">
        <f t="shared" si="289"/>
        <v>1191169.202678028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1191466.4871402814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1.8508141965761601E-2</v>
      </c>
      <c r="C223" s="54">
        <f t="shared" si="291"/>
        <v>1.7485566421056135E-2</v>
      </c>
      <c r="D223" s="54">
        <f t="shared" si="291"/>
        <v>1.6926303848035125E-2</v>
      </c>
      <c r="E223" s="54">
        <f t="shared" si="291"/>
        <v>1.6489520867452992E-2</v>
      </c>
      <c r="F223" s="54">
        <f t="shared" si="291"/>
        <v>1.6632967415367482E-2</v>
      </c>
      <c r="G223" s="54">
        <f t="shared" si="291"/>
        <v>1.6912576846494227E-2</v>
      </c>
      <c r="H223" s="54">
        <f t="shared" si="291"/>
        <v>1.7117293228807357E-2</v>
      </c>
      <c r="I223" s="54">
        <f t="shared" si="291"/>
        <v>1.7353262547259243E-2</v>
      </c>
      <c r="J223" s="54">
        <f t="shared" si="291"/>
        <v>1.7714424159292447E-2</v>
      </c>
      <c r="K223" s="54">
        <f t="shared" si="291"/>
        <v>1.7913947104802201E-2</v>
      </c>
      <c r="L223" s="54">
        <f t="shared" si="291"/>
        <v>1.9943086775382458E-2</v>
      </c>
      <c r="M223" s="54">
        <f t="shared" si="291"/>
        <v>2.0066528999610679E-2</v>
      </c>
      <c r="N223" s="54">
        <f t="shared" si="291"/>
        <v>2.0919343661801457E-2</v>
      </c>
      <c r="O223" s="54">
        <f t="shared" si="291"/>
        <v>2.0805902296999895E-2</v>
      </c>
      <c r="P223" s="54">
        <f t="shared" si="291"/>
        <v>2.0520322279789317E-2</v>
      </c>
      <c r="Q223" s="54">
        <f t="shared" si="291"/>
        <v>2.0559867343034621E-2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0.7833675074890708</v>
      </c>
      <c r="C224" s="50">
        <f t="shared" si="292"/>
        <v>0.76998061594871869</v>
      </c>
      <c r="D224" s="50">
        <f t="shared" si="292"/>
        <v>0.78445966013116264</v>
      </c>
      <c r="E224" s="50">
        <f t="shared" si="292"/>
        <v>0.79070745379076346</v>
      </c>
      <c r="F224" s="50">
        <f t="shared" si="292"/>
        <v>0.8026055755875684</v>
      </c>
      <c r="G224" s="50">
        <f t="shared" si="292"/>
        <v>0.80095908295941665</v>
      </c>
      <c r="H224" s="50">
        <f t="shared" si="292"/>
        <v>0.79908976546793842</v>
      </c>
      <c r="I224" s="50">
        <f t="shared" si="292"/>
        <v>0.80193732436432985</v>
      </c>
      <c r="J224" s="50">
        <f t="shared" si="292"/>
        <v>0.80348424432713117</v>
      </c>
      <c r="K224" s="50">
        <f t="shared" si="292"/>
        <v>0.80354718358151311</v>
      </c>
      <c r="L224" s="50">
        <f t="shared" si="292"/>
        <v>0.77369455146796717</v>
      </c>
      <c r="M224" s="50">
        <f t="shared" si="292"/>
        <v>0.78914945151686233</v>
      </c>
      <c r="N224" s="50">
        <f t="shared" si="292"/>
        <v>0.79137866697071546</v>
      </c>
      <c r="O224" s="50">
        <f t="shared" si="292"/>
        <v>0.78765944410848898</v>
      </c>
      <c r="P224" s="50">
        <f t="shared" si="292"/>
        <v>0.78209273772959442</v>
      </c>
      <c r="Q224" s="50">
        <f t="shared" si="292"/>
        <v>0.79415542832677966</v>
      </c>
    </row>
    <row r="225" spans="1:17" ht="11.45" customHeight="1" x14ac:dyDescent="0.25">
      <c r="A225" s="53" t="s">
        <v>59</v>
      </c>
      <c r="B225" s="52">
        <f t="shared" ref="B225:Q225" si="293">IF(B7=0,0,B7/B$4)</f>
        <v>0.61066764881577074</v>
      </c>
      <c r="C225" s="52">
        <f t="shared" si="293"/>
        <v>0.58680031851575265</v>
      </c>
      <c r="D225" s="52">
        <f t="shared" si="293"/>
        <v>0.58044110771067881</v>
      </c>
      <c r="E225" s="52">
        <f t="shared" si="293"/>
        <v>0.56699952991041958</v>
      </c>
      <c r="F225" s="52">
        <f t="shared" si="293"/>
        <v>0.55541329831833219</v>
      </c>
      <c r="G225" s="52">
        <f t="shared" si="293"/>
        <v>0.52070091795137985</v>
      </c>
      <c r="H225" s="52">
        <f t="shared" si="293"/>
        <v>0.4990092923924187</v>
      </c>
      <c r="I225" s="52">
        <f t="shared" si="293"/>
        <v>0.49586559638093158</v>
      </c>
      <c r="J225" s="52">
        <f t="shared" si="293"/>
        <v>0.48664840128106601</v>
      </c>
      <c r="K225" s="52">
        <f t="shared" si="293"/>
        <v>0.4857237312625225</v>
      </c>
      <c r="L225" s="52">
        <f t="shared" si="293"/>
        <v>0.4545493506767902</v>
      </c>
      <c r="M225" s="52">
        <f t="shared" si="293"/>
        <v>0.45274543060451772</v>
      </c>
      <c r="N225" s="52">
        <f t="shared" si="293"/>
        <v>0.436138899050176</v>
      </c>
      <c r="O225" s="52">
        <f t="shared" si="293"/>
        <v>0.41910348967219585</v>
      </c>
      <c r="P225" s="52">
        <f t="shared" si="293"/>
        <v>0.40465090907441714</v>
      </c>
      <c r="Q225" s="52">
        <f t="shared" si="293"/>
        <v>0.4020242123187171</v>
      </c>
    </row>
    <row r="226" spans="1:17" ht="11.45" customHeight="1" x14ac:dyDescent="0.25">
      <c r="A226" s="53" t="s">
        <v>58</v>
      </c>
      <c r="B226" s="52">
        <f t="shared" ref="B226:Q226" si="294">IF(B8=0,0,B8/B$4)</f>
        <v>0.15818204083040918</v>
      </c>
      <c r="C226" s="52">
        <f t="shared" si="294"/>
        <v>0.16917666521029584</v>
      </c>
      <c r="D226" s="52">
        <f t="shared" si="294"/>
        <v>0.18996757167512518</v>
      </c>
      <c r="E226" s="52">
        <f t="shared" si="294"/>
        <v>0.20958968076537676</v>
      </c>
      <c r="F226" s="52">
        <f t="shared" si="294"/>
        <v>0.23256292976817955</v>
      </c>
      <c r="G226" s="52">
        <f t="shared" si="294"/>
        <v>0.26570248532304236</v>
      </c>
      <c r="H226" s="52">
        <f t="shared" si="294"/>
        <v>0.28497936632298027</v>
      </c>
      <c r="I226" s="52">
        <f t="shared" si="294"/>
        <v>0.29052421742456797</v>
      </c>
      <c r="J226" s="52">
        <f t="shared" si="294"/>
        <v>0.301684535192831</v>
      </c>
      <c r="K226" s="52">
        <f t="shared" si="294"/>
        <v>0.30209675481472187</v>
      </c>
      <c r="L226" s="52">
        <f t="shared" si="294"/>
        <v>0.30363510463579674</v>
      </c>
      <c r="M226" s="52">
        <f t="shared" si="294"/>
        <v>0.32019675760818433</v>
      </c>
      <c r="N226" s="52">
        <f t="shared" si="294"/>
        <v>0.3368425210246338</v>
      </c>
      <c r="O226" s="52">
        <f t="shared" si="294"/>
        <v>0.34914151633371876</v>
      </c>
      <c r="P226" s="52">
        <f t="shared" si="294"/>
        <v>0.35590331268439052</v>
      </c>
      <c r="Q226" s="52">
        <f t="shared" si="294"/>
        <v>0.37042612579844586</v>
      </c>
    </row>
    <row r="227" spans="1:17" ht="11.45" customHeight="1" x14ac:dyDescent="0.25">
      <c r="A227" s="53" t="s">
        <v>57</v>
      </c>
      <c r="B227" s="52">
        <f t="shared" ref="B227:Q227" si="295">IF(B9=0,0,B9/B$4)</f>
        <v>1.4517817842890942E-2</v>
      </c>
      <c r="C227" s="52">
        <f t="shared" si="295"/>
        <v>1.4003632222670122E-2</v>
      </c>
      <c r="D227" s="52">
        <f t="shared" si="295"/>
        <v>1.4050980745358627E-2</v>
      </c>
      <c r="E227" s="52">
        <f t="shared" si="295"/>
        <v>1.4118243114967151E-2</v>
      </c>
      <c r="F227" s="52">
        <f t="shared" si="295"/>
        <v>1.4629347501056674E-2</v>
      </c>
      <c r="G227" s="52">
        <f t="shared" si="295"/>
        <v>1.4555679684994523E-2</v>
      </c>
      <c r="H227" s="52">
        <f t="shared" si="295"/>
        <v>1.5101106752539553E-2</v>
      </c>
      <c r="I227" s="52">
        <f t="shared" si="295"/>
        <v>1.5547510558830344E-2</v>
      </c>
      <c r="J227" s="52">
        <f t="shared" si="295"/>
        <v>1.5151307853234113E-2</v>
      </c>
      <c r="K227" s="52">
        <f t="shared" si="295"/>
        <v>1.5726697504268815E-2</v>
      </c>
      <c r="L227" s="52">
        <f t="shared" si="295"/>
        <v>1.5478316248717901E-2</v>
      </c>
      <c r="M227" s="52">
        <f t="shared" si="295"/>
        <v>1.6129270771585675E-2</v>
      </c>
      <c r="N227" s="52">
        <f t="shared" si="295"/>
        <v>1.8231745533947033E-2</v>
      </c>
      <c r="O227" s="52">
        <f t="shared" si="295"/>
        <v>1.9158381834593462E-2</v>
      </c>
      <c r="P227" s="52">
        <f t="shared" si="295"/>
        <v>2.0145892496477032E-2</v>
      </c>
      <c r="Q227" s="52">
        <f t="shared" si="295"/>
        <v>1.9592743863655119E-2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3.082909907413354E-5</v>
      </c>
      <c r="M228" s="52">
        <f t="shared" si="296"/>
        <v>6.7864993074975049E-5</v>
      </c>
      <c r="N228" s="52">
        <f t="shared" si="296"/>
        <v>1.5283548176565209E-4</v>
      </c>
      <c r="O228" s="52">
        <f t="shared" si="296"/>
        <v>2.1359928928218057E-4</v>
      </c>
      <c r="P228" s="52">
        <f t="shared" si="296"/>
        <v>1.3161230230267107E-3</v>
      </c>
      <c r="Q228" s="52">
        <f t="shared" si="296"/>
        <v>1.9685952829316088E-3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1.4823681447681118E-6</v>
      </c>
      <c r="P229" s="52">
        <f t="shared" si="297"/>
        <v>7.2810763209489108E-6</v>
      </c>
      <c r="Q229" s="52">
        <f t="shared" si="297"/>
        <v>2.8629588108559037E-5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9.5080758823629039E-7</v>
      </c>
      <c r="M230" s="52">
        <f t="shared" si="298"/>
        <v>1.0127539499540638E-5</v>
      </c>
      <c r="N230" s="52">
        <f t="shared" si="298"/>
        <v>1.2665880192931048E-5</v>
      </c>
      <c r="O230" s="52">
        <f t="shared" si="298"/>
        <v>4.0974610553987316E-5</v>
      </c>
      <c r="P230" s="52">
        <f t="shared" si="298"/>
        <v>6.9219374962198107E-5</v>
      </c>
      <c r="Q230" s="52">
        <f t="shared" si="298"/>
        <v>1.1512147492132598E-4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0.19812435054516755</v>
      </c>
      <c r="C231" s="50">
        <f t="shared" si="299"/>
        <v>0.21253381763022516</v>
      </c>
      <c r="D231" s="50">
        <f t="shared" si="299"/>
        <v>0.1986140360208023</v>
      </c>
      <c r="E231" s="50">
        <f t="shared" si="299"/>
        <v>0.19280302534178348</v>
      </c>
      <c r="F231" s="50">
        <f t="shared" si="299"/>
        <v>0.18076145699706403</v>
      </c>
      <c r="G231" s="50">
        <f t="shared" si="299"/>
        <v>0.18212834019408916</v>
      </c>
      <c r="H231" s="50">
        <f t="shared" si="299"/>
        <v>0.1837929413032541</v>
      </c>
      <c r="I231" s="50">
        <f t="shared" si="299"/>
        <v>0.18070941308841104</v>
      </c>
      <c r="J231" s="50">
        <f t="shared" si="299"/>
        <v>0.17880133151357649</v>
      </c>
      <c r="K231" s="50">
        <f t="shared" si="299"/>
        <v>0.17853886931368465</v>
      </c>
      <c r="L231" s="50">
        <f t="shared" si="299"/>
        <v>0.2063623617566504</v>
      </c>
      <c r="M231" s="50">
        <f t="shared" si="299"/>
        <v>0.19078401948352694</v>
      </c>
      <c r="N231" s="50">
        <f t="shared" si="299"/>
        <v>0.18770198936748311</v>
      </c>
      <c r="O231" s="50">
        <f t="shared" si="299"/>
        <v>0.19153465359451111</v>
      </c>
      <c r="P231" s="50">
        <f t="shared" si="299"/>
        <v>0.19738693999061632</v>
      </c>
      <c r="Q231" s="50">
        <f t="shared" si="299"/>
        <v>0.1852847043301856</v>
      </c>
    </row>
    <row r="232" spans="1:17" ht="11.45" customHeight="1" x14ac:dyDescent="0.25">
      <c r="A232" s="53" t="s">
        <v>59</v>
      </c>
      <c r="B232" s="52">
        <f t="shared" ref="B232:Q232" si="300">IF(B14=0,0,B14/B$4)</f>
        <v>5.3544839957377528E-3</v>
      </c>
      <c r="C232" s="52">
        <f t="shared" si="300"/>
        <v>5.121318962150883E-3</v>
      </c>
      <c r="D232" s="52">
        <f t="shared" si="300"/>
        <v>5.1039199191026006E-3</v>
      </c>
      <c r="E232" s="52">
        <f t="shared" si="300"/>
        <v>4.5666906436664847E-3</v>
      </c>
      <c r="F232" s="52">
        <f t="shared" si="300"/>
        <v>4.0291238375419628E-3</v>
      </c>
      <c r="G232" s="52">
        <f t="shared" si="300"/>
        <v>3.7505433470691879E-3</v>
      </c>
      <c r="H232" s="52">
        <f t="shared" si="300"/>
        <v>3.5551703598181166E-3</v>
      </c>
      <c r="I232" s="52">
        <f t="shared" si="300"/>
        <v>3.4185006354158992E-3</v>
      </c>
      <c r="J232" s="52">
        <f t="shared" si="300"/>
        <v>3.2092937825892675E-3</v>
      </c>
      <c r="K232" s="52">
        <f t="shared" si="300"/>
        <v>2.9898854384466369E-3</v>
      </c>
      <c r="L232" s="52">
        <f t="shared" si="300"/>
        <v>3.3923434213749817E-3</v>
      </c>
      <c r="M232" s="52">
        <f t="shared" si="300"/>
        <v>3.0133893962759595E-3</v>
      </c>
      <c r="N232" s="52">
        <f t="shared" si="300"/>
        <v>2.7670561458509441E-3</v>
      </c>
      <c r="O232" s="52">
        <f t="shared" si="300"/>
        <v>2.7895784570726319E-3</v>
      </c>
      <c r="P232" s="52">
        <f t="shared" si="300"/>
        <v>2.7288934182424281E-3</v>
      </c>
      <c r="Q232" s="52">
        <f t="shared" si="300"/>
        <v>2.4209992056749416E-3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0.18200800516200091</v>
      </c>
      <c r="C233" s="52">
        <f t="shared" si="301"/>
        <v>0.19641181543590999</v>
      </c>
      <c r="D233" s="52">
        <f t="shared" si="301"/>
        <v>0.18177462175777573</v>
      </c>
      <c r="E233" s="52">
        <f t="shared" si="301"/>
        <v>0.17539895315438339</v>
      </c>
      <c r="F233" s="52">
        <f t="shared" si="301"/>
        <v>0.16274660021494627</v>
      </c>
      <c r="G233" s="52">
        <f t="shared" si="301"/>
        <v>0.16430929488345561</v>
      </c>
      <c r="H233" s="52">
        <f t="shared" si="301"/>
        <v>0.16662004112940937</v>
      </c>
      <c r="I233" s="52">
        <f t="shared" si="301"/>
        <v>0.16605040726072332</v>
      </c>
      <c r="J233" s="52">
        <f t="shared" si="301"/>
        <v>0.16403110649347699</v>
      </c>
      <c r="K233" s="52">
        <f t="shared" si="301"/>
        <v>0.16338974073095353</v>
      </c>
      <c r="L233" s="52">
        <f t="shared" si="301"/>
        <v>0.18800025440100071</v>
      </c>
      <c r="M233" s="52">
        <f t="shared" si="301"/>
        <v>0.17238015878908644</v>
      </c>
      <c r="N233" s="52">
        <f t="shared" si="301"/>
        <v>0.16820011185497249</v>
      </c>
      <c r="O233" s="52">
        <f t="shared" si="301"/>
        <v>0.17366224150846848</v>
      </c>
      <c r="P233" s="52">
        <f t="shared" si="301"/>
        <v>0.18036445667831666</v>
      </c>
      <c r="Q233" s="52">
        <f t="shared" si="301"/>
        <v>0.16512454998618722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2.5544807901685591E-3</v>
      </c>
      <c r="C235" s="52">
        <f t="shared" si="303"/>
        <v>2.9987955200620232E-3</v>
      </c>
      <c r="D235" s="52">
        <f t="shared" si="303"/>
        <v>3.9971822724012918E-3</v>
      </c>
      <c r="E235" s="52">
        <f t="shared" si="303"/>
        <v>4.7366005385352872E-3</v>
      </c>
      <c r="F235" s="52">
        <f t="shared" si="303"/>
        <v>5.7216088713357115E-3</v>
      </c>
      <c r="G235" s="52">
        <f t="shared" si="303"/>
        <v>5.7229416891599102E-3</v>
      </c>
      <c r="H235" s="52">
        <f t="shared" si="303"/>
        <v>5.1673177549616048E-3</v>
      </c>
      <c r="I235" s="52">
        <f t="shared" si="303"/>
        <v>3.0627332938883154E-3</v>
      </c>
      <c r="J235" s="52">
        <f t="shared" si="303"/>
        <v>3.5282956662616174E-3</v>
      </c>
      <c r="K235" s="52">
        <f t="shared" si="303"/>
        <v>4.2112345367449058E-3</v>
      </c>
      <c r="L235" s="52">
        <f t="shared" si="303"/>
        <v>6.0667597684493585E-3</v>
      </c>
      <c r="M235" s="52">
        <f t="shared" si="303"/>
        <v>6.8455108253875057E-3</v>
      </c>
      <c r="N235" s="52">
        <f t="shared" si="303"/>
        <v>8.0474009187400872E-3</v>
      </c>
      <c r="O235" s="52">
        <f t="shared" si="303"/>
        <v>8.4343692324305164E-3</v>
      </c>
      <c r="P235" s="52">
        <f t="shared" si="303"/>
        <v>1.2568385859849131E-2</v>
      </c>
      <c r="Q235" s="52">
        <f t="shared" si="303"/>
        <v>1.6368434967938172E-2</v>
      </c>
    </row>
    <row r="236" spans="1:17" ht="11.45" customHeight="1" x14ac:dyDescent="0.25">
      <c r="A236" s="53" t="s">
        <v>55</v>
      </c>
      <c r="B236" s="52">
        <f t="shared" ref="B236:Q236" si="304">IF(B18=0,0,B18/B$4)</f>
        <v>8.207380597260323E-3</v>
      </c>
      <c r="C236" s="52">
        <f t="shared" si="304"/>
        <v>8.0018877121022219E-3</v>
      </c>
      <c r="D236" s="52">
        <f t="shared" si="304"/>
        <v>7.7383120715226903E-3</v>
      </c>
      <c r="E236" s="52">
        <f t="shared" si="304"/>
        <v>8.1007810051983188E-3</v>
      </c>
      <c r="F236" s="52">
        <f t="shared" si="304"/>
        <v>8.2641240732400714E-3</v>
      </c>
      <c r="G236" s="52">
        <f t="shared" si="304"/>
        <v>8.3455602744044715E-3</v>
      </c>
      <c r="H236" s="52">
        <f t="shared" si="304"/>
        <v>8.4504120590649847E-3</v>
      </c>
      <c r="I236" s="52">
        <f t="shared" si="304"/>
        <v>8.177771898383486E-3</v>
      </c>
      <c r="J236" s="52">
        <f t="shared" si="304"/>
        <v>8.0326355712486228E-3</v>
      </c>
      <c r="K236" s="52">
        <f t="shared" si="304"/>
        <v>7.9480086075396101E-3</v>
      </c>
      <c r="L236" s="52">
        <f t="shared" si="304"/>
        <v>8.9030041658253282E-3</v>
      </c>
      <c r="M236" s="52">
        <f t="shared" si="304"/>
        <v>8.544960472777037E-3</v>
      </c>
      <c r="N236" s="52">
        <f t="shared" si="304"/>
        <v>8.6874204479195898E-3</v>
      </c>
      <c r="O236" s="52">
        <f t="shared" si="304"/>
        <v>6.6484643965394868E-3</v>
      </c>
      <c r="P236" s="52">
        <f t="shared" si="304"/>
        <v>1.7252040342080768E-3</v>
      </c>
      <c r="Q236" s="52">
        <f t="shared" si="304"/>
        <v>1.3707201703852473E-3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7.7215752988263912E-3</v>
      </c>
      <c r="C238" s="54">
        <f t="shared" si="306"/>
        <v>8.4596332571426191E-3</v>
      </c>
      <c r="D238" s="54">
        <f t="shared" si="306"/>
        <v>9.3206589245904293E-3</v>
      </c>
      <c r="E238" s="54">
        <f t="shared" si="306"/>
        <v>1.0546567997410291E-2</v>
      </c>
      <c r="F238" s="54">
        <f t="shared" si="306"/>
        <v>1.2123759499923789E-2</v>
      </c>
      <c r="G238" s="54">
        <f t="shared" si="306"/>
        <v>1.4622227023542477E-2</v>
      </c>
      <c r="H238" s="54">
        <f t="shared" si="306"/>
        <v>1.6319100730563838E-2</v>
      </c>
      <c r="I238" s="54">
        <f t="shared" si="306"/>
        <v>1.8561483718074947E-2</v>
      </c>
      <c r="J238" s="54">
        <f t="shared" si="306"/>
        <v>2.2958434840248072E-2</v>
      </c>
      <c r="K238" s="54">
        <f t="shared" si="306"/>
        <v>2.6124047078823855E-2</v>
      </c>
      <c r="L238" s="54">
        <f t="shared" si="306"/>
        <v>2.5112743436373743E-2</v>
      </c>
      <c r="M238" s="54">
        <f t="shared" si="306"/>
        <v>2.4650906034260549E-2</v>
      </c>
      <c r="N238" s="54">
        <f t="shared" si="306"/>
        <v>2.5503742962997331E-2</v>
      </c>
      <c r="O238" s="54">
        <f t="shared" si="306"/>
        <v>2.4168773494011427E-2</v>
      </c>
      <c r="P238" s="54">
        <f t="shared" si="306"/>
        <v>2.5418997970063879E-2</v>
      </c>
      <c r="Q238" s="54">
        <f t="shared" si="306"/>
        <v>2.4230416769832328E-2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1.4026759757926265E-3</v>
      </c>
      <c r="C239" s="52">
        <f t="shared" si="307"/>
        <v>1.4719029515200637E-3</v>
      </c>
      <c r="D239" s="52">
        <f t="shared" si="307"/>
        <v>1.5609593036807288E-3</v>
      </c>
      <c r="E239" s="52">
        <f t="shared" si="307"/>
        <v>1.5011992352483212E-3</v>
      </c>
      <c r="F239" s="52">
        <f t="shared" si="307"/>
        <v>1.5242826301530626E-3</v>
      </c>
      <c r="G239" s="52">
        <f t="shared" si="307"/>
        <v>1.6797827483822371E-3</v>
      </c>
      <c r="H239" s="52">
        <f t="shared" si="307"/>
        <v>1.8840720268927227E-3</v>
      </c>
      <c r="I239" s="52">
        <f t="shared" si="307"/>
        <v>2.1321081450265734E-3</v>
      </c>
      <c r="J239" s="52">
        <f t="shared" si="307"/>
        <v>2.4897321399582088E-3</v>
      </c>
      <c r="K239" s="52">
        <f t="shared" si="307"/>
        <v>2.7084621944589928E-3</v>
      </c>
      <c r="L239" s="52">
        <f t="shared" si="307"/>
        <v>2.4388314546223079E-3</v>
      </c>
      <c r="M239" s="52">
        <f t="shared" si="307"/>
        <v>2.2915250506050163E-3</v>
      </c>
      <c r="N239" s="52">
        <f t="shared" si="307"/>
        <v>2.26612924430271E-3</v>
      </c>
      <c r="O239" s="52">
        <f t="shared" si="307"/>
        <v>2.0899883734504542E-3</v>
      </c>
      <c r="P239" s="52">
        <f t="shared" si="307"/>
        <v>2.0759118059476508E-3</v>
      </c>
      <c r="Q239" s="52">
        <f t="shared" si="307"/>
        <v>1.9332174472034454E-3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6.086297048607108E-3</v>
      </c>
      <c r="C240" s="52">
        <f t="shared" si="308"/>
        <v>6.768976613260382E-3</v>
      </c>
      <c r="D240" s="52">
        <f t="shared" si="308"/>
        <v>7.5506675135692891E-3</v>
      </c>
      <c r="E240" s="52">
        <f t="shared" si="308"/>
        <v>8.8410327460917114E-3</v>
      </c>
      <c r="F240" s="52">
        <f t="shared" si="308"/>
        <v>1.0391259348468381E-2</v>
      </c>
      <c r="G240" s="52">
        <f t="shared" si="308"/>
        <v>1.2727958480234957E-2</v>
      </c>
      <c r="H240" s="52">
        <f t="shared" si="308"/>
        <v>1.4215783880058072E-2</v>
      </c>
      <c r="I240" s="52">
        <f t="shared" si="308"/>
        <v>1.6196917412994144E-2</v>
      </c>
      <c r="J240" s="52">
        <f t="shared" si="308"/>
        <v>2.023185034683166E-2</v>
      </c>
      <c r="K240" s="52">
        <f t="shared" si="308"/>
        <v>2.3143776891564275E-2</v>
      </c>
      <c r="L240" s="52">
        <f t="shared" si="308"/>
        <v>2.2431966856658398E-2</v>
      </c>
      <c r="M240" s="52">
        <f t="shared" si="308"/>
        <v>2.212173912761747E-2</v>
      </c>
      <c r="N240" s="52">
        <f t="shared" si="308"/>
        <v>2.2955765119667345E-2</v>
      </c>
      <c r="O240" s="52">
        <f t="shared" si="308"/>
        <v>2.1798164153138868E-2</v>
      </c>
      <c r="P240" s="52">
        <f t="shared" si="308"/>
        <v>2.3012221257299844E-2</v>
      </c>
      <c r="Q240" s="52">
        <f t="shared" si="308"/>
        <v>2.1927978764705959E-2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2.3260227442665674E-4</v>
      </c>
      <c r="C241" s="52">
        <f t="shared" si="309"/>
        <v>2.1875369236217299E-4</v>
      </c>
      <c r="D241" s="52">
        <f t="shared" si="309"/>
        <v>2.0903210734041168E-4</v>
      </c>
      <c r="E241" s="52">
        <f t="shared" si="309"/>
        <v>2.0433601607025762E-4</v>
      </c>
      <c r="F241" s="52">
        <f t="shared" si="309"/>
        <v>2.0821752130234657E-4</v>
      </c>
      <c r="G241" s="52">
        <f t="shared" si="309"/>
        <v>2.1448579492528349E-4</v>
      </c>
      <c r="H241" s="52">
        <f t="shared" si="309"/>
        <v>2.1924482361304393E-4</v>
      </c>
      <c r="I241" s="52">
        <f t="shared" si="309"/>
        <v>2.3245816005423197E-4</v>
      </c>
      <c r="J241" s="52">
        <f t="shared" si="309"/>
        <v>2.3685235345820719E-4</v>
      </c>
      <c r="K241" s="52">
        <f t="shared" si="309"/>
        <v>2.7180799280058599E-4</v>
      </c>
      <c r="L241" s="52">
        <f t="shared" si="309"/>
        <v>2.4194512509303915E-4</v>
      </c>
      <c r="M241" s="52">
        <f t="shared" si="309"/>
        <v>2.3764185603806291E-4</v>
      </c>
      <c r="N241" s="52">
        <f t="shared" si="309"/>
        <v>2.7099466858148362E-4</v>
      </c>
      <c r="O241" s="52">
        <f t="shared" si="309"/>
        <v>2.6083493438717477E-4</v>
      </c>
      <c r="P241" s="52">
        <f t="shared" si="309"/>
        <v>2.7912579304162875E-4</v>
      </c>
      <c r="Q241" s="52">
        <f t="shared" si="309"/>
        <v>2.453147917992207E-4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1.0853930445792483E-5</v>
      </c>
      <c r="O242" s="52">
        <f t="shared" si="310"/>
        <v>1.9786033034930301E-5</v>
      </c>
      <c r="P242" s="52">
        <f t="shared" si="310"/>
        <v>5.1663912964627071E-5</v>
      </c>
      <c r="Q242" s="52">
        <f t="shared" si="310"/>
        <v>1.2344352303171567E-4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0</v>
      </c>
      <c r="N243" s="52">
        <f t="shared" si="311"/>
        <v>0</v>
      </c>
      <c r="O243" s="52">
        <f t="shared" si="311"/>
        <v>0</v>
      </c>
      <c r="P243" s="52">
        <f t="shared" si="311"/>
        <v>3.3704441344963379E-8</v>
      </c>
      <c r="Q243" s="52">
        <f t="shared" si="311"/>
        <v>2.2790520876892287E-7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0.99227842470117356</v>
      </c>
      <c r="C244" s="50">
        <f t="shared" si="312"/>
        <v>0.99154036674285739</v>
      </c>
      <c r="D244" s="50">
        <f t="shared" si="312"/>
        <v>0.99067934107540956</v>
      </c>
      <c r="E244" s="50">
        <f t="shared" si="312"/>
        <v>0.98945343200258973</v>
      </c>
      <c r="F244" s="50">
        <f t="shared" si="312"/>
        <v>0.98787624050007616</v>
      </c>
      <c r="G244" s="50">
        <f t="shared" si="312"/>
        <v>0.98537777297645746</v>
      </c>
      <c r="H244" s="50">
        <f t="shared" si="312"/>
        <v>0.98368089926943614</v>
      </c>
      <c r="I244" s="50">
        <f t="shared" si="312"/>
        <v>0.98143851628192502</v>
      </c>
      <c r="J244" s="50">
        <f t="shared" si="312"/>
        <v>0.97704156515975205</v>
      </c>
      <c r="K244" s="50">
        <f t="shared" si="312"/>
        <v>0.97387595292117612</v>
      </c>
      <c r="L244" s="50">
        <f t="shared" si="312"/>
        <v>0.97488725656362618</v>
      </c>
      <c r="M244" s="50">
        <f t="shared" si="312"/>
        <v>0.97534909396573932</v>
      </c>
      <c r="N244" s="50">
        <f t="shared" si="312"/>
        <v>0.9744962570370026</v>
      </c>
      <c r="O244" s="50">
        <f t="shared" si="312"/>
        <v>0.97583122650598864</v>
      </c>
      <c r="P244" s="50">
        <f t="shared" si="312"/>
        <v>0.97458100202993603</v>
      </c>
      <c r="Q244" s="50">
        <f t="shared" si="312"/>
        <v>0.97576958323016771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0.53088896244926953</v>
      </c>
      <c r="C245" s="52">
        <f t="shared" si="313"/>
        <v>0.52860673980876138</v>
      </c>
      <c r="D245" s="52">
        <f t="shared" si="313"/>
        <v>0.53532719357731684</v>
      </c>
      <c r="E245" s="52">
        <f t="shared" si="313"/>
        <v>0.54609322362387669</v>
      </c>
      <c r="F245" s="52">
        <f t="shared" si="313"/>
        <v>0.49089398553733926</v>
      </c>
      <c r="G245" s="52">
        <f t="shared" si="313"/>
        <v>0.47357345630827635</v>
      </c>
      <c r="H245" s="52">
        <f t="shared" si="313"/>
        <v>0.46945834682811977</v>
      </c>
      <c r="I245" s="52">
        <f t="shared" si="313"/>
        <v>0.45718230046492148</v>
      </c>
      <c r="J245" s="52">
        <f t="shared" si="313"/>
        <v>0.47258081141756364</v>
      </c>
      <c r="K245" s="52">
        <f t="shared" si="313"/>
        <v>0.45021221471494355</v>
      </c>
      <c r="L245" s="52">
        <f t="shared" si="313"/>
        <v>0.45001386521682624</v>
      </c>
      <c r="M245" s="52">
        <f t="shared" si="313"/>
        <v>0.44073092756779941</v>
      </c>
      <c r="N245" s="52">
        <f t="shared" si="313"/>
        <v>0.43236666394476775</v>
      </c>
      <c r="O245" s="52">
        <f t="shared" si="313"/>
        <v>0.424062168396308</v>
      </c>
      <c r="P245" s="52">
        <f t="shared" si="313"/>
        <v>0.4427794136030761</v>
      </c>
      <c r="Q245" s="52">
        <f t="shared" si="313"/>
        <v>0.4895146835402181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0.46138946225190403</v>
      </c>
      <c r="C246" s="46">
        <f t="shared" si="314"/>
        <v>0.46293362693409601</v>
      </c>
      <c r="D246" s="46">
        <f t="shared" si="314"/>
        <v>0.45535214749809277</v>
      </c>
      <c r="E246" s="46">
        <f t="shared" si="314"/>
        <v>0.44336020837871304</v>
      </c>
      <c r="F246" s="46">
        <f t="shared" si="314"/>
        <v>0.4969822549627369</v>
      </c>
      <c r="G246" s="46">
        <f t="shared" si="314"/>
        <v>0.51180431666818116</v>
      </c>
      <c r="H246" s="46">
        <f t="shared" si="314"/>
        <v>0.51422255244131632</v>
      </c>
      <c r="I246" s="46">
        <f t="shared" si="314"/>
        <v>0.52425621581700355</v>
      </c>
      <c r="J246" s="46">
        <f t="shared" si="314"/>
        <v>0.50446075374218835</v>
      </c>
      <c r="K246" s="46">
        <f t="shared" si="314"/>
        <v>0.52366373820623258</v>
      </c>
      <c r="L246" s="46">
        <f t="shared" si="314"/>
        <v>0.52487339134679989</v>
      </c>
      <c r="M246" s="46">
        <f t="shared" si="314"/>
        <v>0.53461816639793991</v>
      </c>
      <c r="N246" s="46">
        <f t="shared" si="314"/>
        <v>0.54212959309223485</v>
      </c>
      <c r="O246" s="46">
        <f t="shared" si="314"/>
        <v>0.55176905810968069</v>
      </c>
      <c r="P246" s="46">
        <f t="shared" si="314"/>
        <v>0.53180158842685987</v>
      </c>
      <c r="Q246" s="46">
        <f t="shared" si="314"/>
        <v>0.48625489968994962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3.7225943824863515E-2</v>
      </c>
      <c r="C250" s="54">
        <f t="shared" si="316"/>
        <v>3.3951196842739208E-2</v>
      </c>
      <c r="D250" s="54">
        <f t="shared" si="316"/>
        <v>3.1886465692773133E-2</v>
      </c>
      <c r="E250" s="54">
        <f t="shared" si="316"/>
        <v>2.8313373821687353E-2</v>
      </c>
      <c r="F250" s="54">
        <f t="shared" si="316"/>
        <v>2.735393469774142E-2</v>
      </c>
      <c r="G250" s="54">
        <f t="shared" si="316"/>
        <v>2.7144877736301299E-2</v>
      </c>
      <c r="H250" s="54">
        <f t="shared" si="316"/>
        <v>2.7116195980676532E-2</v>
      </c>
      <c r="I250" s="54">
        <f t="shared" si="316"/>
        <v>2.6646294920824907E-2</v>
      </c>
      <c r="J250" s="54">
        <f t="shared" si="316"/>
        <v>2.7505035936746677E-2</v>
      </c>
      <c r="K250" s="54">
        <f t="shared" si="316"/>
        <v>2.7938951932661805E-2</v>
      </c>
      <c r="L250" s="54">
        <f t="shared" si="316"/>
        <v>3.0087074599037089E-2</v>
      </c>
      <c r="M250" s="54">
        <f t="shared" si="316"/>
        <v>3.0882454632790265E-2</v>
      </c>
      <c r="N250" s="54">
        <f t="shared" si="316"/>
        <v>3.2580922095549969E-2</v>
      </c>
      <c r="O250" s="54">
        <f t="shared" si="316"/>
        <v>3.3378870700434465E-2</v>
      </c>
      <c r="P250" s="54">
        <f t="shared" si="316"/>
        <v>3.2835827888986306E-2</v>
      </c>
      <c r="Q250" s="54">
        <f t="shared" si="316"/>
        <v>3.266702530165997E-2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0.94237378359588397</v>
      </c>
      <c r="C251" s="50">
        <f t="shared" si="317"/>
        <v>0.9443382641826229</v>
      </c>
      <c r="D251" s="50">
        <f t="shared" si="317"/>
        <v>0.94822072779031452</v>
      </c>
      <c r="E251" s="50">
        <f t="shared" si="317"/>
        <v>0.9553375535318398</v>
      </c>
      <c r="F251" s="50">
        <f t="shared" si="317"/>
        <v>0.95802063706411422</v>
      </c>
      <c r="G251" s="50">
        <f t="shared" si="317"/>
        <v>0.95904055004842592</v>
      </c>
      <c r="H251" s="50">
        <f t="shared" si="317"/>
        <v>0.95906645526285927</v>
      </c>
      <c r="I251" s="50">
        <f t="shared" si="317"/>
        <v>0.96011208385590652</v>
      </c>
      <c r="J251" s="50">
        <f t="shared" si="317"/>
        <v>0.9591873007076035</v>
      </c>
      <c r="K251" s="50">
        <f t="shared" si="317"/>
        <v>0.95865424232371566</v>
      </c>
      <c r="L251" s="50">
        <f t="shared" si="317"/>
        <v>0.95522281892021654</v>
      </c>
      <c r="M251" s="50">
        <f t="shared" si="317"/>
        <v>0.95495547223391319</v>
      </c>
      <c r="N251" s="50">
        <f t="shared" si="317"/>
        <v>0.9533441575672662</v>
      </c>
      <c r="O251" s="50">
        <f t="shared" si="317"/>
        <v>0.9518341265295539</v>
      </c>
      <c r="P251" s="50">
        <f t="shared" si="317"/>
        <v>0.95201939379068201</v>
      </c>
      <c r="Q251" s="50">
        <f t="shared" si="317"/>
        <v>0.95316055026100133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0.74014218384773889</v>
      </c>
      <c r="C252" s="52">
        <f t="shared" si="318"/>
        <v>0.72561203551187436</v>
      </c>
      <c r="D252" s="52">
        <f t="shared" si="318"/>
        <v>0.7080398089225195</v>
      </c>
      <c r="E252" s="52">
        <f t="shared" si="318"/>
        <v>0.69196605566218361</v>
      </c>
      <c r="F252" s="52">
        <f t="shared" si="318"/>
        <v>0.67031403144305468</v>
      </c>
      <c r="G252" s="52">
        <f t="shared" si="318"/>
        <v>0.6314507492941841</v>
      </c>
      <c r="H252" s="52">
        <f t="shared" si="318"/>
        <v>0.60717966324560035</v>
      </c>
      <c r="I252" s="52">
        <f t="shared" si="318"/>
        <v>0.60199988411970118</v>
      </c>
      <c r="J252" s="52">
        <f t="shared" si="318"/>
        <v>0.58942409019206166</v>
      </c>
      <c r="K252" s="52">
        <f t="shared" si="318"/>
        <v>0.58793563715031671</v>
      </c>
      <c r="L252" s="52">
        <f t="shared" si="318"/>
        <v>0.56976097394395575</v>
      </c>
      <c r="M252" s="52">
        <f t="shared" si="318"/>
        <v>0.55652522328922438</v>
      </c>
      <c r="N252" s="52">
        <f t="shared" si="318"/>
        <v>0.53410945036122615</v>
      </c>
      <c r="O252" s="52">
        <f t="shared" si="318"/>
        <v>0.51521207718716766</v>
      </c>
      <c r="P252" s="52">
        <f t="shared" si="318"/>
        <v>0.50130363914192477</v>
      </c>
      <c r="Q252" s="52">
        <f t="shared" si="318"/>
        <v>0.49130027727939479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0.184226843321212</v>
      </c>
      <c r="C253" s="52">
        <f t="shared" si="319"/>
        <v>0.20102037961443348</v>
      </c>
      <c r="D253" s="52">
        <f t="shared" si="319"/>
        <v>0.22267141931194212</v>
      </c>
      <c r="E253" s="52">
        <f t="shared" si="319"/>
        <v>0.24578619150176073</v>
      </c>
      <c r="F253" s="52">
        <f t="shared" si="319"/>
        <v>0.26970439187364714</v>
      </c>
      <c r="G253" s="52">
        <f t="shared" si="319"/>
        <v>0.30962231143982732</v>
      </c>
      <c r="H253" s="52">
        <f t="shared" si="319"/>
        <v>0.33320191790279885</v>
      </c>
      <c r="I253" s="52">
        <f t="shared" si="319"/>
        <v>0.33892239150827452</v>
      </c>
      <c r="J253" s="52">
        <f t="shared" si="319"/>
        <v>0.35111640490206764</v>
      </c>
      <c r="K253" s="52">
        <f t="shared" si="319"/>
        <v>0.35137593553416291</v>
      </c>
      <c r="L253" s="52">
        <f t="shared" si="319"/>
        <v>0.36572035276663944</v>
      </c>
      <c r="M253" s="52">
        <f t="shared" si="319"/>
        <v>0.37821016645222405</v>
      </c>
      <c r="N253" s="52">
        <f t="shared" si="319"/>
        <v>0.39638557409761521</v>
      </c>
      <c r="O253" s="52">
        <f t="shared" si="319"/>
        <v>0.41243142024026347</v>
      </c>
      <c r="P253" s="52">
        <f t="shared" si="319"/>
        <v>0.42367989852299326</v>
      </c>
      <c r="Q253" s="52">
        <f t="shared" si="319"/>
        <v>0.43499263228450397</v>
      </c>
    </row>
    <row r="254" spans="1:17" ht="11.45" customHeight="1" x14ac:dyDescent="0.25">
      <c r="A254" s="53" t="s">
        <v>57</v>
      </c>
      <c r="B254" s="52">
        <f t="shared" ref="B254:Q254" si="320">IF(B36=0,0,B36/B$31)</f>
        <v>1.8004756426933093E-2</v>
      </c>
      <c r="C254" s="52">
        <f t="shared" si="320"/>
        <v>1.7705849056314976E-2</v>
      </c>
      <c r="D254" s="52">
        <f t="shared" si="320"/>
        <v>1.7509499555853004E-2</v>
      </c>
      <c r="E254" s="52">
        <f t="shared" si="320"/>
        <v>1.758530636789548E-2</v>
      </c>
      <c r="F254" s="52">
        <f t="shared" si="320"/>
        <v>1.8002213747412437E-2</v>
      </c>
      <c r="G254" s="52">
        <f t="shared" si="320"/>
        <v>1.7967489314414484E-2</v>
      </c>
      <c r="H254" s="52">
        <f t="shared" si="320"/>
        <v>1.8684874114459994E-2</v>
      </c>
      <c r="I254" s="52">
        <f t="shared" si="320"/>
        <v>1.9189808227930837E-2</v>
      </c>
      <c r="J254" s="52">
        <f t="shared" si="320"/>
        <v>1.864680561347425E-2</v>
      </c>
      <c r="K254" s="52">
        <f t="shared" si="320"/>
        <v>1.9342669639236039E-2</v>
      </c>
      <c r="L254" s="52">
        <f t="shared" si="320"/>
        <v>1.97009483153643E-2</v>
      </c>
      <c r="M254" s="52">
        <f t="shared" si="320"/>
        <v>2.0121801536225562E-2</v>
      </c>
      <c r="N254" s="52">
        <f t="shared" si="320"/>
        <v>2.2642370204541278E-2</v>
      </c>
      <c r="O254" s="52">
        <f t="shared" si="320"/>
        <v>2.3867661918397561E-2</v>
      </c>
      <c r="P254" s="52">
        <f t="shared" si="320"/>
        <v>2.528146986597361E-2</v>
      </c>
      <c r="Q254" s="52">
        <f t="shared" si="320"/>
        <v>2.4242872489509223E-2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3.9239570875098212E-5</v>
      </c>
      <c r="M255" s="52">
        <f t="shared" si="321"/>
        <v>8.4663835163436887E-5</v>
      </c>
      <c r="N255" s="52">
        <f t="shared" si="321"/>
        <v>1.898094481454804E-4</v>
      </c>
      <c r="O255" s="52">
        <f t="shared" si="321"/>
        <v>2.661036650491869E-4</v>
      </c>
      <c r="P255" s="52">
        <f t="shared" si="321"/>
        <v>1.6516282191212182E-3</v>
      </c>
      <c r="Q255" s="52">
        <f t="shared" si="321"/>
        <v>2.4358203608270475E-3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1.8467458276691287E-6</v>
      </c>
      <c r="P256" s="52">
        <f t="shared" si="322"/>
        <v>9.1371634010314402E-6</v>
      </c>
      <c r="Q256" s="52">
        <f t="shared" si="322"/>
        <v>3.5424515257940269E-5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1.3043233821158896E-6</v>
      </c>
      <c r="M257" s="52">
        <f t="shared" si="323"/>
        <v>1.3617121075751828E-5</v>
      </c>
      <c r="N257" s="52">
        <f t="shared" si="323"/>
        <v>1.6953455738197758E-5</v>
      </c>
      <c r="O257" s="52">
        <f t="shared" si="323"/>
        <v>5.5016772848358779E-5</v>
      </c>
      <c r="P257" s="52">
        <f t="shared" si="323"/>
        <v>9.3620877268032579E-5</v>
      </c>
      <c r="Q257" s="52">
        <f t="shared" si="323"/>
        <v>1.5352333150823533E-4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2.0400272579252421E-2</v>
      </c>
      <c r="C258" s="50">
        <f t="shared" si="324"/>
        <v>2.1710538974637841E-2</v>
      </c>
      <c r="D258" s="50">
        <f t="shared" si="324"/>
        <v>1.9892806516912411E-2</v>
      </c>
      <c r="E258" s="50">
        <f t="shared" si="324"/>
        <v>1.6349072646472885E-2</v>
      </c>
      <c r="F258" s="50">
        <f t="shared" si="324"/>
        <v>1.4625428238144399E-2</v>
      </c>
      <c r="G258" s="50">
        <f t="shared" si="324"/>
        <v>1.3814572215272804E-2</v>
      </c>
      <c r="H258" s="50">
        <f t="shared" si="324"/>
        <v>1.3817348756464202E-2</v>
      </c>
      <c r="I258" s="50">
        <f t="shared" si="324"/>
        <v>1.324162122326846E-2</v>
      </c>
      <c r="J258" s="50">
        <f t="shared" si="324"/>
        <v>1.3307663355649747E-2</v>
      </c>
      <c r="K258" s="50">
        <f t="shared" si="324"/>
        <v>1.3406805743622558E-2</v>
      </c>
      <c r="L258" s="50">
        <f t="shared" si="324"/>
        <v>1.4690106480746378E-2</v>
      </c>
      <c r="M258" s="50">
        <f t="shared" si="324"/>
        <v>1.416207313329656E-2</v>
      </c>
      <c r="N258" s="50">
        <f t="shared" si="324"/>
        <v>1.4074920337183916E-2</v>
      </c>
      <c r="O258" s="50">
        <f t="shared" si="324"/>
        <v>1.4787002770011661E-2</v>
      </c>
      <c r="P258" s="50">
        <f t="shared" si="324"/>
        <v>1.5144778320331679E-2</v>
      </c>
      <c r="Q258" s="50">
        <f t="shared" si="324"/>
        <v>1.4172424437338576E-2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1.4334715803871879E-3</v>
      </c>
      <c r="C259" s="52">
        <f t="shared" si="325"/>
        <v>1.3601842287480866E-3</v>
      </c>
      <c r="D259" s="52">
        <f t="shared" si="325"/>
        <v>1.3291173323043081E-3</v>
      </c>
      <c r="E259" s="52">
        <f t="shared" si="325"/>
        <v>1.0068255313047563E-3</v>
      </c>
      <c r="F259" s="52">
        <f t="shared" si="325"/>
        <v>8.4759175197820287E-4</v>
      </c>
      <c r="G259" s="52">
        <f t="shared" si="325"/>
        <v>7.3965202139544589E-4</v>
      </c>
      <c r="H259" s="52">
        <f t="shared" si="325"/>
        <v>6.9491175147971763E-4</v>
      </c>
      <c r="I259" s="52">
        <f t="shared" si="325"/>
        <v>6.5128248417910099E-4</v>
      </c>
      <c r="J259" s="52">
        <f t="shared" si="325"/>
        <v>6.2103185897455519E-4</v>
      </c>
      <c r="K259" s="52">
        <f t="shared" si="325"/>
        <v>5.8374131582592708E-4</v>
      </c>
      <c r="L259" s="52">
        <f t="shared" si="325"/>
        <v>6.278669361172649E-4</v>
      </c>
      <c r="M259" s="52">
        <f t="shared" si="325"/>
        <v>5.8158532839485452E-4</v>
      </c>
      <c r="N259" s="52">
        <f t="shared" si="325"/>
        <v>5.3947135497486962E-4</v>
      </c>
      <c r="O259" s="52">
        <f t="shared" si="325"/>
        <v>5.5994416338875971E-4</v>
      </c>
      <c r="P259" s="52">
        <f t="shared" si="325"/>
        <v>5.4438284159403865E-4</v>
      </c>
      <c r="Q259" s="52">
        <f t="shared" si="325"/>
        <v>4.8147370780679695E-4</v>
      </c>
    </row>
    <row r="260" spans="1:17" ht="11.45" customHeight="1" x14ac:dyDescent="0.25">
      <c r="A260" s="53" t="s">
        <v>58</v>
      </c>
      <c r="B260" s="52">
        <f t="shared" ref="B260:Q260" si="326">IF(B42=0,0,B42/B$31)</f>
        <v>1.7907931752512377E-2</v>
      </c>
      <c r="C260" s="52">
        <f t="shared" si="326"/>
        <v>1.9271018603375205E-2</v>
      </c>
      <c r="D260" s="52">
        <f t="shared" si="326"/>
        <v>1.7437887217160379E-2</v>
      </c>
      <c r="E260" s="52">
        <f t="shared" si="326"/>
        <v>1.4295933287014152E-2</v>
      </c>
      <c r="F260" s="52">
        <f t="shared" si="326"/>
        <v>1.2687525855368241E-2</v>
      </c>
      <c r="G260" s="52">
        <f t="shared" si="326"/>
        <v>1.2043712590283254E-2</v>
      </c>
      <c r="H260" s="52">
        <f t="shared" si="326"/>
        <v>1.2130981103704259E-2</v>
      </c>
      <c r="I260" s="52">
        <f t="shared" si="326"/>
        <v>1.1792092703739316E-2</v>
      </c>
      <c r="J260" s="52">
        <f t="shared" si="326"/>
        <v>1.1851347185017531E-2</v>
      </c>
      <c r="K260" s="52">
        <f t="shared" si="326"/>
        <v>1.193488635469986E-2</v>
      </c>
      <c r="L260" s="52">
        <f t="shared" si="326"/>
        <v>1.3025099142825571E-2</v>
      </c>
      <c r="M260" s="52">
        <f t="shared" si="326"/>
        <v>1.2467373854763215E-2</v>
      </c>
      <c r="N260" s="52">
        <f t="shared" si="326"/>
        <v>1.2310621866591343E-2</v>
      </c>
      <c r="O260" s="52">
        <f t="shared" si="326"/>
        <v>1.3090158171806017E-2</v>
      </c>
      <c r="P260" s="52">
        <f t="shared" si="326"/>
        <v>1.3528299724470777E-2</v>
      </c>
      <c r="Q260" s="52">
        <f t="shared" si="326"/>
        <v>1.2362825507432946E-2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2.5133766843236103E-4</v>
      </c>
      <c r="C262" s="52">
        <f t="shared" si="328"/>
        <v>2.9422794207454661E-4</v>
      </c>
      <c r="D262" s="52">
        <f t="shared" si="328"/>
        <v>3.8345514339976851E-4</v>
      </c>
      <c r="E262" s="52">
        <f t="shared" si="328"/>
        <v>3.860577505644225E-4</v>
      </c>
      <c r="F262" s="52">
        <f t="shared" si="328"/>
        <v>4.4604962803216437E-4</v>
      </c>
      <c r="G262" s="52">
        <f t="shared" si="328"/>
        <v>4.194860973877398E-4</v>
      </c>
      <c r="H262" s="52">
        <f t="shared" si="328"/>
        <v>3.7621305106742386E-4</v>
      </c>
      <c r="I262" s="52">
        <f t="shared" si="328"/>
        <v>2.1750042968369501E-4</v>
      </c>
      <c r="J262" s="52">
        <f t="shared" si="328"/>
        <v>2.5492150730521365E-4</v>
      </c>
      <c r="K262" s="52">
        <f t="shared" si="328"/>
        <v>3.076117593686584E-4</v>
      </c>
      <c r="L262" s="52">
        <f t="shared" si="328"/>
        <v>4.2031936452176298E-4</v>
      </c>
      <c r="M262" s="52">
        <f t="shared" si="328"/>
        <v>4.9510073135132818E-4</v>
      </c>
      <c r="N262" s="52">
        <f t="shared" si="328"/>
        <v>5.8899193720447101E-4</v>
      </c>
      <c r="O262" s="52">
        <f t="shared" si="328"/>
        <v>6.3575839153582302E-4</v>
      </c>
      <c r="P262" s="52">
        <f t="shared" si="328"/>
        <v>9.4269621684991446E-4</v>
      </c>
      <c r="Q262" s="52">
        <f t="shared" si="328"/>
        <v>1.2254998142632997E-3</v>
      </c>
    </row>
    <row r="263" spans="1:17" ht="11.45" customHeight="1" x14ac:dyDescent="0.25">
      <c r="A263" s="53" t="s">
        <v>55</v>
      </c>
      <c r="B263" s="52">
        <f t="shared" ref="B263:Q263" si="329">IF(B45=0,0,B45/B$31)</f>
        <v>8.0753157792049478E-4</v>
      </c>
      <c r="C263" s="52">
        <f t="shared" si="329"/>
        <v>7.8510820044000332E-4</v>
      </c>
      <c r="D263" s="52">
        <f t="shared" si="329"/>
        <v>7.4234682404795635E-4</v>
      </c>
      <c r="E263" s="52">
        <f t="shared" si="329"/>
        <v>6.6025607758955123E-4</v>
      </c>
      <c r="F263" s="52">
        <f t="shared" si="329"/>
        <v>6.4426100276579067E-4</v>
      </c>
      <c r="G263" s="52">
        <f t="shared" si="329"/>
        <v>6.1172150620636293E-4</v>
      </c>
      <c r="H263" s="52">
        <f t="shared" si="329"/>
        <v>6.1524285021280099E-4</v>
      </c>
      <c r="I263" s="52">
        <f t="shared" si="329"/>
        <v>5.8074560566634674E-4</v>
      </c>
      <c r="J263" s="52">
        <f t="shared" si="329"/>
        <v>5.8036280435244615E-4</v>
      </c>
      <c r="K263" s="52">
        <f t="shared" si="329"/>
        <v>5.8056631372811111E-4</v>
      </c>
      <c r="L263" s="52">
        <f t="shared" si="329"/>
        <v>6.1682103728178089E-4</v>
      </c>
      <c r="M263" s="52">
        <f t="shared" si="329"/>
        <v>6.1801321878716302E-4</v>
      </c>
      <c r="N263" s="52">
        <f t="shared" si="329"/>
        <v>6.3583517841322979E-4</v>
      </c>
      <c r="O263" s="52">
        <f t="shared" si="329"/>
        <v>5.011420432810595E-4</v>
      </c>
      <c r="P263" s="52">
        <f t="shared" si="329"/>
        <v>1.2939953741694614E-4</v>
      </c>
      <c r="Q263" s="52">
        <f t="shared" si="329"/>
        <v>1.0262540783553454E-4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0.37366051131849709</v>
      </c>
      <c r="C265" s="54">
        <f t="shared" si="331"/>
        <v>0.38324743589689048</v>
      </c>
      <c r="D265" s="54">
        <f t="shared" si="331"/>
        <v>0.39899501038685703</v>
      </c>
      <c r="E265" s="54">
        <f t="shared" si="331"/>
        <v>0.40799569841668987</v>
      </c>
      <c r="F265" s="54">
        <f t="shared" si="331"/>
        <v>0.42106386517985855</v>
      </c>
      <c r="G265" s="54">
        <f t="shared" si="331"/>
        <v>0.43839045199624938</v>
      </c>
      <c r="H265" s="54">
        <f t="shared" si="331"/>
        <v>0.47998175024613632</v>
      </c>
      <c r="I265" s="54">
        <f t="shared" si="331"/>
        <v>0.51449912773254325</v>
      </c>
      <c r="J265" s="54">
        <f t="shared" si="331"/>
        <v>0.57192778874782035</v>
      </c>
      <c r="K265" s="54">
        <f t="shared" si="331"/>
        <v>0.61238351383642198</v>
      </c>
      <c r="L265" s="54">
        <f t="shared" si="331"/>
        <v>0.62288466628285355</v>
      </c>
      <c r="M265" s="54">
        <f t="shared" si="331"/>
        <v>0.62358035565262526</v>
      </c>
      <c r="N265" s="54">
        <f t="shared" si="331"/>
        <v>0.63419751410981995</v>
      </c>
      <c r="O265" s="54">
        <f t="shared" si="331"/>
        <v>0.62859177404612288</v>
      </c>
      <c r="P265" s="54">
        <f t="shared" si="331"/>
        <v>0.6424808407588396</v>
      </c>
      <c r="Q265" s="54">
        <f t="shared" si="331"/>
        <v>0.63219641679857586</v>
      </c>
    </row>
    <row r="266" spans="1:17" ht="11.45" customHeight="1" x14ac:dyDescent="0.25">
      <c r="A266" s="53" t="s">
        <v>59</v>
      </c>
      <c r="B266" s="52">
        <f t="shared" ref="B266:Q266" si="332">IF(B48=0,0,B48/B$46)</f>
        <v>8.5998084946667858E-2</v>
      </c>
      <c r="C266" s="52">
        <f t="shared" si="332"/>
        <v>8.4180140188425914E-2</v>
      </c>
      <c r="D266" s="52">
        <f t="shared" si="332"/>
        <v>8.4372087116101738E-2</v>
      </c>
      <c r="E266" s="52">
        <f t="shared" si="332"/>
        <v>7.3958459335270829E-2</v>
      </c>
      <c r="F266" s="52">
        <f t="shared" si="332"/>
        <v>6.7889274833941804E-2</v>
      </c>
      <c r="G266" s="52">
        <f t="shared" si="332"/>
        <v>6.4877840368359363E-2</v>
      </c>
      <c r="H266" s="52">
        <f t="shared" si="332"/>
        <v>7.1431623368090516E-2</v>
      </c>
      <c r="I266" s="52">
        <f t="shared" si="332"/>
        <v>7.6350557760141671E-2</v>
      </c>
      <c r="J266" s="52">
        <f t="shared" si="332"/>
        <v>7.9836541742908593E-2</v>
      </c>
      <c r="K266" s="52">
        <f t="shared" si="332"/>
        <v>8.1756098255436685E-2</v>
      </c>
      <c r="L266" s="52">
        <f t="shared" si="332"/>
        <v>7.7522243939513999E-2</v>
      </c>
      <c r="M266" s="52">
        <f t="shared" si="332"/>
        <v>7.4260195732655299E-2</v>
      </c>
      <c r="N266" s="52">
        <f t="shared" si="332"/>
        <v>7.2135482442744855E-2</v>
      </c>
      <c r="O266" s="52">
        <f t="shared" si="332"/>
        <v>6.9179292444653095E-2</v>
      </c>
      <c r="P266" s="52">
        <f t="shared" si="332"/>
        <v>6.5956778247676526E-2</v>
      </c>
      <c r="Q266" s="52">
        <f t="shared" si="332"/>
        <v>6.3078204923474435E-2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0.27337288337269589</v>
      </c>
      <c r="C267" s="52">
        <f t="shared" si="333"/>
        <v>0.28653130037407493</v>
      </c>
      <c r="D267" s="52">
        <f t="shared" si="333"/>
        <v>0.30330170478575608</v>
      </c>
      <c r="E267" s="52">
        <f t="shared" si="333"/>
        <v>0.32395011405316076</v>
      </c>
      <c r="F267" s="52">
        <f t="shared" si="333"/>
        <v>0.34388223300704734</v>
      </c>
      <c r="G267" s="52">
        <f t="shared" si="333"/>
        <v>0.3652119107502706</v>
      </c>
      <c r="H267" s="52">
        <f t="shared" si="333"/>
        <v>0.40022107958552039</v>
      </c>
      <c r="I267" s="52">
        <f t="shared" si="333"/>
        <v>0.4298075196405754</v>
      </c>
      <c r="J267" s="52">
        <f t="shared" si="333"/>
        <v>0.48448098241603504</v>
      </c>
      <c r="K267" s="52">
        <f t="shared" si="333"/>
        <v>0.52240626574609206</v>
      </c>
      <c r="L267" s="52">
        <f t="shared" si="333"/>
        <v>0.53765632688223775</v>
      </c>
      <c r="M267" s="52">
        <f t="shared" si="333"/>
        <v>0.54160353524945215</v>
      </c>
      <c r="N267" s="52">
        <f t="shared" si="333"/>
        <v>0.55308831948753845</v>
      </c>
      <c r="O267" s="52">
        <f t="shared" si="333"/>
        <v>0.55012068760421762</v>
      </c>
      <c r="P267" s="52">
        <f t="shared" si="333"/>
        <v>0.56602145905629508</v>
      </c>
      <c r="Q267" s="52">
        <f t="shared" si="333"/>
        <v>0.55707425155360546</v>
      </c>
    </row>
    <row r="268" spans="1:17" ht="11.45" customHeight="1" x14ac:dyDescent="0.25">
      <c r="A268" s="53" t="s">
        <v>57</v>
      </c>
      <c r="B268" s="52">
        <f t="shared" ref="B268:Q268" si="334">IF(B50=0,0,B50/B$46)</f>
        <v>1.4289542999133297E-2</v>
      </c>
      <c r="C268" s="52">
        <f t="shared" si="334"/>
        <v>1.2535995334389614E-2</v>
      </c>
      <c r="D268" s="52">
        <f t="shared" si="334"/>
        <v>1.1321218484999278E-2</v>
      </c>
      <c r="E268" s="52">
        <f t="shared" si="334"/>
        <v>1.0087125028258311E-2</v>
      </c>
      <c r="F268" s="52">
        <f t="shared" si="334"/>
        <v>9.2923573388694631E-3</v>
      </c>
      <c r="G268" s="52">
        <f t="shared" si="334"/>
        <v>8.3007008776194904E-3</v>
      </c>
      <c r="H268" s="52">
        <f t="shared" si="334"/>
        <v>8.3290472925254752E-3</v>
      </c>
      <c r="I268" s="52">
        <f t="shared" si="334"/>
        <v>8.3410503318261126E-3</v>
      </c>
      <c r="J268" s="52">
        <f t="shared" si="334"/>
        <v>7.6102645888767003E-3</v>
      </c>
      <c r="K268" s="52">
        <f t="shared" si="334"/>
        <v>8.2211498348930979E-3</v>
      </c>
      <c r="L268" s="52">
        <f t="shared" si="334"/>
        <v>7.7060954611018265E-3</v>
      </c>
      <c r="M268" s="52">
        <f t="shared" si="334"/>
        <v>7.7166246705178722E-3</v>
      </c>
      <c r="N268" s="52">
        <f t="shared" si="334"/>
        <v>8.6436659264705583E-3</v>
      </c>
      <c r="O268" s="52">
        <f t="shared" si="334"/>
        <v>8.6510926668668612E-3</v>
      </c>
      <c r="P268" s="52">
        <f t="shared" si="334"/>
        <v>8.8685068325671541E-3</v>
      </c>
      <c r="Q268" s="52">
        <f t="shared" si="334"/>
        <v>8.0042815309033736E-3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3.3004625306598962E-4</v>
      </c>
      <c r="O269" s="52">
        <f t="shared" si="335"/>
        <v>6.4070133038520653E-4</v>
      </c>
      <c r="P269" s="52">
        <f t="shared" si="335"/>
        <v>1.6322130226890965E-3</v>
      </c>
      <c r="Q269" s="52">
        <f t="shared" si="335"/>
        <v>4.0277910038180823E-3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0</v>
      </c>
      <c r="N270" s="52">
        <f t="shared" si="336"/>
        <v>0</v>
      </c>
      <c r="O270" s="52">
        <f t="shared" si="336"/>
        <v>0</v>
      </c>
      <c r="P270" s="52">
        <f t="shared" si="336"/>
        <v>1.8835996118057024E-6</v>
      </c>
      <c r="Q270" s="52">
        <f t="shared" si="336"/>
        <v>1.1887786774487279E-5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0.62633948868150302</v>
      </c>
      <c r="C271" s="50">
        <f t="shared" si="337"/>
        <v>0.61675256410310964</v>
      </c>
      <c r="D271" s="50">
        <f t="shared" si="337"/>
        <v>0.60100498961314308</v>
      </c>
      <c r="E271" s="50">
        <f t="shared" si="337"/>
        <v>0.59200430158331008</v>
      </c>
      <c r="F271" s="50">
        <f t="shared" si="337"/>
        <v>0.57893613482014139</v>
      </c>
      <c r="G271" s="50">
        <f t="shared" si="337"/>
        <v>0.56160954800375062</v>
      </c>
      <c r="H271" s="50">
        <f t="shared" si="337"/>
        <v>0.52001824975386368</v>
      </c>
      <c r="I271" s="50">
        <f t="shared" si="337"/>
        <v>0.48550087226745664</v>
      </c>
      <c r="J271" s="50">
        <f t="shared" si="337"/>
        <v>0.42807221125217965</v>
      </c>
      <c r="K271" s="50">
        <f t="shared" si="337"/>
        <v>0.38761648616357808</v>
      </c>
      <c r="L271" s="50">
        <f t="shared" si="337"/>
        <v>0.37711533371714628</v>
      </c>
      <c r="M271" s="50">
        <f t="shared" si="337"/>
        <v>0.37641964434737457</v>
      </c>
      <c r="N271" s="50">
        <f t="shared" si="337"/>
        <v>0.36580248589018005</v>
      </c>
      <c r="O271" s="50">
        <f t="shared" si="337"/>
        <v>0.37140822595387718</v>
      </c>
      <c r="P271" s="50">
        <f t="shared" si="337"/>
        <v>0.35751915924116034</v>
      </c>
      <c r="Q271" s="50">
        <f t="shared" si="337"/>
        <v>0.36780358320142403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0.3908909464655605</v>
      </c>
      <c r="C272" s="48">
        <f t="shared" si="338"/>
        <v>0.39759609102592797</v>
      </c>
      <c r="D272" s="48">
        <f t="shared" si="338"/>
        <v>0.3992141117569778</v>
      </c>
      <c r="E272" s="48">
        <f t="shared" si="338"/>
        <v>0.41231534565646821</v>
      </c>
      <c r="F272" s="48">
        <f t="shared" si="338"/>
        <v>0.39469040849657577</v>
      </c>
      <c r="G272" s="48">
        <f t="shared" si="338"/>
        <v>0.39716026431268081</v>
      </c>
      <c r="H272" s="48">
        <f t="shared" si="338"/>
        <v>0.35913671268522901</v>
      </c>
      <c r="I272" s="48">
        <f t="shared" si="338"/>
        <v>0.33068565138042921</v>
      </c>
      <c r="J272" s="48">
        <f t="shared" si="338"/>
        <v>0.29349238753409596</v>
      </c>
      <c r="K272" s="48">
        <f t="shared" si="338"/>
        <v>0.25458079051716997</v>
      </c>
      <c r="L272" s="48">
        <f t="shared" si="338"/>
        <v>0.24168795591808848</v>
      </c>
      <c r="M272" s="48">
        <f t="shared" si="338"/>
        <v>0.23543232758754662</v>
      </c>
      <c r="N272" s="48">
        <f t="shared" si="338"/>
        <v>0.22503989361292626</v>
      </c>
      <c r="O272" s="48">
        <f t="shared" si="338"/>
        <v>0.2230369974453334</v>
      </c>
      <c r="P272" s="48">
        <f t="shared" si="338"/>
        <v>0.22103333350681728</v>
      </c>
      <c r="Q272" s="48">
        <f t="shared" si="338"/>
        <v>0.23868876236399558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0.23544854221594241</v>
      </c>
      <c r="C273" s="46">
        <f t="shared" si="339"/>
        <v>0.21915647307718167</v>
      </c>
      <c r="D273" s="46">
        <f t="shared" si="339"/>
        <v>0.2017908778561652</v>
      </c>
      <c r="E273" s="46">
        <f t="shared" si="339"/>
        <v>0.17968895592684189</v>
      </c>
      <c r="F273" s="46">
        <f t="shared" si="339"/>
        <v>0.18424572632356567</v>
      </c>
      <c r="G273" s="46">
        <f t="shared" si="339"/>
        <v>0.16444928369106987</v>
      </c>
      <c r="H273" s="46">
        <f t="shared" si="339"/>
        <v>0.16088153706863462</v>
      </c>
      <c r="I273" s="46">
        <f t="shared" si="339"/>
        <v>0.1548152208870274</v>
      </c>
      <c r="J273" s="46">
        <f t="shared" si="339"/>
        <v>0.13457982371808366</v>
      </c>
      <c r="K273" s="46">
        <f t="shared" si="339"/>
        <v>0.13303569564640808</v>
      </c>
      <c r="L273" s="46">
        <f t="shared" si="339"/>
        <v>0.13542737779905784</v>
      </c>
      <c r="M273" s="46">
        <f t="shared" si="339"/>
        <v>0.14098731675982795</v>
      </c>
      <c r="N273" s="46">
        <f t="shared" si="339"/>
        <v>0.14076259227725382</v>
      </c>
      <c r="O273" s="46">
        <f t="shared" si="339"/>
        <v>0.14837122850854376</v>
      </c>
      <c r="P273" s="46">
        <f t="shared" si="339"/>
        <v>0.13648582573434306</v>
      </c>
      <c r="Q273" s="46">
        <f t="shared" si="339"/>
        <v>0.12911482083742842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3840.3863039757466</v>
      </c>
      <c r="C4" s="96">
        <f t="shared" ref="C4:Q4" si="0">C5+C9+C10+C15</f>
        <v>4063.6417638656249</v>
      </c>
      <c r="D4" s="96">
        <f t="shared" si="0"/>
        <v>4276.839238279229</v>
      </c>
      <c r="E4" s="96">
        <f t="shared" si="0"/>
        <v>4848.2011916052988</v>
      </c>
      <c r="F4" s="96">
        <f t="shared" si="0"/>
        <v>5059.8486737870599</v>
      </c>
      <c r="G4" s="96">
        <f t="shared" si="0"/>
        <v>5445.6354691823581</v>
      </c>
      <c r="H4" s="96">
        <f t="shared" si="0"/>
        <v>5665.5870249724458</v>
      </c>
      <c r="I4" s="96">
        <f t="shared" si="0"/>
        <v>5956.4550050565676</v>
      </c>
      <c r="J4" s="96">
        <f t="shared" si="0"/>
        <v>5964.0280147214353</v>
      </c>
      <c r="K4" s="96">
        <f t="shared" si="0"/>
        <v>5888.042186854309</v>
      </c>
      <c r="L4" s="96">
        <f t="shared" si="0"/>
        <v>5591.4940212132651</v>
      </c>
      <c r="M4" s="96">
        <f t="shared" si="0"/>
        <v>5604.2507715884203</v>
      </c>
      <c r="N4" s="96">
        <f t="shared" si="0"/>
        <v>5504.9177809410803</v>
      </c>
      <c r="O4" s="96">
        <f t="shared" si="0"/>
        <v>5460.3601193707236</v>
      </c>
      <c r="P4" s="96">
        <f t="shared" si="0"/>
        <v>5669.6491846014769</v>
      </c>
      <c r="Q4" s="96">
        <f t="shared" si="0"/>
        <v>5898.5161608698036</v>
      </c>
    </row>
    <row r="5" spans="1:17" ht="11.45" customHeight="1" x14ac:dyDescent="0.25">
      <c r="A5" s="95" t="s">
        <v>91</v>
      </c>
      <c r="B5" s="94">
        <f>SUM(B6:B8)</f>
        <v>3764.9184680925405</v>
      </c>
      <c r="C5" s="94">
        <f t="shared" ref="C5:Q5" si="1">SUM(C6:C8)</f>
        <v>4003.0580500000001</v>
      </c>
      <c r="D5" s="94">
        <f t="shared" si="1"/>
        <v>4196.2710699999998</v>
      </c>
      <c r="E5" s="94">
        <f t="shared" si="1"/>
        <v>4769.5209100000002</v>
      </c>
      <c r="F5" s="94">
        <f t="shared" si="1"/>
        <v>5007.7942700000003</v>
      </c>
      <c r="G5" s="94">
        <f t="shared" si="1"/>
        <v>5424.4102167357123</v>
      </c>
      <c r="H5" s="94">
        <f t="shared" si="1"/>
        <v>5625.6034600000003</v>
      </c>
      <c r="I5" s="94">
        <f t="shared" si="1"/>
        <v>5911.8897299999999</v>
      </c>
      <c r="J5" s="94">
        <f t="shared" si="1"/>
        <v>5838.7647699999998</v>
      </c>
      <c r="K5" s="94">
        <f t="shared" si="1"/>
        <v>5676.9304300000003</v>
      </c>
      <c r="L5" s="94">
        <f t="shared" si="1"/>
        <v>5341.7081244293267</v>
      </c>
      <c r="M5" s="94">
        <f t="shared" si="1"/>
        <v>5284.0397334899008</v>
      </c>
      <c r="N5" s="94">
        <f t="shared" si="1"/>
        <v>5207.2754655160079</v>
      </c>
      <c r="O5" s="94">
        <f t="shared" si="1"/>
        <v>5161.9988475782084</v>
      </c>
      <c r="P5" s="94">
        <f t="shared" si="1"/>
        <v>5326.1876452704291</v>
      </c>
      <c r="Q5" s="94">
        <f t="shared" si="1"/>
        <v>5564.3616729950572</v>
      </c>
    </row>
    <row r="6" spans="1:17" ht="11.45" customHeight="1" x14ac:dyDescent="0.25">
      <c r="A6" s="17" t="s">
        <v>90</v>
      </c>
      <c r="B6" s="94">
        <v>68.119299765407845</v>
      </c>
      <c r="C6" s="94">
        <v>66.697490000000002</v>
      </c>
      <c r="D6" s="94">
        <v>67.765870000000007</v>
      </c>
      <c r="E6" s="94">
        <v>68.869429999999994</v>
      </c>
      <c r="F6" s="94">
        <v>71.975700000000003</v>
      </c>
      <c r="G6" s="94">
        <v>74.130521965427192</v>
      </c>
      <c r="H6" s="94">
        <v>78.802899999999994</v>
      </c>
      <c r="I6" s="94">
        <v>84.244169999999997</v>
      </c>
      <c r="J6" s="94">
        <v>81.600759999999994</v>
      </c>
      <c r="K6" s="94">
        <v>83.698419999999999</v>
      </c>
      <c r="L6" s="94">
        <v>80.58625666992954</v>
      </c>
      <c r="M6" s="94">
        <v>81.61553377050484</v>
      </c>
      <c r="N6" s="94">
        <v>89.971562995841069</v>
      </c>
      <c r="O6" s="94">
        <v>93.093935778263528</v>
      </c>
      <c r="P6" s="94">
        <v>102.51334373811692</v>
      </c>
      <c r="Q6" s="94">
        <v>102.52490189106915</v>
      </c>
    </row>
    <row r="7" spans="1:17" ht="11.45" customHeight="1" x14ac:dyDescent="0.25">
      <c r="A7" s="17" t="s">
        <v>89</v>
      </c>
      <c r="B7" s="94">
        <v>1921.5685474478969</v>
      </c>
      <c r="C7" s="94">
        <v>1965.98145</v>
      </c>
      <c r="D7" s="94">
        <v>1991.8853999999999</v>
      </c>
      <c r="E7" s="94">
        <v>2171.8456700000002</v>
      </c>
      <c r="F7" s="94">
        <v>2163.4695700000002</v>
      </c>
      <c r="G7" s="94">
        <v>2125.2983591065181</v>
      </c>
      <c r="H7" s="94">
        <v>2103.5556299999998</v>
      </c>
      <c r="I7" s="94">
        <v>2194.8073899999999</v>
      </c>
      <c r="J7" s="94">
        <v>2110.9</v>
      </c>
      <c r="K7" s="94">
        <v>2056.9850000000001</v>
      </c>
      <c r="L7" s="94">
        <v>1867.9419586803479</v>
      </c>
      <c r="M7" s="94">
        <v>1795.9055796998791</v>
      </c>
      <c r="N7" s="94">
        <v>1673.9707056625341</v>
      </c>
      <c r="O7" s="94">
        <v>1573.9020550836128</v>
      </c>
      <c r="P7" s="94">
        <v>1557.928873995651</v>
      </c>
      <c r="Q7" s="94">
        <v>1570.4581697056813</v>
      </c>
    </row>
    <row r="8" spans="1:17" ht="11.45" customHeight="1" x14ac:dyDescent="0.25">
      <c r="A8" s="17" t="s">
        <v>88</v>
      </c>
      <c r="B8" s="94">
        <v>1775.2306208792356</v>
      </c>
      <c r="C8" s="94">
        <v>1970.3791100000001</v>
      </c>
      <c r="D8" s="94">
        <v>2136.6197999999999</v>
      </c>
      <c r="E8" s="94">
        <v>2528.8058099999998</v>
      </c>
      <c r="F8" s="94">
        <v>2772.3489999999997</v>
      </c>
      <c r="G8" s="94">
        <v>3224.9813356637665</v>
      </c>
      <c r="H8" s="94">
        <v>3443.2449299999998</v>
      </c>
      <c r="I8" s="94">
        <v>3632.83817</v>
      </c>
      <c r="J8" s="94">
        <v>3646.2640100000003</v>
      </c>
      <c r="K8" s="94">
        <v>3536.24701</v>
      </c>
      <c r="L8" s="94">
        <v>3393.1799090790491</v>
      </c>
      <c r="M8" s="94">
        <v>3406.5186200195162</v>
      </c>
      <c r="N8" s="94">
        <v>3443.3331968576331</v>
      </c>
      <c r="O8" s="94">
        <v>3495.0028567163317</v>
      </c>
      <c r="P8" s="94">
        <v>3665.7454275366608</v>
      </c>
      <c r="Q8" s="94">
        <v>3891.3786013983063</v>
      </c>
    </row>
    <row r="9" spans="1:17" ht="11.45" customHeight="1" x14ac:dyDescent="0.25">
      <c r="A9" s="95" t="s">
        <v>25</v>
      </c>
      <c r="B9" s="94">
        <v>4.0604057299313965</v>
      </c>
      <c r="C9" s="94">
        <v>4.8851000000000013</v>
      </c>
      <c r="D9" s="94">
        <v>6.4999499999999983</v>
      </c>
      <c r="E9" s="94">
        <v>7.2996200000000009</v>
      </c>
      <c r="F9" s="94">
        <v>10.599779999999999</v>
      </c>
      <c r="G9" s="94">
        <v>8.9805707413957414</v>
      </c>
      <c r="H9" s="94">
        <v>12.099610000000002</v>
      </c>
      <c r="I9" s="94">
        <v>4.7084699999999984</v>
      </c>
      <c r="J9" s="94">
        <v>5.5076100000000068</v>
      </c>
      <c r="K9" s="94">
        <v>6.6002699999999948</v>
      </c>
      <c r="L9" s="94">
        <v>8.648904634648261</v>
      </c>
      <c r="M9" s="94">
        <v>10.246508371977967</v>
      </c>
      <c r="N9" s="94">
        <v>12.46780429736171</v>
      </c>
      <c r="O9" s="94">
        <v>13.590393712767359</v>
      </c>
      <c r="P9" s="94">
        <v>24.634741661976548</v>
      </c>
      <c r="Q9" s="94">
        <v>35.826737543045631</v>
      </c>
    </row>
    <row r="10" spans="1:17" ht="11.45" customHeight="1" x14ac:dyDescent="0.25">
      <c r="A10" s="95" t="s">
        <v>87</v>
      </c>
      <c r="B10" s="94">
        <f>SUM(B11:B14)</f>
        <v>61.86107462745759</v>
      </c>
      <c r="C10" s="94">
        <f t="shared" ref="C10:Q10" si="2">SUM(C11:C14)</f>
        <v>46.000130000000006</v>
      </c>
      <c r="D10" s="94">
        <f t="shared" si="2"/>
        <v>64.5</v>
      </c>
      <c r="E10" s="94">
        <f t="shared" si="2"/>
        <v>61.804250000000003</v>
      </c>
      <c r="F10" s="94">
        <f t="shared" si="2"/>
        <v>31.799890000000001</v>
      </c>
      <c r="G10" s="94">
        <f t="shared" si="2"/>
        <v>2.6511810600958734</v>
      </c>
      <c r="H10" s="94">
        <f t="shared" si="2"/>
        <v>18.00714</v>
      </c>
      <c r="I10" s="94">
        <f t="shared" si="2"/>
        <v>30.00177</v>
      </c>
      <c r="J10" s="94">
        <f t="shared" si="2"/>
        <v>109.90158</v>
      </c>
      <c r="K10" s="94">
        <f t="shared" si="2"/>
        <v>194.69186000000002</v>
      </c>
      <c r="L10" s="94">
        <f t="shared" si="2"/>
        <v>231.25059675597734</v>
      </c>
      <c r="M10" s="94">
        <f t="shared" si="2"/>
        <v>300.10959746269128</v>
      </c>
      <c r="N10" s="94">
        <f t="shared" si="2"/>
        <v>275.26989178214882</v>
      </c>
      <c r="O10" s="94">
        <f t="shared" si="2"/>
        <v>277.10877155175729</v>
      </c>
      <c r="P10" s="94">
        <f t="shared" si="2"/>
        <v>316.75742810738541</v>
      </c>
      <c r="Q10" s="94">
        <f t="shared" si="2"/>
        <v>296.50303748210615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1.2071400000000001</v>
      </c>
      <c r="I12" s="94">
        <v>0</v>
      </c>
      <c r="J12" s="94">
        <v>34.766729999999995</v>
      </c>
      <c r="K12" s="94">
        <v>58.664229999999996</v>
      </c>
      <c r="L12" s="94">
        <v>58.039552678918255</v>
      </c>
      <c r="M12" s="94">
        <v>60.619035345138379</v>
      </c>
      <c r="N12" s="94">
        <v>56.10489943923475</v>
      </c>
      <c r="O12" s="94">
        <v>53.525321403485762</v>
      </c>
      <c r="P12" s="94">
        <v>65.7781599312124</v>
      </c>
      <c r="Q12" s="94">
        <v>63.198570356925288</v>
      </c>
    </row>
    <row r="13" spans="1:17" ht="11.45" customHeight="1" x14ac:dyDescent="0.25">
      <c r="A13" s="17" t="s">
        <v>84</v>
      </c>
      <c r="B13" s="94">
        <v>61.86107462745759</v>
      </c>
      <c r="C13" s="94">
        <v>46.000130000000006</v>
      </c>
      <c r="D13" s="94">
        <v>64.5</v>
      </c>
      <c r="E13" s="94">
        <v>61.804250000000003</v>
      </c>
      <c r="F13" s="94">
        <v>31.799890000000001</v>
      </c>
      <c r="G13" s="94">
        <v>2.6511810600958734</v>
      </c>
      <c r="H13" s="94">
        <v>16.8</v>
      </c>
      <c r="I13" s="94">
        <v>30.00177</v>
      </c>
      <c r="J13" s="94">
        <v>75.13485</v>
      </c>
      <c r="K13" s="94">
        <v>136.02763000000002</v>
      </c>
      <c r="L13" s="94">
        <v>173.21104407705909</v>
      </c>
      <c r="M13" s="94">
        <v>239.49056211755288</v>
      </c>
      <c r="N13" s="94">
        <v>219.16499234291408</v>
      </c>
      <c r="O13" s="94">
        <v>223.58345014827154</v>
      </c>
      <c r="P13" s="94">
        <v>250.97926817617301</v>
      </c>
      <c r="Q13" s="94">
        <v>233.30446712518088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9.5463555258169741</v>
      </c>
      <c r="C15" s="92">
        <v>9.698483865624894</v>
      </c>
      <c r="D15" s="92">
        <v>9.568218279228434</v>
      </c>
      <c r="E15" s="92">
        <v>9.5764116052987269</v>
      </c>
      <c r="F15" s="92">
        <v>9.6547337870595751</v>
      </c>
      <c r="G15" s="92">
        <v>9.5935006451538012</v>
      </c>
      <c r="H15" s="92">
        <v>9.8768149724454517</v>
      </c>
      <c r="I15" s="92">
        <v>9.8550350565682763</v>
      </c>
      <c r="J15" s="92">
        <v>9.8540547214358085</v>
      </c>
      <c r="K15" s="92">
        <v>9.8196268543088419</v>
      </c>
      <c r="L15" s="92">
        <v>9.8863953933133839</v>
      </c>
      <c r="M15" s="92">
        <v>9.8549322638501415</v>
      </c>
      <c r="N15" s="92">
        <v>9.9046193455617466</v>
      </c>
      <c r="O15" s="92">
        <v>7.6621065279902396</v>
      </c>
      <c r="P15" s="92">
        <v>2.0693695616856664</v>
      </c>
      <c r="Q15" s="92">
        <v>1.8247128495942373</v>
      </c>
    </row>
    <row r="17" spans="1:17" ht="11.45" customHeight="1" x14ac:dyDescent="0.25">
      <c r="A17" s="27" t="s">
        <v>81</v>
      </c>
      <c r="B17" s="71">
        <f t="shared" ref="B17:Q17" si="3">B18+B42</f>
        <v>3840.3863039757466</v>
      </c>
      <c r="C17" s="71">
        <f t="shared" si="3"/>
        <v>4063.6417638656249</v>
      </c>
      <c r="D17" s="71">
        <f t="shared" si="3"/>
        <v>4276.8392382792281</v>
      </c>
      <c r="E17" s="71">
        <f t="shared" si="3"/>
        <v>4848.2011916052988</v>
      </c>
      <c r="F17" s="71">
        <f t="shared" si="3"/>
        <v>5059.8486737870608</v>
      </c>
      <c r="G17" s="71">
        <f t="shared" si="3"/>
        <v>5445.6354691823572</v>
      </c>
      <c r="H17" s="71">
        <f t="shared" si="3"/>
        <v>5665.5870249724449</v>
      </c>
      <c r="I17" s="71">
        <f t="shared" si="3"/>
        <v>5956.4550050565686</v>
      </c>
      <c r="J17" s="71">
        <f t="shared" si="3"/>
        <v>5964.0280147214362</v>
      </c>
      <c r="K17" s="71">
        <f t="shared" si="3"/>
        <v>5888.042186854309</v>
      </c>
      <c r="L17" s="71">
        <f t="shared" si="3"/>
        <v>5591.4940212132651</v>
      </c>
      <c r="M17" s="71">
        <f t="shared" si="3"/>
        <v>5604.2507715884194</v>
      </c>
      <c r="N17" s="71">
        <f t="shared" si="3"/>
        <v>5504.9177809410803</v>
      </c>
      <c r="O17" s="71">
        <f t="shared" si="3"/>
        <v>5460.3601193707236</v>
      </c>
      <c r="P17" s="71">
        <f t="shared" si="3"/>
        <v>5669.6491846014751</v>
      </c>
      <c r="Q17" s="71">
        <f t="shared" si="3"/>
        <v>5898.5161608698036</v>
      </c>
    </row>
    <row r="18" spans="1:17" ht="11.45" customHeight="1" x14ac:dyDescent="0.25">
      <c r="A18" s="25" t="s">
        <v>39</v>
      </c>
      <c r="B18" s="24">
        <f t="shared" ref="B18:Q18" si="4">B19+B21+B33</f>
        <v>2766.1640283951915</v>
      </c>
      <c r="C18" s="24">
        <f t="shared" si="4"/>
        <v>2892.6870416095617</v>
      </c>
      <c r="D18" s="24">
        <f t="shared" si="4"/>
        <v>2947.5197360558655</v>
      </c>
      <c r="E18" s="24">
        <f t="shared" si="4"/>
        <v>3206.3502171578757</v>
      </c>
      <c r="F18" s="24">
        <f t="shared" si="4"/>
        <v>3238.886919188004</v>
      </c>
      <c r="G18" s="24">
        <f t="shared" si="4"/>
        <v>3318.6200351027919</v>
      </c>
      <c r="H18" s="24">
        <f t="shared" si="4"/>
        <v>3392.025734393299</v>
      </c>
      <c r="I18" s="24">
        <f t="shared" si="4"/>
        <v>3545.1579303537005</v>
      </c>
      <c r="J18" s="24">
        <f t="shared" si="4"/>
        <v>3525.5653055707662</v>
      </c>
      <c r="K18" s="24">
        <f t="shared" si="4"/>
        <v>3494.439927530334</v>
      </c>
      <c r="L18" s="24">
        <f t="shared" si="4"/>
        <v>3292.6838556210446</v>
      </c>
      <c r="M18" s="24">
        <f t="shared" si="4"/>
        <v>3233.7827150697476</v>
      </c>
      <c r="N18" s="24">
        <f t="shared" si="4"/>
        <v>3126.2602900183874</v>
      </c>
      <c r="O18" s="24">
        <f t="shared" si="4"/>
        <v>3050.6973291959453</v>
      </c>
      <c r="P18" s="24">
        <f t="shared" si="4"/>
        <v>3140.0051119716009</v>
      </c>
      <c r="Q18" s="24">
        <f t="shared" si="4"/>
        <v>3212.4730096274507</v>
      </c>
    </row>
    <row r="19" spans="1:17" ht="11.45" customHeight="1" x14ac:dyDescent="0.25">
      <c r="A19" s="91" t="s">
        <v>80</v>
      </c>
      <c r="B19" s="90">
        <v>54.063568341064006</v>
      </c>
      <c r="C19" s="90">
        <v>51.524711067851918</v>
      </c>
      <c r="D19" s="90">
        <v>50.332852827990536</v>
      </c>
      <c r="E19" s="90">
        <v>50.223907657246926</v>
      </c>
      <c r="F19" s="90">
        <v>50.015091408053443</v>
      </c>
      <c r="G19" s="90">
        <v>51.541980750259441</v>
      </c>
      <c r="H19" s="90">
        <v>52.861838367377686</v>
      </c>
      <c r="I19" s="90">
        <v>54.598849827756254</v>
      </c>
      <c r="J19" s="90">
        <v>56.091852545020082</v>
      </c>
      <c r="K19" s="90">
        <v>56.512552067372113</v>
      </c>
      <c r="L19" s="90">
        <v>57.295510591930238</v>
      </c>
      <c r="M19" s="90">
        <v>57.998452013820796</v>
      </c>
      <c r="N19" s="90">
        <v>59.128817582483897</v>
      </c>
      <c r="O19" s="90">
        <v>59.030118978479244</v>
      </c>
      <c r="P19" s="90">
        <v>59.673118554274438</v>
      </c>
      <c r="Q19" s="90">
        <v>61.127646829101678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3.0317734842295937E-2</v>
      </c>
      <c r="I20" s="88">
        <v>0</v>
      </c>
      <c r="J20" s="88">
        <v>0.90886914792798512</v>
      </c>
      <c r="K20" s="88">
        <v>1.5670203289641227</v>
      </c>
      <c r="L20" s="88">
        <v>1.7266031816260485</v>
      </c>
      <c r="M20" s="88">
        <v>1.8937590076088826</v>
      </c>
      <c r="N20" s="88">
        <v>1.9174979143359305</v>
      </c>
      <c r="O20" s="88">
        <v>1.9414728647549908</v>
      </c>
      <c r="P20" s="88">
        <v>2.4174237432256298</v>
      </c>
      <c r="Q20" s="88">
        <v>2.3647439478223649</v>
      </c>
    </row>
    <row r="21" spans="1:17" ht="11.45" customHeight="1" x14ac:dyDescent="0.25">
      <c r="A21" s="19" t="s">
        <v>29</v>
      </c>
      <c r="B21" s="21">
        <f>B22+B24+B26+B27+B29+B32</f>
        <v>2296.004174047368</v>
      </c>
      <c r="C21" s="21">
        <f t="shared" ref="C21:Q21" si="5">C22+C24+C26+C27+C29+C32</f>
        <v>2384.9845523303575</v>
      </c>
      <c r="D21" s="21">
        <f t="shared" si="5"/>
        <v>2466.0392442965563</v>
      </c>
      <c r="E21" s="21">
        <f t="shared" si="5"/>
        <v>2761.9167650190357</v>
      </c>
      <c r="F21" s="21">
        <f t="shared" si="5"/>
        <v>2829.1107881694993</v>
      </c>
      <c r="G21" s="21">
        <f t="shared" si="5"/>
        <v>2915.8448461705075</v>
      </c>
      <c r="H21" s="21">
        <f t="shared" si="5"/>
        <v>2975.9259386415501</v>
      </c>
      <c r="I21" s="21">
        <f t="shared" si="5"/>
        <v>3130.3630864793172</v>
      </c>
      <c r="J21" s="21">
        <f t="shared" si="5"/>
        <v>3112.5072158020475</v>
      </c>
      <c r="K21" s="21">
        <f t="shared" si="5"/>
        <v>3084.1870645817457</v>
      </c>
      <c r="L21" s="21">
        <f t="shared" si="5"/>
        <v>2872.495090094747</v>
      </c>
      <c r="M21" s="21">
        <f t="shared" si="5"/>
        <v>2832.8696290903467</v>
      </c>
      <c r="N21" s="21">
        <f t="shared" si="5"/>
        <v>2738.8007533860068</v>
      </c>
      <c r="O21" s="21">
        <f t="shared" si="5"/>
        <v>2659.1821857209129</v>
      </c>
      <c r="P21" s="21">
        <f t="shared" si="5"/>
        <v>2729.1548425289579</v>
      </c>
      <c r="Q21" s="21">
        <f t="shared" si="5"/>
        <v>2812.6693515903326</v>
      </c>
    </row>
    <row r="22" spans="1:17" ht="11.45" customHeight="1" x14ac:dyDescent="0.25">
      <c r="A22" s="62" t="s">
        <v>59</v>
      </c>
      <c r="B22" s="70">
        <v>1831.9007690436003</v>
      </c>
      <c r="C22" s="70">
        <v>1876.408848138178</v>
      </c>
      <c r="D22" s="70">
        <v>1899.6426071712865</v>
      </c>
      <c r="E22" s="70">
        <v>2081.1041688189857</v>
      </c>
      <c r="F22" s="70">
        <v>2072.8166204345207</v>
      </c>
      <c r="G22" s="70">
        <v>2030.6131856571367</v>
      </c>
      <c r="H22" s="70">
        <v>2003.1716789503703</v>
      </c>
      <c r="I22" s="70">
        <v>2085.9534113206801</v>
      </c>
      <c r="J22" s="70">
        <v>2029.8934421976612</v>
      </c>
      <c r="K22" s="70">
        <v>2001.2300282837498</v>
      </c>
      <c r="L22" s="70">
        <v>1811.3951186926752</v>
      </c>
      <c r="M22" s="70">
        <v>1743.0302365770417</v>
      </c>
      <c r="N22" s="70">
        <v>1617.3943813460151</v>
      </c>
      <c r="O22" s="70">
        <v>1514.3070190647516</v>
      </c>
      <c r="P22" s="70">
        <v>1507.8790124653908</v>
      </c>
      <c r="Q22" s="70">
        <v>1513.8073722464808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1.1488746831682843</v>
      </c>
      <c r="I23" s="70">
        <v>0</v>
      </c>
      <c r="J23" s="70">
        <v>32.890828872411447</v>
      </c>
      <c r="K23" s="70">
        <v>55.491532810542694</v>
      </c>
      <c r="L23" s="70">
        <v>54.586485796274005</v>
      </c>
      <c r="M23" s="70">
        <v>56.913229516295154</v>
      </c>
      <c r="N23" s="70">
        <v>52.4507419510511</v>
      </c>
      <c r="O23" s="70">
        <v>49.804846022656186</v>
      </c>
      <c r="P23" s="70">
        <v>61.085839234798023</v>
      </c>
      <c r="Q23" s="70">
        <v>58.562156526275551</v>
      </c>
    </row>
    <row r="24" spans="1:17" ht="11.45" customHeight="1" x14ac:dyDescent="0.25">
      <c r="A24" s="62" t="s">
        <v>58</v>
      </c>
      <c r="B24" s="70">
        <v>403.27602226625515</v>
      </c>
      <c r="C24" s="70">
        <v>449.17547461867895</v>
      </c>
      <c r="D24" s="70">
        <v>506.07888446501175</v>
      </c>
      <c r="E24" s="70">
        <v>619.47944951581439</v>
      </c>
      <c r="F24" s="70">
        <v>692.12097494850912</v>
      </c>
      <c r="G24" s="70">
        <v>819.07832866683941</v>
      </c>
      <c r="H24" s="70">
        <v>902.37350076180121</v>
      </c>
      <c r="I24" s="70">
        <v>969.08648969567628</v>
      </c>
      <c r="J24" s="70">
        <v>1009.7507937288916</v>
      </c>
      <c r="K24" s="70">
        <v>1008.2062290922403</v>
      </c>
      <c r="L24" s="70">
        <v>989.09830246880085</v>
      </c>
      <c r="M24" s="70">
        <v>1016.7709141600327</v>
      </c>
      <c r="N24" s="70">
        <v>1040.7395707905489</v>
      </c>
      <c r="O24" s="70">
        <v>1061.4246056259042</v>
      </c>
      <c r="P24" s="70">
        <v>1126.1942600840312</v>
      </c>
      <c r="Q24" s="70">
        <v>1201.4526627145101</v>
      </c>
    </row>
    <row r="25" spans="1:17" ht="11.45" customHeight="1" x14ac:dyDescent="0.25">
      <c r="A25" s="87" t="s">
        <v>75</v>
      </c>
      <c r="B25" s="70">
        <v>13.579664079857663</v>
      </c>
      <c r="C25" s="70">
        <v>10.247144889902223</v>
      </c>
      <c r="D25" s="70">
        <v>14.82976439900875</v>
      </c>
      <c r="E25" s="70">
        <v>14.778936961179625</v>
      </c>
      <c r="F25" s="70">
        <v>7.8488595768020524</v>
      </c>
      <c r="G25" s="70">
        <v>0.67279188087393149</v>
      </c>
      <c r="H25" s="70">
        <v>4.384927399448789</v>
      </c>
      <c r="I25" s="70">
        <v>7.9376414067268932</v>
      </c>
      <c r="J25" s="70">
        <v>20.479312455383798</v>
      </c>
      <c r="K25" s="70">
        <v>37.491442030870566</v>
      </c>
      <c r="L25" s="70">
        <v>48.199688509264334</v>
      </c>
      <c r="M25" s="70">
        <v>66.943477933276114</v>
      </c>
      <c r="N25" s="70">
        <v>62.419983203568613</v>
      </c>
      <c r="O25" s="70">
        <v>63.965049245070198</v>
      </c>
      <c r="P25" s="70">
        <v>72.345360232421115</v>
      </c>
      <c r="Q25" s="70">
        <v>68.118160034244198</v>
      </c>
    </row>
    <row r="26" spans="1:17" ht="11.45" customHeight="1" x14ac:dyDescent="0.25">
      <c r="A26" s="62" t="s">
        <v>57</v>
      </c>
      <c r="B26" s="70">
        <v>60.827382737512316</v>
      </c>
      <c r="C26" s="70">
        <v>59.40022957350039</v>
      </c>
      <c r="D26" s="70">
        <v>60.317752660257995</v>
      </c>
      <c r="E26" s="70">
        <v>61.333146684235651</v>
      </c>
      <c r="F26" s="70">
        <v>64.173192786469244</v>
      </c>
      <c r="G26" s="70">
        <v>66.153331846531472</v>
      </c>
      <c r="H26" s="70">
        <v>70.380758929378629</v>
      </c>
      <c r="I26" s="70">
        <v>75.32318546296078</v>
      </c>
      <c r="J26" s="70">
        <v>72.86297987549483</v>
      </c>
      <c r="K26" s="70">
        <v>74.750807205755663</v>
      </c>
      <c r="L26" s="70">
        <v>71.869144645998489</v>
      </c>
      <c r="M26" s="70">
        <v>72.756690510065241</v>
      </c>
      <c r="N26" s="70">
        <v>80.04087129207366</v>
      </c>
      <c r="O26" s="70">
        <v>82.58847095355577</v>
      </c>
      <c r="P26" s="70">
        <v>90.63956302618287</v>
      </c>
      <c r="Q26" s="70">
        <v>90.620226603708772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0.13085581232071497</v>
      </c>
      <c r="M27" s="70">
        <v>0.29445501086396764</v>
      </c>
      <c r="N27" s="70">
        <v>0.60484366180979321</v>
      </c>
      <c r="O27" s="70">
        <v>0.79206151994545493</v>
      </c>
      <c r="P27" s="70">
        <v>4.3116666331584073</v>
      </c>
      <c r="Q27" s="70">
        <v>6.518201929779976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2.7915048376015396E-3</v>
      </c>
      <c r="P29" s="70">
        <v>1.1369159192500169E-2</v>
      </c>
      <c r="Q29" s="70">
        <v>6.6104609018597063E-2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6.1966184114531112E-5</v>
      </c>
      <c r="P30" s="70">
        <v>3.1011690949961628E-4</v>
      </c>
      <c r="Q30" s="70">
        <v>1.7084905549552235E-3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9.0743461064797548E-4</v>
      </c>
      <c r="P31" s="70">
        <v>3.7140498397793885E-3</v>
      </c>
      <c r="Q31" s="70">
        <v>2.1940839258098737E-2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1.6684749522568548E-3</v>
      </c>
      <c r="M32" s="70">
        <v>1.7332832343092189E-2</v>
      </c>
      <c r="N32" s="70">
        <v>2.108629555959704E-2</v>
      </c>
      <c r="O32" s="70">
        <v>6.7237051918051863E-2</v>
      </c>
      <c r="P32" s="70">
        <v>0.11897116100282779</v>
      </c>
      <c r="Q32" s="70">
        <v>0.20478348683385511</v>
      </c>
    </row>
    <row r="33" spans="1:17" ht="11.45" customHeight="1" x14ac:dyDescent="0.25">
      <c r="A33" s="19" t="s">
        <v>28</v>
      </c>
      <c r="B33" s="21">
        <f>B34+B36+B38+B39+B41</f>
        <v>416.09628600675939</v>
      </c>
      <c r="C33" s="21">
        <f t="shared" ref="C33:Q33" si="6">C34+C36+C38+C39+C41</f>
        <v>456.17777821135235</v>
      </c>
      <c r="D33" s="21">
        <f t="shared" si="6"/>
        <v>431.14763893131902</v>
      </c>
      <c r="E33" s="21">
        <f t="shared" si="6"/>
        <v>394.20954448159324</v>
      </c>
      <c r="F33" s="21">
        <f t="shared" si="6"/>
        <v>359.76103961045095</v>
      </c>
      <c r="G33" s="21">
        <f t="shared" si="6"/>
        <v>351.2332081820249</v>
      </c>
      <c r="H33" s="21">
        <f t="shared" si="6"/>
        <v>363.23795738437116</v>
      </c>
      <c r="I33" s="21">
        <f t="shared" si="6"/>
        <v>360.19599404662739</v>
      </c>
      <c r="J33" s="21">
        <f t="shared" si="6"/>
        <v>356.96623722369827</v>
      </c>
      <c r="K33" s="21">
        <f t="shared" si="6"/>
        <v>353.74031088121609</v>
      </c>
      <c r="L33" s="21">
        <f t="shared" si="6"/>
        <v>362.89325493436712</v>
      </c>
      <c r="M33" s="21">
        <f t="shared" si="6"/>
        <v>342.91463396558004</v>
      </c>
      <c r="N33" s="21">
        <f t="shared" si="6"/>
        <v>328.33071904989669</v>
      </c>
      <c r="O33" s="21">
        <f t="shared" si="6"/>
        <v>332.48502449655319</v>
      </c>
      <c r="P33" s="21">
        <f t="shared" si="6"/>
        <v>351.17715088836849</v>
      </c>
      <c r="Q33" s="21">
        <f t="shared" si="6"/>
        <v>338.67601120801652</v>
      </c>
    </row>
    <row r="34" spans="1:17" ht="11.45" customHeight="1" x14ac:dyDescent="0.25">
      <c r="A34" s="62" t="s">
        <v>59</v>
      </c>
      <c r="B34" s="20">
        <v>9.2375875511658219</v>
      </c>
      <c r="C34" s="20">
        <v>9.1928265728862808</v>
      </c>
      <c r="D34" s="20">
        <v>9.3733100788526897</v>
      </c>
      <c r="E34" s="20">
        <v>7.9901838039360031</v>
      </c>
      <c r="F34" s="20">
        <v>6.9568800463845664</v>
      </c>
      <c r="G34" s="20">
        <v>6.3536052138851939</v>
      </c>
      <c r="H34" s="20">
        <v>6.1631679624084521</v>
      </c>
      <c r="I34" s="20">
        <v>6.1062878965486016</v>
      </c>
      <c r="J34" s="20">
        <v>5.8261392639279759</v>
      </c>
      <c r="K34" s="20">
        <v>5.4557619634640346</v>
      </c>
      <c r="L34" s="20">
        <v>5.5639190404624728</v>
      </c>
      <c r="M34" s="20">
        <v>5.1200323965429542</v>
      </c>
      <c r="N34" s="20">
        <v>4.6377138871307322</v>
      </c>
      <c r="O34" s="20">
        <v>4.7114881031921438</v>
      </c>
      <c r="P34" s="20">
        <v>4.7503821390726424</v>
      </c>
      <c r="Q34" s="20">
        <v>4.3945205116918604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3.5347482767104153E-3</v>
      </c>
      <c r="I35" s="20">
        <v>0</v>
      </c>
      <c r="J35" s="20">
        <v>9.4402270352294024E-2</v>
      </c>
      <c r="K35" s="20">
        <v>0.15128125688865052</v>
      </c>
      <c r="L35" s="20">
        <v>0.16766898869255042</v>
      </c>
      <c r="M35" s="20">
        <v>0.16717872863041186</v>
      </c>
      <c r="N35" s="20">
        <v>0.15039716790302149</v>
      </c>
      <c r="O35" s="20">
        <v>0.15495862897207333</v>
      </c>
      <c r="P35" s="20">
        <v>0.19244321145951862</v>
      </c>
      <c r="Q35" s="20">
        <v>0.17000353068813343</v>
      </c>
    </row>
    <row r="36" spans="1:17" ht="11.45" customHeight="1" x14ac:dyDescent="0.25">
      <c r="A36" s="62" t="s">
        <v>58</v>
      </c>
      <c r="B36" s="20">
        <v>393.2519371998452</v>
      </c>
      <c r="C36" s="20">
        <v>432.40136777284113</v>
      </c>
      <c r="D36" s="20">
        <v>405.70616057323787</v>
      </c>
      <c r="E36" s="20">
        <v>369.34332907235847</v>
      </c>
      <c r="F36" s="20">
        <v>332.54964577700679</v>
      </c>
      <c r="G36" s="20">
        <v>326.30553158159012</v>
      </c>
      <c r="H36" s="20">
        <v>335.09836444951725</v>
      </c>
      <c r="I36" s="20">
        <v>339.52620109351051</v>
      </c>
      <c r="J36" s="20">
        <v>335.77843323833446</v>
      </c>
      <c r="K36" s="20">
        <v>331.8646520634432</v>
      </c>
      <c r="L36" s="20">
        <v>338.92656015321597</v>
      </c>
      <c r="M36" s="20">
        <v>318.00494877641603</v>
      </c>
      <c r="N36" s="20">
        <v>302.28295830230388</v>
      </c>
      <c r="O36" s="20">
        <v>308.04369399149073</v>
      </c>
      <c r="P36" s="20">
        <v>325.92079119442252</v>
      </c>
      <c r="Q36" s="20">
        <v>307.55550414496054</v>
      </c>
    </row>
    <row r="37" spans="1:17" ht="11.45" customHeight="1" x14ac:dyDescent="0.25">
      <c r="A37" s="87" t="s">
        <v>75</v>
      </c>
      <c r="B37" s="20">
        <v>13.242119320452428</v>
      </c>
      <c r="C37" s="20">
        <v>9.8644732772236363</v>
      </c>
      <c r="D37" s="20">
        <v>11.888515725938154</v>
      </c>
      <c r="E37" s="20">
        <v>8.8114331825841496</v>
      </c>
      <c r="F37" s="20">
        <v>3.7712127886503857</v>
      </c>
      <c r="G37" s="20">
        <v>0.26802773879962122</v>
      </c>
      <c r="H37" s="20">
        <v>1.626537945578223</v>
      </c>
      <c r="I37" s="20">
        <v>2.7810079503996157</v>
      </c>
      <c r="J37" s="20">
        <v>6.7662782904373246</v>
      </c>
      <c r="K37" s="20">
        <v>12.271785847055417</v>
      </c>
      <c r="L37" s="20">
        <v>16.435770042493903</v>
      </c>
      <c r="M37" s="20">
        <v>20.865689399712618</v>
      </c>
      <c r="N37" s="20">
        <v>18.068794290779287</v>
      </c>
      <c r="O37" s="20">
        <v>18.500565172930404</v>
      </c>
      <c r="P37" s="20">
        <v>20.858374306587173</v>
      </c>
      <c r="Q37" s="20">
        <v>17.374992052110084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4.0604057299313965</v>
      </c>
      <c r="C39" s="20">
        <v>4.8851000000000013</v>
      </c>
      <c r="D39" s="20">
        <v>6.4999499999999983</v>
      </c>
      <c r="E39" s="20">
        <v>7.2996200000000009</v>
      </c>
      <c r="F39" s="20">
        <v>10.599779999999999</v>
      </c>
      <c r="G39" s="20">
        <v>8.9805707413957414</v>
      </c>
      <c r="H39" s="20">
        <v>12.099610000000002</v>
      </c>
      <c r="I39" s="20">
        <v>4.7084699999999984</v>
      </c>
      <c r="J39" s="20">
        <v>5.5076100000000068</v>
      </c>
      <c r="K39" s="20">
        <v>6.6002699999999948</v>
      </c>
      <c r="L39" s="20">
        <v>8.5180488223275468</v>
      </c>
      <c r="M39" s="20">
        <v>9.9520533611140003</v>
      </c>
      <c r="N39" s="20">
        <v>11.526513810459889</v>
      </c>
      <c r="O39" s="20">
        <v>12.135880360408725</v>
      </c>
      <c r="P39" s="20">
        <v>18.560120904276594</v>
      </c>
      <c r="Q39" s="20">
        <v>25.133837198384317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9.5463555258169741</v>
      </c>
      <c r="C41" s="20">
        <v>9.698483865624894</v>
      </c>
      <c r="D41" s="20">
        <v>9.568218279228434</v>
      </c>
      <c r="E41" s="20">
        <v>9.5764116052987269</v>
      </c>
      <c r="F41" s="20">
        <v>9.6547337870595751</v>
      </c>
      <c r="G41" s="20">
        <v>9.5935006451538012</v>
      </c>
      <c r="H41" s="20">
        <v>9.8768149724454517</v>
      </c>
      <c r="I41" s="20">
        <v>9.8550350565682763</v>
      </c>
      <c r="J41" s="20">
        <v>9.8540547214358085</v>
      </c>
      <c r="K41" s="20">
        <v>9.8196268543088419</v>
      </c>
      <c r="L41" s="20">
        <v>9.8847269183611264</v>
      </c>
      <c r="M41" s="20">
        <v>9.8375994315070496</v>
      </c>
      <c r="N41" s="20">
        <v>9.8835330500021499</v>
      </c>
      <c r="O41" s="20">
        <v>7.5939620414615403</v>
      </c>
      <c r="P41" s="20">
        <v>1.9458566505967476</v>
      </c>
      <c r="Q41" s="20">
        <v>1.5921493529798341</v>
      </c>
    </row>
    <row r="42" spans="1:17" ht="11.45" customHeight="1" x14ac:dyDescent="0.25">
      <c r="A42" s="25" t="s">
        <v>18</v>
      </c>
      <c r="B42" s="24">
        <f t="shared" ref="B42" si="7">B43+B52</f>
        <v>1074.2222755805551</v>
      </c>
      <c r="C42" s="24">
        <f t="shared" ref="C42:Q42" si="8">C43+C52</f>
        <v>1170.9547222560634</v>
      </c>
      <c r="D42" s="24">
        <f t="shared" si="8"/>
        <v>1329.3195022233622</v>
      </c>
      <c r="E42" s="24">
        <f t="shared" si="8"/>
        <v>1641.8509744474234</v>
      </c>
      <c r="F42" s="24">
        <f t="shared" si="8"/>
        <v>1820.9617545990563</v>
      </c>
      <c r="G42" s="24">
        <f t="shared" si="8"/>
        <v>2127.0154340795652</v>
      </c>
      <c r="H42" s="24">
        <f t="shared" si="8"/>
        <v>2273.5612905791463</v>
      </c>
      <c r="I42" s="24">
        <f t="shared" si="8"/>
        <v>2411.2970747028676</v>
      </c>
      <c r="J42" s="24">
        <f t="shared" si="8"/>
        <v>2438.4627091506704</v>
      </c>
      <c r="K42" s="24">
        <f t="shared" si="8"/>
        <v>2393.602259323975</v>
      </c>
      <c r="L42" s="24">
        <f t="shared" si="8"/>
        <v>2298.8101655922205</v>
      </c>
      <c r="M42" s="24">
        <f t="shared" si="8"/>
        <v>2370.4680565186718</v>
      </c>
      <c r="N42" s="24">
        <f t="shared" si="8"/>
        <v>2378.6574909226929</v>
      </c>
      <c r="O42" s="24">
        <f t="shared" si="8"/>
        <v>2409.6627901747779</v>
      </c>
      <c r="P42" s="24">
        <f t="shared" si="8"/>
        <v>2529.6440726298742</v>
      </c>
      <c r="Q42" s="24">
        <f t="shared" si="8"/>
        <v>2686.0431512423529</v>
      </c>
    </row>
    <row r="43" spans="1:17" ht="11.45" customHeight="1" x14ac:dyDescent="0.25">
      <c r="A43" s="23" t="s">
        <v>27</v>
      </c>
      <c r="B43" s="22">
        <f>B44+B46+B48+B49+B51</f>
        <v>122.88218963875435</v>
      </c>
      <c r="C43" s="22">
        <f t="shared" ref="C43:Q43" si="9">C44+C46+C48+C49+C51</f>
        <v>138.82236999990911</v>
      </c>
      <c r="D43" s="22">
        <f t="shared" si="9"/>
        <v>162.11509881581961</v>
      </c>
      <c r="E43" s="22">
        <f t="shared" si="9"/>
        <v>187.64107108644953</v>
      </c>
      <c r="F43" s="22">
        <f t="shared" si="9"/>
        <v>217.85268138886647</v>
      </c>
      <c r="G43" s="22">
        <f t="shared" si="9"/>
        <v>260.44819472214721</v>
      </c>
      <c r="H43" s="22">
        <f t="shared" si="9"/>
        <v>302.94986939708821</v>
      </c>
      <c r="I43" s="22">
        <f t="shared" si="9"/>
        <v>347.20606323221222</v>
      </c>
      <c r="J43" s="22">
        <f t="shared" si="9"/>
        <v>417.62614945918324</v>
      </c>
      <c r="K43" s="22">
        <f t="shared" si="9"/>
        <v>427.16520105044629</v>
      </c>
      <c r="L43" s="22">
        <f t="shared" si="9"/>
        <v>455.04239079083038</v>
      </c>
      <c r="M43" s="22">
        <f t="shared" si="9"/>
        <v>464.79309496954573</v>
      </c>
      <c r="N43" s="22">
        <f t="shared" si="9"/>
        <v>473.55057807723477</v>
      </c>
      <c r="O43" s="22">
        <f t="shared" si="9"/>
        <v>494.21048842894709</v>
      </c>
      <c r="P43" s="22">
        <f t="shared" si="9"/>
        <v>554.03844173092693</v>
      </c>
      <c r="Q43" s="22">
        <f t="shared" si="9"/>
        <v>605.01791273090976</v>
      </c>
    </row>
    <row r="44" spans="1:17" ht="11.45" customHeight="1" x14ac:dyDescent="0.25">
      <c r="A44" s="62" t="s">
        <v>59</v>
      </c>
      <c r="B44" s="70">
        <v>26.366622512066719</v>
      </c>
      <c r="C44" s="70">
        <v>28.855064221083627</v>
      </c>
      <c r="D44" s="70">
        <v>32.53662992187013</v>
      </c>
      <c r="E44" s="70">
        <v>32.527409719831645</v>
      </c>
      <c r="F44" s="70">
        <v>33.680978111041647</v>
      </c>
      <c r="G44" s="70">
        <v>36.789587485236801</v>
      </c>
      <c r="H44" s="70">
        <v>42.566084719843431</v>
      </c>
      <c r="I44" s="70">
        <v>48.14884095501521</v>
      </c>
      <c r="J44" s="70">
        <v>53.855295993391003</v>
      </c>
      <c r="K44" s="70">
        <v>52.450887685414216</v>
      </c>
      <c r="L44" s="70">
        <v>51.726963034198171</v>
      </c>
      <c r="M44" s="70">
        <v>50.375894057612292</v>
      </c>
      <c r="N44" s="70">
        <v>48.914692286139271</v>
      </c>
      <c r="O44" s="70">
        <v>49.376866270448751</v>
      </c>
      <c r="P44" s="70">
        <v>51.396865658772519</v>
      </c>
      <c r="Q44" s="70">
        <v>54.283036705571661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2.4412833712709494E-2</v>
      </c>
      <c r="I45" s="70">
        <v>0</v>
      </c>
      <c r="J45" s="70">
        <v>0.87262970930826089</v>
      </c>
      <c r="K45" s="70">
        <v>1.4543956036045289</v>
      </c>
      <c r="L45" s="70">
        <v>1.5587947123256574</v>
      </c>
      <c r="M45" s="70">
        <v>1.6448680926039312</v>
      </c>
      <c r="N45" s="70">
        <v>1.586262405944695</v>
      </c>
      <c r="O45" s="70">
        <v>1.6239819209183965</v>
      </c>
      <c r="P45" s="70">
        <v>2.0821436248197331</v>
      </c>
      <c r="Q45" s="70">
        <v>2.0999578615842873</v>
      </c>
    </row>
    <row r="46" spans="1:17" ht="11.45" customHeight="1" x14ac:dyDescent="0.25">
      <c r="A46" s="62" t="s">
        <v>58</v>
      </c>
      <c r="B46" s="70">
        <v>89.223650098792092</v>
      </c>
      <c r="C46" s="70">
        <v>102.67004535232589</v>
      </c>
      <c r="D46" s="70">
        <v>122.13035155420746</v>
      </c>
      <c r="E46" s="70">
        <v>147.57737805085355</v>
      </c>
      <c r="F46" s="70">
        <v>176.36919606429407</v>
      </c>
      <c r="G46" s="70">
        <v>215.68141711801468</v>
      </c>
      <c r="H46" s="70">
        <v>251.96164360662343</v>
      </c>
      <c r="I46" s="70">
        <v>290.13623774015781</v>
      </c>
      <c r="J46" s="70">
        <v>355.03307334128709</v>
      </c>
      <c r="K46" s="70">
        <v>365.76670057078775</v>
      </c>
      <c r="L46" s="70">
        <v>394.59831573270117</v>
      </c>
      <c r="M46" s="70">
        <v>405.55835765149385</v>
      </c>
      <c r="N46" s="70">
        <v>414.36874726223607</v>
      </c>
      <c r="O46" s="70">
        <v>433.66570550137737</v>
      </c>
      <c r="P46" s="70">
        <v>489.00401353543253</v>
      </c>
      <c r="Q46" s="70">
        <v>534.64966315257379</v>
      </c>
    </row>
    <row r="47" spans="1:17" ht="11.45" customHeight="1" x14ac:dyDescent="0.25">
      <c r="A47" s="87" t="s">
        <v>75</v>
      </c>
      <c r="B47" s="70">
        <v>3.0044612856263559</v>
      </c>
      <c r="C47" s="70">
        <v>2.3422356963528781</v>
      </c>
      <c r="D47" s="70">
        <v>3.5788182339036618</v>
      </c>
      <c r="E47" s="70">
        <v>3.5207572564585297</v>
      </c>
      <c r="F47" s="70">
        <v>2.0000796156843816</v>
      </c>
      <c r="G47" s="70">
        <v>0.17716096399298953</v>
      </c>
      <c r="H47" s="70">
        <v>1.2233816896103931</v>
      </c>
      <c r="I47" s="70">
        <v>2.3764622030810156</v>
      </c>
      <c r="J47" s="70">
        <v>7.1680993395415298</v>
      </c>
      <c r="K47" s="70">
        <v>13.548653706239113</v>
      </c>
      <c r="L47" s="70">
        <v>19.164692586107066</v>
      </c>
      <c r="M47" s="70">
        <v>26.639373131939738</v>
      </c>
      <c r="N47" s="70">
        <v>24.795950367607983</v>
      </c>
      <c r="O47" s="70">
        <v>26.074552705147859</v>
      </c>
      <c r="P47" s="70">
        <v>31.334821563198417</v>
      </c>
      <c r="Q47" s="70">
        <v>30.241391323460029</v>
      </c>
    </row>
    <row r="48" spans="1:17" ht="11.45" customHeight="1" x14ac:dyDescent="0.25">
      <c r="A48" s="62" t="s">
        <v>57</v>
      </c>
      <c r="B48" s="70">
        <v>7.2919170278955301</v>
      </c>
      <c r="C48" s="70">
        <v>7.297260426499613</v>
      </c>
      <c r="D48" s="70">
        <v>7.4481173397420131</v>
      </c>
      <c r="E48" s="70">
        <v>7.536283315764341</v>
      </c>
      <c r="F48" s="70">
        <v>7.8025072135307632</v>
      </c>
      <c r="G48" s="70">
        <v>7.9771901188957273</v>
      </c>
      <c r="H48" s="70">
        <v>8.4221410706213664</v>
      </c>
      <c r="I48" s="70">
        <v>8.9209845370392227</v>
      </c>
      <c r="J48" s="70">
        <v>8.7377801245051643</v>
      </c>
      <c r="K48" s="70">
        <v>8.9476127942443355</v>
      </c>
      <c r="L48" s="70">
        <v>8.7171120239310547</v>
      </c>
      <c r="M48" s="70">
        <v>8.8588432604396008</v>
      </c>
      <c r="N48" s="70">
        <v>9.9306917037674101</v>
      </c>
      <c r="O48" s="70">
        <v>10.505464824707765</v>
      </c>
      <c r="P48" s="70">
        <v>11.873780711934044</v>
      </c>
      <c r="Q48" s="70">
        <v>11.904675287360369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0.33644682509202761</v>
      </c>
      <c r="O49" s="70">
        <v>0.66245183241317918</v>
      </c>
      <c r="P49" s="70">
        <v>1.7629541245415479</v>
      </c>
      <c r="Q49" s="70">
        <v>4.1746984148813375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8.2770024631176082E-4</v>
      </c>
      <c r="Q51" s="70">
        <v>5.8391705224494928E-3</v>
      </c>
    </row>
    <row r="52" spans="1:17" ht="11.45" customHeight="1" x14ac:dyDescent="0.25">
      <c r="A52" s="19" t="s">
        <v>76</v>
      </c>
      <c r="B52" s="21">
        <f>B53+B55</f>
        <v>951.34008594180068</v>
      </c>
      <c r="C52" s="21">
        <f t="shared" ref="C52:Q52" si="10">C53+C55</f>
        <v>1032.1323522561543</v>
      </c>
      <c r="D52" s="21">
        <f t="shared" si="10"/>
        <v>1167.2044034075425</v>
      </c>
      <c r="E52" s="21">
        <f t="shared" si="10"/>
        <v>1454.2099033609738</v>
      </c>
      <c r="F52" s="21">
        <f t="shared" si="10"/>
        <v>1603.1090732101898</v>
      </c>
      <c r="G52" s="21">
        <f t="shared" si="10"/>
        <v>1866.5672393574182</v>
      </c>
      <c r="H52" s="21">
        <f t="shared" si="10"/>
        <v>1970.6114211820582</v>
      </c>
      <c r="I52" s="21">
        <f t="shared" si="10"/>
        <v>2064.0910114706553</v>
      </c>
      <c r="J52" s="21">
        <f t="shared" si="10"/>
        <v>2020.8365596914873</v>
      </c>
      <c r="K52" s="21">
        <f t="shared" si="10"/>
        <v>1966.4370582735285</v>
      </c>
      <c r="L52" s="21">
        <f t="shared" si="10"/>
        <v>1843.7677748013903</v>
      </c>
      <c r="M52" s="21">
        <f t="shared" si="10"/>
        <v>1905.6749615491262</v>
      </c>
      <c r="N52" s="21">
        <f t="shared" si="10"/>
        <v>1905.1069128454583</v>
      </c>
      <c r="O52" s="21">
        <f t="shared" si="10"/>
        <v>1915.4523017458309</v>
      </c>
      <c r="P52" s="21">
        <f t="shared" si="10"/>
        <v>1975.6056308989475</v>
      </c>
      <c r="Q52" s="21">
        <f t="shared" si="10"/>
        <v>2081.0252385114431</v>
      </c>
    </row>
    <row r="53" spans="1:17" ht="11.45" customHeight="1" x14ac:dyDescent="0.25">
      <c r="A53" s="17" t="s">
        <v>23</v>
      </c>
      <c r="B53" s="20">
        <v>576.40942907574595</v>
      </c>
      <c r="C53" s="20">
        <v>669.01278085412332</v>
      </c>
      <c r="D53" s="20">
        <v>766.57211813318406</v>
      </c>
      <c r="E53" s="20">
        <v>917.62781053617505</v>
      </c>
      <c r="F53" s="20">
        <v>998.9287537756727</v>
      </c>
      <c r="G53" s="20">
        <v>1166.2775252143131</v>
      </c>
      <c r="H53" s="20">
        <v>1128.450043224283</v>
      </c>
      <c r="I53" s="20">
        <v>1114.3331629963254</v>
      </c>
      <c r="J53" s="20">
        <v>1068.7807969317855</v>
      </c>
      <c r="K53" s="20">
        <v>898.77265624643564</v>
      </c>
      <c r="L53" s="20">
        <v>879.30040716863243</v>
      </c>
      <c r="M53" s="20">
        <v>870.61032948266302</v>
      </c>
      <c r="N53" s="20">
        <v>831.78574486153525</v>
      </c>
      <c r="O53" s="20">
        <v>856.6980604181573</v>
      </c>
      <c r="P53" s="20">
        <v>925.44336004506067</v>
      </c>
      <c r="Q53" s="20">
        <v>1098.78903401406</v>
      </c>
    </row>
    <row r="54" spans="1:17" ht="11.45" customHeight="1" x14ac:dyDescent="0.25">
      <c r="A54" s="87" t="s">
        <v>75</v>
      </c>
      <c r="B54" s="20">
        <v>19.40964993486088</v>
      </c>
      <c r="C54" s="20">
        <v>15.262344642544114</v>
      </c>
      <c r="D54" s="20">
        <v>22.463067035056604</v>
      </c>
      <c r="E54" s="20">
        <v>21.891869982675196</v>
      </c>
      <c r="F54" s="20">
        <v>11.328151868534871</v>
      </c>
      <c r="G54" s="20">
        <v>0.95798170009829808</v>
      </c>
      <c r="H54" s="20">
        <v>5.4773849177915119</v>
      </c>
      <c r="I54" s="20">
        <v>9.1273350207020698</v>
      </c>
      <c r="J54" s="20">
        <v>21.536622314571105</v>
      </c>
      <c r="K54" s="20">
        <v>33.235198695872398</v>
      </c>
      <c r="L54" s="20">
        <v>42.640421229410464</v>
      </c>
      <c r="M54" s="20">
        <v>57.125626282918077</v>
      </c>
      <c r="N54" s="20">
        <v>49.721083881241682</v>
      </c>
      <c r="O54" s="20">
        <v>51.453830169475047</v>
      </c>
      <c r="P54" s="20">
        <v>59.229289286332644</v>
      </c>
      <c r="Q54" s="20">
        <v>62.077355198594326</v>
      </c>
    </row>
    <row r="55" spans="1:17" ht="11.45" customHeight="1" x14ac:dyDescent="0.25">
      <c r="A55" s="17" t="s">
        <v>22</v>
      </c>
      <c r="B55" s="20">
        <v>374.93065686605473</v>
      </c>
      <c r="C55" s="20">
        <v>363.11957140203106</v>
      </c>
      <c r="D55" s="20">
        <v>400.63228527435854</v>
      </c>
      <c r="E55" s="20">
        <v>536.58209282479868</v>
      </c>
      <c r="F55" s="20">
        <v>604.18031943451706</v>
      </c>
      <c r="G55" s="20">
        <v>700.28971414310502</v>
      </c>
      <c r="H55" s="20">
        <v>842.16137795777502</v>
      </c>
      <c r="I55" s="20">
        <v>949.75784847432988</v>
      </c>
      <c r="J55" s="20">
        <v>952.05576275970168</v>
      </c>
      <c r="K55" s="20">
        <v>1067.6644020270928</v>
      </c>
      <c r="L55" s="20">
        <v>964.46736763275771</v>
      </c>
      <c r="M55" s="20">
        <v>1035.0646320664632</v>
      </c>
      <c r="N55" s="20">
        <v>1073.321167983923</v>
      </c>
      <c r="O55" s="20">
        <v>1058.7542413276738</v>
      </c>
      <c r="P55" s="20">
        <v>1050.1622708538869</v>
      </c>
      <c r="Q55" s="20">
        <v>982.23620449738314</v>
      </c>
    </row>
    <row r="56" spans="1:17" ht="11.45" customHeight="1" x14ac:dyDescent="0.25">
      <c r="A56" s="86" t="s">
        <v>75</v>
      </c>
      <c r="B56" s="69">
        <v>12.62518000666026</v>
      </c>
      <c r="C56" s="69">
        <v>8.2839314939771498</v>
      </c>
      <c r="D56" s="69">
        <v>11.739834606092826</v>
      </c>
      <c r="E56" s="69">
        <v>12.801252617102501</v>
      </c>
      <c r="F56" s="69">
        <v>6.8515861503283135</v>
      </c>
      <c r="G56" s="69">
        <v>0.57521877633103313</v>
      </c>
      <c r="H56" s="69">
        <v>4.0877680475710845</v>
      </c>
      <c r="I56" s="69">
        <v>7.7793234190904066</v>
      </c>
      <c r="J56" s="69">
        <v>19.184537600066243</v>
      </c>
      <c r="K56" s="69">
        <v>39.480549719962525</v>
      </c>
      <c r="L56" s="69">
        <v>46.770471709783308</v>
      </c>
      <c r="M56" s="69">
        <v>67.916395369706336</v>
      </c>
      <c r="N56" s="69">
        <v>64.159180599716493</v>
      </c>
      <c r="O56" s="69">
        <v>63.589452855648041</v>
      </c>
      <c r="P56" s="69">
        <v>67.21142278763368</v>
      </c>
      <c r="Q56" s="69">
        <v>55.492568516772245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9.8705151885958973</v>
      </c>
      <c r="C60" s="71">
        <f>IF(C17=0,"",C17/TrRoad_act!C30*100)</f>
        <v>9.8951421681646448</v>
      </c>
      <c r="D60" s="71">
        <f>IF(D17=0,"",D17/TrRoad_act!D30*100)</f>
        <v>9.9080302471343895</v>
      </c>
      <c r="E60" s="71">
        <f>IF(E17=0,"",E17/TrRoad_act!E30*100)</f>
        <v>9.9834183862791779</v>
      </c>
      <c r="F60" s="71">
        <f>IF(F17=0,"",F17/TrRoad_act!F30*100)</f>
        <v>9.9818902716971074</v>
      </c>
      <c r="G60" s="71">
        <f>IF(G17=0,"",G17/TrRoad_act!G30*100)</f>
        <v>10.15353944402996</v>
      </c>
      <c r="H60" s="71">
        <f>IF(H17=0,"",H17/TrRoad_act!H30*100)</f>
        <v>10.20941927789932</v>
      </c>
      <c r="I60" s="71">
        <f>IF(I17=0,"",I17/TrRoad_act!I30*100)</f>
        <v>10.158862407102468</v>
      </c>
      <c r="J60" s="71">
        <f>IF(J17=0,"",J17/TrRoad_act!J30*100)</f>
        <v>10.074392541334557</v>
      </c>
      <c r="K60" s="71">
        <f>IF(K17=0,"",K17/TrRoad_act!K30*100)</f>
        <v>10.068329284834888</v>
      </c>
      <c r="L60" s="71">
        <f>IF(L17=0,"",L17/TrRoad_act!L30*100)</f>
        <v>9.9551712569899671</v>
      </c>
      <c r="M60" s="71">
        <f>IF(M17=0,"",M17/TrRoad_act!M30*100)</f>
        <v>10.025346180308301</v>
      </c>
      <c r="N60" s="71">
        <f>IF(N17=0,"",N17/TrRoad_act!N30*100)</f>
        <v>10.068437489054988</v>
      </c>
      <c r="O60" s="71">
        <f>IF(O17=0,"",O17/TrRoad_act!O30*100)</f>
        <v>10.100273702510892</v>
      </c>
      <c r="P60" s="71">
        <f>IF(P17=0,"",P17/TrRoad_act!P30*100)</f>
        <v>10.034837841639243</v>
      </c>
      <c r="Q60" s="71">
        <f>IF(Q17=0,"",Q17/TrRoad_act!Q30*100)</f>
        <v>9.8877767222630446</v>
      </c>
    </row>
    <row r="61" spans="1:17" ht="11.45" customHeight="1" x14ac:dyDescent="0.25">
      <c r="A61" s="25" t="s">
        <v>39</v>
      </c>
      <c r="B61" s="24">
        <f>IF(B18=0,"",B18/TrRoad_act!B31*100)</f>
        <v>7.8725586186083776</v>
      </c>
      <c r="C61" s="24">
        <f>IF(C18=0,"",C18/TrRoad_act!C31*100)</f>
        <v>7.8694060219653181</v>
      </c>
      <c r="D61" s="24">
        <f>IF(D18=0,"",D18/TrRoad_act!D31*100)</f>
        <v>7.7037694215177934</v>
      </c>
      <c r="E61" s="24">
        <f>IF(E18=0,"",E18/TrRoad_act!E31*100)</f>
        <v>7.4656737090163947</v>
      </c>
      <c r="F61" s="24">
        <f>IF(F18=0,"",F18/TrRoad_act!F31*100)</f>
        <v>7.3099258482539229</v>
      </c>
      <c r="G61" s="24">
        <f>IF(G18=0,"",G18/TrRoad_act!G31*100)</f>
        <v>7.1745408654113749</v>
      </c>
      <c r="H61" s="24">
        <f>IF(H18=0,"",H18/TrRoad_act!H31*100)</f>
        <v>7.1203039433515567</v>
      </c>
      <c r="I61" s="24">
        <f>IF(I18=0,"",I18/TrRoad_act!I31*100)</f>
        <v>7.057092857774161</v>
      </c>
      <c r="J61" s="24">
        <f>IF(J18=0,"",J18/TrRoad_act!J31*100)</f>
        <v>7.0314401852976172</v>
      </c>
      <c r="K61" s="24">
        <f>IF(K18=0,"",K18/TrRoad_act!K31*100)</f>
        <v>7.0130911530652202</v>
      </c>
      <c r="L61" s="24">
        <f>IF(L18=0,"",L18/TrRoad_act!L31*100)</f>
        <v>6.9869576782941349</v>
      </c>
      <c r="M61" s="24">
        <f>IF(M18=0,"",M18/TrRoad_act!M31*100)</f>
        <v>6.9244808212232112</v>
      </c>
      <c r="N61" s="24">
        <f>IF(N18=0,"",N18/TrRoad_act!N31*100)</f>
        <v>6.872418539142795</v>
      </c>
      <c r="O61" s="24">
        <f>IF(O18=0,"",O18/TrRoad_act!O31*100)</f>
        <v>6.86894685014164</v>
      </c>
      <c r="P61" s="24">
        <f>IF(P18=0,"",P18/TrRoad_act!P31*100)</f>
        <v>6.8343155685891457</v>
      </c>
      <c r="Q61" s="24">
        <f>IF(Q18=0,"",Q18/TrRoad_act!Q31*100)</f>
        <v>6.7015265312612886</v>
      </c>
    </row>
    <row r="62" spans="1:17" ht="11.45" customHeight="1" x14ac:dyDescent="0.25">
      <c r="A62" s="23" t="s">
        <v>30</v>
      </c>
      <c r="B62" s="22">
        <f>IF(B19=0,"",B19/TrRoad_act!B32*100)</f>
        <v>4.1333003318856276</v>
      </c>
      <c r="C62" s="22">
        <f>IF(C19=0,"",C19/TrRoad_act!C32*100)</f>
        <v>4.1285826176163392</v>
      </c>
      <c r="D62" s="22">
        <f>IF(D19=0,"",D19/TrRoad_act!D32*100)</f>
        <v>4.1256436744254543</v>
      </c>
      <c r="E62" s="22">
        <f>IF(E19=0,"",E19/TrRoad_act!E32*100)</f>
        <v>4.1302555639183325</v>
      </c>
      <c r="F62" s="22">
        <f>IF(F19=0,"",F19/TrRoad_act!F32*100)</f>
        <v>4.1266577069351023</v>
      </c>
      <c r="G62" s="22">
        <f>IF(G19=0,"",G19/TrRoad_act!G32*100)</f>
        <v>4.1049682024736738</v>
      </c>
      <c r="H62" s="22">
        <f>IF(H19=0,"",H19/TrRoad_act!H32*100)</f>
        <v>4.092162701093609</v>
      </c>
      <c r="I62" s="22">
        <f>IF(I19=0,"",I19/TrRoad_act!I32*100)</f>
        <v>4.0788422444746448</v>
      </c>
      <c r="J62" s="22">
        <f>IF(J19=0,"",J19/TrRoad_act!J32*100)</f>
        <v>4.067270810551511</v>
      </c>
      <c r="K62" s="22">
        <f>IF(K19=0,"",K19/TrRoad_act!K32*100)</f>
        <v>4.0594454929011325</v>
      </c>
      <c r="L62" s="22">
        <f>IF(L19=0,"",L19/TrRoad_act!L32*100)</f>
        <v>4.0409056425067842</v>
      </c>
      <c r="M62" s="22">
        <f>IF(M19=0,"",M19/TrRoad_act!M32*100)</f>
        <v>4.0214342425075609</v>
      </c>
      <c r="N62" s="22">
        <f>IF(N19=0,"",N19/TrRoad_act!N32*100)</f>
        <v>3.9895167192617174</v>
      </c>
      <c r="O62" s="22">
        <f>IF(O19=0,"",O19/TrRoad_act!O32*100)</f>
        <v>3.981924795382831</v>
      </c>
      <c r="P62" s="22">
        <f>IF(P19=0,"",P19/TrRoad_act!P32*100)</f>
        <v>3.9554457944355921</v>
      </c>
      <c r="Q62" s="22">
        <f>IF(Q19=0,"",Q19/TrRoad_act!Q32*100)</f>
        <v>3.9035733319990782</v>
      </c>
    </row>
    <row r="63" spans="1:17" ht="11.45" customHeight="1" x14ac:dyDescent="0.25">
      <c r="A63" s="19" t="s">
        <v>29</v>
      </c>
      <c r="B63" s="21">
        <f>IF(B21=0,"",B21/TrRoad_act!B33*100)</f>
        <v>6.9340576995157113</v>
      </c>
      <c r="C63" s="21">
        <f>IF(C21=0,"",C21/TrRoad_act!C33*100)</f>
        <v>6.8706604512776934</v>
      </c>
      <c r="D63" s="21">
        <f>IF(D21=0,"",D21/TrRoad_act!D33*100)</f>
        <v>6.7973102498773583</v>
      </c>
      <c r="E63" s="21">
        <f>IF(E21=0,"",E21/TrRoad_act!E33*100)</f>
        <v>6.7314989820454034</v>
      </c>
      <c r="F63" s="21">
        <f>IF(F21=0,"",F21/TrRoad_act!F33*100)</f>
        <v>6.6648791077215179</v>
      </c>
      <c r="G63" s="21">
        <f>IF(G21=0,"",G21/TrRoad_act!G33*100)</f>
        <v>6.5730059240725804</v>
      </c>
      <c r="H63" s="21">
        <f>IF(H21=0,"",H21/TrRoad_act!H33*100)</f>
        <v>6.5134759188180871</v>
      </c>
      <c r="I63" s="21">
        <f>IF(I21=0,"",I21/TrRoad_act!I33*100)</f>
        <v>6.490273867669651</v>
      </c>
      <c r="J63" s="21">
        <f>IF(J21=0,"",J21/TrRoad_act!J33*100)</f>
        <v>6.4717609870750286</v>
      </c>
      <c r="K63" s="21">
        <f>IF(K21=0,"",K21/TrRoad_act!K33*100)</f>
        <v>6.4567001413063903</v>
      </c>
      <c r="L63" s="21">
        <f>IF(L21=0,"",L21/TrRoad_act!L33*100)</f>
        <v>6.3810578924068047</v>
      </c>
      <c r="M63" s="21">
        <f>IF(M21=0,"",M21/TrRoad_act!M33*100)</f>
        <v>6.3521368811185752</v>
      </c>
      <c r="N63" s="21">
        <f>IF(N21=0,"",N21/TrRoad_act!N33*100)</f>
        <v>6.3153175923776086</v>
      </c>
      <c r="O63" s="21">
        <f>IF(O21=0,"",O21/TrRoad_act!O33*100)</f>
        <v>6.2903940971543744</v>
      </c>
      <c r="P63" s="21">
        <f>IF(P21=0,"",P21/TrRoad_act!P33*100)</f>
        <v>6.2394607070903172</v>
      </c>
      <c r="Q63" s="21">
        <f>IF(Q21=0,"",Q21/TrRoad_act!Q33*100)</f>
        <v>6.1558336505413429</v>
      </c>
    </row>
    <row r="64" spans="1:17" ht="11.45" customHeight="1" x14ac:dyDescent="0.25">
      <c r="A64" s="62" t="s">
        <v>59</v>
      </c>
      <c r="B64" s="70">
        <f>IF(B22=0,"",B22/TrRoad_act!B34*100)</f>
        <v>7.0440878146003625</v>
      </c>
      <c r="C64" s="70">
        <f>IF(C22=0,"",C22/TrRoad_act!C34*100)</f>
        <v>7.0349902161691835</v>
      </c>
      <c r="D64" s="70">
        <f>IF(D22=0,"",D22/TrRoad_act!D34*100)</f>
        <v>7.0123047101162035</v>
      </c>
      <c r="E64" s="70">
        <f>IF(E22=0,"",E22/TrRoad_act!E34*100)</f>
        <v>7.0027250770661658</v>
      </c>
      <c r="F64" s="70">
        <f>IF(F22=0,"",F22/TrRoad_act!F34*100)</f>
        <v>6.9791054103510701</v>
      </c>
      <c r="G64" s="70">
        <f>IF(G22=0,"",G22/TrRoad_act!G34*100)</f>
        <v>6.9522327284647245</v>
      </c>
      <c r="H64" s="70">
        <f>IF(H22=0,"",H22/TrRoad_act!H34*100)</f>
        <v>6.9253280206468908</v>
      </c>
      <c r="I64" s="70">
        <f>IF(I22=0,"",I22/TrRoad_act!I34*100)</f>
        <v>6.8976069288220545</v>
      </c>
      <c r="J64" s="70">
        <f>IF(J22=0,"",J22/TrRoad_act!J34*100)</f>
        <v>6.8684838543241229</v>
      </c>
      <c r="K64" s="70">
        <f>IF(K22=0,"",K22/TrRoad_act!K34*100)</f>
        <v>6.8312334984951679</v>
      </c>
      <c r="L64" s="70">
        <f>IF(L22=0,"",L22/TrRoad_act!L34*100)</f>
        <v>6.7461900654203824</v>
      </c>
      <c r="M64" s="70">
        <f>IF(M22=0,"",M22/TrRoad_act!M34*100)</f>
        <v>6.7065080428343569</v>
      </c>
      <c r="N64" s="70">
        <f>IF(N22=0,"",N22/TrRoad_act!N34*100)</f>
        <v>6.656870896104282</v>
      </c>
      <c r="O64" s="70">
        <f>IF(O22=0,"",O22/TrRoad_act!O34*100)</f>
        <v>6.6178807111605789</v>
      </c>
      <c r="P64" s="70">
        <f>IF(P22=0,"",P22/TrRoad_act!P34*100)</f>
        <v>6.5468186685046978</v>
      </c>
      <c r="Q64" s="70">
        <f>IF(Q22=0,"",Q22/TrRoad_act!Q34*100)</f>
        <v>6.4277334741596039</v>
      </c>
    </row>
    <row r="65" spans="1:17" ht="11.45" customHeight="1" x14ac:dyDescent="0.25">
      <c r="A65" s="62" t="s">
        <v>58</v>
      </c>
      <c r="B65" s="70">
        <f>IF(B24=0,"",B24/TrRoad_act!B35*100)</f>
        <v>6.2299916385417262</v>
      </c>
      <c r="C65" s="70">
        <f>IF(C24=0,"",C24/TrRoad_act!C35*100)</f>
        <v>6.0787803344577354</v>
      </c>
      <c r="D65" s="70">
        <f>IF(D24=0,"",D24/TrRoad_act!D35*100)</f>
        <v>5.9401894184928441</v>
      </c>
      <c r="E65" s="70">
        <f>IF(E24=0,"",E24/TrRoad_act!E35*100)</f>
        <v>5.8685049012581914</v>
      </c>
      <c r="F65" s="70">
        <f>IF(F24=0,"",F24/TrRoad_act!F35*100)</f>
        <v>5.7917682826594437</v>
      </c>
      <c r="G65" s="70">
        <f>IF(G24=0,"",G24/TrRoad_act!G35*100)</f>
        <v>5.7191273836942198</v>
      </c>
      <c r="H65" s="70">
        <f>IF(H24=0,"",H24/TrRoad_act!H35*100)</f>
        <v>5.6848398559592042</v>
      </c>
      <c r="I65" s="70">
        <f>IF(I24=0,"",I24/TrRoad_act!I35*100)</f>
        <v>5.6918378815425994</v>
      </c>
      <c r="J65" s="70">
        <f>IF(J24=0,"",J24/TrRoad_act!J35*100)</f>
        <v>5.7355966853920357</v>
      </c>
      <c r="K65" s="70">
        <f>IF(K24=0,"",K24/TrRoad_act!K35*100)</f>
        <v>5.7584986076006475</v>
      </c>
      <c r="L65" s="70">
        <f>IF(L24=0,"",L24/TrRoad_act!L35*100)</f>
        <v>5.7388966647042956</v>
      </c>
      <c r="M65" s="70">
        <f>IF(M24=0,"",M24/TrRoad_act!M35*100)</f>
        <v>5.7566032288953526</v>
      </c>
      <c r="N65" s="70">
        <f>IF(N24=0,"",N24/TrRoad_act!N35*100)</f>
        <v>5.7717657070270647</v>
      </c>
      <c r="O65" s="70">
        <f>IF(O24=0,"",O24/TrRoad_act!O35*100)</f>
        <v>5.7946664385651507</v>
      </c>
      <c r="P65" s="70">
        <f>IF(P24=0,"",P24/TrRoad_act!P35*100)</f>
        <v>5.7854896782310723</v>
      </c>
      <c r="Q65" s="70">
        <f>IF(Q24=0,"",Q24/TrRoad_act!Q35*100)</f>
        <v>5.7618111132024294</v>
      </c>
    </row>
    <row r="66" spans="1:17" ht="11.45" customHeight="1" x14ac:dyDescent="0.25">
      <c r="A66" s="62" t="s">
        <v>57</v>
      </c>
      <c r="B66" s="70">
        <f>IF(B26=0,"",B26/TrRoad_act!B36*100)</f>
        <v>9.6150125033729257</v>
      </c>
      <c r="C66" s="70">
        <f>IF(C26=0,"",C26/TrRoad_act!C36*100)</f>
        <v>9.1266599442769394</v>
      </c>
      <c r="D66" s="70">
        <f>IF(D26=0,"",D26/TrRoad_act!D36*100)</f>
        <v>9.0036368999383445</v>
      </c>
      <c r="E66" s="70">
        <f>IF(E26=0,"",E26/TrRoad_act!E36*100)</f>
        <v>8.1208849119762387</v>
      </c>
      <c r="F66" s="70">
        <f>IF(F26=0,"",F26/TrRoad_act!F36*100)</f>
        <v>8.045349574259296</v>
      </c>
      <c r="G66" s="70">
        <f>IF(G26=0,"",G26/TrRoad_act!G36*100)</f>
        <v>7.959777171793152</v>
      </c>
      <c r="H66" s="70">
        <f>IF(H26=0,"",H26/TrRoad_act!H36*100)</f>
        <v>7.9068438769383116</v>
      </c>
      <c r="I66" s="70">
        <f>IF(I26=0,"",I26/TrRoad_act!I36*100)</f>
        <v>7.8135480750489954</v>
      </c>
      <c r="J66" s="70">
        <f>IF(J26=0,"",J26/TrRoad_act!J36*100)</f>
        <v>7.7932392310314293</v>
      </c>
      <c r="K66" s="70">
        <f>IF(K26=0,"",K26/TrRoad_act!K36*100)</f>
        <v>7.755885288605624</v>
      </c>
      <c r="L66" s="70">
        <f>IF(L26=0,"",L26/TrRoad_act!L36*100)</f>
        <v>7.7409350369786152</v>
      </c>
      <c r="M66" s="70">
        <f>IF(M26=0,"",M26/TrRoad_act!M36*100)</f>
        <v>7.7425221459607414</v>
      </c>
      <c r="N66" s="70">
        <f>IF(N26=0,"",N26/TrRoad_act!N36*100)</f>
        <v>7.7709548770418708</v>
      </c>
      <c r="O66" s="70">
        <f>IF(O26=0,"",O26/TrRoad_act!O36*100)</f>
        <v>7.7911323564455817</v>
      </c>
      <c r="P66" s="70">
        <f>IF(P26=0,"",P26/TrRoad_act!P36*100)</f>
        <v>7.8033332773546586</v>
      </c>
      <c r="Q66" s="70">
        <f>IF(Q26=0,"",Q26/TrRoad_act!Q36*100)</f>
        <v>7.7978579643395181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>
        <f>IF(L27=0,"",L27/TrRoad_act!L37*100)</f>
        <v>7.0763099441885231</v>
      </c>
      <c r="M67" s="70">
        <f>IF(M27=0,"",M27/TrRoad_act!M37*100)</f>
        <v>7.4472750358762854</v>
      </c>
      <c r="N67" s="70">
        <f>IF(N27=0,"",N27/TrRoad_act!N37*100)</f>
        <v>7.0050263621755651</v>
      </c>
      <c r="O67" s="70">
        <f>IF(O27=0,"",O27/TrRoad_act!O37*100)</f>
        <v>6.7019177377471957</v>
      </c>
      <c r="P67" s="70">
        <f>IF(P27=0,"",P27/TrRoad_act!P37*100)</f>
        <v>5.6819519072377034</v>
      </c>
      <c r="Q67" s="70">
        <f>IF(Q27=0,"",Q27/TrRoad_act!Q37*100)</f>
        <v>5.5823467307947121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>
        <f>IF(O29=0,"",O29/TrRoad_act!O38*100)</f>
        <v>3.4034728648389785</v>
      </c>
      <c r="P68" s="70">
        <f>IF(P29=0,"",P29/TrRoad_act!P38*100)</f>
        <v>2.7082055828738651</v>
      </c>
      <c r="Q68" s="70">
        <f>IF(Q29=0,"",Q29/TrRoad_act!Q38*100)</f>
        <v>3.8927998828129575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>
        <f>IF(L32=0,"",L32/TrRoad_act!L39*100)</f>
        <v>2.7143915197659383</v>
      </c>
      <c r="M69" s="70">
        <f>IF(M32=0,"",M32/TrRoad_act!M39*100)</f>
        <v>2.72559057380905</v>
      </c>
      <c r="N69" s="70">
        <f>IF(N32=0,"",N32/TrRoad_act!N39*100)</f>
        <v>2.7341763304893467</v>
      </c>
      <c r="O69" s="70">
        <f>IF(O32=0,"",O32/TrRoad_act!O39*100)</f>
        <v>2.7517221838506729</v>
      </c>
      <c r="P69" s="70">
        <f>IF(P32=0,"",P32/TrRoad_act!P39*100)</f>
        <v>2.7658821172326493</v>
      </c>
      <c r="Q69" s="70">
        <f>IF(Q32=0,"",Q32/TrRoad_act!Q39*100)</f>
        <v>2.782625758480215</v>
      </c>
    </row>
    <row r="70" spans="1:17" ht="11.45" customHeight="1" x14ac:dyDescent="0.25">
      <c r="A70" s="19" t="s">
        <v>28</v>
      </c>
      <c r="B70" s="21">
        <f>IF(B33=0,"",B33/TrRoad_act!B40*100)</f>
        <v>58.049147043353713</v>
      </c>
      <c r="C70" s="21">
        <f>IF(C33=0,"",C33/TrRoad_act!C40*100)</f>
        <v>57.161553563229404</v>
      </c>
      <c r="D70" s="21">
        <f>IF(D33=0,"",D33/TrRoad_act!D40*100)</f>
        <v>56.646946870936056</v>
      </c>
      <c r="E70" s="21">
        <f>IF(E33=0,"",E33/TrRoad_act!E40*100)</f>
        <v>56.142540313732589</v>
      </c>
      <c r="F70" s="21">
        <f>IF(F33=0,"",F33/TrRoad_act!F40*100)</f>
        <v>55.516582548069835</v>
      </c>
      <c r="G70" s="21">
        <f>IF(G33=0,"",G33/TrRoad_act!G40*100)</f>
        <v>54.966073267922525</v>
      </c>
      <c r="H70" s="21">
        <f>IF(H33=0,"",H33/TrRoad_act!H40*100)</f>
        <v>55.183075284707904</v>
      </c>
      <c r="I70" s="21">
        <f>IF(I33=0,"",I33/TrRoad_act!I40*100)</f>
        <v>54.148691041590254</v>
      </c>
      <c r="J70" s="21">
        <f>IF(J33=0,"",J33/TrRoad_act!J40*100)</f>
        <v>53.498407980796436</v>
      </c>
      <c r="K70" s="21">
        <f>IF(K33=0,"",K33/TrRoad_act!K40*100)</f>
        <v>52.95306967716715</v>
      </c>
      <c r="L70" s="21">
        <f>IF(L33=0,"",L33/TrRoad_act!L40*100)</f>
        <v>52.41939819236179</v>
      </c>
      <c r="M70" s="21">
        <f>IF(M33=0,"",M33/TrRoad_act!M40*100)</f>
        <v>51.848424927336559</v>
      </c>
      <c r="N70" s="21">
        <f>IF(N33=0,"",N33/TrRoad_act!N40*100)</f>
        <v>51.280238789832978</v>
      </c>
      <c r="O70" s="21">
        <f>IF(O33=0,"",O33/TrRoad_act!O40*100)</f>
        <v>50.627090419184142</v>
      </c>
      <c r="P70" s="21">
        <f>IF(P33=0,"",P33/TrRoad_act!P40*100)</f>
        <v>50.469383912197166</v>
      </c>
      <c r="Q70" s="21">
        <f>IF(Q33=0,"",Q33/TrRoad_act!Q40*100)</f>
        <v>49.851076357228379</v>
      </c>
    </row>
    <row r="71" spans="1:17" ht="11.45" customHeight="1" x14ac:dyDescent="0.25">
      <c r="A71" s="62" t="s">
        <v>59</v>
      </c>
      <c r="B71" s="20">
        <f>IF(B34=0,"",B34/TrRoad_act!B41*100)</f>
        <v>18.340343019950225</v>
      </c>
      <c r="C71" s="20">
        <f>IF(C34=0,"",C34/TrRoad_act!C41*100)</f>
        <v>18.386193877500105</v>
      </c>
      <c r="D71" s="20">
        <f>IF(D34=0,"",D34/TrRoad_act!D41*100)</f>
        <v>18.432159362193847</v>
      </c>
      <c r="E71" s="20">
        <f>IF(E34=0,"",E34/TrRoad_act!E41*100)</f>
        <v>18.478239760599333</v>
      </c>
      <c r="F71" s="20">
        <f>IF(F34=0,"",F34/TrRoad_act!F41*100)</f>
        <v>18.524435360000833</v>
      </c>
      <c r="G71" s="20">
        <f>IF(G34=0,"",G34/TrRoad_act!G41*100)</f>
        <v>18.570746448400836</v>
      </c>
      <c r="H71" s="20">
        <f>IF(H34=0,"",H34/TrRoad_act!H41*100)</f>
        <v>18.617173314521835</v>
      </c>
      <c r="I71" s="20">
        <f>IF(I34=0,"",I34/TrRoad_act!I41*100)</f>
        <v>18.663716247808139</v>
      </c>
      <c r="J71" s="20">
        <f>IF(J34=0,"",J34/TrRoad_act!J41*100)</f>
        <v>18.710375538427666</v>
      </c>
      <c r="K71" s="20">
        <f>IF(K34=0,"",K34/TrRoad_act!K41*100)</f>
        <v>18.75715147727373</v>
      </c>
      <c r="L71" s="20">
        <f>IF(L34=0,"",L34/TrRoad_act!L41*100)</f>
        <v>18.804044355966909</v>
      </c>
      <c r="M71" s="20">
        <f>IF(M34=0,"",M34/TrRoad_act!M41*100)</f>
        <v>18.85105446685683</v>
      </c>
      <c r="N71" s="20">
        <f>IF(N34=0,"",N34/TrRoad_act!N41*100)</f>
        <v>18.89818210302397</v>
      </c>
      <c r="O71" s="20">
        <f>IF(O34=0,"",O34/TrRoad_act!O41*100)</f>
        <v>18.945427558281523</v>
      </c>
      <c r="P71" s="20">
        <f>IF(P34=0,"",P34/TrRoad_act!P41*100)</f>
        <v>18.992791127177227</v>
      </c>
      <c r="Q71" s="20">
        <f>IF(Q34=0,"",Q34/TrRoad_act!Q41*100)</f>
        <v>19.040273104995176</v>
      </c>
    </row>
    <row r="72" spans="1:17" ht="11.45" customHeight="1" x14ac:dyDescent="0.25">
      <c r="A72" s="62" t="s">
        <v>58</v>
      </c>
      <c r="B72" s="20">
        <f>IF(B36=0,"",B36/TrRoad_act!B42*100)</f>
        <v>62.497610593322875</v>
      </c>
      <c r="C72" s="20">
        <f>IF(C36=0,"",C36/TrRoad_act!C42*100)</f>
        <v>61.041175944873729</v>
      </c>
      <c r="D72" s="20">
        <f>IF(D36=0,"",D36/TrRoad_act!D42*100)</f>
        <v>60.808500185012434</v>
      </c>
      <c r="E72" s="20">
        <f>IF(E36=0,"",E36/TrRoad_act!E42*100)</f>
        <v>60.155562840106377</v>
      </c>
      <c r="F72" s="20">
        <f>IF(F36=0,"",F36/TrRoad_act!F42*100)</f>
        <v>59.155718720105646</v>
      </c>
      <c r="G72" s="20">
        <f>IF(G36=0,"",G36/TrRoad_act!G42*100)</f>
        <v>58.573427209162688</v>
      </c>
      <c r="H72" s="20">
        <f>IF(H36=0,"",H36/TrRoad_act!H42*100)</f>
        <v>57.985015304142749</v>
      </c>
      <c r="I72" s="20">
        <f>IF(I36=0,"",I36/TrRoad_act!I42*100)</f>
        <v>57.315575102319215</v>
      </c>
      <c r="J72" s="20">
        <f>IF(J36=0,"",J36/TrRoad_act!J42*100)</f>
        <v>56.506785245129088</v>
      </c>
      <c r="K72" s="20">
        <f>IF(K36=0,"",K36/TrRoad_act!K42*100)</f>
        <v>55.805192886992849</v>
      </c>
      <c r="L72" s="20">
        <f>IF(L36=0,"",L36/TrRoad_act!L42*100)</f>
        <v>55.215707909739187</v>
      </c>
      <c r="M72" s="20">
        <f>IF(M36=0,"",M36/TrRoad_act!M42*100)</f>
        <v>54.617935114335239</v>
      </c>
      <c r="N72" s="20">
        <f>IF(N36=0,"",N36/TrRoad_act!N42*100)</f>
        <v>53.978167742955939</v>
      </c>
      <c r="O72" s="20">
        <f>IF(O36=0,"",O36/TrRoad_act!O42*100)</f>
        <v>52.985673930445998</v>
      </c>
      <c r="P72" s="20">
        <f>IF(P36=0,"",P36/TrRoad_act!P42*100)</f>
        <v>52.436479029050595</v>
      </c>
      <c r="Q72" s="20">
        <f>IF(Q36=0,"",Q36/TrRoad_act!Q42*100)</f>
        <v>51.896732876378636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>
        <f>IF(B39=0,"",B39/TrRoad_act!B44*100)</f>
        <v>45.97797329082195</v>
      </c>
      <c r="C74" s="20">
        <f>IF(C39=0,"",C39/TrRoad_act!C44*100)</f>
        <v>45.167915400856174</v>
      </c>
      <c r="D74" s="20">
        <f>IF(D39=0,"",D39/TrRoad_act!D44*100)</f>
        <v>44.303904506517846</v>
      </c>
      <c r="E74" s="20">
        <f>IF(E39=0,"",E39/TrRoad_act!E44*100)</f>
        <v>44.025675135497657</v>
      </c>
      <c r="F74" s="20">
        <f>IF(F39=0,"",F39/TrRoad_act!F44*100)</f>
        <v>53.632847573423113</v>
      </c>
      <c r="G74" s="20">
        <f>IF(G39=0,"",G39/TrRoad_act!G44*100)</f>
        <v>46.283154261816435</v>
      </c>
      <c r="H74" s="20">
        <f>IF(H39=0,"",H39/TrRoad_act!H44*100)</f>
        <v>67.511368104230755</v>
      </c>
      <c r="I74" s="20">
        <f>IF(I39=0,"",I39/TrRoad_act!I44*100)</f>
        <v>43.093317919104202</v>
      </c>
      <c r="J74" s="20">
        <f>IF(J39=0,"",J39/TrRoad_act!J44*100)</f>
        <v>43.089576434398275</v>
      </c>
      <c r="K74" s="20">
        <f>IF(K39=0,"",K39/TrRoad_act!K44*100)</f>
        <v>43.061650607645355</v>
      </c>
      <c r="L74" s="20">
        <f>IF(L39=0,"",L39/TrRoad_act!L44*100)</f>
        <v>43.003004984876355</v>
      </c>
      <c r="M74" s="20">
        <f>IF(M39=0,"",M39/TrRoad_act!M44*100)</f>
        <v>43.042303897586073</v>
      </c>
      <c r="N74" s="20">
        <f>IF(N39=0,"",N39/TrRoad_act!N44*100)</f>
        <v>43.020266039861191</v>
      </c>
      <c r="O74" s="20">
        <f>IF(O39=0,"",O39/TrRoad_act!O44*100)</f>
        <v>42.980376868954892</v>
      </c>
      <c r="P74" s="20">
        <f>IF(P39=0,"",P39/TrRoad_act!P44*100)</f>
        <v>42.852257876411024</v>
      </c>
      <c r="Q74" s="20">
        <f>IF(Q39=0,"",Q39/TrRoad_act!Q44*100)</f>
        <v>42.783843962699471</v>
      </c>
    </row>
    <row r="75" spans="1:17" ht="11.45" customHeight="1" x14ac:dyDescent="0.25">
      <c r="A75" s="62" t="s">
        <v>55</v>
      </c>
      <c r="B75" s="20">
        <f>IF(B41=0,"",B41/TrRoad_act!B45*100)</f>
        <v>33.644653807040548</v>
      </c>
      <c r="C75" s="20">
        <f>IF(C41=0,"",C41/TrRoad_act!C45*100)</f>
        <v>33.605846340570295</v>
      </c>
      <c r="D75" s="20">
        <f>IF(D41=0,"",D41/TrRoad_act!D45*100)</f>
        <v>33.687654423110942</v>
      </c>
      <c r="E75" s="20">
        <f>IF(E41=0,"",E41/TrRoad_act!E45*100)</f>
        <v>33.771351789399496</v>
      </c>
      <c r="F75" s="20">
        <f>IF(F41=0,"",F41/TrRoad_act!F45*100)</f>
        <v>33.821716516161466</v>
      </c>
      <c r="G75" s="20">
        <f>IF(G41=0,"",G41/TrRoad_act!G45*100)</f>
        <v>33.904702873396033</v>
      </c>
      <c r="H75" s="20">
        <f>IF(H41=0,"",H41/TrRoad_act!H45*100)</f>
        <v>33.698435360078918</v>
      </c>
      <c r="I75" s="20">
        <f>IF(I41=0,"",I41/TrRoad_act!I45*100)</f>
        <v>33.780220972227845</v>
      </c>
      <c r="J75" s="20">
        <f>IF(J41=0,"",J41/TrRoad_act!J45*100)</f>
        <v>33.863428183996639</v>
      </c>
      <c r="K75" s="20">
        <f>IF(K41=0,"",K41/TrRoad_act!K45*100)</f>
        <v>33.944940873590568</v>
      </c>
      <c r="L75" s="20">
        <f>IF(L41=0,"",L41/TrRoad_act!L45*100)</f>
        <v>34.005062449000775</v>
      </c>
      <c r="M75" s="20">
        <f>IF(M41=0,"",M41/TrRoad_act!M45*100)</f>
        <v>34.085349535828058</v>
      </c>
      <c r="N75" s="20">
        <f>IF(N41=0,"",N41/TrRoad_act!N45*100)</f>
        <v>34.17056290966763</v>
      </c>
      <c r="O75" s="20">
        <f>IF(O41=0,"",O41/TrRoad_act!O45*100)</f>
        <v>34.119182487480373</v>
      </c>
      <c r="P75" s="20">
        <f>IF(P41=0,"",P41/TrRoad_act!P45*100)</f>
        <v>32.729757852117544</v>
      </c>
      <c r="Q75" s="20">
        <f>IF(Q41=0,"",Q41/TrRoad_act!Q45*100)</f>
        <v>32.364072280575726</v>
      </c>
    </row>
    <row r="76" spans="1:17" ht="11.45" customHeight="1" x14ac:dyDescent="0.25">
      <c r="A76" s="25" t="s">
        <v>18</v>
      </c>
      <c r="B76" s="24">
        <f>IF(B42=0,"",B42/TrRoad_act!B46*100)</f>
        <v>28.487365129991272</v>
      </c>
      <c r="C76" s="24">
        <f>IF(C42=0,"",C42/TrRoad_act!C46*100)</f>
        <v>27.178460031369646</v>
      </c>
      <c r="D76" s="24">
        <f>IF(D42=0,"",D42/TrRoad_act!D46*100)</f>
        <v>27.103325041947262</v>
      </c>
      <c r="E76" s="24">
        <f>IF(E42=0,"",E42/TrRoad_act!E46*100)</f>
        <v>29.242347820548531</v>
      </c>
      <c r="F76" s="24">
        <f>IF(F42=0,"",F42/TrRoad_act!F46*100)</f>
        <v>28.531803841974714</v>
      </c>
      <c r="G76" s="24">
        <f>IF(G42=0,"",G42/TrRoad_act!G46*100)</f>
        <v>28.831604504989478</v>
      </c>
      <c r="H76" s="24">
        <f>IF(H42=0,"",H42/TrRoad_act!H46*100)</f>
        <v>28.944322154802599</v>
      </c>
      <c r="I76" s="24">
        <f>IF(I42=0,"",I42/TrRoad_act!I46*100)</f>
        <v>28.713768232619419</v>
      </c>
      <c r="J76" s="24">
        <f>IF(J42=0,"",J42/TrRoad_act!J46*100)</f>
        <v>26.915014758235806</v>
      </c>
      <c r="K76" s="24">
        <f>IF(K42=0,"",K42/TrRoad_act!K46*100)</f>
        <v>27.660697020534798</v>
      </c>
      <c r="L76" s="24">
        <f>IF(L42=0,"",L42/TrRoad_act!L46*100)</f>
        <v>25.427676428636442</v>
      </c>
      <c r="M76" s="24">
        <f>IF(M42=0,"",M42/TrRoad_act!M46*100)</f>
        <v>25.76568845882359</v>
      </c>
      <c r="N76" s="24">
        <f>IF(N42=0,"",N42/TrRoad_act!N46*100)</f>
        <v>25.897088954950792</v>
      </c>
      <c r="O76" s="24">
        <f>IF(O42=0,"",O42/TrRoad_act!O46*100)</f>
        <v>24.974161411539356</v>
      </c>
      <c r="P76" s="24">
        <f>IF(P42=0,"",P42/TrRoad_act!P46*100)</f>
        <v>23.966380709778932</v>
      </c>
      <c r="Q76" s="24">
        <f>IF(Q42=0,"",Q42/TrRoad_act!Q46*100)</f>
        <v>22.92199912142738</v>
      </c>
    </row>
    <row r="77" spans="1:17" ht="11.45" customHeight="1" x14ac:dyDescent="0.25">
      <c r="A77" s="23" t="s">
        <v>27</v>
      </c>
      <c r="B77" s="22">
        <f>IF(B43=0,"",B43/TrRoad_act!B47*100)</f>
        <v>8.7210718780067165</v>
      </c>
      <c r="C77" s="22">
        <f>IF(C43=0,"",C43/TrRoad_act!C47*100)</f>
        <v>8.4074625132654912</v>
      </c>
      <c r="D77" s="22">
        <f>IF(D43=0,"",D43/TrRoad_act!D47*100)</f>
        <v>8.2841737274710017</v>
      </c>
      <c r="E77" s="22">
        <f>IF(E43=0,"",E43/TrRoad_act!E47*100)</f>
        <v>8.1912620996680374</v>
      </c>
      <c r="F77" s="22">
        <f>IF(F43=0,"",F43/TrRoad_act!F47*100)</f>
        <v>8.1066858211186812</v>
      </c>
      <c r="G77" s="22">
        <f>IF(G43=0,"",G43/TrRoad_act!G47*100)</f>
        <v>8.0530136533253351</v>
      </c>
      <c r="H77" s="22">
        <f>IF(H43=0,"",H43/TrRoad_act!H47*100)</f>
        <v>8.0353123144735648</v>
      </c>
      <c r="I77" s="22">
        <f>IF(I43=0,"",I43/TrRoad_act!I47*100)</f>
        <v>8.0360407273775341</v>
      </c>
      <c r="J77" s="22">
        <f>IF(J43=0,"",J43/TrRoad_act!J47*100)</f>
        <v>8.0598134404746151</v>
      </c>
      <c r="K77" s="22">
        <f>IF(K43=0,"",K43/TrRoad_act!K47*100)</f>
        <v>8.0608995426367347</v>
      </c>
      <c r="L77" s="22">
        <f>IF(L43=0,"",L43/TrRoad_act!L47*100)</f>
        <v>8.0806776784062073</v>
      </c>
      <c r="M77" s="22">
        <f>IF(M43=0,"",M43/TrRoad_act!M47*100)</f>
        <v>8.1016762816092207</v>
      </c>
      <c r="N77" s="22">
        <f>IF(N43=0,"",N43/TrRoad_act!N47*100)</f>
        <v>8.1294445465837413</v>
      </c>
      <c r="O77" s="22">
        <f>IF(O43=0,"",O43/TrRoad_act!O47*100)</f>
        <v>8.1485044592247728</v>
      </c>
      <c r="P77" s="22">
        <f>IF(P43=0,"",P43/TrRoad_act!P47*100)</f>
        <v>8.1700130951980956</v>
      </c>
      <c r="Q77" s="22">
        <f>IF(Q43=0,"",Q43/TrRoad_act!Q47*100)</f>
        <v>8.1668712534079582</v>
      </c>
    </row>
    <row r="78" spans="1:17" ht="11.45" customHeight="1" x14ac:dyDescent="0.25">
      <c r="A78" s="62" t="s">
        <v>59</v>
      </c>
      <c r="B78" s="70">
        <f>IF(B44=0,"",B44/TrRoad_act!B48*100)</f>
        <v>8.1306234728750724</v>
      </c>
      <c r="C78" s="70">
        <f>IF(C44=0,"",C44/TrRoad_act!C48*100)</f>
        <v>7.9560434009667889</v>
      </c>
      <c r="D78" s="70">
        <f>IF(D44=0,"",D44/TrRoad_act!D48*100)</f>
        <v>7.8626143092447061</v>
      </c>
      <c r="E78" s="70">
        <f>IF(E44=0,"",E44/TrRoad_act!E48*100)</f>
        <v>7.8332164630950896</v>
      </c>
      <c r="F78" s="70">
        <f>IF(F44=0,"",F44/TrRoad_act!F48*100)</f>
        <v>7.7734163680156758</v>
      </c>
      <c r="G78" s="70">
        <f>IF(G44=0,"",G44/TrRoad_act!G48*100)</f>
        <v>7.6864658869747</v>
      </c>
      <c r="H78" s="70">
        <f>IF(H44=0,"",H44/TrRoad_act!H48*100)</f>
        <v>7.5862980616435278</v>
      </c>
      <c r="I78" s="70">
        <f>IF(I44=0,"",I44/TrRoad_act!I48*100)</f>
        <v>7.5095358421667635</v>
      </c>
      <c r="J78" s="70">
        <f>IF(J44=0,"",J44/TrRoad_act!J48*100)</f>
        <v>7.4456943558505033</v>
      </c>
      <c r="K78" s="70">
        <f>IF(K44=0,"",K44/TrRoad_act!K48*100)</f>
        <v>7.4138504151298941</v>
      </c>
      <c r="L78" s="70">
        <f>IF(L44=0,"",L44/TrRoad_act!L48*100)</f>
        <v>7.3806432402588413</v>
      </c>
      <c r="M78" s="70">
        <f>IF(M44=0,"",M44/TrRoad_act!M48*100)</f>
        <v>7.3735108109942074</v>
      </c>
      <c r="N78" s="70">
        <f>IF(N44=0,"",N44/TrRoad_act!N48*100)</f>
        <v>7.3826014272241043</v>
      </c>
      <c r="O78" s="70">
        <f>IF(O44=0,"",O44/TrRoad_act!O48*100)</f>
        <v>7.3974502121573069</v>
      </c>
      <c r="P78" s="70">
        <f>IF(P44=0,"",P44/TrRoad_act!P48*100)</f>
        <v>7.382785254649769</v>
      </c>
      <c r="Q78" s="70">
        <f>IF(Q44=0,"",Q44/TrRoad_act!Q48*100)</f>
        <v>7.3438587561801754</v>
      </c>
    </row>
    <row r="79" spans="1:17" ht="11.45" customHeight="1" x14ac:dyDescent="0.25">
      <c r="A79" s="62" t="s">
        <v>58</v>
      </c>
      <c r="B79" s="70">
        <f>IF(B46=0,"",B46/TrRoad_act!B49*100)</f>
        <v>8.6553110670682472</v>
      </c>
      <c r="C79" s="70">
        <f>IF(C46=0,"",C46/TrRoad_act!C49*100)</f>
        <v>8.316803222697823</v>
      </c>
      <c r="D79" s="70">
        <f>IF(D46=0,"",D46/TrRoad_act!D49*100)</f>
        <v>8.2099772384029741</v>
      </c>
      <c r="E79" s="70">
        <f>IF(E46=0,"",E46/TrRoad_act!E49*100)</f>
        <v>8.1137226159414233</v>
      </c>
      <c r="F79" s="70">
        <f>IF(F46=0,"",F46/TrRoad_act!F49*100)</f>
        <v>8.0360272766493441</v>
      </c>
      <c r="G79" s="70">
        <f>IF(G46=0,"",G46/TrRoad_act!G49*100)</f>
        <v>8.0050853406196936</v>
      </c>
      <c r="H79" s="70">
        <f>IF(H46=0,"",H46/TrRoad_act!H49*100)</f>
        <v>8.0147723357698002</v>
      </c>
      <c r="I79" s="70">
        <f>IF(I46=0,"",I46/TrRoad_act!I49*100)</f>
        <v>8.0383597191555634</v>
      </c>
      <c r="J79" s="70">
        <f>IF(J46=0,"",J46/TrRoad_act!J49*100)</f>
        <v>8.0885482717795849</v>
      </c>
      <c r="K79" s="70">
        <f>IF(K46=0,"",K46/TrRoad_act!K49*100)</f>
        <v>8.0910879331165688</v>
      </c>
      <c r="L79" s="70">
        <f>IF(L46=0,"",L46/TrRoad_act!L49*100)</f>
        <v>8.1180932168069244</v>
      </c>
      <c r="M79" s="70">
        <f>IF(M46=0,"",M46/TrRoad_act!M49*100)</f>
        <v>8.1391585608823558</v>
      </c>
      <c r="N79" s="70">
        <f>IF(N46=0,"",N46/TrRoad_act!N49*100)</f>
        <v>8.1566446575995499</v>
      </c>
      <c r="O79" s="70">
        <f>IF(O46=0,"",O46/TrRoad_act!O49*100)</f>
        <v>8.1701822638721548</v>
      </c>
      <c r="P79" s="70">
        <f>IF(P46=0,"",P46/TrRoad_act!P49*100)</f>
        <v>8.1850730899515831</v>
      </c>
      <c r="Q79" s="70">
        <f>IF(Q46=0,"",Q46/TrRoad_act!Q49*100)</f>
        <v>8.1902228413970288</v>
      </c>
    </row>
    <row r="80" spans="1:17" ht="11.45" customHeight="1" x14ac:dyDescent="0.25">
      <c r="A80" s="62" t="s">
        <v>57</v>
      </c>
      <c r="B80" s="70">
        <f>IF(B48=0,"",B48/TrRoad_act!B50*100)</f>
        <v>13.532608160481423</v>
      </c>
      <c r="C80" s="70">
        <f>IF(C48=0,"",C48/TrRoad_act!C50*100)</f>
        <v>13.51094627086376</v>
      </c>
      <c r="D80" s="70">
        <f>IF(D48=0,"",D48/TrRoad_act!D50*100)</f>
        <v>13.413636572799717</v>
      </c>
      <c r="E80" s="70">
        <f>IF(E48=0,"",E48/TrRoad_act!E50*100)</f>
        <v>13.306637204562652</v>
      </c>
      <c r="F80" s="70">
        <f>IF(F48=0,"",F48/TrRoad_act!F50*100)</f>
        <v>13.156388263396796</v>
      </c>
      <c r="G80" s="70">
        <f>IF(G48=0,"",G48/TrRoad_act!G50*100)</f>
        <v>13.026668136677639</v>
      </c>
      <c r="H80" s="70">
        <f>IF(H48=0,"",H48/TrRoad_act!H50*100)</f>
        <v>12.873122454260354</v>
      </c>
      <c r="I80" s="70">
        <f>IF(I48=0,"",I48/TrRoad_act!I50*100)</f>
        <v>12.73595500502206</v>
      </c>
      <c r="J80" s="70">
        <f>IF(J48=0,"",J48/TrRoad_act!J50*100)</f>
        <v>12.673012393613977</v>
      </c>
      <c r="K80" s="70">
        <f>IF(K48=0,"",K48/TrRoad_act!K50*100)</f>
        <v>12.577251689327895</v>
      </c>
      <c r="L80" s="70">
        <f>IF(L48=0,"",L48/TrRoad_act!L50*100)</f>
        <v>12.512434293368777</v>
      </c>
      <c r="M80" s="70">
        <f>IF(M48=0,"",M48/TrRoad_act!M50*100)</f>
        <v>12.47835350152495</v>
      </c>
      <c r="N80" s="70">
        <f>IF(N48=0,"",N48/TrRoad_act!N50*100)</f>
        <v>12.508365512689156</v>
      </c>
      <c r="O80" s="70">
        <f>IF(O48=0,"",O48/TrRoad_act!O50*100)</f>
        <v>12.585745684309282</v>
      </c>
      <c r="P80" s="70">
        <f>IF(P48=0,"",P48/TrRoad_act!P50*100)</f>
        <v>12.684739529799149</v>
      </c>
      <c r="Q80" s="70">
        <f>IF(Q48=0,"",Q48/TrRoad_act!Q50*100)</f>
        <v>12.692135642433403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>
        <f>IF(N49=0,"",N49/TrRoad_act!N51*100)</f>
        <v>11.098407453778782</v>
      </c>
      <c r="O81" s="70">
        <f>IF(O49=0,"",O49/TrRoad_act!O51*100)</f>
        <v>10.716015247558339</v>
      </c>
      <c r="P81" s="70">
        <f>IF(P49=0,"",P49/TrRoad_act!P51*100)</f>
        <v>10.233099747180635</v>
      </c>
      <c r="Q81" s="70">
        <f>IF(Q49=0,"",Q49/TrRoad_act!Q51*100)</f>
        <v>8.8449969130121335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 t="str">
        <f>IF(M51=0,"",M51/TrRoad_act!M52*100)</f>
        <v/>
      </c>
      <c r="N82" s="70" t="str">
        <f>IF(N51=0,"",N51/TrRoad_act!N52*100)</f>
        <v/>
      </c>
      <c r="O82" s="70" t="str">
        <f>IF(O51=0,"",O51/TrRoad_act!O52*100)</f>
        <v/>
      </c>
      <c r="P82" s="70">
        <f>IF(P51=0,"",P51/TrRoad_act!P52*100)</f>
        <v>4.163202415995614</v>
      </c>
      <c r="Q82" s="70">
        <f>IF(Q51=0,"",Q51/TrRoad_act!Q52*100)</f>
        <v>4.1916948369454694</v>
      </c>
    </row>
    <row r="83" spans="1:17" ht="11.45" customHeight="1" x14ac:dyDescent="0.25">
      <c r="A83" s="19" t="s">
        <v>24</v>
      </c>
      <c r="B83" s="21">
        <f>IF(B52=0,"",B52/TrRoad_act!B53*100)</f>
        <v>40.279505617501975</v>
      </c>
      <c r="C83" s="21">
        <f>IF(C52=0,"",C52/TrRoad_act!C53*100)</f>
        <v>38.842678531217842</v>
      </c>
      <c r="D83" s="21">
        <f>IF(D52=0,"",D52/TrRoad_act!D53*100)</f>
        <v>39.596977513991696</v>
      </c>
      <c r="E83" s="21">
        <f>IF(E52=0,"",E52/TrRoad_act!E53*100)</f>
        <v>43.750270141635909</v>
      </c>
      <c r="F83" s="21">
        <f>IF(F52=0,"",F52/TrRoad_act!F53*100)</f>
        <v>43.387119693503436</v>
      </c>
      <c r="G83" s="21">
        <f>IF(G52=0,"",G52/TrRoad_act!G53*100)</f>
        <v>45.051299963666651</v>
      </c>
      <c r="H83" s="21">
        <f>IF(H52=0,"",H52/TrRoad_act!H53*100)</f>
        <v>48.243535487844383</v>
      </c>
      <c r="I83" s="21">
        <f>IF(I52=0,"",I52/TrRoad_act!I53*100)</f>
        <v>50.626546092836008</v>
      </c>
      <c r="J83" s="21">
        <f>IF(J52=0,"",J52/TrRoad_act!J53*100)</f>
        <v>52.106590648008634</v>
      </c>
      <c r="K83" s="21">
        <f>IF(K52=0,"",K52/TrRoad_act!K53*100)</f>
        <v>58.625821772561572</v>
      </c>
      <c r="L83" s="21">
        <f>IF(L52=0,"",L52/TrRoad_act!L53*100)</f>
        <v>54.079864662516684</v>
      </c>
      <c r="M83" s="21">
        <f>IF(M52=0,"",M52/TrRoad_act!M53*100)</f>
        <v>55.028058691431958</v>
      </c>
      <c r="N83" s="21">
        <f>IF(N52=0,"",N52/TrRoad_act!N53*100)</f>
        <v>56.701133077156484</v>
      </c>
      <c r="O83" s="21">
        <f>IF(O52=0,"",O52/TrRoad_act!O53*100)</f>
        <v>53.450831592937895</v>
      </c>
      <c r="P83" s="21">
        <f>IF(P52=0,"",P52/TrRoad_act!P53*100)</f>
        <v>52.353288889728553</v>
      </c>
      <c r="Q83" s="21">
        <f>IF(Q52=0,"",Q52/TrRoad_act!Q53*100)</f>
        <v>48.283739445904395</v>
      </c>
    </row>
    <row r="84" spans="1:17" ht="11.45" customHeight="1" x14ac:dyDescent="0.25">
      <c r="A84" s="17" t="s">
        <v>23</v>
      </c>
      <c r="B84" s="20">
        <f>IF(B53=0,"",B53/TrRoad_act!B54*100)</f>
        <v>39.10511730500312</v>
      </c>
      <c r="C84" s="20">
        <f>IF(C53=0,"",C53/TrRoad_act!C54*100)</f>
        <v>39.055036827444447</v>
      </c>
      <c r="D84" s="20">
        <f>IF(D53=0,"",D53/TrRoad_act!D54*100)</f>
        <v>39.150772121204497</v>
      </c>
      <c r="E84" s="20">
        <f>IF(E53=0,"",E53/TrRoad_act!E54*100)</f>
        <v>39.638350347134995</v>
      </c>
      <c r="F84" s="20">
        <f>IF(F53=0,"",F53/TrRoad_act!F54*100)</f>
        <v>39.65576632694215</v>
      </c>
      <c r="G84" s="20">
        <f>IF(G53=0,"",G53/TrRoad_act!G54*100)</f>
        <v>39.804693693321262</v>
      </c>
      <c r="H84" s="20">
        <f>IF(H53=0,"",H53/TrRoad_act!H54*100)</f>
        <v>40.001773953359908</v>
      </c>
      <c r="I84" s="20">
        <f>IF(I53=0,"",I53/TrRoad_act!I54*100)</f>
        <v>40.127229492125508</v>
      </c>
      <c r="J84" s="20">
        <f>IF(J53=0,"",J53/TrRoad_act!J54*100)</f>
        <v>40.194840050085958</v>
      </c>
      <c r="K84" s="20">
        <f>IF(K53=0,"",K53/TrRoad_act!K54*100)</f>
        <v>40.79766937115005</v>
      </c>
      <c r="L84" s="20">
        <f>IF(L53=0,"",L53/TrRoad_act!L54*100)</f>
        <v>40.242581563781805</v>
      </c>
      <c r="M84" s="20">
        <f>IF(M53=0,"",M53/TrRoad_act!M54*100)</f>
        <v>40.194382709264218</v>
      </c>
      <c r="N84" s="20">
        <f>IF(N53=0,"",N53/TrRoad_act!N54*100)</f>
        <v>40.241206814781577</v>
      </c>
      <c r="O84" s="20">
        <f>IF(O53=0,"",O53/TrRoad_act!O54*100)</f>
        <v>39.809389424635562</v>
      </c>
      <c r="P84" s="20">
        <f>IF(P53=0,"",P53/TrRoad_act!P54*100)</f>
        <v>39.667525076942162</v>
      </c>
      <c r="Q84" s="20">
        <f>IF(Q53=0,"",Q53/TrRoad_act!Q54*100)</f>
        <v>39.284556096319626</v>
      </c>
    </row>
    <row r="85" spans="1:17" ht="11.45" customHeight="1" x14ac:dyDescent="0.25">
      <c r="A85" s="15" t="s">
        <v>22</v>
      </c>
      <c r="B85" s="69">
        <f>IF(B55=0,"",B55/TrRoad_act!B55*100)</f>
        <v>42.229221486074856</v>
      </c>
      <c r="C85" s="69">
        <f>IF(C55=0,"",C55/TrRoad_act!C55*100)</f>
        <v>38.457415767626642</v>
      </c>
      <c r="D85" s="69">
        <f>IF(D55=0,"",D55/TrRoad_act!D55*100)</f>
        <v>40.479730448292784</v>
      </c>
      <c r="E85" s="69">
        <f>IF(E55=0,"",E55/TrRoad_act!E55*100)</f>
        <v>53.185505727687058</v>
      </c>
      <c r="F85" s="69">
        <f>IF(F55=0,"",F55/TrRoad_act!F55*100)</f>
        <v>51.380408948456335</v>
      </c>
      <c r="G85" s="69">
        <f>IF(G55=0,"",G55/TrRoad_act!G55*100)</f>
        <v>57.722340458980739</v>
      </c>
      <c r="H85" s="69">
        <f>IF(H55=0,"",H55/TrRoad_act!H55*100)</f>
        <v>66.641663689264888</v>
      </c>
      <c r="I85" s="69">
        <f>IF(I55=0,"",I55/TrRoad_act!I55*100)</f>
        <v>73.05310938075003</v>
      </c>
      <c r="J85" s="69">
        <f>IF(J55=0,"",J55/TrRoad_act!J55*100)</f>
        <v>78.083799014832039</v>
      </c>
      <c r="K85" s="69">
        <f>IF(K55=0,"",K55/TrRoad_act!K55*100)</f>
        <v>92.742267811790214</v>
      </c>
      <c r="L85" s="69">
        <f>IF(L55=0,"",L55/TrRoad_act!L55*100)</f>
        <v>78.774315090075746</v>
      </c>
      <c r="M85" s="69">
        <f>IF(M55=0,"",M55/TrRoad_act!M55*100)</f>
        <v>79.798562474480889</v>
      </c>
      <c r="N85" s="69">
        <f>IF(N55=0,"",N55/TrRoad_act!N55*100)</f>
        <v>83.015937280716315</v>
      </c>
      <c r="O85" s="69">
        <f>IF(O55=0,"",O55/TrRoad_act!O55*100)</f>
        <v>73.957140886367455</v>
      </c>
      <c r="P85" s="69">
        <f>IF(P55=0,"",P55/TrRoad_act!P55*100)</f>
        <v>72.8973757832497</v>
      </c>
      <c r="Q85" s="69">
        <f>IF(Q55=0,"",Q55/TrRoad_act!Q55*100)</f>
        <v>64.920124967467927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33.889944013604449</v>
      </c>
      <c r="C88" s="79">
        <f>IF(TrRoad_act!C4=0,"",C18/TrRoad_act!C4*1000)</f>
        <v>35.092373563028318</v>
      </c>
      <c r="D88" s="79">
        <f>IF(TrRoad_act!D4=0,"",D18/TrRoad_act!D4*1000)</f>
        <v>35.414463629595311</v>
      </c>
      <c r="E88" s="79">
        <f>IF(TrRoad_act!E4=0,"",E18/TrRoad_act!E4*1000)</f>
        <v>37.637841688989987</v>
      </c>
      <c r="F88" s="79">
        <f>IF(TrRoad_act!F4=0,"",F18/TrRoad_act!F4*1000)</f>
        <v>38.471935770873678</v>
      </c>
      <c r="G88" s="79">
        <f>IF(TrRoad_act!G4=0,"",G18/TrRoad_act!G4*1000)</f>
        <v>38.724925116647427</v>
      </c>
      <c r="H88" s="79">
        <f>IF(TrRoad_act!H4=0,"",H18/TrRoad_act!H4*1000)</f>
        <v>38.927661188533001</v>
      </c>
      <c r="I88" s="79">
        <f>IF(TrRoad_act!I4=0,"",I18/TrRoad_act!I4*1000)</f>
        <v>39.739928223606825</v>
      </c>
      <c r="J88" s="79">
        <f>IF(TrRoad_act!J4=0,"",J18/TrRoad_act!J4*1000)</f>
        <v>39.137001593982845</v>
      </c>
      <c r="K88" s="79">
        <f>IF(TrRoad_act!K4=0,"",K18/TrRoad_act!K4*1000)</f>
        <v>38.842818674253515</v>
      </c>
      <c r="L88" s="79">
        <f>IF(TrRoad_act!L4=0,"",L18/TrRoad_act!L4*1000)</f>
        <v>40.074430687439687</v>
      </c>
      <c r="M88" s="79">
        <f>IF(TrRoad_act!M4=0,"",M18/TrRoad_act!M4*1000)</f>
        <v>38.966832431241428</v>
      </c>
      <c r="N88" s="79">
        <f>IF(TrRoad_act!N4=0,"",N18/TrRoad_act!N4*1000)</f>
        <v>38.286222545933668</v>
      </c>
      <c r="O88" s="79">
        <f>IF(TrRoad_act!O4=0,"",O18/TrRoad_act!O4*1000)</f>
        <v>37.167990138557307</v>
      </c>
      <c r="P88" s="79">
        <f>IF(TrRoad_act!P4=0,"",P18/TrRoad_act!P4*1000)</f>
        <v>37.062710451355137</v>
      </c>
      <c r="Q88" s="79">
        <f>IF(TrRoad_act!Q4=0,"",Q18/TrRoad_act!Q4*1000)</f>
        <v>36.599998263380058</v>
      </c>
    </row>
    <row r="89" spans="1:17" ht="11.45" customHeight="1" x14ac:dyDescent="0.25">
      <c r="A89" s="23" t="s">
        <v>30</v>
      </c>
      <c r="B89" s="78">
        <f>IF(TrRoad_act!B5=0,"",B19/TrRoad_act!B5*1000)</f>
        <v>35.787783947736088</v>
      </c>
      <c r="C89" s="78">
        <f>IF(TrRoad_act!C5=0,"",C19/TrRoad_act!C5*1000)</f>
        <v>35.74762171937229</v>
      </c>
      <c r="D89" s="78">
        <f>IF(TrRoad_act!D5=0,"",D19/TrRoad_act!D5*1000)</f>
        <v>35.728382950089987</v>
      </c>
      <c r="E89" s="78">
        <f>IF(TrRoad_act!E5=0,"",E19/TrRoad_act!E5*1000)</f>
        <v>35.753306958585753</v>
      </c>
      <c r="F89" s="78">
        <f>IF(TrRoad_act!F5=0,"",F19/TrRoad_act!F5*1000)</f>
        <v>35.717379120448577</v>
      </c>
      <c r="G89" s="78">
        <f>IF(TrRoad_act!G5=0,"",G19/TrRoad_act!G5*1000)</f>
        <v>35.561852583479165</v>
      </c>
      <c r="H89" s="78">
        <f>IF(TrRoad_act!H5=0,"",H19/TrRoad_act!H5*1000)</f>
        <v>35.441030830937976</v>
      </c>
      <c r="I89" s="78">
        <f>IF(TrRoad_act!I5=0,"",I19/TrRoad_act!I5*1000)</f>
        <v>35.269056994412693</v>
      </c>
      <c r="J89" s="78">
        <f>IF(TrRoad_act!J5=0,"",J19/TrRoad_act!J5*1000)</f>
        <v>35.150501906300228</v>
      </c>
      <c r="K89" s="78">
        <f>IF(TrRoad_act!K5=0,"",K19/TrRoad_act!K5*1000)</f>
        <v>35.066045431637285</v>
      </c>
      <c r="L89" s="78">
        <f>IF(TrRoad_act!L5=0,"",L19/TrRoad_act!L5*1000)</f>
        <v>34.965966900113642</v>
      </c>
      <c r="M89" s="78">
        <f>IF(TrRoad_act!M5=0,"",M19/TrRoad_act!M5*1000)</f>
        <v>34.827990222139135</v>
      </c>
      <c r="N89" s="78">
        <f>IF(TrRoad_act!N5=0,"",N19/TrRoad_act!N5*1000)</f>
        <v>34.615333888575456</v>
      </c>
      <c r="O89" s="78">
        <f>IF(TrRoad_act!O5=0,"",O19/TrRoad_act!O5*1000)</f>
        <v>34.566631450412579</v>
      </c>
      <c r="P89" s="78">
        <f>IF(TrRoad_act!P5=0,"",P19/TrRoad_act!P5*1000)</f>
        <v>34.32427551449171</v>
      </c>
      <c r="Q89" s="78">
        <f>IF(TrRoad_act!Q5=0,"",Q19/TrRoad_act!Q5*1000)</f>
        <v>33.87341216797082</v>
      </c>
    </row>
    <row r="90" spans="1:17" ht="11.45" customHeight="1" x14ac:dyDescent="0.25">
      <c r="A90" s="19" t="s">
        <v>29</v>
      </c>
      <c r="B90" s="76">
        <f>IF(TrRoad_act!B6=0,"",B21/TrRoad_act!B6*1000)</f>
        <v>35.90872965354032</v>
      </c>
      <c r="C90" s="76">
        <f>IF(TrRoad_act!C6=0,"",C21/TrRoad_act!C6*1000)</f>
        <v>37.576564555386128</v>
      </c>
      <c r="D90" s="76">
        <f>IF(TrRoad_act!D6=0,"",D21/TrRoad_act!D6*1000)</f>
        <v>37.770550532953834</v>
      </c>
      <c r="E90" s="76">
        <f>IF(TrRoad_act!E6=0,"",E21/TrRoad_act!E6*1000)</f>
        <v>41.00232727166027</v>
      </c>
      <c r="F90" s="76">
        <f>IF(TrRoad_act!F6=0,"",F21/TrRoad_act!F6*1000)</f>
        <v>41.869332368943311</v>
      </c>
      <c r="G90" s="76">
        <f>IF(TrRoad_act!G6=0,"",G21/TrRoad_act!G6*1000)</f>
        <v>42.480257082903663</v>
      </c>
      <c r="H90" s="76">
        <f>IF(TrRoad_act!H6=0,"",H21/TrRoad_act!H6*1000)</f>
        <v>42.739134548923602</v>
      </c>
      <c r="I90" s="76">
        <f>IF(TrRoad_act!I6=0,"",I21/TrRoad_act!I6*1000)</f>
        <v>43.756822567505132</v>
      </c>
      <c r="J90" s="76">
        <f>IF(TrRoad_act!J6=0,"",J21/TrRoad_act!J6*1000)</f>
        <v>43.002310248715773</v>
      </c>
      <c r="K90" s="76">
        <f>IF(TrRoad_act!K6=0,"",K21/TrRoad_act!K6*1000)</f>
        <v>42.664089978997723</v>
      </c>
      <c r="L90" s="76">
        <f>IF(TrRoad_act!L6=0,"",L21/TrRoad_act!L6*1000)</f>
        <v>45.186331447140894</v>
      </c>
      <c r="M90" s="76">
        <f>IF(TrRoad_act!M6=0,"",M21/TrRoad_act!M6*1000)</f>
        <v>43.25652205054736</v>
      </c>
      <c r="N90" s="76">
        <f>IF(TrRoad_act!N6=0,"",N21/TrRoad_act!N6*1000)</f>
        <v>42.383174766109661</v>
      </c>
      <c r="O90" s="76">
        <f>IF(TrRoad_act!O6=0,"",O21/TrRoad_act!O6*1000)</f>
        <v>41.131975030485883</v>
      </c>
      <c r="P90" s="76">
        <f>IF(TrRoad_act!P6=0,"",P21/TrRoad_act!P6*1000)</f>
        <v>41.188572932824606</v>
      </c>
      <c r="Q90" s="76">
        <f>IF(TrRoad_act!Q6=0,"",Q21/TrRoad_act!Q6*1000)</f>
        <v>40.35104155498648</v>
      </c>
    </row>
    <row r="91" spans="1:17" ht="11.45" customHeight="1" x14ac:dyDescent="0.25">
      <c r="A91" s="62" t="s">
        <v>59</v>
      </c>
      <c r="B91" s="77">
        <f>IF(TrRoad_act!B7=0,"",B22/TrRoad_act!B7*1000)</f>
        <v>36.75275959937138</v>
      </c>
      <c r="C91" s="77">
        <f>IF(TrRoad_act!C7=0,"",C22/TrRoad_act!C7*1000)</f>
        <v>38.792558615660205</v>
      </c>
      <c r="D91" s="77">
        <f>IF(TrRoad_act!D7=0,"",D22/TrRoad_act!D7*1000)</f>
        <v>39.322189013443712</v>
      </c>
      <c r="E91" s="77">
        <f>IF(TrRoad_act!E7=0,"",E22/TrRoad_act!E7*1000)</f>
        <v>43.084878708337399</v>
      </c>
      <c r="F91" s="77">
        <f>IF(TrRoad_act!F7=0,"",F22/TrRoad_act!F7*1000)</f>
        <v>44.329502961371006</v>
      </c>
      <c r="G91" s="77">
        <f>IF(TrRoad_act!G7=0,"",G22/TrRoad_act!G7*1000)</f>
        <v>45.506340749313154</v>
      </c>
      <c r="H91" s="77">
        <f>IF(TrRoad_act!H7=0,"",H22/TrRoad_act!H7*1000)</f>
        <v>46.068992189101223</v>
      </c>
      <c r="I91" s="77">
        <f>IF(TrRoad_act!I7=0,"",I22/TrRoad_act!I7*1000)</f>
        <v>47.155474390218764</v>
      </c>
      <c r="J91" s="77">
        <f>IF(TrRoad_act!J7=0,"",J22/TrRoad_act!J7*1000)</f>
        <v>46.30380983042884</v>
      </c>
      <c r="K91" s="77">
        <f>IF(TrRoad_act!K7=0,"",K22/TrRoad_act!K7*1000)</f>
        <v>45.797402501480946</v>
      </c>
      <c r="L91" s="77">
        <f>IF(TrRoad_act!L7=0,"",L22/TrRoad_act!L7*1000)</f>
        <v>48.500864353307968</v>
      </c>
      <c r="M91" s="77">
        <f>IF(TrRoad_act!M7=0,"",M22/TrRoad_act!M7*1000)</f>
        <v>46.391147352409249</v>
      </c>
      <c r="N91" s="77">
        <f>IF(TrRoad_act!N7=0,"",N22/TrRoad_act!N7*1000)</f>
        <v>45.41595933528707</v>
      </c>
      <c r="O91" s="77">
        <f>IF(TrRoad_act!O7=0,"",O22/TrRoad_act!O7*1000)</f>
        <v>44.021274672843312</v>
      </c>
      <c r="P91" s="77">
        <f>IF(TrRoad_act!P7=0,"",P22/TrRoad_act!P7*1000)</f>
        <v>43.983805065377084</v>
      </c>
      <c r="Q91" s="77">
        <f>IF(TrRoad_act!Q7=0,"",Q22/TrRoad_act!Q7*1000)</f>
        <v>42.900265849857398</v>
      </c>
    </row>
    <row r="92" spans="1:17" ht="11.45" customHeight="1" x14ac:dyDescent="0.25">
      <c r="A92" s="62" t="s">
        <v>58</v>
      </c>
      <c r="B92" s="77">
        <f>IF(TrRoad_act!B8=0,"",B24/TrRoad_act!B8*1000)</f>
        <v>31.234758205708395</v>
      </c>
      <c r="C92" s="77">
        <f>IF(TrRoad_act!C8=0,"",C24/TrRoad_act!C8*1000)</f>
        <v>32.209714042422888</v>
      </c>
      <c r="D92" s="77">
        <f>IF(TrRoad_act!D8=0,"",D24/TrRoad_act!D8*1000)</f>
        <v>32.008306192116301</v>
      </c>
      <c r="E92" s="77">
        <f>IF(TrRoad_act!E8=0,"",E24/TrRoad_act!E8*1000)</f>
        <v>34.6953091737767</v>
      </c>
      <c r="F92" s="77">
        <f>IF(TrRoad_act!F8=0,"",F24/TrRoad_act!F8*1000)</f>
        <v>35.350028999868314</v>
      </c>
      <c r="G92" s="77">
        <f>IF(TrRoad_act!G8=0,"",G24/TrRoad_act!G8*1000)</f>
        <v>35.971858348676847</v>
      </c>
      <c r="H92" s="77">
        <f>IF(TrRoad_act!H8=0,"",H24/TrRoad_act!H8*1000)</f>
        <v>36.338926206781984</v>
      </c>
      <c r="I92" s="77">
        <f>IF(TrRoad_act!I8=0,"",I24/TrRoad_act!I8*1000)</f>
        <v>37.3913969140593</v>
      </c>
      <c r="J92" s="77">
        <f>IF(TrRoad_act!J8=0,"",J24/TrRoad_act!J8*1000)</f>
        <v>37.155228912089228</v>
      </c>
      <c r="K92" s="77">
        <f>IF(TrRoad_act!K8=0,"",K24/TrRoad_act!K8*1000)</f>
        <v>37.096802236792925</v>
      </c>
      <c r="L92" s="77">
        <f>IF(TrRoad_act!L8=0,"",L24/TrRoad_act!L8*1000)</f>
        <v>39.646495335820788</v>
      </c>
      <c r="M92" s="77">
        <f>IF(TrRoad_act!M8=0,"",M24/TrRoad_act!M8*1000)</f>
        <v>38.264007501099002</v>
      </c>
      <c r="N92" s="77">
        <f>IF(TrRoad_act!N8=0,"",N24/TrRoad_act!N8*1000)</f>
        <v>37.838380809455892</v>
      </c>
      <c r="O92" s="77">
        <f>IF(TrRoad_act!O8=0,"",O24/TrRoad_act!O8*1000)</f>
        <v>37.038860124134153</v>
      </c>
      <c r="P92" s="77">
        <f>IF(TrRoad_act!P8=0,"",P24/TrRoad_act!P8*1000)</f>
        <v>37.349784536925583</v>
      </c>
      <c r="Q92" s="77">
        <f>IF(TrRoad_act!Q8=0,"",Q24/TrRoad_act!Q8*1000)</f>
        <v>36.952738786120321</v>
      </c>
    </row>
    <row r="93" spans="1:17" ht="11.45" customHeight="1" x14ac:dyDescent="0.25">
      <c r="A93" s="62" t="s">
        <v>57</v>
      </c>
      <c r="B93" s="77">
        <f>IF(TrRoad_act!B9=0,"",B26/TrRoad_act!B9*1000)</f>
        <v>51.332298283036764</v>
      </c>
      <c r="C93" s="77">
        <f>IF(TrRoad_act!C9=0,"",C26/TrRoad_act!C9*1000)</f>
        <v>51.458689385005933</v>
      </c>
      <c r="D93" s="77">
        <f>IF(TrRoad_act!D9=0,"",D26/TrRoad_act!D9*1000)</f>
        <v>51.577758012735174</v>
      </c>
      <c r="E93" s="77">
        <f>IF(TrRoad_act!E9=0,"",E26/TrRoad_act!E9*1000)</f>
        <v>50.995087911764493</v>
      </c>
      <c r="F93" s="77">
        <f>IF(TrRoad_act!F9=0,"",F26/TrRoad_act!F9*1000)</f>
        <v>52.10470536714395</v>
      </c>
      <c r="G93" s="77">
        <f>IF(TrRoad_act!G9=0,"",G26/TrRoad_act!G9*1000)</f>
        <v>53.033744077995465</v>
      </c>
      <c r="H93" s="77">
        <f>IF(TrRoad_act!H9=0,"",H26/TrRoad_act!H9*1000)</f>
        <v>53.486519859523391</v>
      </c>
      <c r="I93" s="77">
        <f>IF(TrRoad_act!I9=0,"",I26/TrRoad_act!I9*1000)</f>
        <v>54.307437275878428</v>
      </c>
      <c r="J93" s="77">
        <f>IF(TrRoad_act!J9=0,"",J26/TrRoad_act!J9*1000)</f>
        <v>53.384550747545418</v>
      </c>
      <c r="K93" s="77">
        <f>IF(TrRoad_act!K9=0,"",K26/TrRoad_act!K9*1000)</f>
        <v>52.833759126910245</v>
      </c>
      <c r="L93" s="77">
        <f>IF(TrRoad_act!L9=0,"",L26/TrRoad_act!L9*1000)</f>
        <v>56.511402707784278</v>
      </c>
      <c r="M93" s="77">
        <f>IF(TrRoad_act!M9=0,"",M26/TrRoad_act!M9*1000)</f>
        <v>54.355371944904618</v>
      </c>
      <c r="N93" s="77">
        <f>IF(TrRoad_act!N9=0,"",N26/TrRoad_act!N9*1000)</f>
        <v>53.765159946517009</v>
      </c>
      <c r="O93" s="77">
        <f>IF(TrRoad_act!O9=0,"",O26/TrRoad_act!O9*1000)</f>
        <v>52.520706116979788</v>
      </c>
      <c r="P93" s="77">
        <f>IF(TrRoad_act!P9=0,"",P26/TrRoad_act!P9*1000)</f>
        <v>53.105330088818967</v>
      </c>
      <c r="Q93" s="77">
        <f>IF(TrRoad_act!Q9=0,"",Q26/TrRoad_act!Q9*1000)</f>
        <v>52.695248891415844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>
        <f>IF(TrRoad_act!L10=0,"",L27/TrRoad_act!L10*1000)</f>
        <v>51.65941827839174</v>
      </c>
      <c r="M94" s="77">
        <f>IF(TrRoad_act!M10=0,"",M27/TrRoad_act!M10*1000)</f>
        <v>52.282627924059796</v>
      </c>
      <c r="N94" s="77">
        <f>IF(TrRoad_act!N10=0,"",N27/TrRoad_act!N10*1000)</f>
        <v>48.465905252470833</v>
      </c>
      <c r="O94" s="77">
        <f>IF(TrRoad_act!O10=0,"",O27/TrRoad_act!O10*1000)</f>
        <v>45.178214901354437</v>
      </c>
      <c r="P94" s="77">
        <f>IF(TrRoad_act!P10=0,"",P27/TrRoad_act!P10*1000)</f>
        <v>38.668338370002779</v>
      </c>
      <c r="Q94" s="77">
        <f>IF(TrRoad_act!Q10=0,"",Q27/TrRoad_act!Q10*1000)</f>
        <v>37.723584056371656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>
        <f>IF(TrRoad_act!O11=0,"",O29/TrRoad_act!O11*1000)</f>
        <v>22.943108900395153</v>
      </c>
      <c r="P95" s="77">
        <f>IF(TrRoad_act!P11=0,"",P29/TrRoad_act!P11*1000)</f>
        <v>18.430604757618944</v>
      </c>
      <c r="Q95" s="77">
        <f>IF(TrRoad_act!Q11=0,"",Q29/TrRoad_act!Q11*1000)</f>
        <v>26.306206094980858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>
        <f>IF(TrRoad_act!L12=0,"",L32/TrRoad_act!L12*1000)</f>
        <v>21.357203174623834</v>
      </c>
      <c r="M96" s="77">
        <f>IF(TrRoad_act!M12=0,"",M32/TrRoad_act!M12*1000)</f>
        <v>20.622905849243697</v>
      </c>
      <c r="N96" s="77">
        <f>IF(TrRoad_act!N12=0,"",N32/TrRoad_act!N12*1000)</f>
        <v>20.388360268753132</v>
      </c>
      <c r="O96" s="77">
        <f>IF(TrRoad_act!O12=0,"",O32/TrRoad_act!O12*1000)</f>
        <v>19.992347133470567</v>
      </c>
      <c r="P96" s="77">
        <f>IF(TrRoad_act!P12=0,"",P32/TrRoad_act!P12*1000)</f>
        <v>20.287141016632752</v>
      </c>
      <c r="Q96" s="77">
        <f>IF(TrRoad_act!Q12=0,"",Q32/TrRoad_act!Q12*1000)</f>
        <v>20.266565917885579</v>
      </c>
    </row>
    <row r="97" spans="1:17" ht="11.45" customHeight="1" x14ac:dyDescent="0.25">
      <c r="A97" s="19" t="s">
        <v>28</v>
      </c>
      <c r="B97" s="76">
        <f>IF(TrRoad_act!B13=0,"",B33/TrRoad_act!B13*1000)</f>
        <v>25.730540278565069</v>
      </c>
      <c r="C97" s="76">
        <f>IF(TrRoad_act!C13=0,"",C33/TrRoad_act!C13*1000)</f>
        <v>26.038584772870614</v>
      </c>
      <c r="D97" s="76">
        <f>IF(TrRoad_act!D13=0,"",D33/TrRoad_act!D13*1000)</f>
        <v>26.081947849812106</v>
      </c>
      <c r="E97" s="76">
        <f>IF(TrRoad_act!E13=0,"",E33/TrRoad_act!E13*1000)</f>
        <v>24.000873342846987</v>
      </c>
      <c r="F97" s="76">
        <f>IF(TrRoad_act!F13=0,"",F33/TrRoad_act!F13*1000)</f>
        <v>23.640494126064592</v>
      </c>
      <c r="G97" s="76">
        <f>IF(TrRoad_act!G13=0,"",G33/TrRoad_act!G13*1000)</f>
        <v>22.503553212285116</v>
      </c>
      <c r="H97" s="76">
        <f>IF(TrRoad_act!H13=0,"",H33/TrRoad_act!H13*1000)</f>
        <v>22.680967173752965</v>
      </c>
      <c r="I97" s="76">
        <f>IF(TrRoad_act!I13=0,"",I33/TrRoad_act!I13*1000)</f>
        <v>22.343417181833978</v>
      </c>
      <c r="J97" s="76">
        <f>IF(TrRoad_act!J13=0,"",J33/TrRoad_act!J13*1000)</f>
        <v>22.162317840409905</v>
      </c>
      <c r="K97" s="76">
        <f>IF(TrRoad_act!K13=0,"",K33/TrRoad_act!K13*1000)</f>
        <v>22.023428644080198</v>
      </c>
      <c r="L97" s="76">
        <f>IF(TrRoad_act!L13=0,"",L33/TrRoad_act!L13*1000)</f>
        <v>21.402560507110753</v>
      </c>
      <c r="M97" s="76">
        <f>IF(TrRoad_act!M13=0,"",M33/TrRoad_act!M13*1000)</f>
        <v>21.658495905056594</v>
      </c>
      <c r="N97" s="76">
        <f>IF(TrRoad_act!N13=0,"",N33/TrRoad_act!N13*1000)</f>
        <v>21.422000616560322</v>
      </c>
      <c r="O97" s="76">
        <f>IF(TrRoad_act!O13=0,"",O33/TrRoad_act!O13*1000)</f>
        <v>21.149236016802675</v>
      </c>
      <c r="P97" s="76">
        <f>IF(TrRoad_act!P13=0,"",P33/TrRoad_act!P13*1000)</f>
        <v>20.999775809720113</v>
      </c>
      <c r="Q97" s="76">
        <f>IF(TrRoad_act!Q13=0,"",Q33/TrRoad_act!Q13*1000)</f>
        <v>20.82506878896239</v>
      </c>
    </row>
    <row r="98" spans="1:17" ht="11.45" customHeight="1" x14ac:dyDescent="0.25">
      <c r="A98" s="62" t="s">
        <v>59</v>
      </c>
      <c r="B98" s="75">
        <f>IF(TrRoad_act!B14=0,"",B34/TrRoad_act!B14*1000)</f>
        <v>21.136538484488462</v>
      </c>
      <c r="C98" s="75">
        <f>IF(TrRoad_act!C14=0,"",C34/TrRoad_act!C14*1000)</f>
        <v>21.776021451908058</v>
      </c>
      <c r="D98" s="75">
        <f>IF(TrRoad_act!D14=0,"",D34/TrRoad_act!D14*1000)</f>
        <v>22.065464761634679</v>
      </c>
      <c r="E98" s="75">
        <f>IF(TrRoad_act!E14=0,"",E34/TrRoad_act!E14*1000)</f>
        <v>20.538509889255991</v>
      </c>
      <c r="F98" s="75">
        <f>IF(TrRoad_act!F14=0,"",F34/TrRoad_act!F14*1000)</f>
        <v>20.50936209622957</v>
      </c>
      <c r="G98" s="75">
        <f>IF(TrRoad_act!G14=0,"",G34/TrRoad_act!G14*1000)</f>
        <v>19.767834333493386</v>
      </c>
      <c r="H98" s="75">
        <f>IF(TrRoad_act!H14=0,"",H34/TrRoad_act!H14*1000)</f>
        <v>19.894945797313294</v>
      </c>
      <c r="I98" s="75">
        <f>IF(TrRoad_act!I14=0,"",I34/TrRoad_act!I14*1000)</f>
        <v>20.023182364951747</v>
      </c>
      <c r="J98" s="75">
        <f>IF(TrRoad_act!J14=0,"",J34/TrRoad_act!J14*1000)</f>
        <v>20.152557686142146</v>
      </c>
      <c r="K98" s="75">
        <f>IF(TrRoad_act!K14=0,"",K34/TrRoad_act!K14*1000)</f>
        <v>20.283085628000297</v>
      </c>
      <c r="L98" s="75">
        <f>IF(TrRoad_act!L14=0,"",L34/TrRoad_act!L14*1000)</f>
        <v>19.961736467066316</v>
      </c>
      <c r="M98" s="75">
        <f>IF(TrRoad_act!M14=0,"",M34/TrRoad_act!M14*1000)</f>
        <v>20.47395393450029</v>
      </c>
      <c r="N98" s="75">
        <f>IF(TrRoad_act!N14=0,"",N34/TrRoad_act!N14*1000)</f>
        <v>20.52595470230326</v>
      </c>
      <c r="O98" s="75">
        <f>IF(TrRoad_act!O14=0,"",O34/TrRoad_act!O14*1000)</f>
        <v>20.577351383114607</v>
      </c>
      <c r="P98" s="75">
        <f>IF(TrRoad_act!P14=0,"",P34/TrRoad_act!P14*1000)</f>
        <v>20.547017703844979</v>
      </c>
      <c r="Q98" s="75">
        <f>IF(TrRoad_act!Q14=0,"",Q34/TrRoad_act!Q14*1000)</f>
        <v>20.680375790885357</v>
      </c>
    </row>
    <row r="99" spans="1:17" ht="11.45" customHeight="1" x14ac:dyDescent="0.25">
      <c r="A99" s="62" t="s">
        <v>58</v>
      </c>
      <c r="B99" s="75">
        <f>IF(TrRoad_act!B15=0,"",B36/TrRoad_act!B15*1000)</f>
        <v>26.471180105697474</v>
      </c>
      <c r="C99" s="75">
        <f>IF(TrRoad_act!C15=0,"",C36/TrRoad_act!C15*1000)</f>
        <v>26.707346621471888</v>
      </c>
      <c r="D99" s="75">
        <f>IF(TrRoad_act!D15=0,"",D36/TrRoad_act!D15*1000)</f>
        <v>26.816512664293064</v>
      </c>
      <c r="E99" s="75">
        <f>IF(TrRoad_act!E15=0,"",E36/TrRoad_act!E15*1000)</f>
        <v>24.718209948591785</v>
      </c>
      <c r="F99" s="75">
        <f>IF(TrRoad_act!F15=0,"",F36/TrRoad_act!F15*1000)</f>
        <v>24.271287696402691</v>
      </c>
      <c r="G99" s="75">
        <f>IF(TrRoad_act!G15=0,"",G36/TrRoad_act!G15*1000)</f>
        <v>23.173698911051094</v>
      </c>
      <c r="H99" s="75">
        <f>IF(TrRoad_act!H15=0,"",H36/TrRoad_act!H15*1000)</f>
        <v>23.080448510755346</v>
      </c>
      <c r="I99" s="75">
        <f>IF(TrRoad_act!I15=0,"",I36/TrRoad_act!I15*1000)</f>
        <v>22.920539750783618</v>
      </c>
      <c r="J99" s="75">
        <f>IF(TrRoad_act!J15=0,"",J36/TrRoad_act!J15*1000)</f>
        <v>22.724030844083615</v>
      </c>
      <c r="K99" s="75">
        <f>IF(TrRoad_act!K15=0,"",K36/TrRoad_act!K15*1000)</f>
        <v>22.577163166996613</v>
      </c>
      <c r="L99" s="75">
        <f>IF(TrRoad_act!L15=0,"",L36/TrRoad_act!L15*1000)</f>
        <v>21.9414080387103</v>
      </c>
      <c r="M99" s="75">
        <f>IF(TrRoad_act!M15=0,"",M36/TrRoad_act!M15*1000)</f>
        <v>22.229560207838709</v>
      </c>
      <c r="N99" s="75">
        <f>IF(TrRoad_act!N15=0,"",N36/TrRoad_act!N15*1000)</f>
        <v>22.009225938915623</v>
      </c>
      <c r="O99" s="75">
        <f>IF(TrRoad_act!O15=0,"",O36/TrRoad_act!O15*1000)</f>
        <v>21.611100143306263</v>
      </c>
      <c r="P99" s="75">
        <f>IF(TrRoad_act!P15=0,"",P36/TrRoad_act!P15*1000)</f>
        <v>21.328874051063316</v>
      </c>
      <c r="Q99" s="75">
        <f>IF(TrRoad_act!Q15=0,"",Q36/TrRoad_act!Q15*1000)</f>
        <v>21.220393548811181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>
        <f>IF(TrRoad_act!B17=0,"",B39/TrRoad_act!B17*1000)</f>
        <v>19.474203898705966</v>
      </c>
      <c r="C101" s="75">
        <f>IF(TrRoad_act!C17=0,"",C39/TrRoad_act!C17*1000)</f>
        <v>19.762318698928855</v>
      </c>
      <c r="D101" s="75">
        <f>IF(TrRoad_act!D17=0,"",D39/TrRoad_act!D17*1000)</f>
        <v>19.537995718721795</v>
      </c>
      <c r="E101" s="75">
        <f>IF(TrRoad_act!E17=0,"",E39/TrRoad_act!E17*1000)</f>
        <v>18.090361551769725</v>
      </c>
      <c r="F101" s="75">
        <f>IF(TrRoad_act!F17=0,"",F39/TrRoad_act!F17*1000)</f>
        <v>22.005282018312041</v>
      </c>
      <c r="G101" s="75">
        <f>IF(TrRoad_act!G17=0,"",G39/TrRoad_act!G17*1000)</f>
        <v>18.311236555905083</v>
      </c>
      <c r="H101" s="75">
        <f>IF(TrRoad_act!H17=0,"",H39/TrRoad_act!H17*1000)</f>
        <v>26.872333261400787</v>
      </c>
      <c r="I101" s="75">
        <f>IF(TrRoad_act!I17=0,"",I39/TrRoad_act!I17*1000)</f>
        <v>17.233048863153019</v>
      </c>
      <c r="J101" s="75">
        <f>IF(TrRoad_act!J17=0,"",J39/TrRoad_act!J17*1000)</f>
        <v>17.328341361238024</v>
      </c>
      <c r="K101" s="75">
        <f>IF(TrRoad_act!K17=0,"",K39/TrRoad_act!K17*1000)</f>
        <v>17.421495414911675</v>
      </c>
      <c r="L101" s="75">
        <f>IF(TrRoad_act!L17=0,"",L39/TrRoad_act!L17*1000)</f>
        <v>17.088370592047383</v>
      </c>
      <c r="M101" s="75">
        <f>IF(TrRoad_act!M17=0,"",M39/TrRoad_act!M17*1000)</f>
        <v>17.518265455706548</v>
      </c>
      <c r="N101" s="75">
        <f>IF(TrRoad_act!N17=0,"",N39/TrRoad_act!N17*1000)</f>
        <v>17.541217029307653</v>
      </c>
      <c r="O101" s="75">
        <f>IF(TrRoad_act!O17=0,"",O39/TrRoad_act!O17*1000)</f>
        <v>17.530271105569572</v>
      </c>
      <c r="P101" s="75">
        <f>IF(TrRoad_act!P17=0,"",P39/TrRoad_act!P17*1000)</f>
        <v>17.43043064625472</v>
      </c>
      <c r="Q101" s="75">
        <f>IF(TrRoad_act!Q17=0,"",Q39/TrRoad_act!Q17*1000)</f>
        <v>17.494164971464862</v>
      </c>
    </row>
    <row r="102" spans="1:17" ht="11.45" customHeight="1" x14ac:dyDescent="0.25">
      <c r="A102" s="62" t="s">
        <v>55</v>
      </c>
      <c r="B102" s="75">
        <f>IF(TrRoad_act!B18=0,"",B41/TrRoad_act!B18*1000)</f>
        <v>14.250363846952608</v>
      </c>
      <c r="C102" s="75">
        <f>IF(TrRoad_act!C18=0,"",C41/TrRoad_act!C18*1000)</f>
        <v>14.703566450556037</v>
      </c>
      <c r="D102" s="75">
        <f>IF(TrRoad_act!D18=0,"",D41/TrRoad_act!D18*1000)</f>
        <v>14.856235702559584</v>
      </c>
      <c r="E102" s="75">
        <f>IF(TrRoad_act!E18=0,"",E41/TrRoad_act!E18*1000)</f>
        <v>13.876810794654871</v>
      </c>
      <c r="F102" s="75">
        <f>IF(TrRoad_act!F18=0,"",F41/TrRoad_act!F18*1000)</f>
        <v>13.876876652179462</v>
      </c>
      <c r="G102" s="75">
        <f>IF(TrRoad_act!G18=0,"",G41/TrRoad_act!G18*1000)</f>
        <v>13.413887721663338</v>
      </c>
      <c r="H102" s="75">
        <f>IF(TrRoad_act!H18=0,"",H41/TrRoad_act!H18*1000)</f>
        <v>13.413379269484311</v>
      </c>
      <c r="I102" s="75">
        <f>IF(TrRoad_act!I18=0,"",I41/TrRoad_act!I18*1000)</f>
        <v>13.508734688642651</v>
      </c>
      <c r="J102" s="75">
        <f>IF(TrRoad_act!J18=0,"",J41/TrRoad_act!J18*1000)</f>
        <v>13.618074063165405</v>
      </c>
      <c r="K102" s="75">
        <f>IF(TrRoad_act!K18=0,"",K41/TrRoad_act!K18*1000)</f>
        <v>13.733138963412411</v>
      </c>
      <c r="L102" s="75">
        <f>IF(TrRoad_act!L18=0,"",L41/TrRoad_act!L18*1000)</f>
        <v>13.512802403892529</v>
      </c>
      <c r="M102" s="75">
        <f>IF(TrRoad_act!M18=0,"",M41/TrRoad_act!M18*1000)</f>
        <v>13.872775089826632</v>
      </c>
      <c r="N102" s="75">
        <f>IF(TrRoad_act!N18=0,"",N41/TrRoad_act!N18*1000)</f>
        <v>13.932811560409965</v>
      </c>
      <c r="O102" s="75">
        <f>IF(TrRoad_act!O18=0,"",O41/TrRoad_act!O18*1000)</f>
        <v>13.916083628805</v>
      </c>
      <c r="P102" s="75">
        <f>IF(TrRoad_act!P18=0,"",P41/TrRoad_act!P18*1000)</f>
        <v>13.313038859128278</v>
      </c>
      <c r="Q102" s="75">
        <f>IF(TrRoad_act!Q18=0,"",Q41/TrRoad_act!Q18*1000)</f>
        <v>13.233556576132418</v>
      </c>
    </row>
    <row r="103" spans="1:17" ht="11.45" customHeight="1" x14ac:dyDescent="0.25">
      <c r="A103" s="25" t="s">
        <v>36</v>
      </c>
      <c r="B103" s="79">
        <f>IF(TrRoad_act!B19=0,"",B42/TrRoad_act!B19*1000)</f>
        <v>40.12190441275181</v>
      </c>
      <c r="C103" s="79">
        <f>IF(TrRoad_act!C19=0,"",C42/TrRoad_act!C19*1000)</f>
        <v>41.245722542510251</v>
      </c>
      <c r="D103" s="79">
        <f>IF(TrRoad_act!D19=0,"",D42/TrRoad_act!D19*1000)</f>
        <v>43.609564805296493</v>
      </c>
      <c r="E103" s="79">
        <f>IF(TrRoad_act!E19=0,"",E42/TrRoad_act!E19*1000)</f>
        <v>51.641728565026874</v>
      </c>
      <c r="F103" s="79">
        <f>IF(TrRoad_act!F19=0,"",F42/TrRoad_act!F19*1000)</f>
        <v>55.708536284818472</v>
      </c>
      <c r="G103" s="79">
        <f>IF(TrRoad_act!G19=0,"",G42/TrRoad_act!G19*1000)</f>
        <v>64.911589814287183</v>
      </c>
      <c r="H103" s="79">
        <f>IF(TrRoad_act!H19=0,"",H42/TrRoad_act!H19*1000)</f>
        <v>66.368755433882143</v>
      </c>
      <c r="I103" s="79">
        <f>IF(TrRoad_act!I19=0,"",I42/TrRoad_act!I19*1000)</f>
        <v>69.635673281346257</v>
      </c>
      <c r="J103" s="79">
        <f>IF(TrRoad_act!J19=0,"",J42/TrRoad_act!J19*1000)</f>
        <v>73.175684893440078</v>
      </c>
      <c r="K103" s="79">
        <f>IF(TrRoad_act!K19=0,"",K42/TrRoad_act!K19*1000)</f>
        <v>79.942802249031104</v>
      </c>
      <c r="L103" s="79">
        <f>IF(TrRoad_act!L19=0,"",L42/TrRoad_act!L19*1000)</f>
        <v>70.078339521601919</v>
      </c>
      <c r="M103" s="79">
        <f>IF(TrRoad_act!M19=0,"",M42/TrRoad_act!M19*1000)</f>
        <v>69.718957979266804</v>
      </c>
      <c r="N103" s="79">
        <f>IF(TrRoad_act!N19=0,"",N42/TrRoad_act!N19*1000)</f>
        <v>71.405415817362808</v>
      </c>
      <c r="O103" s="79">
        <f>IF(TrRoad_act!O19=0,"",O42/TrRoad_act!O19*1000)</f>
        <v>66.388177488657362</v>
      </c>
      <c r="P103" s="79">
        <f>IF(TrRoad_act!P19=0,"",P42/TrRoad_act!P19*1000)</f>
        <v>66.619539588625059</v>
      </c>
      <c r="Q103" s="79">
        <f>IF(TrRoad_act!Q19=0,"",Q42/TrRoad_act!Q19*1000)</f>
        <v>62.068427263773152</v>
      </c>
    </row>
    <row r="104" spans="1:17" ht="11.45" customHeight="1" x14ac:dyDescent="0.25">
      <c r="A104" s="23" t="s">
        <v>27</v>
      </c>
      <c r="B104" s="78">
        <f>IF(TrRoad_act!B20=0,"",B43/TrRoad_act!B20*1000)</f>
        <v>594.38852367090544</v>
      </c>
      <c r="C104" s="78">
        <f>IF(TrRoad_act!C20=0,"",C43/TrRoad_act!C20*1000)</f>
        <v>578.02514619253338</v>
      </c>
      <c r="D104" s="78">
        <f>IF(TrRoad_act!D20=0,"",D43/TrRoad_act!D20*1000)</f>
        <v>570.59666095281841</v>
      </c>
      <c r="E104" s="78">
        <f>IF(TrRoad_act!E20=0,"",E43/TrRoad_act!E20*1000)</f>
        <v>559.6078291916989</v>
      </c>
      <c r="F104" s="78">
        <f>IF(TrRoad_act!F20=0,"",F43/TrRoad_act!F20*1000)</f>
        <v>549.72630678766802</v>
      </c>
      <c r="G104" s="78">
        <f>IF(TrRoad_act!G20=0,"",G43/TrRoad_act!G20*1000)</f>
        <v>543.57494903147335</v>
      </c>
      <c r="H104" s="78">
        <f>IF(TrRoad_act!H20=0,"",H43/TrRoad_act!H20*1000)</f>
        <v>541.91547603246556</v>
      </c>
      <c r="I104" s="78">
        <f>IF(TrRoad_act!I20=0,"",I43/TrRoad_act!I20*1000)</f>
        <v>540.20135796612851</v>
      </c>
      <c r="J104" s="78">
        <f>IF(TrRoad_act!J20=0,"",J43/TrRoad_act!J20*1000)</f>
        <v>545.87861903964836</v>
      </c>
      <c r="K104" s="78">
        <f>IF(TrRoad_act!K20=0,"",K43/TrRoad_act!K20*1000)</f>
        <v>546.11334529589487</v>
      </c>
      <c r="L104" s="78">
        <f>IF(TrRoad_act!L20=0,"",L43/TrRoad_act!L20*1000)</f>
        <v>552.38056594722161</v>
      </c>
      <c r="M104" s="78">
        <f>IF(TrRoad_act!M20=0,"",M43/TrRoad_act!M20*1000)</f>
        <v>554.55364151366314</v>
      </c>
      <c r="N104" s="78">
        <f>IF(TrRoad_act!N20=0,"",N43/TrRoad_act!N20*1000)</f>
        <v>557.39323000867523</v>
      </c>
      <c r="O104" s="78">
        <f>IF(TrRoad_act!O20=0,"",O43/TrRoad_act!O20*1000)</f>
        <v>563.36754155317806</v>
      </c>
      <c r="P104" s="78">
        <f>IF(TrRoad_act!P20=0,"",P43/TrRoad_act!P20*1000)</f>
        <v>574.01558032019295</v>
      </c>
      <c r="Q104" s="78">
        <f>IF(TrRoad_act!Q20=0,"",Q43/TrRoad_act!Q20*1000)</f>
        <v>576.98577276133403</v>
      </c>
    </row>
    <row r="105" spans="1:17" ht="11.45" customHeight="1" x14ac:dyDescent="0.25">
      <c r="A105" s="62" t="s">
        <v>59</v>
      </c>
      <c r="B105" s="77">
        <f>IF(TrRoad_act!B21=0,"",B44/TrRoad_act!B21*1000)</f>
        <v>702.07664760841385</v>
      </c>
      <c r="C105" s="77">
        <f>IF(TrRoad_act!C21=0,"",C44/TrRoad_act!C21*1000)</f>
        <v>690.52861903915755</v>
      </c>
      <c r="D105" s="77">
        <f>IF(TrRoad_act!D21=0,"",D44/TrRoad_act!D21*1000)</f>
        <v>683.80671849739144</v>
      </c>
      <c r="E105" s="77">
        <f>IF(TrRoad_act!E21=0,"",E44/TrRoad_act!E21*1000)</f>
        <v>681.51933466057119</v>
      </c>
      <c r="F105" s="77">
        <f>IF(TrRoad_act!F21=0,"",F44/TrRoad_act!F21*1000)</f>
        <v>675.98976072721007</v>
      </c>
      <c r="G105" s="77">
        <f>IF(TrRoad_act!G21=0,"",G44/TrRoad_act!G21*1000)</f>
        <v>668.37993888491485</v>
      </c>
      <c r="H105" s="77">
        <f>IF(TrRoad_act!H21=0,"",H44/TrRoad_act!H21*1000)</f>
        <v>659.51277257842378</v>
      </c>
      <c r="I105" s="77">
        <f>IF(TrRoad_act!I21=0,"",I44/TrRoad_act!I21*1000)</f>
        <v>652.16527032038596</v>
      </c>
      <c r="J105" s="77">
        <f>IF(TrRoad_act!J21=0,"",J44/TrRoad_act!J21*1000)</f>
        <v>649.12221009778477</v>
      </c>
      <c r="K105" s="77">
        <f>IF(TrRoad_act!K21=0,"",K44/TrRoad_act!K21*1000)</f>
        <v>646.781286970765</v>
      </c>
      <c r="L105" s="77">
        <f>IF(TrRoad_act!L21=0,"",L44/TrRoad_act!L21*1000)</f>
        <v>646.57050211281592</v>
      </c>
      <c r="M105" s="77">
        <f>IF(TrRoad_act!M21=0,"",M44/TrRoad_act!M21*1000)</f>
        <v>646.56908865575235</v>
      </c>
      <c r="N105" s="77">
        <f>IF(TrRoad_act!N21=0,"",N44/TrRoad_act!N21*1000)</f>
        <v>647.96849670115978</v>
      </c>
      <c r="O105" s="77">
        <f>IF(TrRoad_act!O21=0,"",O44/TrRoad_act!O21*1000)</f>
        <v>650.89978580763534</v>
      </c>
      <c r="P105" s="77">
        <f>IF(TrRoad_act!P21=0,"",P44/TrRoad_act!P21*1000)</f>
        <v>652.03355226325277</v>
      </c>
      <c r="Q105" s="77">
        <f>IF(TrRoad_act!Q21=0,"",Q44/TrRoad_act!Q21*1000)</f>
        <v>648.84533233166485</v>
      </c>
    </row>
    <row r="106" spans="1:17" ht="11.45" customHeight="1" x14ac:dyDescent="0.25">
      <c r="A106" s="62" t="s">
        <v>58</v>
      </c>
      <c r="B106" s="77">
        <f>IF(TrRoad_act!B22=0,"",B46/TrRoad_act!B22*1000)</f>
        <v>547.53795089404878</v>
      </c>
      <c r="C106" s="77">
        <f>IF(TrRoad_act!C22=0,"",C46/TrRoad_act!C22*1000)</f>
        <v>534.26848097412721</v>
      </c>
      <c r="D106" s="77">
        <f>IF(TrRoad_act!D22=0,"",D46/TrRoad_act!D22*1000)</f>
        <v>530.62857887834843</v>
      </c>
      <c r="E106" s="77">
        <f>IF(TrRoad_act!E22=0,"",E46/TrRoad_act!E22*1000)</f>
        <v>525.02964586622954</v>
      </c>
      <c r="F106" s="77">
        <f>IF(TrRoad_act!F22=0,"",F46/TrRoad_act!F22*1000)</f>
        <v>519.24876746726238</v>
      </c>
      <c r="G106" s="77">
        <f>IF(TrRoad_act!G22=0,"",G46/TrRoad_act!G22*1000)</f>
        <v>517.13696605827784</v>
      </c>
      <c r="H106" s="77">
        <f>IF(TrRoad_act!H22=0,"",H46/TrRoad_act!H22*1000)</f>
        <v>517.39309407438793</v>
      </c>
      <c r="I106" s="77">
        <f>IF(TrRoad_act!I22=0,"",I46/TrRoad_act!I22*1000)</f>
        <v>517.30975387111368</v>
      </c>
      <c r="J106" s="77">
        <f>IF(TrRoad_act!J22=0,"",J46/TrRoad_act!J22*1000)</f>
        <v>526.60367495070443</v>
      </c>
      <c r="K106" s="77">
        <f>IF(TrRoad_act!K22=0,"",K46/TrRoad_act!K22*1000)</f>
        <v>527.83394006160108</v>
      </c>
      <c r="L106" s="77">
        <f>IF(TrRoad_act!L22=0,"",L46/TrRoad_act!L22*1000)</f>
        <v>536.2515573974531</v>
      </c>
      <c r="M106" s="77">
        <f>IF(TrRoad_act!M22=0,"",M46/TrRoad_act!M22*1000)</f>
        <v>539.20122388999823</v>
      </c>
      <c r="N106" s="77">
        <f>IF(TrRoad_act!N22=0,"",N46/TrRoad_act!N22*1000)</f>
        <v>541.8691935494478</v>
      </c>
      <c r="O106" s="77">
        <f>IF(TrRoad_act!O22=0,"",O46/TrRoad_act!O22*1000)</f>
        <v>548.11241047693466</v>
      </c>
      <c r="P106" s="77">
        <f>IF(TrRoad_act!P22=0,"",P46/TrRoad_act!P22*1000)</f>
        <v>559.62368955209263</v>
      </c>
      <c r="Q106" s="77">
        <f>IF(TrRoad_act!Q22=0,"",Q46/TrRoad_act!Q22*1000)</f>
        <v>563.41505983848651</v>
      </c>
    </row>
    <row r="107" spans="1:17" ht="11.45" customHeight="1" x14ac:dyDescent="0.25">
      <c r="A107" s="62" t="s">
        <v>57</v>
      </c>
      <c r="B107" s="77">
        <f>IF(TrRoad_act!B23=0,"",B48/TrRoad_act!B23*1000)</f>
        <v>1170.8874372027892</v>
      </c>
      <c r="C107" s="77">
        <f>IF(TrRoad_act!C23=0,"",C48/TrRoad_act!C23*1000)</f>
        <v>1175.0146113222872</v>
      </c>
      <c r="D107" s="77">
        <f>IF(TrRoad_act!D23=0,"",D48/TrRoad_act!D23*1000)</f>
        <v>1168.922955875827</v>
      </c>
      <c r="E107" s="77">
        <f>IF(TrRoad_act!E23=0,"",E48/TrRoad_act!E23*1000)</f>
        <v>1160.0570043425416</v>
      </c>
      <c r="F107" s="77">
        <f>IF(TrRoad_act!F23=0,"",F48/TrRoad_act!F23*1000)</f>
        <v>1146.4043622232582</v>
      </c>
      <c r="G107" s="77">
        <f>IF(TrRoad_act!G23=0,"",G48/TrRoad_act!G23*1000)</f>
        <v>1135.0186889786758</v>
      </c>
      <c r="H107" s="77">
        <f>IF(TrRoad_act!H23=0,"",H48/TrRoad_act!H23*1000)</f>
        <v>1121.3731945145435</v>
      </c>
      <c r="I107" s="77">
        <f>IF(TrRoad_act!I23=0,"",I48/TrRoad_act!I23*1000)</f>
        <v>1108.2788626127874</v>
      </c>
      <c r="J107" s="77">
        <f>IF(TrRoad_act!J23=0,"",J48/TrRoad_act!J23*1000)</f>
        <v>1107.0674584504065</v>
      </c>
      <c r="K107" s="77">
        <f>IF(TrRoad_act!K23=0,"",K48/TrRoad_act!K23*1000)</f>
        <v>1099.4420413469304</v>
      </c>
      <c r="L107" s="77">
        <f>IF(TrRoad_act!L23=0,"",L48/TrRoad_act!L23*1000)</f>
        <v>1098.3391015401623</v>
      </c>
      <c r="M107" s="77">
        <f>IF(TrRoad_act!M23=0,"",M48/TrRoad_act!M23*1000)</f>
        <v>1096.4046337042414</v>
      </c>
      <c r="N107" s="77">
        <f>IF(TrRoad_act!N23=0,"",N48/TrRoad_act!N23*1000)</f>
        <v>1100.0641048304017</v>
      </c>
      <c r="O107" s="77">
        <f>IF(TrRoad_act!O23=0,"",O48/TrRoad_act!O23*1000)</f>
        <v>1109.6448214580216</v>
      </c>
      <c r="P107" s="77">
        <f>IF(TrRoad_act!P23=0,"",P48/TrRoad_act!P23*1000)</f>
        <v>1120.2920699799499</v>
      </c>
      <c r="Q107" s="77">
        <f>IF(TrRoad_act!Q23=0,"",Q48/TrRoad_act!Q23*1000)</f>
        <v>1121.3768186898972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>
        <f>IF(TrRoad_act!N24=0,"",N49/TrRoad_act!N24*1000)</f>
        <v>930.52627650363604</v>
      </c>
      <c r="O108" s="77">
        <f>IF(TrRoad_act!O24=0,"",O49/TrRoad_act!O24*1000)</f>
        <v>922.42284637517037</v>
      </c>
      <c r="P108" s="77">
        <f>IF(TrRoad_act!P24=0,"",P49/TrRoad_act!P24*1000)</f>
        <v>898.66105875425728</v>
      </c>
      <c r="Q108" s="77">
        <f>IF(TrRoad_act!Q24=0,"",Q49/TrRoad_act!Q24*1000)</f>
        <v>781.47403865389708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 t="str">
        <f>IF(TrRoad_act!M25=0,"",M51/TrRoad_act!M25*1000)</f>
        <v/>
      </c>
      <c r="N109" s="77" t="str">
        <f>IF(TrRoad_act!N25=0,"",N51/TrRoad_act!N25*1000)</f>
        <v/>
      </c>
      <c r="O109" s="77" t="str">
        <f>IF(TrRoad_act!O25=0,"",O51/TrRoad_act!O25*1000)</f>
        <v/>
      </c>
      <c r="P109" s="77">
        <f>IF(TrRoad_act!P25=0,"",P51/TrRoad_act!P25*1000)</f>
        <v>289.8629935288472</v>
      </c>
      <c r="Q109" s="77">
        <f>IF(TrRoad_act!Q25=0,"",Q51/TrRoad_act!Q25*1000)</f>
        <v>291.90295024815197</v>
      </c>
    </row>
    <row r="110" spans="1:17" ht="11.45" customHeight="1" x14ac:dyDescent="0.25">
      <c r="A110" s="19" t="s">
        <v>24</v>
      </c>
      <c r="B110" s="76">
        <f>IF(TrRoad_act!B26=0,"",B52/TrRoad_act!B26*1000)</f>
        <v>35.808788930555721</v>
      </c>
      <c r="C110" s="76">
        <f>IF(TrRoad_act!C26=0,"",C52/TrRoad_act!C26*1000)</f>
        <v>36.666022899039035</v>
      </c>
      <c r="D110" s="76">
        <f>IF(TrRoad_act!D26=0,"",D52/TrRoad_act!D26*1000)</f>
        <v>38.65148525604554</v>
      </c>
      <c r="E110" s="76">
        <f>IF(TrRoad_act!E26=0,"",E52/TrRoad_act!E26*1000)</f>
        <v>46.227326181484955</v>
      </c>
      <c r="F110" s="76">
        <f>IF(TrRoad_act!F26=0,"",F52/TrRoad_act!F26*1000)</f>
        <v>49.645679023231523</v>
      </c>
      <c r="G110" s="76">
        <f>IF(TrRoad_act!G26=0,"",G52/TrRoad_act!G26*1000)</f>
        <v>57.808604037387205</v>
      </c>
      <c r="H110" s="76">
        <f>IF(TrRoad_act!H26=0,"",H52/TrRoad_act!H26*1000)</f>
        <v>58.479515293811133</v>
      </c>
      <c r="I110" s="76">
        <f>IF(TrRoad_act!I26=0,"",I52/TrRoad_act!I26*1000)</f>
        <v>60.736086450730816</v>
      </c>
      <c r="J110" s="76">
        <f>IF(TrRoad_act!J26=0,"",J52/TrRoad_act!J26*1000)</f>
        <v>62.068153853432214</v>
      </c>
      <c r="K110" s="76">
        <f>IF(TrRoad_act!K26=0,"",K52/TrRoad_act!K26*1000)</f>
        <v>67.43786137151173</v>
      </c>
      <c r="L110" s="76">
        <f>IF(TrRoad_act!L26=0,"",L52/TrRoad_act!L26*1000)</f>
        <v>57.654408457294359</v>
      </c>
      <c r="M110" s="76">
        <f>IF(TrRoad_act!M26=0,"",M52/TrRoad_act!M26*1000)</f>
        <v>57.465279475950666</v>
      </c>
      <c r="N110" s="76">
        <f>IF(TrRoad_act!N26=0,"",N52/TrRoad_act!N26*1000)</f>
        <v>58.686528282617253</v>
      </c>
      <c r="O110" s="76">
        <f>IF(TrRoad_act!O26=0,"",O52/TrRoad_act!O26*1000)</f>
        <v>54.079305467538923</v>
      </c>
      <c r="P110" s="76">
        <f>IF(TrRoad_act!P26=0,"",P52/TrRoad_act!P26*1000)</f>
        <v>53.385648406147446</v>
      </c>
      <c r="Q110" s="76">
        <f>IF(TrRoad_act!Q26=0,"",Q52/TrRoad_act!Q26*1000)</f>
        <v>49.281943550969608</v>
      </c>
    </row>
    <row r="111" spans="1:17" ht="11.45" customHeight="1" x14ac:dyDescent="0.25">
      <c r="A111" s="17" t="s">
        <v>23</v>
      </c>
      <c r="B111" s="75">
        <f>IF(TrRoad_act!B27=0,"",B53/TrRoad_act!B27*1000)</f>
        <v>40.552232241152808</v>
      </c>
      <c r="C111" s="75">
        <f>IF(TrRoad_act!C27=0,"",C53/TrRoad_act!C27*1000)</f>
        <v>44.58004803452544</v>
      </c>
      <c r="D111" s="75">
        <f>IF(TrRoad_act!D27=0,"",D53/TrRoad_act!D27*1000)</f>
        <v>46.977087764014215</v>
      </c>
      <c r="E111" s="75">
        <f>IF(TrRoad_act!E27=0,"",E53/TrRoad_act!E27*1000)</f>
        <v>52.852655830905142</v>
      </c>
      <c r="F111" s="75">
        <f>IF(TrRoad_act!F27=0,"",F53/TrRoad_act!F27*1000)</f>
        <v>62.254066669305288</v>
      </c>
      <c r="G111" s="75">
        <f>IF(TrRoad_act!G27=0,"",G53/TrRoad_act!G27*1000)</f>
        <v>75.156432865982282</v>
      </c>
      <c r="H111" s="75">
        <f>IF(TrRoad_act!H27=0,"",H53/TrRoad_act!H27*1000)</f>
        <v>70.168514066924701</v>
      </c>
      <c r="I111" s="75">
        <f>IF(TrRoad_act!I27=0,"",I53/TrRoad_act!I27*1000)</f>
        <v>70.38930977173429</v>
      </c>
      <c r="J111" s="75">
        <f>IF(TrRoad_act!J27=0,"",J53/TrRoad_act!J27*1000)</f>
        <v>67.867716340601049</v>
      </c>
      <c r="K111" s="75">
        <f>IF(TrRoad_act!K27=0,"",K53/TrRoad_act!K27*1000)</f>
        <v>66.674529395136176</v>
      </c>
      <c r="L111" s="75">
        <f>IF(TrRoad_act!L27=0,"",L53/TrRoad_act!L27*1000)</f>
        <v>59.565127162215987</v>
      </c>
      <c r="M111" s="75">
        <f>IF(TrRoad_act!M27=0,"",M53/TrRoad_act!M27*1000)</f>
        <v>58.098787419597137</v>
      </c>
      <c r="N111" s="75">
        <f>IF(TrRoad_act!N27=0,"",N53/TrRoad_act!N27*1000)</f>
        <v>57.750867517984815</v>
      </c>
      <c r="O111" s="75">
        <f>IF(TrRoad_act!O27=0,"",O53/TrRoad_act!O27*1000)</f>
        <v>55.658657771449924</v>
      </c>
      <c r="P111" s="75">
        <f>IF(TrRoad_act!P27=0,"",P53/TrRoad_act!P27*1000)</f>
        <v>55.043321242197152</v>
      </c>
      <c r="Q111" s="75">
        <f>IF(TrRoad_act!Q27=0,"",Q53/TrRoad_act!Q27*1000)</f>
        <v>51.868817693261896</v>
      </c>
    </row>
    <row r="112" spans="1:17" ht="11.45" customHeight="1" x14ac:dyDescent="0.25">
      <c r="A112" s="15" t="s">
        <v>22</v>
      </c>
      <c r="B112" s="74">
        <f>IF(TrRoad_act!B28=0,"",B55/TrRoad_act!B28*1000)</f>
        <v>30.350836585244185</v>
      </c>
      <c r="C112" s="74">
        <f>IF(TrRoad_act!C28=0,"",C55/TrRoad_act!C28*1000)</f>
        <v>27.629291103727883</v>
      </c>
      <c r="D112" s="74">
        <f>IF(TrRoad_act!D28=0,"",D55/TrRoad_act!D28*1000)</f>
        <v>28.86362886858927</v>
      </c>
      <c r="E112" s="74">
        <f>IF(TrRoad_act!E28=0,"",E55/TrRoad_act!E28*1000)</f>
        <v>38.066811192886277</v>
      </c>
      <c r="F112" s="74">
        <f>IF(TrRoad_act!F28=0,"",F55/TrRoad_act!F28*1000)</f>
        <v>37.191750133466691</v>
      </c>
      <c r="G112" s="74">
        <f>IF(TrRoad_act!G28=0,"",G55/TrRoad_act!G28*1000)</f>
        <v>41.756626767471992</v>
      </c>
      <c r="H112" s="74">
        <f>IF(TrRoad_act!H28=0,"",H55/TrRoad_act!H28*1000)</f>
        <v>47.80806960546191</v>
      </c>
      <c r="I112" s="74">
        <f>IF(TrRoad_act!I28=0,"",I55/TrRoad_act!I28*1000)</f>
        <v>52.317907110843905</v>
      </c>
      <c r="J112" s="74">
        <f>IF(TrRoad_act!J28=0,"",J55/TrRoad_act!J28*1000)</f>
        <v>56.635100983171029</v>
      </c>
      <c r="K112" s="74">
        <f>IF(TrRoad_act!K28=0,"",K55/TrRoad_act!K28*1000)</f>
        <v>68.09412483711651</v>
      </c>
      <c r="L112" s="74">
        <f>IF(TrRoad_act!L28=0,"",L55/TrRoad_act!L28*1000)</f>
        <v>56.016204037105439</v>
      </c>
      <c r="M112" s="74">
        <f>IF(TrRoad_act!M28=0,"",M55/TrRoad_act!M28*1000)</f>
        <v>56.943025349223056</v>
      </c>
      <c r="N112" s="74">
        <f>IF(TrRoad_act!N28=0,"",N55/TrRoad_act!N28*1000)</f>
        <v>59.432749349577726</v>
      </c>
      <c r="O112" s="74">
        <f>IF(TrRoad_act!O28=0,"",O55/TrRoad_act!O28*1000)</f>
        <v>52.86549408610211</v>
      </c>
      <c r="P112" s="74">
        <f>IF(TrRoad_act!P28=0,"",P55/TrRoad_act!P28*1000)</f>
        <v>52.005465604394153</v>
      </c>
      <c r="Q112" s="74">
        <f>IF(TrRoad_act!Q28=0,"",Q55/TrRoad_act!Q28*1000)</f>
        <v>46.677727371492502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72.26397243973588</v>
      </c>
      <c r="C116" s="78">
        <f>IF(C19=0,"",1000000*C19/TrRoad_act!C86)</f>
        <v>68.201110109641149</v>
      </c>
      <c r="D116" s="78">
        <f>IF(D19=0,"",1000000*D19/TrRoad_act!D86)</f>
        <v>66.208359470087615</v>
      </c>
      <c r="E116" s="78">
        <f>IF(E19=0,"",1000000*E19/TrRoad_act!E86)</f>
        <v>66.819632503647952</v>
      </c>
      <c r="F116" s="78">
        <f>IF(F19=0,"",1000000*F19/TrRoad_act!F86)</f>
        <v>66.108646395130378</v>
      </c>
      <c r="G116" s="78">
        <f>IF(G19=0,"",1000000*G19/TrRoad_act!G86)</f>
        <v>64.914333438613909</v>
      </c>
      <c r="H116" s="78">
        <f>IF(H19=0,"",1000000*H19/TrRoad_act!H86)</f>
        <v>64.25385390277863</v>
      </c>
      <c r="I116" s="78">
        <f>IF(I19=0,"",1000000*I19/TrRoad_act!I86)</f>
        <v>63.477365456838847</v>
      </c>
      <c r="J116" s="78">
        <f>IF(J19=0,"",1000000*J19/TrRoad_act!J86)</f>
        <v>62.827177255520951</v>
      </c>
      <c r="K116" s="78">
        <f>IF(K19=0,"",1000000*K19/TrRoad_act!K86)</f>
        <v>62.559143525705672</v>
      </c>
      <c r="L116" s="78">
        <f>IF(L19=0,"",1000000*L19/TrRoad_act!L86)</f>
        <v>61.988605960601411</v>
      </c>
      <c r="M116" s="78">
        <f>IF(M19=0,"",1000000*M19/TrRoad_act!M86)</f>
        <v>61.427910848586535</v>
      </c>
      <c r="N116" s="78">
        <f>IF(N19=0,"",1000000*N19/TrRoad_act!N86)</f>
        <v>60.526309543534566</v>
      </c>
      <c r="O116" s="78">
        <f>IF(O19=0,"",1000000*O19/TrRoad_act!O86)</f>
        <v>60.407593329164172</v>
      </c>
      <c r="P116" s="78">
        <f>IF(P19=0,"",1000000*P19/TrRoad_act!P86)</f>
        <v>59.743855278924684</v>
      </c>
      <c r="Q116" s="78">
        <f>IF(Q19=0,"",1000000*Q19/TrRoad_act!Q86)</f>
        <v>58.413353530595494</v>
      </c>
    </row>
    <row r="117" spans="1:17" ht="11.45" customHeight="1" x14ac:dyDescent="0.25">
      <c r="A117" s="19" t="s">
        <v>29</v>
      </c>
      <c r="B117" s="76">
        <f>IF(B21=0,"",1000000*B21/TrRoad_act!B87)</f>
        <v>653.98318732122823</v>
      </c>
      <c r="C117" s="76">
        <f>IF(C21=0,"",1000000*C21/TrRoad_act!C87)</f>
        <v>675.67129931734303</v>
      </c>
      <c r="D117" s="76">
        <f>IF(D21=0,"",1000000*D21/TrRoad_act!D87)</f>
        <v>676.16441674112491</v>
      </c>
      <c r="E117" s="76">
        <f>IF(E21=0,"",1000000*E21/TrRoad_act!E87)</f>
        <v>745.25305504111589</v>
      </c>
      <c r="F117" s="76">
        <f>IF(F21=0,"",1000000*F21/TrRoad_act!F87)</f>
        <v>741.38123379703859</v>
      </c>
      <c r="G117" s="76">
        <f>IF(G21=0,"",1000000*G21/TrRoad_act!G87)</f>
        <v>736.5104435894184</v>
      </c>
      <c r="H117" s="76">
        <f>IF(H21=0,"",1000000*H21/TrRoad_act!H87)</f>
        <v>724.24578696557558</v>
      </c>
      <c r="I117" s="76">
        <f>IF(I21=0,"",1000000*I21/TrRoad_act!I87)</f>
        <v>731.3932445045134</v>
      </c>
      <c r="J117" s="76">
        <f>IF(J21=0,"",1000000*J21/TrRoad_act!J87)</f>
        <v>703.70952199910641</v>
      </c>
      <c r="K117" s="76">
        <f>IF(K21=0,"",1000000*K21/TrRoad_act!K87)</f>
        <v>695.41985672643648</v>
      </c>
      <c r="L117" s="76">
        <f>IF(L21=0,"",1000000*L21/TrRoad_act!L87)</f>
        <v>638.90015349082455</v>
      </c>
      <c r="M117" s="76">
        <f>IF(M21=0,"",1000000*M21/TrRoad_act!M87)</f>
        <v>618.26050394813331</v>
      </c>
      <c r="N117" s="76">
        <f>IF(N21=0,"",1000000*N21/TrRoad_act!N87)</f>
        <v>581.98061057926202</v>
      </c>
      <c r="O117" s="76">
        <f>IF(O21=0,"",1000000*O21/TrRoad_act!O87)</f>
        <v>562.29185065099227</v>
      </c>
      <c r="P117" s="76">
        <f>IF(P21=0,"",1000000*P21/TrRoad_act!P87)</f>
        <v>564.6465733398818</v>
      </c>
      <c r="Q117" s="76">
        <f>IF(Q21=0,"",1000000*Q21/TrRoad_act!Q87)</f>
        <v>549.85251186638959</v>
      </c>
    </row>
    <row r="118" spans="1:17" ht="11.45" customHeight="1" x14ac:dyDescent="0.25">
      <c r="A118" s="62" t="s">
        <v>59</v>
      </c>
      <c r="B118" s="77">
        <f>IF(B22=0,"",1000000*B22/TrRoad_act!B88)</f>
        <v>599.67807100206346</v>
      </c>
      <c r="C118" s="77">
        <f>IF(C22=0,"",1000000*C22/TrRoad_act!C88)</f>
        <v>618.94061778260982</v>
      </c>
      <c r="D118" s="77">
        <f>IF(D22=0,"",1000000*D22/TrRoad_act!D88)</f>
        <v>617.76774365076631</v>
      </c>
      <c r="E118" s="77">
        <f>IF(E22=0,"",1000000*E22/TrRoad_act!E88)</f>
        <v>680.51638465366386</v>
      </c>
      <c r="F118" s="77">
        <f>IF(F22=0,"",1000000*F22/TrRoad_act!F88)</f>
        <v>670.3660109675892</v>
      </c>
      <c r="G118" s="77">
        <f>IF(G22=0,"",1000000*G22/TrRoad_act!G88)</f>
        <v>643.12011808843135</v>
      </c>
      <c r="H118" s="77">
        <f>IF(H22=0,"",1000000*H22/TrRoad_act!H88)</f>
        <v>623.67245243243178</v>
      </c>
      <c r="I118" s="77">
        <f>IF(I22=0,"",1000000*I22/TrRoad_act!I88)</f>
        <v>636.38048572251239</v>
      </c>
      <c r="J118" s="77">
        <f>IF(J22=0,"",1000000*J22/TrRoad_act!J88)</f>
        <v>612.26809647247535</v>
      </c>
      <c r="K118" s="77">
        <f>IF(K22=0,"",1000000*K22/TrRoad_act!K88)</f>
        <v>619.63014972635369</v>
      </c>
      <c r="L118" s="77">
        <f>IF(L22=0,"",1000000*L22/TrRoad_act!L88)</f>
        <v>567.93355801979442</v>
      </c>
      <c r="M118" s="77">
        <f>IF(M22=0,"",1000000*M22/TrRoad_act!M88)</f>
        <v>551.23511416726888</v>
      </c>
      <c r="N118" s="77">
        <f>IF(N22=0,"",1000000*N22/TrRoad_act!N88)</f>
        <v>520.6879973324917</v>
      </c>
      <c r="O118" s="77">
        <f>IF(O22=0,"",1000000*O22/TrRoad_act!O88)</f>
        <v>491.14194564503202</v>
      </c>
      <c r="P118" s="77">
        <f>IF(P22=0,"",1000000*P22/TrRoad_act!P88)</f>
        <v>491.83963843147677</v>
      </c>
      <c r="Q118" s="77">
        <f>IF(Q22=0,"",1000000*Q22/TrRoad_act!Q88)</f>
        <v>477.54296296220326</v>
      </c>
    </row>
    <row r="119" spans="1:17" ht="11.45" customHeight="1" x14ac:dyDescent="0.25">
      <c r="A119" s="62" t="s">
        <v>58</v>
      </c>
      <c r="B119" s="77">
        <f>IF(B24=0,"",1000000*B24/TrRoad_act!B89)</f>
        <v>1050.2171192346088</v>
      </c>
      <c r="C119" s="77">
        <f>IF(C24=0,"",1000000*C24/TrRoad_act!C89)</f>
        <v>1060.0811733716266</v>
      </c>
      <c r="D119" s="77">
        <f>IF(D24=0,"",1000000*D24/TrRoad_act!D89)</f>
        <v>1027.3585662766529</v>
      </c>
      <c r="E119" s="77">
        <f>IF(E24=0,"",1000000*E24/TrRoad_act!E89)</f>
        <v>1098.7652440170104</v>
      </c>
      <c r="F119" s="77">
        <f>IF(F24=0,"",1000000*F24/TrRoad_act!F89)</f>
        <v>1096.3198523529677</v>
      </c>
      <c r="G119" s="77">
        <f>IF(G24=0,"",1000000*G24/TrRoad_act!G89)</f>
        <v>1168.43769379994</v>
      </c>
      <c r="H119" s="77">
        <f>IF(H24=0,"",1000000*H24/TrRoad_act!H89)</f>
        <v>1151.011566273505</v>
      </c>
      <c r="I119" s="77">
        <f>IF(I24=0,"",1000000*I24/TrRoad_act!I89)</f>
        <v>1107.1212614522858</v>
      </c>
      <c r="J119" s="77">
        <f>IF(J24=0,"",1000000*J24/TrRoad_act!J89)</f>
        <v>1030.329566153679</v>
      </c>
      <c r="K119" s="77">
        <f>IF(K24=0,"",1000000*K24/TrRoad_act!K89)</f>
        <v>942.72810577736755</v>
      </c>
      <c r="L119" s="77">
        <f>IF(L24=0,"",1000000*L24/TrRoad_act!L89)</f>
        <v>844.72687669904394</v>
      </c>
      <c r="M119" s="77">
        <f>IF(M24=0,"",1000000*M24/TrRoad_act!M89)</f>
        <v>796.89549394750645</v>
      </c>
      <c r="N119" s="77">
        <f>IF(N24=0,"",1000000*N24/TrRoad_act!N89)</f>
        <v>726.7896843997554</v>
      </c>
      <c r="O119" s="77">
        <f>IF(O24=0,"",1000000*O24/TrRoad_act!O89)</f>
        <v>721.43182316419723</v>
      </c>
      <c r="P119" s="77">
        <f>IF(P24=0,"",1000000*P24/TrRoad_act!P89)</f>
        <v>718.66834460012058</v>
      </c>
      <c r="Q119" s="77">
        <f>IF(Q24=0,"",1000000*Q24/TrRoad_act!Q89)</f>
        <v>690.50987828070356</v>
      </c>
    </row>
    <row r="120" spans="1:17" ht="11.45" customHeight="1" x14ac:dyDescent="0.25">
      <c r="A120" s="62" t="s">
        <v>57</v>
      </c>
      <c r="B120" s="77">
        <f>IF(B26=0,"",1000000*B26/TrRoad_act!B90)</f>
        <v>844.82476024322659</v>
      </c>
      <c r="C120" s="77">
        <f>IF(C26=0,"",1000000*C26/TrRoad_act!C90)</f>
        <v>798.0040514468858</v>
      </c>
      <c r="D120" s="77">
        <f>IF(D26=0,"",1000000*D26/TrRoad_act!D90)</f>
        <v>758.83795665024468</v>
      </c>
      <c r="E120" s="77">
        <f>IF(E26=0,"",1000000*E26/TrRoad_act!E90)</f>
        <v>729.36636125430368</v>
      </c>
      <c r="F120" s="77">
        <f>IF(F26=0,"",1000000*F26/TrRoad_act!F90)</f>
        <v>692.86539393726241</v>
      </c>
      <c r="G120" s="77">
        <f>IF(G26=0,"",1000000*G26/TrRoad_act!G90)</f>
        <v>657.86898820103499</v>
      </c>
      <c r="H120" s="77">
        <f>IF(H26=0,"",1000000*H26/TrRoad_act!H90)</f>
        <v>622.17785475051824</v>
      </c>
      <c r="I120" s="77">
        <f>IF(I26=0,"",1000000*I26/TrRoad_act!I90)</f>
        <v>593.84878044576806</v>
      </c>
      <c r="J120" s="77">
        <f>IF(J26=0,"",1000000*J26/TrRoad_act!J90)</f>
        <v>570.99963853968325</v>
      </c>
      <c r="K120" s="77">
        <f>IF(K26=0,"",1000000*K26/TrRoad_act!K90)</f>
        <v>550.33835103297326</v>
      </c>
      <c r="L120" s="77">
        <f>IF(L26=0,"",1000000*L26/TrRoad_act!L90)</f>
        <v>530.45439857991596</v>
      </c>
      <c r="M120" s="77">
        <f>IF(M26=0,"",1000000*M26/TrRoad_act!M90)</f>
        <v>506.51757165478688</v>
      </c>
      <c r="N120" s="77">
        <f>IF(N26=0,"",1000000*N26/TrRoad_act!N90)</f>
        <v>479.57957130746723</v>
      </c>
      <c r="O120" s="77">
        <f>IF(O26=0,"",1000000*O26/TrRoad_act!O90)</f>
        <v>476.61859968580205</v>
      </c>
      <c r="P120" s="77">
        <f>IF(P26=0,"",1000000*P26/TrRoad_act!P90)</f>
        <v>470.4613960593108</v>
      </c>
      <c r="Q120" s="77">
        <f>IF(Q26=0,"",1000000*Q26/TrRoad_act!Q90)</f>
        <v>470.3024449423088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>
        <f>IF(L27=0,"",1000000*L27/TrRoad_act!L91)</f>
        <v>872.37208213809981</v>
      </c>
      <c r="M121" s="77">
        <f>IF(M27=0,"",1000000*M27/TrRoad_act!M91)</f>
        <v>873.75374143610577</v>
      </c>
      <c r="N121" s="77">
        <f>IF(N27=0,"",1000000*N27/TrRoad_act!N91)</f>
        <v>760.8096374965952</v>
      </c>
      <c r="O121" s="77">
        <f>IF(O27=0,"",1000000*O27/TrRoad_act!O91)</f>
        <v>691.1531587656674</v>
      </c>
      <c r="P121" s="77">
        <f>IF(P27=0,"",1000000*P27/TrRoad_act!P91)</f>
        <v>581.94987625299052</v>
      </c>
      <c r="Q121" s="77">
        <f>IF(Q27=0,"",1000000*Q27/TrRoad_act!Q91)</f>
        <v>552.90541435066382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>
        <f>IF(O29=0,"",1000000*O29/TrRoad_act!O92)</f>
        <v>279.15048376015397</v>
      </c>
      <c r="P122" s="77">
        <f>IF(P29=0,"",1000000*P29/TrRoad_act!P92)</f>
        <v>236.85748317708683</v>
      </c>
      <c r="Q122" s="77">
        <f>IF(Q29=0,"",1000000*Q29/TrRoad_act!Q92)</f>
        <v>353.5005829871501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>
        <f>IF(L32=0,"",1000000*L32/TrRoad_act!L93)</f>
        <v>278.07915870947579</v>
      </c>
      <c r="M123" s="77">
        <f>IF(M32=0,"",1000000*M32/TrRoad_act!M93)</f>
        <v>279.56181198535785</v>
      </c>
      <c r="N123" s="77">
        <f>IF(N32=0,"",1000000*N32/TrRoad_act!N93)</f>
        <v>281.15060746129387</v>
      </c>
      <c r="O123" s="77">
        <f>IF(O32=0,"",1000000*O32/TrRoad_act!O93)</f>
        <v>283.70064100443824</v>
      </c>
      <c r="P123" s="77">
        <f>IF(P32=0,"",1000000*P32/TrRoad_act!P93)</f>
        <v>285.30254437128963</v>
      </c>
      <c r="Q123" s="77">
        <f>IF(Q32=0,"",1000000*Q32/TrRoad_act!Q93)</f>
        <v>287.21386652714602</v>
      </c>
    </row>
    <row r="124" spans="1:17" ht="11.45" customHeight="1" x14ac:dyDescent="0.25">
      <c r="A124" s="19" t="s">
        <v>28</v>
      </c>
      <c r="B124" s="76">
        <f>IF(B33=0,"",1000000*B33/TrRoad_act!B94)</f>
        <v>18718.623690078701</v>
      </c>
      <c r="C124" s="76">
        <f>IF(C33=0,"",1000000*C33/TrRoad_act!C94)</f>
        <v>18652.23773199298</v>
      </c>
      <c r="D124" s="76">
        <f>IF(D33=0,"",1000000*D33/TrRoad_act!D94)</f>
        <v>19159.562677479404</v>
      </c>
      <c r="E124" s="76">
        <f>IF(E33=0,"",1000000*E33/TrRoad_act!E94)</f>
        <v>18057.328774751189</v>
      </c>
      <c r="F124" s="76">
        <f>IF(F33=0,"",1000000*F33/TrRoad_act!F94)</f>
        <v>16980.272790411618</v>
      </c>
      <c r="G124" s="76">
        <f>IF(G33=0,"",1000000*G33/TrRoad_act!G94)</f>
        <v>16520.069995862137</v>
      </c>
      <c r="H124" s="76">
        <f>IF(H33=0,"",1000000*H33/TrRoad_act!H94)</f>
        <v>16929.435001135866</v>
      </c>
      <c r="I124" s="76">
        <f>IF(I33=0,"",1000000*I33/TrRoad_act!I94)</f>
        <v>16866.266812447433</v>
      </c>
      <c r="J124" s="76">
        <f>IF(J33=0,"",1000000*J33/TrRoad_act!J94)</f>
        <v>16712.6849208155</v>
      </c>
      <c r="K124" s="76">
        <f>IF(K33=0,"",1000000*K33/TrRoad_act!K94)</f>
        <v>16840.767002200242</v>
      </c>
      <c r="L124" s="76">
        <f>IF(L33=0,"",1000000*L33/TrRoad_act!L94)</f>
        <v>17390.772748088712</v>
      </c>
      <c r="M124" s="76">
        <f>IF(M33=0,"",1000000*M33/TrRoad_act!M94)</f>
        <v>16384.66405301639</v>
      </c>
      <c r="N124" s="76">
        <f>IF(N33=0,"",1000000*N33/TrRoad_act!N94)</f>
        <v>15519.508368779385</v>
      </c>
      <c r="O124" s="76">
        <f>IF(O33=0,"",1000000*O33/TrRoad_act!O94)</f>
        <v>15991.776465612678</v>
      </c>
      <c r="P124" s="76">
        <f>IF(P33=0,"",1000000*P33/TrRoad_act!P94)</f>
        <v>16634.794698894817</v>
      </c>
      <c r="Q124" s="76">
        <f>IF(Q33=0,"",1000000*Q33/TrRoad_act!Q94)</f>
        <v>15667.114364066083</v>
      </c>
    </row>
    <row r="125" spans="1:17" ht="11.45" customHeight="1" x14ac:dyDescent="0.25">
      <c r="A125" s="62" t="s">
        <v>59</v>
      </c>
      <c r="B125" s="75">
        <f>IF(B34=0,"",1000000*B34/TrRoad_act!B95)</f>
        <v>2845.8371999894703</v>
      </c>
      <c r="C125" s="75">
        <f>IF(C34=0,"",1000000*C34/TrRoad_act!C95)</f>
        <v>2832.0476194966977</v>
      </c>
      <c r="D125" s="75">
        <f>IF(D34=0,"",1000000*D34/TrRoad_act!D95)</f>
        <v>2890.3207150332064</v>
      </c>
      <c r="E125" s="75">
        <f>IF(E34=0,"",1000000*E34/TrRoad_act!E95)</f>
        <v>2804.5573197388567</v>
      </c>
      <c r="F125" s="75">
        <f>IF(F34=0,"",1000000*F34/TrRoad_act!F95)</f>
        <v>2641.1845278605037</v>
      </c>
      <c r="G125" s="75">
        <f>IF(G34=0,"",1000000*G34/TrRoad_act!G95)</f>
        <v>2548.5781042459662</v>
      </c>
      <c r="H125" s="75">
        <f>IF(H34=0,"",1000000*H34/TrRoad_act!H95)</f>
        <v>2559.4551338905535</v>
      </c>
      <c r="I125" s="75">
        <f>IF(I34=0,"",1000000*I34/TrRoad_act!I95)</f>
        <v>2598.4203815100432</v>
      </c>
      <c r="J125" s="75">
        <f>IF(J34=0,"",1000000*J34/TrRoad_act!J95)</f>
        <v>2630.3111801029236</v>
      </c>
      <c r="K125" s="75">
        <f>IF(K34=0,"",1000000*K34/TrRoad_act!K95)</f>
        <v>2690.2179307021865</v>
      </c>
      <c r="L125" s="75">
        <f>IF(L34=0,"",1000000*L34/TrRoad_act!L95)</f>
        <v>2811.4800608703754</v>
      </c>
      <c r="M125" s="75">
        <f>IF(M34=0,"",1000000*M34/TrRoad_act!M95)</f>
        <v>2625.6576392527973</v>
      </c>
      <c r="N125" s="75">
        <f>IF(N34=0,"",1000000*N34/TrRoad_act!N95)</f>
        <v>2482.7162136674151</v>
      </c>
      <c r="O125" s="75">
        <f>IF(O34=0,"",1000000*O34/TrRoad_act!O95)</f>
        <v>2552.2687449578243</v>
      </c>
      <c r="P125" s="75">
        <f>IF(P34=0,"",1000000*P34/TrRoad_act!P95)</f>
        <v>2623.0713081571744</v>
      </c>
      <c r="Q125" s="75">
        <f>IF(Q34=0,"",1000000*Q34/TrRoad_act!Q95)</f>
        <v>2470.2195119122321</v>
      </c>
    </row>
    <row r="126" spans="1:17" ht="11.45" customHeight="1" x14ac:dyDescent="0.25">
      <c r="A126" s="62" t="s">
        <v>58</v>
      </c>
      <c r="B126" s="75">
        <f>IF(B36=0,"",1000000*B36/TrRoad_act!B96)</f>
        <v>21888.675119661872</v>
      </c>
      <c r="C126" s="75">
        <f>IF(C36=0,"",1000000*C36/TrRoad_act!C96)</f>
        <v>21505.01655009903</v>
      </c>
      <c r="D126" s="75">
        <f>IF(D36=0,"",1000000*D36/TrRoad_act!D96)</f>
        <v>22521.714254093367</v>
      </c>
      <c r="E126" s="75">
        <f>IF(E36=0,"",1000000*E36/TrRoad_act!E96)</f>
        <v>20915.302625990062</v>
      </c>
      <c r="F126" s="75">
        <f>IF(F36=0,"",1000000*F36/TrRoad_act!F96)</f>
        <v>19303.97897353032</v>
      </c>
      <c r="G126" s="75">
        <f>IF(G36=0,"",1000000*G36/TrRoad_act!G96)</f>
        <v>18700.529060782286</v>
      </c>
      <c r="H126" s="75">
        <f>IF(H36=0,"",1000000*H36/TrRoad_act!H96)</f>
        <v>18927.833509349144</v>
      </c>
      <c r="I126" s="75">
        <f>IF(I36=0,"",1000000*I36/TrRoad_act!I96)</f>
        <v>19057.375454283258</v>
      </c>
      <c r="J126" s="75">
        <f>IF(J36=0,"",1000000*J36/TrRoad_act!J96)</f>
        <v>18783.756614361966</v>
      </c>
      <c r="K126" s="75">
        <f>IF(K36=0,"",1000000*K36/TrRoad_act!K96)</f>
        <v>18862.37649559186</v>
      </c>
      <c r="L126" s="75">
        <f>IF(L36=0,"",1000000*L36/TrRoad_act!L96)</f>
        <v>19587.733927828467</v>
      </c>
      <c r="M126" s="75">
        <f>IF(M36=0,"",1000000*M36/TrRoad_act!M96)</f>
        <v>18380.726476875094</v>
      </c>
      <c r="N126" s="75">
        <f>IF(N36=0,"",1000000*N36/TrRoad_act!N96)</f>
        <v>17312.884209753945</v>
      </c>
      <c r="O126" s="75">
        <f>IF(O36=0,"",1000000*O36/TrRoad_act!O96)</f>
        <v>17924.106481525119</v>
      </c>
      <c r="P126" s="75">
        <f>IF(P36=0,"",1000000*P36/TrRoad_act!P96)</f>
        <v>18783.977361213911</v>
      </c>
      <c r="Q126" s="75">
        <f>IF(Q36=0,"",1000000*Q36/TrRoad_act!Q96)</f>
        <v>17969.938892489659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>
        <f>IF(B39=0,"",1000000*B39/TrRoad_act!B98)</f>
        <v>14001.399068728953</v>
      </c>
      <c r="C128" s="75">
        <f>IF(C39=0,"",1000000*C39/TrRoad_act!C98)</f>
        <v>13383.835616438359</v>
      </c>
      <c r="D128" s="75">
        <f>IF(D39=0,"",1000000*D39/TrRoad_act!D98)</f>
        <v>12499.903846153842</v>
      </c>
      <c r="E128" s="75">
        <f>IF(E39=0,"",1000000*E39/TrRoad_act!E98)</f>
        <v>12166.033333333335</v>
      </c>
      <c r="F128" s="75">
        <f>IF(F39=0,"",1000000*F39/TrRoad_act!F98)</f>
        <v>17666.3</v>
      </c>
      <c r="G128" s="75">
        <f>IF(G39=0,"",1000000*G39/TrRoad_act!G98)</f>
        <v>14967.617902326236</v>
      </c>
      <c r="H128" s="75">
        <f>IF(H39=0,"",1000000*H39/TrRoad_act!H98)</f>
        <v>20166.01666666667</v>
      </c>
      <c r="I128" s="75">
        <f>IF(I39=0,"",1000000*I39/TrRoad_act!I98)</f>
        <v>10463.266666666663</v>
      </c>
      <c r="J128" s="75">
        <f>IF(J39=0,"",1000000*J39/TrRoad_act!J98)</f>
        <v>10391.716981132087</v>
      </c>
      <c r="K128" s="75">
        <f>IF(K39=0,"",1000000*K39/TrRoad_act!K98)</f>
        <v>10154.261538461529</v>
      </c>
      <c r="L128" s="75">
        <f>IF(L39=0,"",1000000*L39/TrRoad_act!L98)</f>
        <v>10021.233908620643</v>
      </c>
      <c r="M128" s="75">
        <f>IF(M39=0,"",1000000*M39/TrRoad_act!M98)</f>
        <v>10475.845643277895</v>
      </c>
      <c r="N128" s="75">
        <f>IF(N39=0,"",1000000*N39/TrRoad_act!N98)</f>
        <v>10478.6489185999</v>
      </c>
      <c r="O128" s="75">
        <f>IF(O39=0,"",1000000*O39/TrRoad_act!O98)</f>
        <v>10113.233633673937</v>
      </c>
      <c r="P128" s="75">
        <f>IF(P39=0,"",1000000*P39/TrRoad_act!P98)</f>
        <v>10311.178280153663</v>
      </c>
      <c r="Q128" s="75">
        <f>IF(Q39=0,"",1000000*Q39/TrRoad_act!Q98)</f>
        <v>9666.8604609170452</v>
      </c>
    </row>
    <row r="129" spans="1:17" ht="11.45" customHeight="1" x14ac:dyDescent="0.25">
      <c r="A129" s="62" t="s">
        <v>55</v>
      </c>
      <c r="B129" s="75">
        <f>IF(B41=0,"",1000000*B41/TrRoad_act!B99)</f>
        <v>13131.16303413614</v>
      </c>
      <c r="C129" s="75">
        <f>IF(C41=0,"",1000000*C41/TrRoad_act!C99)</f>
        <v>13123.79413481041</v>
      </c>
      <c r="D129" s="75">
        <f>IF(D41=0,"",1000000*D41/TrRoad_act!D99)</f>
        <v>13179.364020975805</v>
      </c>
      <c r="E129" s="75">
        <f>IF(E41=0,"",1000000*E41/TrRoad_act!E99)</f>
        <v>13245.382579942916</v>
      </c>
      <c r="F129" s="75">
        <f>IF(F41=0,"",1000000*F41/TrRoad_act!F99)</f>
        <v>13298.531387134401</v>
      </c>
      <c r="G129" s="75">
        <f>IF(G41=0,"",1000000*G41/TrRoad_act!G99)</f>
        <v>13342.838171284842</v>
      </c>
      <c r="H129" s="75">
        <f>IF(H41=0,"",1000000*H41/TrRoad_act!H99)</f>
        <v>13275.288941458941</v>
      </c>
      <c r="I129" s="75">
        <f>IF(I41=0,"",1000000*I41/TrRoad_act!I99)</f>
        <v>13317.61494130848</v>
      </c>
      <c r="J129" s="75">
        <f>IF(J41=0,"",1000000*J41/TrRoad_act!J99)</f>
        <v>13352.377671322232</v>
      </c>
      <c r="K129" s="75">
        <f>IF(K41=0,"",1000000*K41/TrRoad_act!K99)</f>
        <v>13396.489569316291</v>
      </c>
      <c r="L129" s="75">
        <f>IF(L41=0,"",1000000*L41/TrRoad_act!L99)</f>
        <v>13448.608052192007</v>
      </c>
      <c r="M129" s="75">
        <f>IF(M41=0,"",1000000*M41/TrRoad_act!M99)</f>
        <v>13513.186032289903</v>
      </c>
      <c r="N129" s="75">
        <f>IF(N41=0,"",1000000*N41/TrRoad_act!N99)</f>
        <v>13576.281662090865</v>
      </c>
      <c r="O129" s="75">
        <f>IF(O41=0,"",1000000*O41/TrRoad_act!O99)</f>
        <v>13584.905262006334</v>
      </c>
      <c r="P129" s="75">
        <f>IF(P41=0,"",1000000*P41/TrRoad_act!P99)</f>
        <v>13059.440608031864</v>
      </c>
      <c r="Q129" s="75">
        <f>IF(Q41=0,"",1000000*Q41/TrRoad_act!Q99)</f>
        <v>12944.303682762878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816.44955509842896</v>
      </c>
      <c r="C131" s="78">
        <f>IF(C43=0,"",1000000*C43/TrRoad_act!C101)</f>
        <v>840.98072356250066</v>
      </c>
      <c r="D131" s="78">
        <f>IF(D43=0,"",1000000*D43/TrRoad_act!D101)</f>
        <v>854.01946422418223</v>
      </c>
      <c r="E131" s="78">
        <f>IF(E43=0,"",1000000*E43/TrRoad_act!E101)</f>
        <v>866.51029372910182</v>
      </c>
      <c r="F131" s="78">
        <f>IF(F43=0,"",1000000*F43/TrRoad_act!F101)</f>
        <v>864.94783532988106</v>
      </c>
      <c r="G131" s="78">
        <f>IF(G43=0,"",1000000*G43/TrRoad_act!G101)</f>
        <v>867.26158789437352</v>
      </c>
      <c r="H131" s="78">
        <f>IF(H43=0,"",1000000*H43/TrRoad_act!H101)</f>
        <v>862.94277827271287</v>
      </c>
      <c r="I131" s="78">
        <f>IF(I43=0,"",1000000*I43/TrRoad_act!I101)</f>
        <v>852.64621014270824</v>
      </c>
      <c r="J131" s="78">
        <f>IF(J43=0,"",1000000*J43/TrRoad_act!J101)</f>
        <v>904.17189764441423</v>
      </c>
      <c r="K131" s="78">
        <f>IF(K43=0,"",1000000*K43/TrRoad_act!K101)</f>
        <v>915.92645628613514</v>
      </c>
      <c r="L131" s="78">
        <f>IF(L43=0,"",1000000*L43/TrRoad_act!L101)</f>
        <v>975.15282926735426</v>
      </c>
      <c r="M131" s="78">
        <f>IF(M43=0,"",1000000*M43/TrRoad_act!M101)</f>
        <v>994.03547392659618</v>
      </c>
      <c r="N131" s="78">
        <f>IF(N43=0,"",1000000*N43/TrRoad_act!N101)</f>
        <v>1012.5698739228236</v>
      </c>
      <c r="O131" s="78">
        <f>IF(O43=0,"",1000000*O43/TrRoad_act!O101)</f>
        <v>1060.4374016808435</v>
      </c>
      <c r="P131" s="78">
        <f>IF(P43=0,"",1000000*P43/TrRoad_act!P101)</f>
        <v>1156.2605741059992</v>
      </c>
      <c r="Q131" s="78">
        <f>IF(Q43=0,"",1000000*Q43/TrRoad_act!Q101)</f>
        <v>1185.5541326231514</v>
      </c>
    </row>
    <row r="132" spans="1:17" ht="11.45" customHeight="1" x14ac:dyDescent="0.25">
      <c r="A132" s="62" t="s">
        <v>59</v>
      </c>
      <c r="B132" s="77">
        <f>IF(B44=0,"",1000000*B44/TrRoad_act!B102)</f>
        <v>542.5119341591062</v>
      </c>
      <c r="C132" s="77">
        <f>IF(C44=0,"",1000000*C44/TrRoad_act!C102)</f>
        <v>544.63041884984477</v>
      </c>
      <c r="D132" s="77">
        <f>IF(D44=0,"",1000000*D44/TrRoad_act!D102)</f>
        <v>543.72710430932705</v>
      </c>
      <c r="E132" s="77">
        <f>IF(E44=0,"",1000000*E44/TrRoad_act!E102)</f>
        <v>542.76576815617886</v>
      </c>
      <c r="F132" s="77">
        <f>IF(F44=0,"",1000000*F44/TrRoad_act!F102)</f>
        <v>537.32236987766464</v>
      </c>
      <c r="G132" s="77">
        <f>IF(G44=0,"",1000000*G44/TrRoad_act!G102)</f>
        <v>531.1195282848762</v>
      </c>
      <c r="H132" s="77">
        <f>IF(H44=0,"",1000000*H44/TrRoad_act!H102)</f>
        <v>523.57451776582036</v>
      </c>
      <c r="I132" s="77">
        <f>IF(I44=0,"",1000000*I44/TrRoad_act!I102)</f>
        <v>515.60606272035818</v>
      </c>
      <c r="J132" s="77">
        <f>IF(J44=0,"",1000000*J44/TrRoad_act!J102)</f>
        <v>521.18700880067161</v>
      </c>
      <c r="K132" s="77">
        <f>IF(K44=0,"",1000000*K44/TrRoad_act!K102)</f>
        <v>520.70771056700301</v>
      </c>
      <c r="L132" s="77">
        <f>IF(L44=0,"",1000000*L44/TrRoad_act!L102)</f>
        <v>529.27897017525834</v>
      </c>
      <c r="M132" s="77">
        <f>IF(M44=0,"",1000000*M44/TrRoad_act!M102)</f>
        <v>531.32403132105946</v>
      </c>
      <c r="N132" s="77">
        <f>IF(N44=0,"",1000000*N44/TrRoad_act!N102)</f>
        <v>534.45829730708761</v>
      </c>
      <c r="O132" s="77">
        <f>IF(O44=0,"",1000000*O44/TrRoad_act!O102)</f>
        <v>542.2811328491747</v>
      </c>
      <c r="P132" s="77">
        <f>IF(P44=0,"",1000000*P44/TrRoad_act!P102)</f>
        <v>551.37977427208625</v>
      </c>
      <c r="Q132" s="77">
        <f>IF(Q44=0,"",1000000*Q44/TrRoad_act!Q102)</f>
        <v>549.52912711525153</v>
      </c>
    </row>
    <row r="133" spans="1:17" ht="11.45" customHeight="1" x14ac:dyDescent="0.25">
      <c r="A133" s="62" t="s">
        <v>58</v>
      </c>
      <c r="B133" s="77">
        <f>IF(B46=0,"",1000000*B46/TrRoad_act!B103)</f>
        <v>940.11664154163645</v>
      </c>
      <c r="C133" s="77">
        <f>IF(C46=0,"",1000000*C46/TrRoad_act!C103)</f>
        <v>975.46883054313355</v>
      </c>
      <c r="D133" s="77">
        <f>IF(D46=0,"",1000000*D46/TrRoad_act!D103)</f>
        <v>992.71984421347895</v>
      </c>
      <c r="E133" s="77">
        <f>IF(E46=0,"",1000000*E46/TrRoad_act!E103)</f>
        <v>986.91520357145237</v>
      </c>
      <c r="F133" s="77">
        <f>IF(F46=0,"",1000000*F46/TrRoad_act!F103)</f>
        <v>970.40515474334836</v>
      </c>
      <c r="G133" s="77">
        <f>IF(G46=0,"",1000000*G46/TrRoad_act!G103)</f>
        <v>965.6180672454667</v>
      </c>
      <c r="H133" s="77">
        <f>IF(H46=0,"",1000000*H46/TrRoad_act!H103)</f>
        <v>963.34025466114861</v>
      </c>
      <c r="I133" s="77">
        <f>IF(I46=0,"",1000000*I46/TrRoad_act!I103)</f>
        <v>951.31625836161174</v>
      </c>
      <c r="J133" s="77">
        <f>IF(J46=0,"",1000000*J46/TrRoad_act!J103)</f>
        <v>1014.3280441042663</v>
      </c>
      <c r="K133" s="77">
        <f>IF(K46=0,"",1000000*K46/TrRoad_act!K103)</f>
        <v>1024.9441681610349</v>
      </c>
      <c r="L133" s="77">
        <f>IF(L46=0,"",1000000*L46/TrRoad_act!L103)</f>
        <v>1094.6317204119482</v>
      </c>
      <c r="M133" s="77">
        <f>IF(M46=0,"",1000000*M46/TrRoad_act!M103)</f>
        <v>1113.4677474439059</v>
      </c>
      <c r="N133" s="77">
        <f>IF(N46=0,"",1000000*N46/TrRoad_act!N103)</f>
        <v>1131.5336311540275</v>
      </c>
      <c r="O133" s="77">
        <f>IF(O46=0,"",1000000*O46/TrRoad_act!O103)</f>
        <v>1190.3167077506462</v>
      </c>
      <c r="P133" s="77">
        <f>IF(P46=0,"",1000000*P46/TrRoad_act!P103)</f>
        <v>1311.0870767433628</v>
      </c>
      <c r="Q133" s="77">
        <f>IF(Q46=0,"",1000000*Q46/TrRoad_act!Q103)</f>
        <v>1352.6975869584685</v>
      </c>
    </row>
    <row r="134" spans="1:17" ht="11.45" customHeight="1" x14ac:dyDescent="0.25">
      <c r="A134" s="62" t="s">
        <v>57</v>
      </c>
      <c r="B134" s="77">
        <f>IF(B48=0,"",1000000*B48/TrRoad_act!B104)</f>
        <v>1041.7024325565042</v>
      </c>
      <c r="C134" s="77">
        <f>IF(C48=0,"",1000000*C48/TrRoad_act!C104)</f>
        <v>1067.0069347126207</v>
      </c>
      <c r="D134" s="77">
        <f>IF(D48=0,"",1000000*D48/TrRoad_act!D104)</f>
        <v>1070.1318016870709</v>
      </c>
      <c r="E134" s="77">
        <f>IF(E48=0,"",1000000*E48/TrRoad_act!E104)</f>
        <v>1063.6955985553057</v>
      </c>
      <c r="F134" s="77">
        <f>IF(F48=0,"",1000000*F48/TrRoad_act!F104)</f>
        <v>1049.1471310381555</v>
      </c>
      <c r="G134" s="77">
        <f>IF(G48=0,"",1000000*G48/TrRoad_act!G104)</f>
        <v>1038.4262065732528</v>
      </c>
      <c r="H134" s="77">
        <f>IF(H48=0,"",1000000*H48/TrRoad_act!H104)</f>
        <v>1024.9654461021498</v>
      </c>
      <c r="I134" s="77">
        <f>IF(I48=0,"",1000000*I48/TrRoad_act!I104)</f>
        <v>1008.8187874069006</v>
      </c>
      <c r="J134" s="77">
        <f>IF(J48=0,"",1000000*J48/TrRoad_act!J104)</f>
        <v>1023.3989370467515</v>
      </c>
      <c r="K134" s="77">
        <f>IF(K48=0,"",1000000*K48/TrRoad_act!K104)</f>
        <v>1019.09029547202</v>
      </c>
      <c r="L134" s="77">
        <f>IF(L48=0,"",1000000*L48/TrRoad_act!L104)</f>
        <v>1035.1635226138289</v>
      </c>
      <c r="M134" s="77">
        <f>IF(M48=0,"",1000000*M48/TrRoad_act!M104)</f>
        <v>1037.3352763980797</v>
      </c>
      <c r="N134" s="77">
        <f>IF(N48=0,"",1000000*N48/TrRoad_act!N104)</f>
        <v>1044.6761733397234</v>
      </c>
      <c r="O134" s="77">
        <f>IF(O48=0,"",1000000*O48/TrRoad_act!O104)</f>
        <v>1064.3834675489124</v>
      </c>
      <c r="P134" s="77">
        <f>IF(P48=0,"",1000000*P48/TrRoad_act!P104)</f>
        <v>1081.9920459207258</v>
      </c>
      <c r="Q134" s="77">
        <f>IF(Q48=0,"",1000000*Q48/TrRoad_act!Q104)</f>
        <v>1084.7084544291909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>
        <f>IF(N49=0,"",1000000*N49/TrRoad_act!N105)</f>
        <v>759.47364580593137</v>
      </c>
      <c r="O135" s="77">
        <f>IF(O49=0,"",1000000*O49/TrRoad_act!O105)</f>
        <v>836.42908132977175</v>
      </c>
      <c r="P135" s="77">
        <f>IF(P49=0,"",1000000*P49/TrRoad_act!P105)</f>
        <v>882.80126416702444</v>
      </c>
      <c r="Q135" s="77">
        <f>IF(Q49=0,"",1000000*Q49/TrRoad_act!Q105)</f>
        <v>786.49178878698899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 t="str">
        <f>IF(M51=0,"",1000000*M51/TrRoad_act!M106)</f>
        <v/>
      </c>
      <c r="N136" s="77" t="str">
        <f>IF(N51=0,"",1000000*N51/TrRoad_act!N106)</f>
        <v/>
      </c>
      <c r="O136" s="77" t="str">
        <f>IF(O51=0,"",1000000*O51/TrRoad_act!O106)</f>
        <v/>
      </c>
      <c r="P136" s="77">
        <f>IF(P51=0,"",1000000*P51/TrRoad_act!P106)</f>
        <v>413.8501231558804</v>
      </c>
      <c r="Q136" s="77">
        <f>IF(Q51=0,"",1000000*Q51/TrRoad_act!Q106)</f>
        <v>417.08360874639231</v>
      </c>
    </row>
    <row r="137" spans="1:17" ht="11.45" customHeight="1" x14ac:dyDescent="0.25">
      <c r="A137" s="19" t="s">
        <v>24</v>
      </c>
      <c r="B137" s="76">
        <f>IF(B52=0,"",1000000*B52/TrRoad_act!B107)</f>
        <v>6812.6462785509193</v>
      </c>
      <c r="C137" s="76">
        <f>IF(C52=0,"",1000000*C52/TrRoad_act!C107)</f>
        <v>7291.2649963861286</v>
      </c>
      <c r="D137" s="76">
        <f>IF(D52=0,"",1000000*D52/TrRoad_act!D107)</f>
        <v>8239.4975916745534</v>
      </c>
      <c r="E137" s="76">
        <f>IF(E52=0,"",1000000*E52/TrRoad_act!E107)</f>
        <v>11111.079084457851</v>
      </c>
      <c r="F137" s="76">
        <f>IF(F52=0,"",1000000*F52/TrRoad_act!F107)</f>
        <v>12364.128392881052</v>
      </c>
      <c r="G137" s="76">
        <f>IF(G52=0,"",1000000*G52/TrRoad_act!G107)</f>
        <v>14386.984871111599</v>
      </c>
      <c r="H137" s="76">
        <f>IF(H52=0,"",1000000*H52/TrRoad_act!H107)</f>
        <v>15377.831683383509</v>
      </c>
      <c r="I137" s="76">
        <f>IF(I52=0,"",1000000*I52/TrRoad_act!I107)</f>
        <v>15463.53312126257</v>
      </c>
      <c r="J137" s="76">
        <f>IF(J52=0,"",1000000*J52/TrRoad_act!J107)</f>
        <v>15782.310570424332</v>
      </c>
      <c r="K137" s="76">
        <f>IF(K52=0,"",1000000*K52/TrRoad_act!K107)</f>
        <v>16208.18235656365</v>
      </c>
      <c r="L137" s="76">
        <f>IF(L52=0,"",1000000*L52/TrRoad_act!L107)</f>
        <v>16162.905760791144</v>
      </c>
      <c r="M137" s="76">
        <f>IF(M52=0,"",1000000*M52/TrRoad_act!M107)</f>
        <v>17131.36218836893</v>
      </c>
      <c r="N137" s="76">
        <f>IF(N52=0,"",1000000*N52/TrRoad_act!N107)</f>
        <v>15918.113306621317</v>
      </c>
      <c r="O137" s="76">
        <f>IF(O52=0,"",1000000*O52/TrRoad_act!O107)</f>
        <v>16169.326523155514</v>
      </c>
      <c r="P137" s="76">
        <f>IF(P52=0,"",1000000*P52/TrRoad_act!P107)</f>
        <v>16067.545760788222</v>
      </c>
      <c r="Q137" s="76">
        <f>IF(Q52=0,"",1000000*Q52/TrRoad_act!Q107)</f>
        <v>15647.876454237072</v>
      </c>
    </row>
    <row r="138" spans="1:17" ht="11.45" customHeight="1" x14ac:dyDescent="0.25">
      <c r="A138" s="17" t="s">
        <v>23</v>
      </c>
      <c r="B138" s="75">
        <f>IF(B53=0,"",1000000*B53/TrRoad_act!B108)</f>
        <v>4461.4423526350711</v>
      </c>
      <c r="C138" s="75">
        <f>IF(C53=0,"",1000000*C53/TrRoad_act!C108)</f>
        <v>5128.5389757999164</v>
      </c>
      <c r="D138" s="75">
        <f>IF(D53=0,"",1000000*D53/TrRoad_act!D108)</f>
        <v>5895.9829415855284</v>
      </c>
      <c r="E138" s="75">
        <f>IF(E53=0,"",1000000*E53/TrRoad_act!E108)</f>
        <v>7710.5101297048568</v>
      </c>
      <c r="F138" s="75">
        <f>IF(F53=0,"",1000000*F53/TrRoad_act!F108)</f>
        <v>8624.5402833236003</v>
      </c>
      <c r="G138" s="75">
        <f>IF(G53=0,"",1000000*G53/TrRoad_act!G108)</f>
        <v>10100.526775739501</v>
      </c>
      <c r="H138" s="75">
        <f>IF(H53=0,"",1000000*H53/TrRoad_act!H108)</f>
        <v>9961.6878964705102</v>
      </c>
      <c r="I138" s="75">
        <f>IF(I53=0,"",1000000*I53/TrRoad_act!I108)</f>
        <v>9428.6392888863775</v>
      </c>
      <c r="J138" s="75">
        <f>IF(J53=0,"",1000000*J53/TrRoad_act!J108)</f>
        <v>9400.0070090746303</v>
      </c>
      <c r="K138" s="75">
        <f>IF(K53=0,"",1000000*K53/TrRoad_act!K108)</f>
        <v>8338.9558011359768</v>
      </c>
      <c r="L138" s="75">
        <f>IF(L53=0,"",1000000*L53/TrRoad_act!L108)</f>
        <v>8822.1170579776499</v>
      </c>
      <c r="M138" s="75">
        <f>IF(M53=0,"",1000000*M53/TrRoad_act!M108)</f>
        <v>9070.8418454314287</v>
      </c>
      <c r="N138" s="75">
        <f>IF(N53=0,"",1000000*N53/TrRoad_act!N108)</f>
        <v>7961.8817170462153</v>
      </c>
      <c r="O138" s="75">
        <f>IF(O53=0,"",1000000*O53/TrRoad_act!O108)</f>
        <v>8430.4079946679522</v>
      </c>
      <c r="P138" s="75">
        <f>IF(P53=0,"",1000000*P53/TrRoad_act!P108)</f>
        <v>8729.93887296299</v>
      </c>
      <c r="Q138" s="75">
        <f>IF(Q53=0,"",1000000*Q53/TrRoad_act!Q108)</f>
        <v>9538.8444758189435</v>
      </c>
    </row>
    <row r="139" spans="1:17" ht="11.45" customHeight="1" x14ac:dyDescent="0.25">
      <c r="A139" s="15" t="s">
        <v>22</v>
      </c>
      <c r="B139" s="74">
        <f>IF(B55=0,"",1000000*B55/TrRoad_act!B109)</f>
        <v>35894.83826316362</v>
      </c>
      <c r="C139" s="74">
        <f>IF(C55=0,"",1000000*C55/TrRoad_act!C109)</f>
        <v>32688.803402482645</v>
      </c>
      <c r="D139" s="74">
        <f>IF(D55=0,"",1000000*D55/TrRoad_act!D109)</f>
        <v>34407.770881048862</v>
      </c>
      <c r="E139" s="74">
        <f>IF(E55=0,"",1000000*E55/TrRoad_act!E109)</f>
        <v>45207.679868534004</v>
      </c>
      <c r="F139" s="74">
        <f>IF(F55=0,"",1000000*F55/TrRoad_act!F109)</f>
        <v>43673.347606187875</v>
      </c>
      <c r="G139" s="74">
        <f>IF(G55=0,"",1000000*G55/TrRoad_act!G109)</f>
        <v>49063.989390133633</v>
      </c>
      <c r="H139" s="74">
        <f>IF(H55=0,"",1000000*H55/TrRoad_act!H109)</f>
        <v>56645.414135875159</v>
      </c>
      <c r="I139" s="74">
        <f>IF(I55=0,"",1000000*I55/TrRoad_act!I109)</f>
        <v>62095.142973637528</v>
      </c>
      <c r="J139" s="74">
        <f>IF(J55=0,"",1000000*J55/TrRoad_act!J109)</f>
        <v>66371.229162607226</v>
      </c>
      <c r="K139" s="74">
        <f>IF(K55=0,"",1000000*K55/TrRoad_act!K109)</f>
        <v>78830.927640021677</v>
      </c>
      <c r="L139" s="74">
        <f>IF(L55=0,"",1000000*L55/TrRoad_act!L109)</f>
        <v>66958.167826564371</v>
      </c>
      <c r="M139" s="74">
        <f>IF(M55=0,"",1000000*M55/TrRoad_act!M109)</f>
        <v>67828.778103308767</v>
      </c>
      <c r="N139" s="74">
        <f>IF(N55=0,"",1000000*N55/TrRoad_act!N109)</f>
        <v>70563.546688608869</v>
      </c>
      <c r="O139" s="74">
        <f>IF(O55=0,"",1000000*O55/TrRoad_act!O109)</f>
        <v>62863.569753412339</v>
      </c>
      <c r="P139" s="74">
        <f>IF(P55=0,"",1000000*P55/TrRoad_act!P109)</f>
        <v>61962.769415762232</v>
      </c>
      <c r="Q139" s="74">
        <f>IF(Q55=0,"",1000000*Q55/TrRoad_act!Q109)</f>
        <v>55182.106222347742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0.72028275528728181</v>
      </c>
      <c r="C142" s="56">
        <f t="shared" si="12"/>
        <v>0.71184597700803043</v>
      </c>
      <c r="D142" s="56">
        <f t="shared" si="12"/>
        <v>0.68918179333806107</v>
      </c>
      <c r="E142" s="56">
        <f t="shared" si="12"/>
        <v>0.66134842397004856</v>
      </c>
      <c r="F142" s="56">
        <f t="shared" si="12"/>
        <v>0.64011537261327778</v>
      </c>
      <c r="G142" s="56">
        <f t="shared" si="12"/>
        <v>0.60940914129918267</v>
      </c>
      <c r="H142" s="56">
        <f t="shared" si="12"/>
        <v>0.59870684528224971</v>
      </c>
      <c r="I142" s="56">
        <f t="shared" si="12"/>
        <v>0.59517916736450394</v>
      </c>
      <c r="J142" s="56">
        <f t="shared" si="12"/>
        <v>0.59113828722272288</v>
      </c>
      <c r="K142" s="56">
        <f t="shared" si="12"/>
        <v>0.59348078981703789</v>
      </c>
      <c r="L142" s="56">
        <f t="shared" si="12"/>
        <v>0.58887371481201811</v>
      </c>
      <c r="M142" s="56">
        <f t="shared" si="12"/>
        <v>0.57702320022221143</v>
      </c>
      <c r="N142" s="56">
        <f t="shared" si="12"/>
        <v>0.56790317574624061</v>
      </c>
      <c r="O142" s="56">
        <f t="shared" si="12"/>
        <v>0.55869892507154295</v>
      </c>
      <c r="P142" s="56">
        <f t="shared" si="12"/>
        <v>0.55382705520823416</v>
      </c>
      <c r="Q142" s="56">
        <f t="shared" si="12"/>
        <v>0.54462392269748983</v>
      </c>
    </row>
    <row r="143" spans="1:17" ht="11.45" customHeight="1" x14ac:dyDescent="0.25">
      <c r="A143" s="55" t="s">
        <v>30</v>
      </c>
      <c r="B143" s="54">
        <f t="shared" ref="B143:Q143" si="13">IF(B19=0,0,B19/B$17)</f>
        <v>1.4077638045186986E-2</v>
      </c>
      <c r="C143" s="54">
        <f t="shared" si="13"/>
        <v>1.267944224956433E-2</v>
      </c>
      <c r="D143" s="54">
        <f t="shared" si="13"/>
        <v>1.1768703480246265E-2</v>
      </c>
      <c r="E143" s="54">
        <f t="shared" si="13"/>
        <v>1.0359287016432E-2</v>
      </c>
      <c r="F143" s="54">
        <f t="shared" si="13"/>
        <v>9.8847010321001325E-3</v>
      </c>
      <c r="G143" s="54">
        <f t="shared" si="13"/>
        <v>9.4648239019932568E-3</v>
      </c>
      <c r="H143" s="54">
        <f t="shared" si="13"/>
        <v>9.3303373744638204E-3</v>
      </c>
      <c r="I143" s="54">
        <f t="shared" si="13"/>
        <v>9.1663329583462089E-3</v>
      </c>
      <c r="J143" s="54">
        <f t="shared" si="13"/>
        <v>9.4050283477147591E-3</v>
      </c>
      <c r="K143" s="54">
        <f t="shared" si="13"/>
        <v>9.5978510808809245E-3</v>
      </c>
      <c r="L143" s="54">
        <f t="shared" si="13"/>
        <v>1.0246905455779783E-2</v>
      </c>
      <c r="M143" s="54">
        <f t="shared" si="13"/>
        <v>1.0349010845098608E-2</v>
      </c>
      <c r="N143" s="54">
        <f t="shared" si="13"/>
        <v>1.0741090046285064E-2</v>
      </c>
      <c r="O143" s="54">
        <f t="shared" si="13"/>
        <v>1.0810664074896609E-2</v>
      </c>
      <c r="P143" s="54">
        <f t="shared" si="13"/>
        <v>1.0525010738996705E-2</v>
      </c>
      <c r="Q143" s="54">
        <f t="shared" si="13"/>
        <v>1.0363224438481103E-2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0.59785760918646069</v>
      </c>
      <c r="C144" s="50">
        <f t="shared" si="14"/>
        <v>0.58690817028654385</v>
      </c>
      <c r="D144" s="50">
        <f t="shared" si="14"/>
        <v>0.57660321253710689</v>
      </c>
      <c r="E144" s="50">
        <f t="shared" si="14"/>
        <v>0.56967866139741019</v>
      </c>
      <c r="F144" s="50">
        <f t="shared" si="14"/>
        <v>0.55912952551840678</v>
      </c>
      <c r="G144" s="50">
        <f t="shared" si="14"/>
        <v>0.53544620507040863</v>
      </c>
      <c r="H144" s="50">
        <f t="shared" si="14"/>
        <v>0.52526347676320861</v>
      </c>
      <c r="I144" s="50">
        <f t="shared" si="14"/>
        <v>0.52554129659703319</v>
      </c>
      <c r="J144" s="50">
        <f t="shared" si="14"/>
        <v>0.52188004619012918</v>
      </c>
      <c r="K144" s="50">
        <f t="shared" si="14"/>
        <v>0.52380519138730475</v>
      </c>
      <c r="L144" s="50">
        <f t="shared" si="14"/>
        <v>0.51372586274740595</v>
      </c>
      <c r="M144" s="50">
        <f t="shared" si="14"/>
        <v>0.50548587929933464</v>
      </c>
      <c r="N144" s="50">
        <f t="shared" si="14"/>
        <v>0.49751892078537119</v>
      </c>
      <c r="O144" s="50">
        <f t="shared" si="14"/>
        <v>0.48699758396656245</v>
      </c>
      <c r="P144" s="50">
        <f t="shared" si="14"/>
        <v>0.48136220666725305</v>
      </c>
      <c r="Q144" s="50">
        <f t="shared" si="14"/>
        <v>0.47684354418647085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0.47700950478526899</v>
      </c>
      <c r="C145" s="52">
        <f t="shared" si="15"/>
        <v>0.46175547874899397</v>
      </c>
      <c r="D145" s="52">
        <f t="shared" si="15"/>
        <v>0.44416974810949439</v>
      </c>
      <c r="E145" s="52">
        <f t="shared" si="15"/>
        <v>0.42925284792686308</v>
      </c>
      <c r="F145" s="52">
        <f t="shared" si="15"/>
        <v>0.40965980488169701</v>
      </c>
      <c r="G145" s="52">
        <f t="shared" si="15"/>
        <v>0.37288819590453159</v>
      </c>
      <c r="H145" s="52">
        <f t="shared" si="15"/>
        <v>0.35356824811284454</v>
      </c>
      <c r="I145" s="52">
        <f t="shared" si="15"/>
        <v>0.35020048158676048</v>
      </c>
      <c r="J145" s="52">
        <f t="shared" si="15"/>
        <v>0.34035612126353704</v>
      </c>
      <c r="K145" s="52">
        <f t="shared" si="15"/>
        <v>0.33988038209911475</v>
      </c>
      <c r="L145" s="52">
        <f t="shared" si="15"/>
        <v>0.32395547805658409</v>
      </c>
      <c r="M145" s="52">
        <f t="shared" si="15"/>
        <v>0.31101931509089353</v>
      </c>
      <c r="N145" s="52">
        <f t="shared" si="15"/>
        <v>0.29380899873667454</v>
      </c>
      <c r="O145" s="52">
        <f t="shared" si="15"/>
        <v>0.27732731650660197</v>
      </c>
      <c r="P145" s="52">
        <f t="shared" si="15"/>
        <v>0.26595631640855766</v>
      </c>
      <c r="Q145" s="52">
        <f t="shared" si="15"/>
        <v>0.25664206572645087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0.10500923353694003</v>
      </c>
      <c r="C146" s="52">
        <f t="shared" si="16"/>
        <v>0.11053520480392723</v>
      </c>
      <c r="D146" s="52">
        <f t="shared" si="16"/>
        <v>0.11833011630070783</v>
      </c>
      <c r="E146" s="52">
        <f t="shared" si="16"/>
        <v>0.1277751118473483</v>
      </c>
      <c r="F146" s="52">
        <f t="shared" si="16"/>
        <v>0.13678689217211093</v>
      </c>
      <c r="G146" s="52">
        <f t="shared" si="16"/>
        <v>0.15041005467628576</v>
      </c>
      <c r="H146" s="52">
        <f t="shared" si="16"/>
        <v>0.15927272792463901</v>
      </c>
      <c r="I146" s="52">
        <f t="shared" si="16"/>
        <v>0.16269517504505565</v>
      </c>
      <c r="J146" s="52">
        <f t="shared" si="16"/>
        <v>0.16930684953800546</v>
      </c>
      <c r="K146" s="52">
        <f t="shared" si="16"/>
        <v>0.17122945065563044</v>
      </c>
      <c r="L146" s="52">
        <f t="shared" si="16"/>
        <v>0.17689338461533083</v>
      </c>
      <c r="M146" s="52">
        <f t="shared" si="16"/>
        <v>0.18142851838727556</v>
      </c>
      <c r="N146" s="52">
        <f t="shared" si="16"/>
        <v>0.18905633330142702</v>
      </c>
      <c r="O146" s="52">
        <f t="shared" si="16"/>
        <v>0.19438728992625995</v>
      </c>
      <c r="P146" s="52">
        <f t="shared" si="16"/>
        <v>0.19863561631691898</v>
      </c>
      <c r="Q146" s="52">
        <f t="shared" si="16"/>
        <v>0.20368727150140456</v>
      </c>
    </row>
    <row r="147" spans="1:17" ht="11.45" customHeight="1" x14ac:dyDescent="0.25">
      <c r="A147" s="53" t="s">
        <v>57</v>
      </c>
      <c r="B147" s="52">
        <f t="shared" ref="B147:Q147" si="17">IF(B26=0,0,B26/B$17)</f>
        <v>1.5838870864251592E-2</v>
      </c>
      <c r="C147" s="52">
        <f t="shared" si="17"/>
        <v>1.461748673362257E-2</v>
      </c>
      <c r="D147" s="52">
        <f t="shared" si="17"/>
        <v>1.4103348126904728E-2</v>
      </c>
      <c r="E147" s="52">
        <f t="shared" si="17"/>
        <v>1.265070162319883E-2</v>
      </c>
      <c r="F147" s="52">
        <f t="shared" si="17"/>
        <v>1.2682828464598844E-2</v>
      </c>
      <c r="G147" s="52">
        <f t="shared" si="17"/>
        <v>1.2147954489591306E-2</v>
      </c>
      <c r="H147" s="52">
        <f t="shared" si="17"/>
        <v>1.2422500725725051E-2</v>
      </c>
      <c r="I147" s="52">
        <f t="shared" si="17"/>
        <v>1.2645639965217103E-2</v>
      </c>
      <c r="J147" s="52">
        <f t="shared" si="17"/>
        <v>1.2217075388586695E-2</v>
      </c>
      <c r="K147" s="52">
        <f t="shared" si="17"/>
        <v>1.269535863255955E-2</v>
      </c>
      <c r="L147" s="52">
        <f t="shared" si="17"/>
        <v>1.2853299024078011E-2</v>
      </c>
      <c r="M147" s="52">
        <f t="shared" si="17"/>
        <v>1.2982411650619932E-2</v>
      </c>
      <c r="N147" s="52">
        <f t="shared" si="17"/>
        <v>1.4539884967798821E-2</v>
      </c>
      <c r="O147" s="52">
        <f t="shared" si="17"/>
        <v>1.5125095991484466E-2</v>
      </c>
      <c r="P147" s="52">
        <f t="shared" si="17"/>
        <v>1.5986802723589329E-2</v>
      </c>
      <c r="Q147" s="52">
        <f t="shared" si="17"/>
        <v>1.5363224263904667E-2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2.3402656217509707E-5</v>
      </c>
      <c r="M148" s="52">
        <f t="shared" si="18"/>
        <v>5.2541369554116133E-5</v>
      </c>
      <c r="N148" s="52">
        <f t="shared" si="18"/>
        <v>1.098733325144038E-4</v>
      </c>
      <c r="O148" s="52">
        <f t="shared" si="18"/>
        <v>1.4505664509848037E-4</v>
      </c>
      <c r="P148" s="52">
        <f t="shared" si="18"/>
        <v>7.604820850060193E-4</v>
      </c>
      <c r="Q148" s="52">
        <f t="shared" si="18"/>
        <v>1.1050579081263029E-3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5.1123090356231759E-7</v>
      </c>
      <c r="P149" s="52">
        <f t="shared" si="19"/>
        <v>2.0052667850029098E-6</v>
      </c>
      <c r="Q149" s="52">
        <f t="shared" si="19"/>
        <v>1.1206989557327785E-5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2.9839519561800806E-7</v>
      </c>
      <c r="M150" s="52">
        <f t="shared" si="20"/>
        <v>3.0928009915194291E-6</v>
      </c>
      <c r="N150" s="52">
        <f t="shared" si="20"/>
        <v>3.8304469564652213E-6</v>
      </c>
      <c r="O150" s="52">
        <f t="shared" si="20"/>
        <v>1.2313666213978678E-5</v>
      </c>
      <c r="P150" s="52">
        <f t="shared" si="20"/>
        <v>2.0983866396169338E-5</v>
      </c>
      <c r="Q150" s="52">
        <f t="shared" si="20"/>
        <v>3.4717797027050519E-5</v>
      </c>
    </row>
    <row r="151" spans="1:17" ht="11.45" customHeight="1" x14ac:dyDescent="0.25">
      <c r="A151" s="51" t="s">
        <v>28</v>
      </c>
      <c r="B151" s="50">
        <f t="shared" ref="B151:Q151" si="21">IF(B33=0,0,B33/B$17)</f>
        <v>0.10834750805563419</v>
      </c>
      <c r="C151" s="50">
        <f t="shared" si="21"/>
        <v>0.11225836447192225</v>
      </c>
      <c r="D151" s="50">
        <f t="shared" si="21"/>
        <v>0.10080987732070795</v>
      </c>
      <c r="E151" s="50">
        <f t="shared" si="21"/>
        <v>8.1310475556206366E-2</v>
      </c>
      <c r="F151" s="50">
        <f t="shared" si="21"/>
        <v>7.1101146062770806E-2</v>
      </c>
      <c r="G151" s="50">
        <f t="shared" si="21"/>
        <v>6.4498112326780724E-2</v>
      </c>
      <c r="H151" s="50">
        <f t="shared" si="21"/>
        <v>6.4113031144577254E-2</v>
      </c>
      <c r="I151" s="50">
        <f t="shared" si="21"/>
        <v>6.0471537809124537E-2</v>
      </c>
      <c r="J151" s="50">
        <f t="shared" si="21"/>
        <v>5.9853212684878913E-2</v>
      </c>
      <c r="K151" s="50">
        <f t="shared" si="21"/>
        <v>6.0077747348852149E-2</v>
      </c>
      <c r="L151" s="50">
        <f t="shared" si="21"/>
        <v>6.4900946608832291E-2</v>
      </c>
      <c r="M151" s="50">
        <f t="shared" si="21"/>
        <v>6.1188310077778217E-2</v>
      </c>
      <c r="N151" s="50">
        <f t="shared" si="21"/>
        <v>5.9643164914584372E-2</v>
      </c>
      <c r="O151" s="50">
        <f t="shared" si="21"/>
        <v>6.0890677030083919E-2</v>
      </c>
      <c r="P151" s="50">
        <f t="shared" si="21"/>
        <v>6.19398378019844E-2</v>
      </c>
      <c r="Q151" s="50">
        <f t="shared" si="21"/>
        <v>5.7417154072537946E-2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2.405379776925733E-3</v>
      </c>
      <c r="C152" s="52">
        <f t="shared" si="22"/>
        <v>2.2622138237257928E-3</v>
      </c>
      <c r="D152" s="52">
        <f t="shared" si="22"/>
        <v>2.1916442392686262E-3</v>
      </c>
      <c r="E152" s="52">
        <f t="shared" si="22"/>
        <v>1.6480718287374446E-3</v>
      </c>
      <c r="F152" s="52">
        <f t="shared" si="22"/>
        <v>1.3749185983417298E-3</v>
      </c>
      <c r="G152" s="52">
        <f t="shared" si="22"/>
        <v>1.1667334785519835E-3</v>
      </c>
      <c r="H152" s="52">
        <f t="shared" si="22"/>
        <v>1.0878251336080089E-3</v>
      </c>
      <c r="I152" s="52">
        <f t="shared" si="22"/>
        <v>1.0251547088603601E-3</v>
      </c>
      <c r="J152" s="52">
        <f t="shared" si="22"/>
        <v>9.7687992905916938E-4</v>
      </c>
      <c r="K152" s="52">
        <f t="shared" si="22"/>
        <v>9.2658336851672248E-4</v>
      </c>
      <c r="L152" s="52">
        <f t="shared" si="22"/>
        <v>9.9506840557350555E-4</v>
      </c>
      <c r="M152" s="52">
        <f t="shared" si="22"/>
        <v>9.135980178652458E-4</v>
      </c>
      <c r="N152" s="52">
        <f t="shared" si="22"/>
        <v>8.4246742125509142E-4</v>
      </c>
      <c r="O152" s="52">
        <f t="shared" si="22"/>
        <v>8.6285299873868333E-4</v>
      </c>
      <c r="P152" s="52">
        <f t="shared" si="22"/>
        <v>8.3786174142387452E-4</v>
      </c>
      <c r="Q152" s="52">
        <f t="shared" si="22"/>
        <v>7.4502135653110391E-4</v>
      </c>
    </row>
    <row r="153" spans="1:17" ht="11.45" customHeight="1" x14ac:dyDescent="0.25">
      <c r="A153" s="53" t="s">
        <v>58</v>
      </c>
      <c r="B153" s="52">
        <f t="shared" ref="B153:Q153" si="23">IF(B36=0,0,B36/B$17)</f>
        <v>0.10239905730127527</v>
      </c>
      <c r="C153" s="52">
        <f t="shared" si="23"/>
        <v>0.1064073540187042</v>
      </c>
      <c r="D153" s="52">
        <f t="shared" si="23"/>
        <v>9.4861213613554568E-2</v>
      </c>
      <c r="E153" s="52">
        <f t="shared" si="23"/>
        <v>7.6181518562364853E-2</v>
      </c>
      <c r="F153" s="52">
        <f t="shared" si="23"/>
        <v>6.5723239412238954E-2</v>
      </c>
      <c r="G153" s="52">
        <f t="shared" si="23"/>
        <v>5.9920560865338958E-2</v>
      </c>
      <c r="H153" s="52">
        <f t="shared" si="23"/>
        <v>5.9146274335296622E-2</v>
      </c>
      <c r="I153" s="52">
        <f t="shared" si="23"/>
        <v>5.7001387705485747E-2</v>
      </c>
      <c r="J153" s="52">
        <f t="shared" si="23"/>
        <v>5.6300613010118093E-2</v>
      </c>
      <c r="K153" s="52">
        <f t="shared" si="23"/>
        <v>5.6362478652813824E-2</v>
      </c>
      <c r="L153" s="52">
        <f t="shared" si="23"/>
        <v>6.0614669150567083E-2</v>
      </c>
      <c r="M153" s="52">
        <f t="shared" si="23"/>
        <v>5.6743525894413803E-2</v>
      </c>
      <c r="N153" s="52">
        <f t="shared" si="23"/>
        <v>5.4911439249620872E-2</v>
      </c>
      <c r="O153" s="52">
        <f t="shared" si="23"/>
        <v>5.6414538099547738E-2</v>
      </c>
      <c r="P153" s="52">
        <f t="shared" si="23"/>
        <v>5.7485177756607844E-2</v>
      </c>
      <c r="Q153" s="52">
        <f t="shared" si="23"/>
        <v>5.2141164956918243E-2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1.0572909620388646E-3</v>
      </c>
      <c r="C155" s="52">
        <f t="shared" si="25"/>
        <v>1.2021482905897067E-3</v>
      </c>
      <c r="D155" s="52">
        <f t="shared" si="25"/>
        <v>1.5198022740305832E-3</v>
      </c>
      <c r="E155" s="52">
        <f t="shared" si="25"/>
        <v>1.5056347110015472E-3</v>
      </c>
      <c r="F155" s="52">
        <f t="shared" si="25"/>
        <v>2.0948808320914781E-3</v>
      </c>
      <c r="G155" s="52">
        <f t="shared" si="25"/>
        <v>1.6491318216612363E-3</v>
      </c>
      <c r="H155" s="52">
        <f t="shared" si="25"/>
        <v>2.1356321854501654E-3</v>
      </c>
      <c r="I155" s="52">
        <f t="shared" si="25"/>
        <v>7.9048192188186977E-4</v>
      </c>
      <c r="J155" s="52">
        <f t="shared" si="25"/>
        <v>9.2347151730427486E-4</v>
      </c>
      <c r="K155" s="52">
        <f t="shared" si="25"/>
        <v>1.120961737457624E-3</v>
      </c>
      <c r="L155" s="52">
        <f t="shared" si="25"/>
        <v>1.5233940678486615E-3</v>
      </c>
      <c r="M155" s="52">
        <f t="shared" si="25"/>
        <v>1.7758044325152992E-3</v>
      </c>
      <c r="N155" s="52">
        <f t="shared" si="25"/>
        <v>2.093857577740135E-3</v>
      </c>
      <c r="O155" s="52">
        <f t="shared" si="25"/>
        <v>2.222542120867903E-3</v>
      </c>
      <c r="P155" s="52">
        <f t="shared" si="25"/>
        <v>3.2735924745899781E-3</v>
      </c>
      <c r="Q155" s="52">
        <f t="shared" si="25"/>
        <v>4.261044051234412E-3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2.485780015394322E-3</v>
      </c>
      <c r="C156" s="52">
        <f t="shared" si="26"/>
        <v>2.3866483389025431E-3</v>
      </c>
      <c r="D156" s="52">
        <f t="shared" si="26"/>
        <v>2.2372171938541637E-3</v>
      </c>
      <c r="E156" s="52">
        <f t="shared" si="26"/>
        <v>1.9752504541025164E-3</v>
      </c>
      <c r="F156" s="52">
        <f t="shared" si="26"/>
        <v>1.9081072200986314E-3</v>
      </c>
      <c r="G156" s="52">
        <f t="shared" si="26"/>
        <v>1.7616861612285318E-3</v>
      </c>
      <c r="H156" s="52">
        <f t="shared" si="26"/>
        <v>1.743299490222461E-3</v>
      </c>
      <c r="I156" s="52">
        <f t="shared" si="26"/>
        <v>1.6545134728965661E-3</v>
      </c>
      <c r="J156" s="52">
        <f t="shared" si="26"/>
        <v>1.6522482283973753E-3</v>
      </c>
      <c r="K156" s="52">
        <f t="shared" si="26"/>
        <v>1.667723590063981E-3</v>
      </c>
      <c r="L156" s="52">
        <f t="shared" si="26"/>
        <v>1.7678149848430488E-3</v>
      </c>
      <c r="M156" s="52">
        <f t="shared" si="26"/>
        <v>1.7553817329838664E-3</v>
      </c>
      <c r="N156" s="52">
        <f t="shared" si="26"/>
        <v>1.7954006659682633E-3</v>
      </c>
      <c r="O156" s="52">
        <f t="shared" si="26"/>
        <v>1.3907438109295807E-3</v>
      </c>
      <c r="P156" s="52">
        <f t="shared" si="26"/>
        <v>3.4320582936270749E-4</v>
      </c>
      <c r="Q156" s="52">
        <f t="shared" si="26"/>
        <v>2.6992370785418915E-4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0.27971724471271814</v>
      </c>
      <c r="C157" s="56">
        <f t="shared" si="27"/>
        <v>0.28815402299196968</v>
      </c>
      <c r="D157" s="56">
        <f t="shared" si="27"/>
        <v>0.31081820666193882</v>
      </c>
      <c r="E157" s="56">
        <f t="shared" si="27"/>
        <v>0.3386515760299515</v>
      </c>
      <c r="F157" s="56">
        <f t="shared" si="27"/>
        <v>0.35988462738672211</v>
      </c>
      <c r="G157" s="56">
        <f t="shared" si="27"/>
        <v>0.39059085870081733</v>
      </c>
      <c r="H157" s="56">
        <f t="shared" si="27"/>
        <v>0.40129315471775034</v>
      </c>
      <c r="I157" s="56">
        <f t="shared" si="27"/>
        <v>0.40482083263549601</v>
      </c>
      <c r="J157" s="56">
        <f t="shared" si="27"/>
        <v>0.40886171277727718</v>
      </c>
      <c r="K157" s="56">
        <f t="shared" si="27"/>
        <v>0.40651921018296217</v>
      </c>
      <c r="L157" s="56">
        <f t="shared" si="27"/>
        <v>0.41112628518798189</v>
      </c>
      <c r="M157" s="56">
        <f t="shared" si="27"/>
        <v>0.42297679977778851</v>
      </c>
      <c r="N157" s="56">
        <f t="shared" si="27"/>
        <v>0.43209682425375934</v>
      </c>
      <c r="O157" s="56">
        <f t="shared" si="27"/>
        <v>0.44130107492845694</v>
      </c>
      <c r="P157" s="56">
        <f t="shared" si="27"/>
        <v>0.44617294479176584</v>
      </c>
      <c r="Q157" s="56">
        <f t="shared" si="27"/>
        <v>0.45537607730251012</v>
      </c>
    </row>
    <row r="158" spans="1:17" ht="11.45" customHeight="1" x14ac:dyDescent="0.25">
      <c r="A158" s="55" t="s">
        <v>27</v>
      </c>
      <c r="B158" s="54">
        <f t="shared" ref="B158:Q158" si="28">IF(B43=0,0,B43/B$17)</f>
        <v>3.1997351285088425E-2</v>
      </c>
      <c r="C158" s="54">
        <f t="shared" si="28"/>
        <v>3.4162059075761496E-2</v>
      </c>
      <c r="D158" s="54">
        <f t="shared" si="28"/>
        <v>3.7905352477322969E-2</v>
      </c>
      <c r="E158" s="54">
        <f t="shared" si="28"/>
        <v>3.8703235214609416E-2</v>
      </c>
      <c r="F158" s="54">
        <f t="shared" si="28"/>
        <v>4.3055177226439444E-2</v>
      </c>
      <c r="G158" s="54">
        <f t="shared" si="28"/>
        <v>4.7826960911368635E-2</v>
      </c>
      <c r="H158" s="54">
        <f t="shared" si="28"/>
        <v>5.3471929397918241E-2</v>
      </c>
      <c r="I158" s="54">
        <f t="shared" si="28"/>
        <v>5.8290722071678742E-2</v>
      </c>
      <c r="J158" s="54">
        <f t="shared" si="28"/>
        <v>7.0024176349998149E-2</v>
      </c>
      <c r="K158" s="54">
        <f t="shared" si="28"/>
        <v>7.2547917880775178E-2</v>
      </c>
      <c r="L158" s="54">
        <f t="shared" si="28"/>
        <v>8.1381181677825251E-2</v>
      </c>
      <c r="M158" s="54">
        <f t="shared" si="28"/>
        <v>8.293581317343672E-2</v>
      </c>
      <c r="N158" s="54">
        <f t="shared" si="28"/>
        <v>8.6023188160365235E-2</v>
      </c>
      <c r="O158" s="54">
        <f t="shared" si="28"/>
        <v>9.0508771880397909E-2</v>
      </c>
      <c r="P158" s="54">
        <f t="shared" si="28"/>
        <v>9.7720057042624736E-2</v>
      </c>
      <c r="Q158" s="54">
        <f t="shared" si="28"/>
        <v>0.1025712054066311</v>
      </c>
    </row>
    <row r="159" spans="1:17" ht="11.45" customHeight="1" x14ac:dyDescent="0.25">
      <c r="A159" s="53" t="s">
        <v>59</v>
      </c>
      <c r="B159" s="52">
        <f t="shared" ref="B159:Q159" si="29">IF(B44=0,0,B44/B$17)</f>
        <v>6.8656172647972328E-3</v>
      </c>
      <c r="C159" s="52">
        <f t="shared" si="29"/>
        <v>7.100789365260052E-3</v>
      </c>
      <c r="D159" s="52">
        <f t="shared" si="29"/>
        <v>7.6076345425041356E-3</v>
      </c>
      <c r="E159" s="52">
        <f t="shared" si="29"/>
        <v>6.7091707695945309E-3</v>
      </c>
      <c r="F159" s="52">
        <f t="shared" si="29"/>
        <v>6.6565188570813531E-3</v>
      </c>
      <c r="G159" s="52">
        <f t="shared" si="29"/>
        <v>6.755793275814076E-3</v>
      </c>
      <c r="H159" s="52">
        <f t="shared" si="29"/>
        <v>7.5130934415486199E-3</v>
      </c>
      <c r="I159" s="52">
        <f t="shared" si="29"/>
        <v>8.0834726215745067E-3</v>
      </c>
      <c r="J159" s="52">
        <f t="shared" si="29"/>
        <v>9.0300206270755492E-3</v>
      </c>
      <c r="K159" s="52">
        <f t="shared" si="29"/>
        <v>8.9080353062884806E-3</v>
      </c>
      <c r="L159" s="52">
        <f t="shared" si="29"/>
        <v>9.2510092719323422E-3</v>
      </c>
      <c r="M159" s="52">
        <f t="shared" si="29"/>
        <v>8.9888722169608037E-3</v>
      </c>
      <c r="N159" s="52">
        <f t="shared" si="29"/>
        <v>8.8856353959526659E-3</v>
      </c>
      <c r="O159" s="52">
        <f t="shared" si="29"/>
        <v>9.0427856754874917E-3</v>
      </c>
      <c r="P159" s="52">
        <f t="shared" si="29"/>
        <v>9.0652638259108177E-3</v>
      </c>
      <c r="Q159" s="52">
        <f t="shared" si="29"/>
        <v>9.2028291904462638E-3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2.3232988308083388E-2</v>
      </c>
      <c r="C160" s="52">
        <f t="shared" si="30"/>
        <v>2.5265525683213483E-2</v>
      </c>
      <c r="D160" s="52">
        <f t="shared" si="30"/>
        <v>2.8556217512479193E-2</v>
      </c>
      <c r="E160" s="52">
        <f t="shared" si="30"/>
        <v>3.0439615069272501E-2</v>
      </c>
      <c r="F160" s="52">
        <f t="shared" si="30"/>
        <v>3.4856614779408011E-2</v>
      </c>
      <c r="G160" s="52">
        <f t="shared" si="30"/>
        <v>3.9606289906584304E-2</v>
      </c>
      <c r="H160" s="52">
        <f t="shared" si="30"/>
        <v>4.4472292543745517E-2</v>
      </c>
      <c r="I160" s="52">
        <f t="shared" si="30"/>
        <v>4.8709549135157515E-2</v>
      </c>
      <c r="J160" s="52">
        <f t="shared" si="30"/>
        <v>5.9529075394168775E-2</v>
      </c>
      <c r="K160" s="52">
        <f t="shared" si="30"/>
        <v>6.2120258137314553E-2</v>
      </c>
      <c r="L160" s="52">
        <f t="shared" si="30"/>
        <v>7.0571177262401794E-2</v>
      </c>
      <c r="M160" s="52">
        <f t="shared" si="30"/>
        <v>7.2366204543795956E-2</v>
      </c>
      <c r="N160" s="52">
        <f t="shared" si="30"/>
        <v>7.527246795526138E-2</v>
      </c>
      <c r="O160" s="52">
        <f t="shared" si="30"/>
        <v>7.9420715121506488E-2</v>
      </c>
      <c r="P160" s="52">
        <f t="shared" si="30"/>
        <v>8.6249430540349226E-2</v>
      </c>
      <c r="Q160" s="52">
        <f t="shared" si="30"/>
        <v>9.0641383115873941E-2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1.8987457122078054E-3</v>
      </c>
      <c r="C161" s="52">
        <f t="shared" si="31"/>
        <v>1.7957440272879615E-3</v>
      </c>
      <c r="D161" s="52">
        <f t="shared" si="31"/>
        <v>1.7415004223396383E-3</v>
      </c>
      <c r="E161" s="52">
        <f t="shared" si="31"/>
        <v>1.5544493757423843E-3</v>
      </c>
      <c r="F161" s="52">
        <f t="shared" si="31"/>
        <v>1.5420435899500826E-3</v>
      </c>
      <c r="G161" s="52">
        <f t="shared" si="31"/>
        <v>1.4648777289702562E-3</v>
      </c>
      <c r="H161" s="52">
        <f t="shared" si="31"/>
        <v>1.486543412624101E-3</v>
      </c>
      <c r="I161" s="52">
        <f t="shared" si="31"/>
        <v>1.4977003149467256E-3</v>
      </c>
      <c r="J161" s="52">
        <f t="shared" si="31"/>
        <v>1.465080328753835E-3</v>
      </c>
      <c r="K161" s="52">
        <f t="shared" si="31"/>
        <v>1.5196244371721468E-3</v>
      </c>
      <c r="L161" s="52">
        <f t="shared" si="31"/>
        <v>1.5589951434911095E-3</v>
      </c>
      <c r="M161" s="52">
        <f t="shared" si="31"/>
        <v>1.5807364126799643E-3</v>
      </c>
      <c r="N161" s="52">
        <f t="shared" si="31"/>
        <v>1.8039673068595281E-3</v>
      </c>
      <c r="O161" s="52">
        <f t="shared" si="31"/>
        <v>1.9239509107539343E-3</v>
      </c>
      <c r="P161" s="52">
        <f t="shared" si="31"/>
        <v>2.0942707961866011E-3</v>
      </c>
      <c r="Q161" s="52">
        <f t="shared" si="31"/>
        <v>2.0182491600743346E-3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6.1117502291652964E-5</v>
      </c>
      <c r="O162" s="52">
        <f t="shared" si="32"/>
        <v>1.2132017264999055E-4</v>
      </c>
      <c r="P162" s="52">
        <f t="shared" si="32"/>
        <v>3.1094589226607811E-4</v>
      </c>
      <c r="Q162" s="52">
        <f t="shared" si="32"/>
        <v>7.0775400134967677E-4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0</v>
      </c>
      <c r="N163" s="52">
        <f t="shared" si="33"/>
        <v>0</v>
      </c>
      <c r="O163" s="52">
        <f t="shared" si="33"/>
        <v>0</v>
      </c>
      <c r="P163" s="52">
        <f t="shared" si="33"/>
        <v>1.459879120139848E-7</v>
      </c>
      <c r="Q163" s="52">
        <f t="shared" si="33"/>
        <v>9.8993888686547907E-7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0.24771989342762971</v>
      </c>
      <c r="C164" s="50">
        <f t="shared" si="34"/>
        <v>0.25399196391620815</v>
      </c>
      <c r="D164" s="50">
        <f t="shared" si="34"/>
        <v>0.27291285418461586</v>
      </c>
      <c r="E164" s="50">
        <f t="shared" si="34"/>
        <v>0.29994834081534211</v>
      </c>
      <c r="F164" s="50">
        <f t="shared" si="34"/>
        <v>0.31682945016028263</v>
      </c>
      <c r="G164" s="50">
        <f t="shared" si="34"/>
        <v>0.34276389778944871</v>
      </c>
      <c r="H164" s="50">
        <f t="shared" si="34"/>
        <v>0.34782122531983212</v>
      </c>
      <c r="I164" s="50">
        <f t="shared" si="34"/>
        <v>0.34653011056381722</v>
      </c>
      <c r="J164" s="50">
        <f t="shared" si="34"/>
        <v>0.33883753642727904</v>
      </c>
      <c r="K164" s="50">
        <f t="shared" si="34"/>
        <v>0.33397129230218697</v>
      </c>
      <c r="L164" s="50">
        <f t="shared" si="34"/>
        <v>0.32974510351015668</v>
      </c>
      <c r="M164" s="50">
        <f t="shared" si="34"/>
        <v>0.34004098660435184</v>
      </c>
      <c r="N164" s="50">
        <f t="shared" si="34"/>
        <v>0.34607363609339414</v>
      </c>
      <c r="O164" s="50">
        <f t="shared" si="34"/>
        <v>0.35079230304805908</v>
      </c>
      <c r="P164" s="50">
        <f t="shared" si="34"/>
        <v>0.34845288774914118</v>
      </c>
      <c r="Q164" s="50">
        <f t="shared" si="34"/>
        <v>0.352804871895879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0.15009152294888151</v>
      </c>
      <c r="C165" s="48">
        <f t="shared" si="35"/>
        <v>0.16463379887544782</v>
      </c>
      <c r="D165" s="48">
        <f t="shared" si="35"/>
        <v>0.17923800157651279</v>
      </c>
      <c r="E165" s="48">
        <f t="shared" si="35"/>
        <v>0.18927180912480598</v>
      </c>
      <c r="F165" s="48">
        <f t="shared" si="35"/>
        <v>0.19742265395222208</v>
      </c>
      <c r="G165" s="48">
        <f t="shared" si="35"/>
        <v>0.21416738814311886</v>
      </c>
      <c r="H165" s="48">
        <f t="shared" si="35"/>
        <v>0.19917619096668476</v>
      </c>
      <c r="I165" s="48">
        <f t="shared" si="35"/>
        <v>0.18707992623974209</v>
      </c>
      <c r="J165" s="48">
        <f t="shared" si="35"/>
        <v>0.17920452323390124</v>
      </c>
      <c r="K165" s="48">
        <f t="shared" si="35"/>
        <v>0.15264371886686592</v>
      </c>
      <c r="L165" s="48">
        <f t="shared" si="35"/>
        <v>0.15725679108887577</v>
      </c>
      <c r="M165" s="48">
        <f t="shared" si="35"/>
        <v>0.15534821066472457</v>
      </c>
      <c r="N165" s="48">
        <f t="shared" si="35"/>
        <v>0.15109866812930661</v>
      </c>
      <c r="O165" s="48">
        <f t="shared" si="35"/>
        <v>0.15689405857665062</v>
      </c>
      <c r="P165" s="48">
        <f t="shared" si="35"/>
        <v>0.16322762307031716</v>
      </c>
      <c r="Q165" s="48">
        <f t="shared" si="35"/>
        <v>0.18628227914391796</v>
      </c>
    </row>
    <row r="166" spans="1:17" ht="11.45" customHeight="1" x14ac:dyDescent="0.25">
      <c r="A166" s="47" t="s">
        <v>22</v>
      </c>
      <c r="B166" s="46">
        <f t="shared" ref="B166:Q166" si="36">IF(B55=0,0,B55/B$17)</f>
        <v>9.7628370478748214E-2</v>
      </c>
      <c r="C166" s="46">
        <f t="shared" si="36"/>
        <v>8.9358165040760357E-2</v>
      </c>
      <c r="D166" s="46">
        <f t="shared" si="36"/>
        <v>9.3674852608103085E-2</v>
      </c>
      <c r="E166" s="46">
        <f t="shared" si="36"/>
        <v>0.11067653169053608</v>
      </c>
      <c r="F166" s="46">
        <f t="shared" si="36"/>
        <v>0.11940679620806056</v>
      </c>
      <c r="G166" s="46">
        <f t="shared" si="36"/>
        <v>0.12859650964632985</v>
      </c>
      <c r="H166" s="46">
        <f t="shared" si="36"/>
        <v>0.14864503435314735</v>
      </c>
      <c r="I166" s="46">
        <f t="shared" si="36"/>
        <v>0.15945018432407515</v>
      </c>
      <c r="J166" s="46">
        <f t="shared" si="36"/>
        <v>0.15963301319337778</v>
      </c>
      <c r="K166" s="46">
        <f t="shared" si="36"/>
        <v>0.18132757343532102</v>
      </c>
      <c r="L166" s="46">
        <f t="shared" si="36"/>
        <v>0.17248831242128088</v>
      </c>
      <c r="M166" s="46">
        <f t="shared" si="36"/>
        <v>0.18469277593962727</v>
      </c>
      <c r="N166" s="46">
        <f t="shared" si="36"/>
        <v>0.19497496796408756</v>
      </c>
      <c r="O166" s="46">
        <f t="shared" si="36"/>
        <v>0.19389824447140847</v>
      </c>
      <c r="P166" s="46">
        <f t="shared" si="36"/>
        <v>0.185225264678824</v>
      </c>
      <c r="Q166" s="46">
        <f t="shared" si="36"/>
        <v>0.16652259275196107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11272.347975139659</v>
      </c>
      <c r="C4" s="104">
        <f t="shared" ref="C4:Q4" si="0">C5+C9+C10+C15</f>
        <v>12004.823039191022</v>
      </c>
      <c r="D4" s="104">
        <f t="shared" si="0"/>
        <v>12602.345832277057</v>
      </c>
      <c r="E4" s="104">
        <f t="shared" si="0"/>
        <v>14346.010963771956</v>
      </c>
      <c r="F4" s="104">
        <f t="shared" si="0"/>
        <v>15093.238842249373</v>
      </c>
      <c r="G4" s="104">
        <f t="shared" si="0"/>
        <v>16388.631529385693</v>
      </c>
      <c r="H4" s="104">
        <f t="shared" si="0"/>
        <v>17022.360916549045</v>
      </c>
      <c r="I4" s="104">
        <f t="shared" si="0"/>
        <v>17872.336047864024</v>
      </c>
      <c r="J4" s="104">
        <f t="shared" si="0"/>
        <v>17665.428796377626</v>
      </c>
      <c r="K4" s="104">
        <f t="shared" si="0"/>
        <v>17175.786361940518</v>
      </c>
      <c r="L4" s="104">
        <f t="shared" si="0"/>
        <v>16180.022801392082</v>
      </c>
      <c r="M4" s="104">
        <f t="shared" si="0"/>
        <v>16018.866604769179</v>
      </c>
      <c r="N4" s="104">
        <f t="shared" si="0"/>
        <v>15806.58552507961</v>
      </c>
      <c r="O4" s="104">
        <f t="shared" si="0"/>
        <v>15687.427660489906</v>
      </c>
      <c r="P4" s="104">
        <f t="shared" si="0"/>
        <v>16221.622963434844</v>
      </c>
      <c r="Q4" s="104">
        <f t="shared" si="0"/>
        <v>16984.302955908919</v>
      </c>
    </row>
    <row r="5" spans="1:17" ht="11.45" customHeight="1" x14ac:dyDescent="0.25">
      <c r="A5" s="95" t="s">
        <v>91</v>
      </c>
      <c r="B5" s="75">
        <f>SUM(B6:B8)</f>
        <v>11262.810915275306</v>
      </c>
      <c r="C5" s="75">
        <f t="shared" ref="C5:Q5" si="1">SUM(C6:C8)</f>
        <v>11993.348941713542</v>
      </c>
      <c r="D5" s="75">
        <f t="shared" si="1"/>
        <v>12587.078783516796</v>
      </c>
      <c r="E5" s="75">
        <f t="shared" si="1"/>
        <v>14328.865654273981</v>
      </c>
      <c r="F5" s="75">
        <f t="shared" si="1"/>
        <v>15068.342134104229</v>
      </c>
      <c r="G5" s="75">
        <f t="shared" si="1"/>
        <v>16367.538011527269</v>
      </c>
      <c r="H5" s="75">
        <f t="shared" si="1"/>
        <v>16993.941415499015</v>
      </c>
      <c r="I5" s="75">
        <f t="shared" si="1"/>
        <v>17861.276818012069</v>
      </c>
      <c r="J5" s="75">
        <f t="shared" si="1"/>
        <v>17652.492550649196</v>
      </c>
      <c r="K5" s="75">
        <f t="shared" si="1"/>
        <v>17160.283682085923</v>
      </c>
      <c r="L5" s="75">
        <f t="shared" si="1"/>
        <v>16159.708299160524</v>
      </c>
      <c r="M5" s="75">
        <f t="shared" si="1"/>
        <v>15994.79965918692</v>
      </c>
      <c r="N5" s="75">
        <f t="shared" si="1"/>
        <v>15777.30121117855</v>
      </c>
      <c r="O5" s="75">
        <f t="shared" si="1"/>
        <v>15655.506614407404</v>
      </c>
      <c r="P5" s="75">
        <f t="shared" si="1"/>
        <v>16163.761010319849</v>
      </c>
      <c r="Q5" s="75">
        <f t="shared" si="1"/>
        <v>16900.15330106685</v>
      </c>
    </row>
    <row r="6" spans="1:17" ht="11.45" customHeight="1" x14ac:dyDescent="0.25">
      <c r="A6" s="17" t="s">
        <v>90</v>
      </c>
      <c r="B6" s="75">
        <v>179.96238896667788</v>
      </c>
      <c r="C6" s="75">
        <v>176.20615126429203</v>
      </c>
      <c r="D6" s="75">
        <v>179.02867318959605</v>
      </c>
      <c r="E6" s="75">
        <v>181.94413612964402</v>
      </c>
      <c r="F6" s="75">
        <v>190.15050013956005</v>
      </c>
      <c r="G6" s="75">
        <v>195.84326136922073</v>
      </c>
      <c r="H6" s="75">
        <v>208.18708046532001</v>
      </c>
      <c r="I6" s="75">
        <v>222.56221279323603</v>
      </c>
      <c r="J6" s="75">
        <v>215.57866510180801</v>
      </c>
      <c r="K6" s="75">
        <v>221.12041180413604</v>
      </c>
      <c r="L6" s="75">
        <v>212.89847837759211</v>
      </c>
      <c r="M6" s="75">
        <v>215.61769549471066</v>
      </c>
      <c r="N6" s="75">
        <v>237.69324510907308</v>
      </c>
      <c r="O6" s="75">
        <v>245.94215058966972</v>
      </c>
      <c r="P6" s="75">
        <v>270.82700943209397</v>
      </c>
      <c r="Q6" s="75">
        <v>270.85754457888038</v>
      </c>
    </row>
    <row r="7" spans="1:17" ht="11.45" customHeight="1" x14ac:dyDescent="0.25">
      <c r="A7" s="17" t="s">
        <v>89</v>
      </c>
      <c r="B7" s="75">
        <v>5575.3396737572148</v>
      </c>
      <c r="C7" s="75">
        <v>5704.2015964579805</v>
      </c>
      <c r="D7" s="75">
        <v>5779.3606743549599</v>
      </c>
      <c r="E7" s="75">
        <v>6301.5068316511088</v>
      </c>
      <c r="F7" s="75">
        <v>6277.2039762034692</v>
      </c>
      <c r="G7" s="75">
        <v>6166.4520247456694</v>
      </c>
      <c r="H7" s="75">
        <v>6103.3665311970117</v>
      </c>
      <c r="I7" s="75">
        <v>6368.1291692532359</v>
      </c>
      <c r="J7" s="75">
        <v>6124.6758711600005</v>
      </c>
      <c r="K7" s="75">
        <v>5968.2440650140006</v>
      </c>
      <c r="L7" s="75">
        <v>5419.7446790737968</v>
      </c>
      <c r="M7" s="75">
        <v>5210.7345543936062</v>
      </c>
      <c r="N7" s="75">
        <v>4856.9463214742536</v>
      </c>
      <c r="O7" s="75">
        <v>4566.6018950872813</v>
      </c>
      <c r="P7" s="75">
        <v>4520.2564704839797</v>
      </c>
      <c r="Q7" s="75">
        <v>4556.6096255921566</v>
      </c>
    </row>
    <row r="8" spans="1:17" ht="11.45" customHeight="1" x14ac:dyDescent="0.25">
      <c r="A8" s="17" t="s">
        <v>88</v>
      </c>
      <c r="B8" s="75">
        <v>5507.5088525514138</v>
      </c>
      <c r="C8" s="75">
        <v>6112.9411939912688</v>
      </c>
      <c r="D8" s="75">
        <v>6628.6894359722401</v>
      </c>
      <c r="E8" s="75">
        <v>7845.4146864932281</v>
      </c>
      <c r="F8" s="75">
        <v>8600.9876577611994</v>
      </c>
      <c r="G8" s="75">
        <v>10005.24272541238</v>
      </c>
      <c r="H8" s="75">
        <v>10682.387803836684</v>
      </c>
      <c r="I8" s="75">
        <v>11270.585435965597</v>
      </c>
      <c r="J8" s="75">
        <v>11312.238014387389</v>
      </c>
      <c r="K8" s="75">
        <v>10970.919205267788</v>
      </c>
      <c r="L8" s="75">
        <v>10527.065141709134</v>
      </c>
      <c r="M8" s="75">
        <v>10568.447409298604</v>
      </c>
      <c r="N8" s="75">
        <v>10682.661644595222</v>
      </c>
      <c r="O8" s="75">
        <v>10842.962568730454</v>
      </c>
      <c r="P8" s="75">
        <v>11372.677530403775</v>
      </c>
      <c r="Q8" s="75">
        <v>12072.686130895812</v>
      </c>
    </row>
    <row r="9" spans="1:17" ht="11.45" customHeight="1" x14ac:dyDescent="0.25">
      <c r="A9" s="95" t="s">
        <v>25</v>
      </c>
      <c r="B9" s="75">
        <v>9.5370598643530702</v>
      </c>
      <c r="C9" s="75">
        <v>11.474097477480004</v>
      </c>
      <c r="D9" s="75">
        <v>15.267048760259998</v>
      </c>
      <c r="E9" s="75">
        <v>17.145309497976005</v>
      </c>
      <c r="F9" s="75">
        <v>24.896708145144</v>
      </c>
      <c r="G9" s="75">
        <v>21.093517858422466</v>
      </c>
      <c r="H9" s="75">
        <v>28.419501050028007</v>
      </c>
      <c r="I9" s="75">
        <v>11.059229851955998</v>
      </c>
      <c r="J9" s="75">
        <v>12.936245728428018</v>
      </c>
      <c r="K9" s="75">
        <v>15.502679854595989</v>
      </c>
      <c r="L9" s="75">
        <v>20.314502231557739</v>
      </c>
      <c r="M9" s="75">
        <v>24.066945582258317</v>
      </c>
      <c r="N9" s="75">
        <v>29.284313901060841</v>
      </c>
      <c r="O9" s="75">
        <v>31.92104608250067</v>
      </c>
      <c r="P9" s="75">
        <v>57.861953114993881</v>
      </c>
      <c r="Q9" s="75">
        <v>84.149654842070362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11272.347975139659</v>
      </c>
      <c r="C17" s="71">
        <f t="shared" si="3"/>
        <v>12004.82303919102</v>
      </c>
      <c r="D17" s="71">
        <f t="shared" si="3"/>
        <v>12602.345832277055</v>
      </c>
      <c r="E17" s="71">
        <f t="shared" si="3"/>
        <v>14346.010963771958</v>
      </c>
      <c r="F17" s="71">
        <f t="shared" si="3"/>
        <v>15093.238842249375</v>
      </c>
      <c r="G17" s="71">
        <f t="shared" si="3"/>
        <v>16388.631529385693</v>
      </c>
      <c r="H17" s="71">
        <f t="shared" si="3"/>
        <v>17022.360916549045</v>
      </c>
      <c r="I17" s="71">
        <f t="shared" si="3"/>
        <v>17872.336047864024</v>
      </c>
      <c r="J17" s="71">
        <f t="shared" si="3"/>
        <v>17665.42879637763</v>
      </c>
      <c r="K17" s="71">
        <f t="shared" si="3"/>
        <v>17175.786361940522</v>
      </c>
      <c r="L17" s="71">
        <f t="shared" si="3"/>
        <v>16180.022801392079</v>
      </c>
      <c r="M17" s="71">
        <f t="shared" si="3"/>
        <v>16018.866604769177</v>
      </c>
      <c r="N17" s="71">
        <f t="shared" si="3"/>
        <v>15806.58552507961</v>
      </c>
      <c r="O17" s="71">
        <f t="shared" si="3"/>
        <v>15687.427660489906</v>
      </c>
      <c r="P17" s="71">
        <f t="shared" si="3"/>
        <v>16221.622963434842</v>
      </c>
      <c r="Q17" s="71">
        <f t="shared" si="3"/>
        <v>16984.302955908919</v>
      </c>
    </row>
    <row r="18" spans="1:17" ht="11.45" customHeight="1" x14ac:dyDescent="0.25">
      <c r="A18" s="25" t="s">
        <v>39</v>
      </c>
      <c r="B18" s="24">
        <f t="shared" ref="B18:Q18" si="4">SUM(B19,B20,B27)</f>
        <v>8057.0242308513134</v>
      </c>
      <c r="C18" s="24">
        <f t="shared" si="4"/>
        <v>8461.5077378025453</v>
      </c>
      <c r="D18" s="24">
        <f t="shared" si="4"/>
        <v>8605.4237203374669</v>
      </c>
      <c r="E18" s="24">
        <f t="shared" si="4"/>
        <v>9380.8648297761083</v>
      </c>
      <c r="F18" s="24">
        <f t="shared" si="4"/>
        <v>9516.8212803218994</v>
      </c>
      <c r="G18" s="24">
        <f t="shared" si="4"/>
        <v>9806.1124662039201</v>
      </c>
      <c r="H18" s="24">
        <f t="shared" si="4"/>
        <v>10014.796164151079</v>
      </c>
      <c r="I18" s="24">
        <f t="shared" si="4"/>
        <v>10465.09182774343</v>
      </c>
      <c r="J18" s="24">
        <f t="shared" si="4"/>
        <v>10266.247948319786</v>
      </c>
      <c r="K18" s="24">
        <f t="shared" si="4"/>
        <v>10036.339546672361</v>
      </c>
      <c r="L18" s="24">
        <f t="shared" si="4"/>
        <v>9403.9306624938581</v>
      </c>
      <c r="M18" s="24">
        <f t="shared" si="4"/>
        <v>9154.2374433124587</v>
      </c>
      <c r="N18" s="24">
        <f t="shared" si="4"/>
        <v>8876.4852916247601</v>
      </c>
      <c r="O18" s="24">
        <f t="shared" si="4"/>
        <v>8669.4236528896217</v>
      </c>
      <c r="P18" s="24">
        <f t="shared" si="4"/>
        <v>8886.2633189867083</v>
      </c>
      <c r="Q18" s="24">
        <f t="shared" si="4"/>
        <v>9135.2937256226232</v>
      </c>
    </row>
    <row r="19" spans="1:17" ht="11.45" customHeight="1" x14ac:dyDescent="0.25">
      <c r="A19" s="23" t="s">
        <v>30</v>
      </c>
      <c r="B19" s="102">
        <v>156.86287011574419</v>
      </c>
      <c r="C19" s="102">
        <v>149.49649658712551</v>
      </c>
      <c r="D19" s="102">
        <v>146.03837663661994</v>
      </c>
      <c r="E19" s="102">
        <v>145.72227740949748</v>
      </c>
      <c r="F19" s="102">
        <v>145.11640700211606</v>
      </c>
      <c r="G19" s="102">
        <v>149.54660374859407</v>
      </c>
      <c r="H19" s="102">
        <v>153.28814233491931</v>
      </c>
      <c r="I19" s="102">
        <v>158.41596386998299</v>
      </c>
      <c r="J19" s="102">
        <v>160.11079961665303</v>
      </c>
      <c r="K19" s="102">
        <v>159.42184493168006</v>
      </c>
      <c r="L19" s="102">
        <v>161.23053977100489</v>
      </c>
      <c r="M19" s="102">
        <v>162.78509617413678</v>
      </c>
      <c r="N19" s="102">
        <v>165.99592075831512</v>
      </c>
      <c r="O19" s="102">
        <v>165.63998927941594</v>
      </c>
      <c r="P19" s="102">
        <v>166.12467312318512</v>
      </c>
      <c r="Q19" s="102">
        <v>170.49776559585479</v>
      </c>
    </row>
    <row r="20" spans="1:17" ht="11.45" customHeight="1" x14ac:dyDescent="0.25">
      <c r="A20" s="19" t="s">
        <v>29</v>
      </c>
      <c r="B20" s="18">
        <f t="shared" ref="B20" si="5">SUM(B21:B26)</f>
        <v>6684.8722771270714</v>
      </c>
      <c r="C20" s="18">
        <f t="shared" ref="C20:Q20" si="6">SUM(C21:C26)</f>
        <v>6962.9781898384354</v>
      </c>
      <c r="D20" s="18">
        <f t="shared" si="6"/>
        <v>7195.13481677037</v>
      </c>
      <c r="E20" s="18">
        <f t="shared" si="6"/>
        <v>8076.2931730861856</v>
      </c>
      <c r="F20" s="18">
        <f t="shared" si="6"/>
        <v>8306.6147173299269</v>
      </c>
      <c r="G20" s="18">
        <f t="shared" si="6"/>
        <v>8605.5327800734776</v>
      </c>
      <c r="H20" s="18">
        <f t="shared" si="6"/>
        <v>8780.6473743777115</v>
      </c>
      <c r="I20" s="18">
        <f t="shared" si="6"/>
        <v>9233.1749123321406</v>
      </c>
      <c r="J20" s="18">
        <f t="shared" si="6"/>
        <v>9055.8370459796552</v>
      </c>
      <c r="K20" s="18">
        <f t="shared" si="6"/>
        <v>8854.5134071136326</v>
      </c>
      <c r="L20" s="18">
        <f t="shared" si="6"/>
        <v>8206.5345212127577</v>
      </c>
      <c r="M20" s="18">
        <f t="shared" si="6"/>
        <v>8031.8561222844401</v>
      </c>
      <c r="N20" s="18">
        <f t="shared" si="6"/>
        <v>7788.6448536461075</v>
      </c>
      <c r="O20" s="18">
        <f t="shared" si="6"/>
        <v>7563.7743712900865</v>
      </c>
      <c r="P20" s="18">
        <f t="shared" si="6"/>
        <v>7716.888710229352</v>
      </c>
      <c r="Q20" s="18">
        <f t="shared" si="6"/>
        <v>7993.2430228672965</v>
      </c>
    </row>
    <row r="21" spans="1:17" ht="11.45" customHeight="1" x14ac:dyDescent="0.25">
      <c r="A21" s="62" t="s">
        <v>59</v>
      </c>
      <c r="B21" s="101">
        <v>5315.1728829034</v>
      </c>
      <c r="C21" s="101">
        <v>5444.3109558117521</v>
      </c>
      <c r="D21" s="101">
        <v>5511.7226017193871</v>
      </c>
      <c r="E21" s="101">
        <v>6038.2246852698518</v>
      </c>
      <c r="F21" s="101">
        <v>6014.1787581196295</v>
      </c>
      <c r="G21" s="101">
        <v>5891.7275009965451</v>
      </c>
      <c r="H21" s="101">
        <v>5808.773870295804</v>
      </c>
      <c r="I21" s="101">
        <v>6052.2945315645748</v>
      </c>
      <c r="J21" s="101">
        <v>5794.2080252388178</v>
      </c>
      <c r="K21" s="101">
        <v>5645.4676274631265</v>
      </c>
      <c r="L21" s="101">
        <v>5097.2966242579823</v>
      </c>
      <c r="M21" s="101">
        <v>4892.1882368172201</v>
      </c>
      <c r="N21" s="101">
        <v>4540.6094783872531</v>
      </c>
      <c r="O21" s="101">
        <v>4249.1833447782037</v>
      </c>
      <c r="P21" s="101">
        <v>4197.8015247735193</v>
      </c>
      <c r="Q21" s="101">
        <v>4222.3247237399073</v>
      </c>
    </row>
    <row r="22" spans="1:17" ht="11.45" customHeight="1" x14ac:dyDescent="0.25">
      <c r="A22" s="62" t="s">
        <v>58</v>
      </c>
      <c r="B22" s="101">
        <v>1209.0013079290138</v>
      </c>
      <c r="C22" s="101">
        <v>1361.7395020031558</v>
      </c>
      <c r="D22" s="101">
        <v>1524.0605055762251</v>
      </c>
      <c r="E22" s="101">
        <v>1876.034238519135</v>
      </c>
      <c r="F22" s="101">
        <v>2122.8986750449531</v>
      </c>
      <c r="G22" s="101">
        <v>2539.036723348871</v>
      </c>
      <c r="H22" s="101">
        <v>2785.9366321845414</v>
      </c>
      <c r="I22" s="101">
        <v>2981.8862565299846</v>
      </c>
      <c r="J22" s="101">
        <v>3069.1344418067788</v>
      </c>
      <c r="K22" s="101">
        <v>3011.5638048171904</v>
      </c>
      <c r="L22" s="101">
        <v>2919.0615488420085</v>
      </c>
      <c r="M22" s="101">
        <v>2946.7624949056908</v>
      </c>
      <c r="N22" s="101">
        <v>3035.1570809380946</v>
      </c>
      <c r="O22" s="101">
        <v>3094.5372799555594</v>
      </c>
      <c r="P22" s="101">
        <v>3269.4806392589521</v>
      </c>
      <c r="Q22" s="101">
        <v>3516.0782678039072</v>
      </c>
    </row>
    <row r="23" spans="1:17" ht="11.45" customHeight="1" x14ac:dyDescent="0.25">
      <c r="A23" s="62" t="s">
        <v>57</v>
      </c>
      <c r="B23" s="101">
        <v>160.69808629465788</v>
      </c>
      <c r="C23" s="101">
        <v>156.92773202352717</v>
      </c>
      <c r="D23" s="101">
        <v>159.35170947475794</v>
      </c>
      <c r="E23" s="101">
        <v>162.03424929719901</v>
      </c>
      <c r="F23" s="101">
        <v>169.53728416534375</v>
      </c>
      <c r="G23" s="101">
        <v>174.76855572806161</v>
      </c>
      <c r="H23" s="101">
        <v>185.93687189736468</v>
      </c>
      <c r="I23" s="101">
        <v>198.99412423758059</v>
      </c>
      <c r="J23" s="101">
        <v>192.49457893405744</v>
      </c>
      <c r="K23" s="101">
        <v>197.48197483331552</v>
      </c>
      <c r="L23" s="101">
        <v>189.86899466123978</v>
      </c>
      <c r="M23" s="101">
        <v>192.21377616317849</v>
      </c>
      <c r="N23" s="101">
        <v>211.4576406730877</v>
      </c>
      <c r="O23" s="101">
        <v>218.18806982884718</v>
      </c>
      <c r="P23" s="101">
        <v>239.45801488363219</v>
      </c>
      <c r="Q23" s="101">
        <v>239.40693055372137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0.30735345152867127</v>
      </c>
      <c r="M24" s="101">
        <v>0.69161439835123073</v>
      </c>
      <c r="N24" s="101">
        <v>1.420653647671801</v>
      </c>
      <c r="O24" s="101">
        <v>1.860389979327981</v>
      </c>
      <c r="P24" s="101">
        <v>10.127220167295976</v>
      </c>
      <c r="Q24" s="101">
        <v>15.309918798017176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5.2867481481450162E-3</v>
      </c>
      <c r="P25" s="101">
        <v>2.1311145952365908E-2</v>
      </c>
      <c r="Q25" s="101">
        <v>0.12318197174359312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1215.2890836084975</v>
      </c>
      <c r="C27" s="18">
        <f t="shared" ref="C27:Q27" si="8">SUM(C28:C32)</f>
        <v>1349.033051376985</v>
      </c>
      <c r="D27" s="18">
        <f t="shared" si="8"/>
        <v>1264.2505269304772</v>
      </c>
      <c r="E27" s="18">
        <f t="shared" si="8"/>
        <v>1158.8493792804259</v>
      </c>
      <c r="F27" s="18">
        <f t="shared" si="8"/>
        <v>1065.0901559898557</v>
      </c>
      <c r="G27" s="18">
        <f t="shared" si="8"/>
        <v>1051.0330823818476</v>
      </c>
      <c r="H27" s="18">
        <f t="shared" si="8"/>
        <v>1080.860647438449</v>
      </c>
      <c r="I27" s="18">
        <f t="shared" si="8"/>
        <v>1073.5009515413062</v>
      </c>
      <c r="J27" s="18">
        <f t="shared" si="8"/>
        <v>1050.3001027234761</v>
      </c>
      <c r="K27" s="18">
        <f t="shared" si="8"/>
        <v>1022.4042946270491</v>
      </c>
      <c r="L27" s="18">
        <f t="shared" si="8"/>
        <v>1036.1656015100953</v>
      </c>
      <c r="M27" s="18">
        <f t="shared" si="8"/>
        <v>959.59622485388172</v>
      </c>
      <c r="N27" s="18">
        <f t="shared" si="8"/>
        <v>921.84451722033702</v>
      </c>
      <c r="O27" s="18">
        <f t="shared" si="8"/>
        <v>940.00929232012004</v>
      </c>
      <c r="P27" s="18">
        <f t="shared" si="8"/>
        <v>1003.2499356341706</v>
      </c>
      <c r="Q27" s="18">
        <f t="shared" si="8"/>
        <v>971.55293715947221</v>
      </c>
    </row>
    <row r="28" spans="1:17" ht="11.45" customHeight="1" x14ac:dyDescent="0.25">
      <c r="A28" s="62" t="s">
        <v>59</v>
      </c>
      <c r="B28" s="16">
        <v>26.8024205705402</v>
      </c>
      <c r="C28" s="16">
        <v>26.672548722684677</v>
      </c>
      <c r="D28" s="16">
        <v>27.196213024231326</v>
      </c>
      <c r="E28" s="16">
        <v>23.183137974371245</v>
      </c>
      <c r="F28" s="16">
        <v>20.185056307094612</v>
      </c>
      <c r="G28" s="16">
        <v>18.434683096479709</v>
      </c>
      <c r="H28" s="16">
        <v>17.871882572262258</v>
      </c>
      <c r="I28" s="16">
        <v>17.717103672531891</v>
      </c>
      <c r="J28" s="16">
        <v>16.630362056178949</v>
      </c>
      <c r="K28" s="16">
        <v>15.390698276846845</v>
      </c>
      <c r="L28" s="16">
        <v>15.656962663707965</v>
      </c>
      <c r="M28" s="16">
        <v>14.37046916161365</v>
      </c>
      <c r="N28" s="16">
        <v>13.019735864563369</v>
      </c>
      <c r="O28" s="16">
        <v>13.220553378646565</v>
      </c>
      <c r="P28" s="16">
        <v>13.224642840576527</v>
      </c>
      <c r="Q28" s="16">
        <v>12.257234933374018</v>
      </c>
    </row>
    <row r="29" spans="1:17" ht="11.45" customHeight="1" x14ac:dyDescent="0.25">
      <c r="A29" s="62" t="s">
        <v>58</v>
      </c>
      <c r="B29" s="16">
        <v>1178.9496031736044</v>
      </c>
      <c r="C29" s="16">
        <v>1310.8864051768203</v>
      </c>
      <c r="D29" s="16">
        <v>1221.7872651459859</v>
      </c>
      <c r="E29" s="16">
        <v>1118.5209318080786</v>
      </c>
      <c r="F29" s="16">
        <v>1020.0083915376172</v>
      </c>
      <c r="G29" s="16">
        <v>1011.5048814269455</v>
      </c>
      <c r="H29" s="16">
        <v>1034.5692638161588</v>
      </c>
      <c r="I29" s="16">
        <v>1044.7246180168183</v>
      </c>
      <c r="J29" s="16">
        <v>1020.7334949388692</v>
      </c>
      <c r="K29" s="16">
        <v>991.51091649560635</v>
      </c>
      <c r="L29" s="16">
        <v>1000.5014900663582</v>
      </c>
      <c r="M29" s="16">
        <v>921.85042450836102</v>
      </c>
      <c r="N29" s="16">
        <v>881.7513656556373</v>
      </c>
      <c r="O29" s="16">
        <v>898.28404625752341</v>
      </c>
      <c r="P29" s="16">
        <v>946.43137732625792</v>
      </c>
      <c r="Q29" s="16">
        <v>900.26147611048657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9.5370598643530702</v>
      </c>
      <c r="C31" s="16">
        <v>11.474097477480004</v>
      </c>
      <c r="D31" s="16">
        <v>15.267048760259998</v>
      </c>
      <c r="E31" s="16">
        <v>17.145309497976005</v>
      </c>
      <c r="F31" s="16">
        <v>24.896708145144</v>
      </c>
      <c r="G31" s="16">
        <v>21.093517858422466</v>
      </c>
      <c r="H31" s="16">
        <v>28.419501050028007</v>
      </c>
      <c r="I31" s="16">
        <v>11.059229851955998</v>
      </c>
      <c r="J31" s="16">
        <v>12.936245728428018</v>
      </c>
      <c r="K31" s="16">
        <v>15.502679854595989</v>
      </c>
      <c r="L31" s="16">
        <v>20.00714878002907</v>
      </c>
      <c r="M31" s="16">
        <v>23.37533118390709</v>
      </c>
      <c r="N31" s="16">
        <v>27.073415700136376</v>
      </c>
      <c r="O31" s="16">
        <v>28.504692683950143</v>
      </c>
      <c r="P31" s="16">
        <v>43.593915467336167</v>
      </c>
      <c r="Q31" s="16">
        <v>59.034226115611659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3215.3237442883456</v>
      </c>
      <c r="C33" s="24">
        <f t="shared" ref="C33:Q33" si="10">C34+C40</f>
        <v>3543.3153013884753</v>
      </c>
      <c r="D33" s="24">
        <f t="shared" si="10"/>
        <v>3996.9221119395884</v>
      </c>
      <c r="E33" s="24">
        <f t="shared" si="10"/>
        <v>4965.1461339958496</v>
      </c>
      <c r="F33" s="24">
        <f t="shared" si="10"/>
        <v>5576.4175619274747</v>
      </c>
      <c r="G33" s="24">
        <f t="shared" si="10"/>
        <v>6582.5190631817723</v>
      </c>
      <c r="H33" s="24">
        <f t="shared" si="10"/>
        <v>7007.564752397966</v>
      </c>
      <c r="I33" s="24">
        <f t="shared" si="10"/>
        <v>7407.2442201205959</v>
      </c>
      <c r="J33" s="24">
        <f t="shared" si="10"/>
        <v>7399.1808480578429</v>
      </c>
      <c r="K33" s="24">
        <f t="shared" si="10"/>
        <v>7139.4468152681593</v>
      </c>
      <c r="L33" s="24">
        <f t="shared" si="10"/>
        <v>6776.0921388982197</v>
      </c>
      <c r="M33" s="24">
        <f t="shared" si="10"/>
        <v>6864.6291614567181</v>
      </c>
      <c r="N33" s="24">
        <f t="shared" si="10"/>
        <v>6930.1002334548502</v>
      </c>
      <c r="O33" s="24">
        <f t="shared" si="10"/>
        <v>7018.0040076002842</v>
      </c>
      <c r="P33" s="24">
        <f t="shared" si="10"/>
        <v>7335.3596444481327</v>
      </c>
      <c r="Q33" s="24">
        <f t="shared" si="10"/>
        <v>7849.0092302862968</v>
      </c>
    </row>
    <row r="34" spans="1:17" ht="11.45" customHeight="1" x14ac:dyDescent="0.25">
      <c r="A34" s="23" t="s">
        <v>27</v>
      </c>
      <c r="B34" s="102">
        <f t="shared" ref="B34" si="11">SUM(B35:B39)</f>
        <v>363.2538351342651</v>
      </c>
      <c r="C34" s="102">
        <f t="shared" ref="C34:Q34" si="12">SUM(C35:C39)</f>
        <v>414.25889741669437</v>
      </c>
      <c r="D34" s="102">
        <f t="shared" si="12"/>
        <v>481.87695243129696</v>
      </c>
      <c r="E34" s="102">
        <f t="shared" si="12"/>
        <v>561.21058644683592</v>
      </c>
      <c r="F34" s="102">
        <f t="shared" si="12"/>
        <v>659.30299575840149</v>
      </c>
      <c r="G34" s="102">
        <f t="shared" si="12"/>
        <v>796.40239831746203</v>
      </c>
      <c r="H34" s="102">
        <f t="shared" si="12"/>
        <v>923.57794221264726</v>
      </c>
      <c r="I34" s="102">
        <f t="shared" si="12"/>
        <v>1056.0209962118099</v>
      </c>
      <c r="J34" s="102">
        <f t="shared" si="12"/>
        <v>1256.0336056206281</v>
      </c>
      <c r="K34" s="102">
        <f t="shared" si="12"/>
        <v>1264.3302216050249</v>
      </c>
      <c r="L34" s="102">
        <f t="shared" si="12"/>
        <v>1333.342366699562</v>
      </c>
      <c r="M34" s="102">
        <f t="shared" si="12"/>
        <v>1340.3600528225418</v>
      </c>
      <c r="N34" s="102">
        <f t="shared" si="12"/>
        <v>1372.9650045078363</v>
      </c>
      <c r="O34" s="102">
        <f t="shared" si="12"/>
        <v>1432.3812202316074</v>
      </c>
      <c r="P34" s="102">
        <f t="shared" si="12"/>
        <v>1598.4756359850371</v>
      </c>
      <c r="Q34" s="102">
        <f t="shared" si="12"/>
        <v>1757.5485487030301</v>
      </c>
    </row>
    <row r="35" spans="1:17" ht="11.45" customHeight="1" x14ac:dyDescent="0.25">
      <c r="A35" s="62" t="s">
        <v>59</v>
      </c>
      <c r="B35" s="101">
        <v>76.501500167530011</v>
      </c>
      <c r="C35" s="101">
        <v>83.721595336417224</v>
      </c>
      <c r="D35" s="101">
        <v>94.403482974721911</v>
      </c>
      <c r="E35" s="101">
        <v>94.376730997388862</v>
      </c>
      <c r="F35" s="101">
        <v>97.723754774629256</v>
      </c>
      <c r="G35" s="101">
        <v>106.74323690405029</v>
      </c>
      <c r="H35" s="101">
        <v>123.43263599402651</v>
      </c>
      <c r="I35" s="101">
        <v>139.70157014614719</v>
      </c>
      <c r="J35" s="101">
        <v>153.72668424835095</v>
      </c>
      <c r="K35" s="101">
        <v>147.96389434234771</v>
      </c>
      <c r="L35" s="101">
        <v>145.56055238110099</v>
      </c>
      <c r="M35" s="101">
        <v>141.39075224063583</v>
      </c>
      <c r="N35" s="101">
        <v>137.32118646412226</v>
      </c>
      <c r="O35" s="101">
        <v>138.55272090286732</v>
      </c>
      <c r="P35" s="101">
        <v>143.08431860074521</v>
      </c>
      <c r="Q35" s="101">
        <v>151.40671935127639</v>
      </c>
    </row>
    <row r="36" spans="1:17" ht="11.45" customHeight="1" x14ac:dyDescent="0.25">
      <c r="A36" s="62" t="s">
        <v>58</v>
      </c>
      <c r="B36" s="101">
        <v>267.48803229471508</v>
      </c>
      <c r="C36" s="101">
        <v>311.25888283951224</v>
      </c>
      <c r="D36" s="101">
        <v>367.79650574173695</v>
      </c>
      <c r="E36" s="101">
        <v>446.92396861700212</v>
      </c>
      <c r="F36" s="101">
        <v>540.96602500955601</v>
      </c>
      <c r="G36" s="101">
        <v>668.58445577225257</v>
      </c>
      <c r="H36" s="101">
        <v>777.89509765066532</v>
      </c>
      <c r="I36" s="101">
        <v>892.75133751000715</v>
      </c>
      <c r="J36" s="101">
        <v>1079.2228352045267</v>
      </c>
      <c r="K36" s="101">
        <v>1092.7278902918567</v>
      </c>
      <c r="L36" s="101">
        <v>1164.7523306021087</v>
      </c>
      <c r="M36" s="101">
        <v>1175.5653812503738</v>
      </c>
      <c r="N36" s="101">
        <v>1208.6179690544759</v>
      </c>
      <c r="O36" s="101">
        <v>1264.518455148695</v>
      </c>
      <c r="P36" s="101">
        <v>1419.8815053554683</v>
      </c>
      <c r="Q36" s="101">
        <v>1564.885705398153</v>
      </c>
    </row>
    <row r="37" spans="1:17" ht="11.45" customHeight="1" x14ac:dyDescent="0.25">
      <c r="A37" s="62" t="s">
        <v>57</v>
      </c>
      <c r="B37" s="101">
        <v>19.264302672019991</v>
      </c>
      <c r="C37" s="101">
        <v>19.278419240764876</v>
      </c>
      <c r="D37" s="101">
        <v>19.676963714838106</v>
      </c>
      <c r="E37" s="101">
        <v>19.909886832444997</v>
      </c>
      <c r="F37" s="101">
        <v>20.613215974216292</v>
      </c>
      <c r="G37" s="101">
        <v>21.074705641159152</v>
      </c>
      <c r="H37" s="101">
        <v>22.25020856795533</v>
      </c>
      <c r="I37" s="101">
        <v>23.568088555655443</v>
      </c>
      <c r="J37" s="101">
        <v>23.084086167750563</v>
      </c>
      <c r="K37" s="101">
        <v>23.638436970820521</v>
      </c>
      <c r="L37" s="101">
        <v>23.02948371635236</v>
      </c>
      <c r="M37" s="101">
        <v>23.40391933153218</v>
      </c>
      <c r="N37" s="101">
        <v>26.235604435985376</v>
      </c>
      <c r="O37" s="101">
        <v>27.754080760822568</v>
      </c>
      <c r="P37" s="101">
        <v>31.368994548461767</v>
      </c>
      <c r="Q37" s="101">
        <v>31.45061402515897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0.79024455325266407</v>
      </c>
      <c r="O38" s="101">
        <v>1.5559634192225469</v>
      </c>
      <c r="P38" s="101">
        <v>4.1408174803617408</v>
      </c>
      <c r="Q38" s="101">
        <v>9.8055099284415288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2852.0699091540805</v>
      </c>
      <c r="C40" s="18">
        <f t="shared" ref="C40:Q40" si="14">SUM(C41:C42)</f>
        <v>3129.056403971781</v>
      </c>
      <c r="D40" s="18">
        <f t="shared" si="14"/>
        <v>3515.0451595082914</v>
      </c>
      <c r="E40" s="18">
        <f t="shared" si="14"/>
        <v>4403.9355475490138</v>
      </c>
      <c r="F40" s="18">
        <f t="shared" si="14"/>
        <v>4917.1145661690734</v>
      </c>
      <c r="G40" s="18">
        <f t="shared" si="14"/>
        <v>5786.1166648643102</v>
      </c>
      <c r="H40" s="18">
        <f t="shared" si="14"/>
        <v>6083.986810185319</v>
      </c>
      <c r="I40" s="18">
        <f t="shared" si="14"/>
        <v>6351.2232239087862</v>
      </c>
      <c r="J40" s="18">
        <f t="shared" si="14"/>
        <v>6143.147242437215</v>
      </c>
      <c r="K40" s="18">
        <f t="shared" si="14"/>
        <v>5875.1165936631342</v>
      </c>
      <c r="L40" s="18">
        <f t="shared" si="14"/>
        <v>5442.7497721986574</v>
      </c>
      <c r="M40" s="18">
        <f t="shared" si="14"/>
        <v>5524.2691086341765</v>
      </c>
      <c r="N40" s="18">
        <f t="shared" si="14"/>
        <v>5557.1352289470142</v>
      </c>
      <c r="O40" s="18">
        <f t="shared" si="14"/>
        <v>5585.6227873686767</v>
      </c>
      <c r="P40" s="18">
        <f t="shared" si="14"/>
        <v>5736.8840084630956</v>
      </c>
      <c r="Q40" s="18">
        <f t="shared" si="14"/>
        <v>6091.4606815832667</v>
      </c>
    </row>
    <row r="41" spans="1:17" ht="11.45" customHeight="1" x14ac:dyDescent="0.25">
      <c r="A41" s="17" t="s">
        <v>23</v>
      </c>
      <c r="B41" s="16">
        <v>1728.04658640253</v>
      </c>
      <c r="C41" s="16">
        <v>2028.2076438110041</v>
      </c>
      <c r="D41" s="16">
        <v>2308.5379093769911</v>
      </c>
      <c r="E41" s="16">
        <v>2778.9480218088606</v>
      </c>
      <c r="F41" s="16">
        <v>3063.9506742480203</v>
      </c>
      <c r="G41" s="16">
        <v>3615.3092598059179</v>
      </c>
      <c r="H41" s="16">
        <v>3483.9314870160356</v>
      </c>
      <c r="I41" s="16">
        <v>3428.8113385811403</v>
      </c>
      <c r="J41" s="16">
        <v>3248.9900155229288</v>
      </c>
      <c r="K41" s="16">
        <v>2685.2596804090695</v>
      </c>
      <c r="L41" s="16">
        <v>2595.669669585578</v>
      </c>
      <c r="M41" s="16">
        <v>2523.7702367193087</v>
      </c>
      <c r="N41" s="16">
        <v>2426.2921070408893</v>
      </c>
      <c r="O41" s="16">
        <v>2498.2048385150406</v>
      </c>
      <c r="P41" s="16">
        <v>2687.3588179464082</v>
      </c>
      <c r="Q41" s="16">
        <v>3216.3138025366625</v>
      </c>
    </row>
    <row r="42" spans="1:17" ht="11.45" customHeight="1" x14ac:dyDescent="0.25">
      <c r="A42" s="15" t="s">
        <v>22</v>
      </c>
      <c r="B42" s="14">
        <v>1124.0233227515505</v>
      </c>
      <c r="C42" s="14">
        <v>1100.8487601607767</v>
      </c>
      <c r="D42" s="14">
        <v>1206.5072501313002</v>
      </c>
      <c r="E42" s="14">
        <v>1624.9875257401527</v>
      </c>
      <c r="F42" s="14">
        <v>1853.1638919210529</v>
      </c>
      <c r="G42" s="14">
        <v>2170.8074050583928</v>
      </c>
      <c r="H42" s="14">
        <v>2600.0553231692829</v>
      </c>
      <c r="I42" s="14">
        <v>2922.4118853276464</v>
      </c>
      <c r="J42" s="14">
        <v>2894.1572269142862</v>
      </c>
      <c r="K42" s="14">
        <v>3189.8569132540647</v>
      </c>
      <c r="L42" s="14">
        <v>2847.0801026130794</v>
      </c>
      <c r="M42" s="14">
        <v>3000.4988719148682</v>
      </c>
      <c r="N42" s="14">
        <v>3130.8431219061254</v>
      </c>
      <c r="O42" s="14">
        <v>3087.4179488536361</v>
      </c>
      <c r="P42" s="14">
        <v>3049.5251905166879</v>
      </c>
      <c r="Q42" s="14">
        <v>2875.1468790466038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2.9352120028836683</v>
      </c>
      <c r="C47" s="100">
        <f>IF(C4=0,0,C4/TrRoad_ene!C4)</f>
        <v>2.9542030859952528</v>
      </c>
      <c r="D47" s="100">
        <f>IF(D4=0,0,D4/TrRoad_ene!D4)</f>
        <v>2.9466494133054124</v>
      </c>
      <c r="E47" s="100">
        <f>IF(E4=0,0,E4/TrRoad_ene!E4)</f>
        <v>2.9590378775146946</v>
      </c>
      <c r="F47" s="100">
        <f>IF(F4=0,0,F4/TrRoad_ene!F4)</f>
        <v>2.982942735114011</v>
      </c>
      <c r="G47" s="100">
        <f>IF(G4=0,0,G4/TrRoad_ene!G4)</f>
        <v>3.0094984547040173</v>
      </c>
      <c r="H47" s="100">
        <f>IF(H4=0,0,H4/TrRoad_ene!H4)</f>
        <v>3.0045184799949007</v>
      </c>
      <c r="I47" s="100">
        <f>IF(I4=0,0,I4/TrRoad_ene!I4)</f>
        <v>3.0004987920989579</v>
      </c>
      <c r="J47" s="100">
        <f>IF(J4=0,0,J4/TrRoad_ene!J4)</f>
        <v>2.9619962804957973</v>
      </c>
      <c r="K47" s="100">
        <f>IF(K4=0,0,K4/TrRoad_ene!K4)</f>
        <v>2.9170623811574106</v>
      </c>
      <c r="L47" s="100">
        <f>IF(L4=0,0,L4/TrRoad_ene!L4)</f>
        <v>2.893685075939914</v>
      </c>
      <c r="M47" s="100">
        <f>IF(M4=0,0,M4/TrRoad_ene!M4)</f>
        <v>2.858342222296546</v>
      </c>
      <c r="N47" s="100">
        <f>IF(N4=0,0,N4/TrRoad_ene!N4)</f>
        <v>2.8713572398491722</v>
      </c>
      <c r="O47" s="100">
        <f>IF(O4=0,0,O4/TrRoad_ene!O4)</f>
        <v>2.8729657600491367</v>
      </c>
      <c r="P47" s="100">
        <f>IF(P4=0,0,P4/TrRoad_ene!P4)</f>
        <v>2.8611334555746541</v>
      </c>
      <c r="Q47" s="100">
        <f>IF(Q4=0,0,Q4/TrRoad_ene!Q4)</f>
        <v>2.8794195849765019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2.8997883363344612</v>
      </c>
      <c r="I48" s="20">
        <f>IF(I7=0,0,(I7+I12)/(TrRoad_ene!I7+TrRoad_ene!I12))</f>
        <v>2.9014524000000002</v>
      </c>
      <c r="J48" s="20">
        <f>IF(J7=0,0,(J7+J12)/(TrRoad_ene!J7+TrRoad_ene!J12))</f>
        <v>2.8544395014970476</v>
      </c>
      <c r="K48" s="20">
        <f>IF(K7=0,0,(K7+K12)/(TrRoad_ene!K7+TrRoad_ene!K12))</f>
        <v>2.8209988595387339</v>
      </c>
      <c r="L48" s="20">
        <f>IF(L7=0,0,(L7+L12)/(TrRoad_ene!L7+TrRoad_ene!L12))</f>
        <v>2.814016981527927</v>
      </c>
      <c r="M48" s="20">
        <f>IF(M7=0,0,(M7+M12)/(TrRoad_ene!M7+TrRoad_ene!M12))</f>
        <v>2.8067144987825841</v>
      </c>
      <c r="N48" s="20">
        <f>IF(N7=0,0,(N7+N12)/(TrRoad_ene!N7+TrRoad_ene!N12))</f>
        <v>2.8073607344972369</v>
      </c>
      <c r="O48" s="20">
        <f>IF(O7=0,0,(O7+O12)/(TrRoad_ene!O7+TrRoad_ene!O12))</f>
        <v>2.806024994457553</v>
      </c>
      <c r="P48" s="20">
        <f>IF(P7=0,0,(P7+P12)/(TrRoad_ene!P7+TrRoad_ene!P12))</f>
        <v>2.7839113682669341</v>
      </c>
      <c r="Q48" s="20">
        <f>IF(Q7=0,0,(Q7+Q12)/(TrRoad_ene!Q7+TrRoad_ene!Q12))</f>
        <v>2.789208720442419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2.9979498933135034</v>
      </c>
      <c r="C49" s="20">
        <f>IF(C8=0,0,(C8+C13+C14)/(TrRoad_ene!C8+TrRoad_ene!C13+TrRoad_ene!C14))</f>
        <v>3.0316425961572926</v>
      </c>
      <c r="D49" s="20">
        <f>IF(D8=0,0,(D8+D13+D14)/(TrRoad_ene!D8+TrRoad_ene!D13+TrRoad_ene!D14))</f>
        <v>3.0115077952468741</v>
      </c>
      <c r="E49" s="20">
        <f>IF(E8=0,0,(E8+E13+E14)/(TrRoad_ene!E8+TrRoad_ene!E13+TrRoad_ene!E14))</f>
        <v>3.0284043158904539</v>
      </c>
      <c r="F49" s="20">
        <f>IF(F8=0,0,(F8+F13+F14)/(TrRoad_ene!F8+TrRoad_ene!F13+TrRoad_ene!F14))</f>
        <v>3.0672364397031719</v>
      </c>
      <c r="G49" s="20">
        <f>IF(G8=0,0,(G8+G13+G14)/(TrRoad_ene!G8+TrRoad_ene!G13+TrRoad_ene!G14))</f>
        <v>3.0998704696307811</v>
      </c>
      <c r="H49" s="20">
        <f>IF(H8=0,0,(H8+H13+H14)/(TrRoad_ene!H8+TrRoad_ene!H13+TrRoad_ene!H14))</f>
        <v>3.087355228024939</v>
      </c>
      <c r="I49" s="20">
        <f>IF(I8=0,0,(I8+I13+I14)/(TrRoad_ene!I8+TrRoad_ene!I13+TrRoad_ene!I14))</f>
        <v>3.077007355108615</v>
      </c>
      <c r="J49" s="20">
        <f>IF(J8=0,0,(J8+J13+J14)/(TrRoad_ene!J8+TrRoad_ene!J13+TrRoad_ene!J14))</f>
        <v>3.0397811253124822</v>
      </c>
      <c r="K49" s="20">
        <f>IF(K8=0,0,(K8+K13+K14)/(TrRoad_ene!K8+TrRoad_ene!K13+TrRoad_ene!K14))</f>
        <v>2.9874996509704919</v>
      </c>
      <c r="L49" s="20">
        <f>IF(L8=0,0,(L8+L13+L14)/(TrRoad_ene!L8+TrRoad_ene!L13+TrRoad_ene!L14))</f>
        <v>2.9517417691947423</v>
      </c>
      <c r="M49" s="20">
        <f>IF(M8=0,0,(M8+M13+M14)/(TrRoad_ene!M8+TrRoad_ene!M13+TrRoad_ene!M14))</f>
        <v>2.898634337257489</v>
      </c>
      <c r="N49" s="20">
        <f>IF(N8=0,0,(N8+N13+N14)/(TrRoad_ene!N8+TrRoad_ene!N13+TrRoad_ene!N14))</f>
        <v>2.9167691266291222</v>
      </c>
      <c r="O49" s="20">
        <f>IF(O8=0,0,(O8+O13+O14)/(TrRoad_ene!O8+TrRoad_ene!O13+TrRoad_ene!O14))</f>
        <v>2.9158829926077217</v>
      </c>
      <c r="P49" s="20">
        <f>IF(P8=0,0,(P8+P13+P14)/(TrRoad_ene!P8+TrRoad_ene!P13+TrRoad_ene!P14))</f>
        <v>2.9036193283771192</v>
      </c>
      <c r="Q49" s="20">
        <f>IF(Q8=0,0,(Q8+Q13+Q14)/(TrRoad_ene!Q8+TrRoad_ene!Q13+TrRoad_ene!Q14))</f>
        <v>2.9269366713349618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</v>
      </c>
    </row>
    <row r="51" spans="1:17" ht="11.45" customHeight="1" x14ac:dyDescent="0.25">
      <c r="A51" s="95" t="s">
        <v>167</v>
      </c>
      <c r="B51" s="20">
        <f>IF(B9=0,0,(B9+B11)/(TrRoad_ene!B9+TrRoad_ene!B11))</f>
        <v>2.3487948000000003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289.72054656212231</v>
      </c>
      <c r="C54" s="68">
        <f>IF(TrRoad_act!C30=0,"",C17/TrRoad_act!C30*1000
)</f>
        <v>292.32259529553744</v>
      </c>
      <c r="D54" s="68">
        <f>IF(TrRoad_act!D30=0,"",D17/TrRoad_act!D30*1000
)</f>
        <v>291.95491514730827</v>
      </c>
      <c r="E54" s="68">
        <f>IF(TrRoad_act!E30=0,"",E17/TrRoad_act!E30*1000
)</f>
        <v>295.41313152076719</v>
      </c>
      <c r="F54" s="68">
        <f>IF(TrRoad_act!F30=0,"",F17/TrRoad_act!F30*1000
)</f>
        <v>297.75407068664106</v>
      </c>
      <c r="G54" s="68">
        <f>IF(TrRoad_act!G30=0,"",G17/TrRoad_act!G30*1000
)</f>
        <v>305.57061266584458</v>
      </c>
      <c r="H54" s="68">
        <f>IF(TrRoad_act!H30=0,"",H17/TrRoad_act!H30*1000
)</f>
        <v>306.74388890464712</v>
      </c>
      <c r="I54" s="68">
        <f>IF(TrRoad_act!I30=0,"",I17/TrRoad_act!I30*1000
)</f>
        <v>304.81654381610463</v>
      </c>
      <c r="J54" s="68">
        <f>IF(TrRoad_act!J30=0,"",J17/TrRoad_act!J30*1000
)</f>
        <v>298.40313235687563</v>
      </c>
      <c r="K54" s="68">
        <f>IF(TrRoad_act!K30=0,"",K17/TrRoad_act!K30*1000
)</f>
        <v>293.69944597897359</v>
      </c>
      <c r="L54" s="68">
        <f>IF(TrRoad_act!L30=0,"",L17/TrRoad_act!L30*1000
)</f>
        <v>288.07130494777857</v>
      </c>
      <c r="M54" s="68">
        <f>IF(TrRoad_act!M30=0,"",M17/TrRoad_act!M30*1000
)</f>
        <v>286.55870280314622</v>
      </c>
      <c r="N54" s="68">
        <f>IF(TrRoad_act!N30=0,"",N17/TrRoad_act!N30*1000
)</f>
        <v>289.1008087816686</v>
      </c>
      <c r="O54" s="68">
        <f>IF(TrRoad_act!O30=0,"",O17/TrRoad_act!O30*1000
)</f>
        <v>290.17740514438509</v>
      </c>
      <c r="P54" s="68">
        <f>IF(TrRoad_act!P30=0,"",P17/TrRoad_act!P30*1000
)</f>
        <v>287.11010269980596</v>
      </c>
      <c r="Q54" s="68">
        <f>IF(TrRoad_act!Q30=0,"",Q17/TrRoad_act!Q30*1000
)</f>
        <v>284.71057945958972</v>
      </c>
    </row>
    <row r="55" spans="1:17" ht="11.45" customHeight="1" x14ac:dyDescent="0.25">
      <c r="A55" s="25" t="s">
        <v>39</v>
      </c>
      <c r="B55" s="79">
        <f>IF(TrRoad_act!B31=0,"",B18/TrRoad_act!B31*1000
)</f>
        <v>229.30453471959876</v>
      </c>
      <c r="C55" s="79">
        <f>IF(TrRoad_act!C31=0,"",C18/TrRoad_act!C31*1000
)</f>
        <v>230.19095736578134</v>
      </c>
      <c r="D55" s="79">
        <f>IF(TrRoad_act!D31=0,"",D18/TrRoad_act!D31*1000
)</f>
        <v>224.91520346747279</v>
      </c>
      <c r="E55" s="79">
        <f>IF(TrRoad_act!E31=0,"",E18/TrRoad_act!E31*1000
)</f>
        <v>218.42428675671914</v>
      </c>
      <c r="F55" s="79">
        <f>IF(TrRoad_act!F31=0,"",F18/TrRoad_act!F31*1000
)</f>
        <v>214.78754771617255</v>
      </c>
      <c r="G55" s="79">
        <f>IF(TrRoad_act!G31=0,"",G18/TrRoad_act!G31*1000
)</f>
        <v>211.99882443734106</v>
      </c>
      <c r="H55" s="79">
        <f>IF(TrRoad_act!H31=0,"",H18/TrRoad_act!H31*1000
)</f>
        <v>210.22361916785769</v>
      </c>
      <c r="I55" s="79">
        <f>IF(TrRoad_act!I31=0,"",I18/TrRoad_act!I31*1000
)</f>
        <v>208.32111359888154</v>
      </c>
      <c r="J55" s="79">
        <f>IF(TrRoad_act!J31=0,"",J18/TrRoad_act!J31*1000
)</f>
        <v>204.75158483657256</v>
      </c>
      <c r="K55" s="79">
        <f>IF(TrRoad_act!K31=0,"",K18/TrRoad_act!K31*1000
)</f>
        <v>201.42216075716343</v>
      </c>
      <c r="L55" s="79">
        <f>IF(TrRoad_act!L31=0,"",L18/TrRoad_act!L31*1000
)</f>
        <v>199.54805389618645</v>
      </c>
      <c r="M55" s="79">
        <f>IF(TrRoad_act!M31=0,"",M18/TrRoad_act!M31*1000
)</f>
        <v>196.01917381073434</v>
      </c>
      <c r="N55" s="79">
        <f>IF(TrRoad_act!N31=0,"",N18/TrRoad_act!N31*1000
)</f>
        <v>195.13065586817004</v>
      </c>
      <c r="O55" s="79">
        <f>IF(TrRoad_act!O31=0,"",O18/TrRoad_act!O31*1000
)</f>
        <v>195.20065043212529</v>
      </c>
      <c r="P55" s="79">
        <f>IF(TrRoad_act!P31=0,"",P18/TrRoad_act!P31*1000
)</f>
        <v>193.4121938718767</v>
      </c>
      <c r="Q55" s="79">
        <f>IF(TrRoad_act!Q31=0,"",Q18/TrRoad_act!Q31*1000
)</f>
        <v>190.57098095346956</v>
      </c>
    </row>
    <row r="56" spans="1:17" ht="11.45" customHeight="1" x14ac:dyDescent="0.25">
      <c r="A56" s="23" t="s">
        <v>30</v>
      </c>
      <c r="B56" s="78">
        <f>IF(TrRoad_act!B32=0,"",B19/TrRoad_act!B32*1000
)</f>
        <v>119.92574167870352</v>
      </c>
      <c r="C56" s="78">
        <f>IF(TrRoad_act!C32=0,"",C19/TrRoad_act!C32*1000
)</f>
        <v>119.7888594448121</v>
      </c>
      <c r="D56" s="78">
        <f>IF(TrRoad_act!D32=0,"",D19/TrRoad_act!D32*1000
)</f>
        <v>119.70358740706554</v>
      </c>
      <c r="E56" s="78">
        <f>IF(TrRoad_act!E32=0,"",E19/TrRoad_act!E32*1000
)</f>
        <v>119.83739918544201</v>
      </c>
      <c r="F56" s="78">
        <f>IF(TrRoad_act!F32=0,"",F19/TrRoad_act!F32*1000
)</f>
        <v>119.73300907765352</v>
      </c>
      <c r="G56" s="78">
        <f>IF(TrRoad_act!G32=0,"",G19/TrRoad_act!G32*1000
)</f>
        <v>119.10369842990927</v>
      </c>
      <c r="H56" s="78">
        <f>IF(TrRoad_act!H32=0,"",H19/TrRoad_act!H32*1000
)</f>
        <v>118.66405671014171</v>
      </c>
      <c r="I56" s="78">
        <f>IF(TrRoad_act!I32=0,"",I19/TrRoad_act!I32*1000
)</f>
        <v>118.34566619452346</v>
      </c>
      <c r="J56" s="78">
        <f>IF(TrRoad_act!J32=0,"",J19/TrRoad_act!J32*1000
)</f>
        <v>116.09778464924146</v>
      </c>
      <c r="K56" s="78">
        <f>IF(TrRoad_act!K32=0,"",K19/TrRoad_act!K32*1000
)</f>
        <v>114.5169110583375</v>
      </c>
      <c r="L56" s="78">
        <f>IF(TrRoad_act!L32=0,"",L19/TrRoad_act!L32*1000
)</f>
        <v>113.71177098766108</v>
      </c>
      <c r="M56" s="78">
        <f>IF(TrRoad_act!M32=0,"",M19/TrRoad_act!M32*1000
)</f>
        <v>112.87017794346728</v>
      </c>
      <c r="N56" s="78">
        <f>IF(TrRoad_act!N32=0,"",N19/TrRoad_act!N32*1000
)</f>
        <v>112.00012587275582</v>
      </c>
      <c r="O56" s="78">
        <f>IF(TrRoad_act!O32=0,"",O19/TrRoad_act!O32*1000
)</f>
        <v>111.73380501894503</v>
      </c>
      <c r="P56" s="78">
        <f>IF(TrRoad_act!P32=0,"",P19/TrRoad_act!P32*1000
)</f>
        <v>110.11610513692878</v>
      </c>
      <c r="Q56" s="78">
        <f>IF(TrRoad_act!Q32=0,"",Q19/TrRoad_act!Q32*1000
)</f>
        <v>108.878807784983</v>
      </c>
    </row>
    <row r="57" spans="1:17" ht="11.45" customHeight="1" x14ac:dyDescent="0.25">
      <c r="A57" s="19" t="s">
        <v>29</v>
      </c>
      <c r="B57" s="76">
        <f>IF(TrRoad_act!B33=0,"",B20/TrRoad_act!B33*1000
)</f>
        <v>201.88678490850077</v>
      </c>
      <c r="C57" s="76">
        <f>IF(TrRoad_act!C33=0,"",C20/TrRoad_act!C33*1000
)</f>
        <v>200.58938673329178</v>
      </c>
      <c r="D57" s="76">
        <f>IF(TrRoad_act!D33=0,"",D20/TrRoad_act!D33*1000
)</f>
        <v>198.3243525114041</v>
      </c>
      <c r="E57" s="76">
        <f>IF(TrRoad_act!E33=0,"",E20/TrRoad_act!E33*1000
)</f>
        <v>196.83996260095549</v>
      </c>
      <c r="F57" s="76">
        <f>IF(TrRoad_act!F33=0,"",F20/TrRoad_act!F33*1000
)</f>
        <v>195.68898862827919</v>
      </c>
      <c r="G57" s="76">
        <f>IF(TrRoad_act!G33=0,"",G20/TrRoad_act!G33*1000
)</f>
        <v>193.98912125764082</v>
      </c>
      <c r="H57" s="76">
        <f>IF(TrRoad_act!H33=0,"",H20/TrRoad_act!H33*1000
)</f>
        <v>192.18400055597394</v>
      </c>
      <c r="I57" s="76">
        <f>IF(TrRoad_act!I33=0,"",I20/TrRoad_act!I33*1000
)</f>
        <v>191.43413142061482</v>
      </c>
      <c r="J57" s="76">
        <f>IF(TrRoad_act!J33=0,"",J20/TrRoad_act!J33*1000
)</f>
        <v>188.2958298118441</v>
      </c>
      <c r="K57" s="76">
        <f>IF(TrRoad_act!K33=0,"",K20/TrRoad_act!K33*1000
)</f>
        <v>185.36793252086028</v>
      </c>
      <c r="L57" s="76">
        <f>IF(TrRoad_act!L33=0,"",L20/TrRoad_act!L33*1000
)</f>
        <v>182.30273763206435</v>
      </c>
      <c r="M57" s="76">
        <f>IF(TrRoad_act!M33=0,"",M20/TrRoad_act!M33*1000
)</f>
        <v>180.0981202039421</v>
      </c>
      <c r="N57" s="76">
        <f>IF(TrRoad_act!N33=0,"",N20/TrRoad_act!N33*1000
)</f>
        <v>179.59599946875019</v>
      </c>
      <c r="O57" s="76">
        <f>IF(TrRoad_act!O33=0,"",O20/TrRoad_act!O33*1000
)</f>
        <v>178.92388837762854</v>
      </c>
      <c r="P57" s="76">
        <f>IF(TrRoad_act!P33=0,"",P20/TrRoad_act!P33*1000
)</f>
        <v>176.42540151312073</v>
      </c>
      <c r="Q57" s="76">
        <f>IF(TrRoad_act!Q33=0,"",Q20/TrRoad_act!Q33*1000
)</f>
        <v>174.94084169296295</v>
      </c>
    </row>
    <row r="58" spans="1:17" ht="11.45" customHeight="1" x14ac:dyDescent="0.25">
      <c r="A58" s="62" t="s">
        <v>59</v>
      </c>
      <c r="B58" s="77">
        <f>IF(TrRoad_act!B34=0,"",B21/TrRoad_act!B34*1000
)</f>
        <v>204.38085495482974</v>
      </c>
      <c r="C58" s="77">
        <f>IF(TrRoad_act!C34=0,"",C21/TrRoad_act!C34*1000
)</f>
        <v>204.11689246680595</v>
      </c>
      <c r="D58" s="77">
        <f>IF(TrRoad_act!D34=0,"",D21/TrRoad_act!D34*1000
)</f>
        <v>203.45868330697965</v>
      </c>
      <c r="E58" s="77">
        <f>IF(TrRoad_act!E34=0,"",E21/TrRoad_act!E34*1000
)</f>
        <v>203.18073481393813</v>
      </c>
      <c r="F58" s="77">
        <f>IF(TrRoad_act!F34=0,"",F21/TrRoad_act!F34*1000
)</f>
        <v>202.49542142716101</v>
      </c>
      <c r="G58" s="77">
        <f>IF(TrRoad_act!G34=0,"",G21/TrRoad_act!G34*1000
)</f>
        <v>201.71572335362526</v>
      </c>
      <c r="H58" s="77">
        <f>IF(TrRoad_act!H34=0,"",H21/TrRoad_act!H34*1000
)</f>
        <v>200.81985419562079</v>
      </c>
      <c r="I58" s="77">
        <f>IF(TrRoad_act!I34=0,"",I21/TrRoad_act!I34*1000
)</f>
        <v>200.1307817788738</v>
      </c>
      <c r="J58" s="77">
        <f>IF(TrRoad_act!J34=0,"",J21/TrRoad_act!J34*1000
)</f>
        <v>196.05671629177468</v>
      </c>
      <c r="K58" s="77">
        <f>IF(TrRoad_act!K34=0,"",K21/TrRoad_act!K34*1000
)</f>
        <v>192.70901908497666</v>
      </c>
      <c r="L58" s="77">
        <f>IF(TrRoad_act!L34=0,"",L21/TrRoad_act!L34*1000
)</f>
        <v>189.8389340470795</v>
      </c>
      <c r="M58" s="77">
        <f>IF(TrRoad_act!M34=0,"",M21/TrRoad_act!M34*1000
)</f>
        <v>188.232533600252</v>
      </c>
      <c r="N58" s="77">
        <f>IF(TrRoad_act!N34=0,"",N21/TrRoad_act!N34*1000
)</f>
        <v>186.88237968340599</v>
      </c>
      <c r="O58" s="77">
        <f>IF(TrRoad_act!O34=0,"",O21/TrRoad_act!O34*1000
)</f>
        <v>185.69938685855115</v>
      </c>
      <c r="P58" s="77">
        <f>IF(TrRoad_act!P34=0,"",P21/TrRoad_act!P34*1000
)</f>
        <v>182.25762917232419</v>
      </c>
      <c r="Q58" s="77">
        <f>IF(TrRoad_act!Q34=0,"",Q21/TrRoad_act!Q34*1000
)</f>
        <v>179.28290258805612</v>
      </c>
    </row>
    <row r="59" spans="1:17" ht="11.45" customHeight="1" x14ac:dyDescent="0.25">
      <c r="A59" s="62" t="s">
        <v>58</v>
      </c>
      <c r="B59" s="77">
        <f>IF(TrRoad_act!B35=0,"",B22/TrRoad_act!B35*1000
)</f>
        <v>186.77202768110192</v>
      </c>
      <c r="C59" s="77">
        <f>IF(TrRoad_act!C35=0,"",C22/TrRoad_act!C35*1000
)</f>
        <v>184.28689394625343</v>
      </c>
      <c r="D59" s="77">
        <f>IF(TrRoad_act!D35=0,"",D22/TrRoad_act!D35*1000
)</f>
        <v>178.88926739034196</v>
      </c>
      <c r="E59" s="77">
        <f>IF(TrRoad_act!E35=0,"",E22/TrRoad_act!E35*1000
)</f>
        <v>177.72205570794588</v>
      </c>
      <c r="F59" s="77">
        <f>IF(TrRoad_act!F35=0,"",F22/TrRoad_act!F35*1000
)</f>
        <v>177.64722726890102</v>
      </c>
      <c r="G59" s="77">
        <f>IF(TrRoad_act!G35=0,"",G22/TrRoad_act!G35*1000
)</f>
        <v>177.28554088770463</v>
      </c>
      <c r="H59" s="77">
        <f>IF(TrRoad_act!H35=0,"",H22/TrRoad_act!H35*1000
)</f>
        <v>175.51051299100678</v>
      </c>
      <c r="I59" s="77">
        <f>IF(TrRoad_act!I35=0,"",I22/TrRoad_act!I35*1000
)</f>
        <v>175.13827025592417</v>
      </c>
      <c r="J59" s="77">
        <f>IF(TrRoad_act!J35=0,"",J22/TrRoad_act!J35*1000
)</f>
        <v>174.3332854083977</v>
      </c>
      <c r="K59" s="77">
        <f>IF(TrRoad_act!K35=0,"",K22/TrRoad_act!K35*1000
)</f>
        <v>172.00931194756268</v>
      </c>
      <c r="L59" s="77">
        <f>IF(TrRoad_act!L35=0,"",L22/TrRoad_act!L35*1000
)</f>
        <v>169.36832815203798</v>
      </c>
      <c r="M59" s="77">
        <f>IF(TrRoad_act!M35=0,"",M22/TrRoad_act!M35*1000
)</f>
        <v>166.83544205211118</v>
      </c>
      <c r="N59" s="77">
        <f>IF(TrRoad_act!N35=0,"",N22/TrRoad_act!N35*1000
)</f>
        <v>168.32468032220564</v>
      </c>
      <c r="O59" s="77">
        <f>IF(TrRoad_act!O35=0,"",O22/TrRoad_act!O35*1000
)</f>
        <v>168.94098011297828</v>
      </c>
      <c r="P59" s="77">
        <f>IF(TrRoad_act!P35=0,"",P22/TrRoad_act!P35*1000
)</f>
        <v>167.95989077583835</v>
      </c>
      <c r="Q59" s="77">
        <f>IF(TrRoad_act!Q35=0,"",Q22/TrRoad_act!Q35*1000
)</f>
        <v>168.62069948348895</v>
      </c>
    </row>
    <row r="60" spans="1:17" ht="11.45" customHeight="1" x14ac:dyDescent="0.25">
      <c r="A60" s="62" t="s">
        <v>57</v>
      </c>
      <c r="B60" s="77">
        <f>IF(TrRoad_act!B36=0,"",B23/TrRoad_act!B36*1000
)</f>
        <v>254.01620774295841</v>
      </c>
      <c r="C60" s="77">
        <f>IF(TrRoad_act!C36=0,"",C23/TrRoad_act!C36*1000
)</f>
        <v>241.11456408314879</v>
      </c>
      <c r="D60" s="77">
        <f>IF(TrRoad_act!D36=0,"",D23/TrRoad_act!D36*1000
)</f>
        <v>237.86445419749634</v>
      </c>
      <c r="E60" s="77">
        <f>IF(TrRoad_act!E36=0,"",E23/TrRoad_act!E36*1000
)</f>
        <v>214.54328719110597</v>
      </c>
      <c r="F60" s="77">
        <f>IF(TrRoad_act!F36=0,"",F23/TrRoad_act!F36*1000
)</f>
        <v>212.54774116028068</v>
      </c>
      <c r="G60" s="77">
        <f>IF(TrRoad_act!G36=0,"",G23/TrRoad_act!G36*1000
)</f>
        <v>210.28702884666913</v>
      </c>
      <c r="H60" s="77">
        <f>IF(TrRoad_act!H36=0,"",H23/TrRoad_act!H36*1000
)</f>
        <v>208.88859958642124</v>
      </c>
      <c r="I60" s="77">
        <f>IF(TrRoad_act!I36=0,"",I23/TrRoad_act!I36*1000
)</f>
        <v>206.42384503868149</v>
      </c>
      <c r="J60" s="77">
        <f>IF(TrRoad_act!J36=0,"",J23/TrRoad_act!J36*1000
)</f>
        <v>205.8873116187639</v>
      </c>
      <c r="K60" s="77">
        <f>IF(TrRoad_act!K36=0,"",K23/TrRoad_act!K36*1000
)</f>
        <v>204.90046872116773</v>
      </c>
      <c r="L60" s="77">
        <f>IF(TrRoad_act!L36=0,"",L23/TrRoad_act!L36*1000
)</f>
        <v>204.50550238890727</v>
      </c>
      <c r="M60" s="77">
        <f>IF(TrRoad_act!M36=0,"",M23/TrRoad_act!M36*1000
)</f>
        <v>204.54743175767021</v>
      </c>
      <c r="N60" s="77">
        <f>IF(TrRoad_act!N36=0,"",N23/TrRoad_act!N36*1000
)</f>
        <v>205.2985877777451</v>
      </c>
      <c r="O60" s="77">
        <f>IF(TrRoad_act!O36=0,"",O23/TrRoad_act!O36*1000
)</f>
        <v>205.83165071428778</v>
      </c>
      <c r="P60" s="77">
        <f>IF(TrRoad_act!P36=0,"",P23/TrRoad_act!P36*1000
)</f>
        <v>206.15398328111576</v>
      </c>
      <c r="Q60" s="77">
        <f>IF(TrRoad_act!Q36=0,"",Q23/TrRoad_act!Q36*1000
)</f>
        <v>206.00933258536014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>
        <f>IF(TrRoad_act!L37=0,"",L24/TrRoad_act!L37*1000
)</f>
        <v>166.20800000098293</v>
      </c>
      <c r="M61" s="77">
        <f>IF(TrRoad_act!M37=0,"",M24/TrRoad_act!M37*1000
)</f>
        <v>174.92120878436032</v>
      </c>
      <c r="N61" s="77">
        <f>IF(TrRoad_act!N37=0,"",N24/TrRoad_act!N37*1000
)</f>
        <v>164.53369493340884</v>
      </c>
      <c r="O61" s="77">
        <f>IF(TrRoad_act!O37=0,"",O24/TrRoad_act!O37*1000
)</f>
        <v>157.41429532448379</v>
      </c>
      <c r="P61" s="77">
        <f>IF(TrRoad_act!P37=0,"",P24/TrRoad_act!P37*1000
)</f>
        <v>133.45739093570003</v>
      </c>
      <c r="Q61" s="77">
        <f>IF(TrRoad_act!Q37=0,"",Q24/TrRoad_act!Q37*1000
)</f>
        <v>131.11786973087621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>
        <f>IF(TrRoad_act!O38=0,"",O25/TrRoad_act!O38*1000
)</f>
        <v>64.457362291047019</v>
      </c>
      <c r="P62" s="77">
        <f>IF(TrRoad_act!P38=0,"",P25/TrRoad_act!P38*1000
)</f>
        <v>50.764496712922835</v>
      </c>
      <c r="Q62" s="77">
        <f>IF(TrRoad_act!Q38=0,"",Q25/TrRoad_act!Q38*1000
)</f>
        <v>72.539989614525268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1695.4367795877479</v>
      </c>
      <c r="C64" s="76">
        <f>IF(TrRoad_act!C40=0,"",C27/TrRoad_act!C40*1000
)</f>
        <v>1690.4116927222415</v>
      </c>
      <c r="D64" s="76">
        <f>IF(TrRoad_act!D40=0,"",D27/TrRoad_act!D40*1000
)</f>
        <v>1661.0535687519312</v>
      </c>
      <c r="E64" s="76">
        <f>IF(TrRoad_act!E40=0,"",E27/TrRoad_act!E40*1000
)</f>
        <v>1650.4102679541581</v>
      </c>
      <c r="F64" s="76">
        <f>IF(TrRoad_act!F40=0,"",F27/TrRoad_act!F40*1000
)</f>
        <v>1643.5955830618434</v>
      </c>
      <c r="G64" s="76">
        <f>IF(TrRoad_act!G40=0,"",G27/TrRoad_act!G40*1000
)</f>
        <v>1644.8092056053954</v>
      </c>
      <c r="H64" s="76">
        <f>IF(TrRoad_act!H40=0,"",H27/TrRoad_act!H40*1000
)</f>
        <v>1642.0424481343143</v>
      </c>
      <c r="I64" s="76">
        <f>IF(TrRoad_act!I40=0,"",I27/TrRoad_act!I40*1000
)</f>
        <v>1613.8067140840712</v>
      </c>
      <c r="J64" s="76">
        <f>IF(TrRoad_act!J40=0,"",J27/TrRoad_act!J40*1000
)</f>
        <v>1574.0811745890971</v>
      </c>
      <c r="K64" s="76">
        <f>IF(TrRoad_act!K40=0,"",K27/TrRoad_act!K40*1000
)</f>
        <v>1530.4856185813885</v>
      </c>
      <c r="L64" s="76">
        <f>IF(TrRoad_act!L40=0,"",L27/TrRoad_act!L40*1000
)</f>
        <v>1496.7260074483663</v>
      </c>
      <c r="M64" s="76">
        <f>IF(TrRoad_act!M40=0,"",M27/TrRoad_act!M40*1000
)</f>
        <v>1450.9019999970624</v>
      </c>
      <c r="N64" s="76">
        <f>IF(TrRoad_act!N40=0,"",N27/TrRoad_act!N40*1000
)</f>
        <v>1439.7802041475488</v>
      </c>
      <c r="O64" s="76">
        <f>IF(TrRoad_act!O40=0,"",O27/TrRoad_act!O40*1000
)</f>
        <v>1431.3407200587276</v>
      </c>
      <c r="P64" s="76">
        <f>IF(TrRoad_act!P40=0,"",P27/TrRoad_act!P40*1000
)</f>
        <v>1441.8194929061117</v>
      </c>
      <c r="Q64" s="76">
        <f>IF(TrRoad_act!Q40=0,"",Q27/TrRoad_act!Q40*1000
)</f>
        <v>1430.0676178000274</v>
      </c>
    </row>
    <row r="65" spans="1:17" ht="11.45" customHeight="1" x14ac:dyDescent="0.25">
      <c r="A65" s="62" t="s">
        <v>59</v>
      </c>
      <c r="B65" s="75">
        <f>IF(TrRoad_act!B41=0,"",B28/TrRoad_act!B41*1000
)</f>
        <v>532.13632272057828</v>
      </c>
      <c r="C65" s="75">
        <f>IF(TrRoad_act!C41=0,"",C28/TrRoad_act!C41*1000
)</f>
        <v>533.46666352737986</v>
      </c>
      <c r="D65" s="75">
        <f>IF(TrRoad_act!D41=0,"",D28/TrRoad_act!D41*1000
)</f>
        <v>534.80033018619815</v>
      </c>
      <c r="E65" s="75">
        <f>IF(TrRoad_act!E41=0,"",E28/TrRoad_act!E41*1000
)</f>
        <v>536.1373310116636</v>
      </c>
      <c r="F65" s="75">
        <f>IF(TrRoad_act!F41=0,"",F28/TrRoad_act!F41*1000
)</f>
        <v>537.47767433919284</v>
      </c>
      <c r="G65" s="75">
        <f>IF(TrRoad_act!G41=0,"",G28/TrRoad_act!G41*1000
)</f>
        <v>538.82136852504084</v>
      </c>
      <c r="H65" s="75">
        <f>IF(TrRoad_act!H41=0,"",H28/TrRoad_act!H41*1000
)</f>
        <v>539.85862032967611</v>
      </c>
      <c r="I65" s="75">
        <f>IF(TrRoad_act!I41=0,"",I28/TrRoad_act!I41*1000
)</f>
        <v>541.51884300121924</v>
      </c>
      <c r="J65" s="75">
        <f>IF(TrRoad_act!J41=0,"",J28/TrRoad_act!J41*1000
)</f>
        <v>534.07635024732031</v>
      </c>
      <c r="K65" s="75">
        <f>IF(TrRoad_act!K41=0,"",K28/TrRoad_act!K41*1000
)</f>
        <v>529.13902925584478</v>
      </c>
      <c r="L65" s="75">
        <f>IF(TrRoad_act!L41=0,"",L28/TrRoad_act!L41*1000
)</f>
        <v>529.14900139095244</v>
      </c>
      <c r="M65" s="75">
        <f>IF(TrRoad_act!M41=0,"",M28/TrRoad_act!M41*1000
)</f>
        <v>529.09527889467256</v>
      </c>
      <c r="N65" s="75">
        <f>IF(TrRoad_act!N41=0,"",N28/TrRoad_act!N41*1000
)</f>
        <v>530.54014389407916</v>
      </c>
      <c r="O65" s="75">
        <f>IF(TrRoad_act!O41=0,"",O28/TrRoad_act!O41*1000
)</f>
        <v>531.61343259222895</v>
      </c>
      <c r="P65" s="75">
        <f>IF(TrRoad_act!P41=0,"",P28/TrRoad_act!P41*1000
)</f>
        <v>528.74247134068048</v>
      </c>
      <c r="Q65" s="75">
        <f>IF(TrRoad_act!Q41=0,"",Q28/TrRoad_act!Q41*1000
)</f>
        <v>531.07295784057794</v>
      </c>
    </row>
    <row r="66" spans="1:17" ht="11.45" customHeight="1" x14ac:dyDescent="0.25">
      <c r="A66" s="62" t="s">
        <v>58</v>
      </c>
      <c r="B66" s="75">
        <f>IF(TrRoad_act!B42=0,"",B29/TrRoad_act!B42*1000
)</f>
        <v>1873.6470501060119</v>
      </c>
      <c r="C66" s="75">
        <f>IF(TrRoad_act!C42=0,"",C29/TrRoad_act!C42*1000
)</f>
        <v>1850.5502911401106</v>
      </c>
      <c r="D66" s="75">
        <f>IF(TrRoad_act!D42=0,"",D29/TrRoad_act!D42*1000
)</f>
        <v>1831.2527232443595</v>
      </c>
      <c r="E66" s="75">
        <f>IF(TrRoad_act!E42=0,"",E29/TrRoad_act!E42*1000
)</f>
        <v>1821.7536612979757</v>
      </c>
      <c r="F66" s="75">
        <f>IF(TrRoad_act!F42=0,"",F29/TrRoad_act!F42*1000
)</f>
        <v>1814.4457607513909</v>
      </c>
      <c r="G66" s="75">
        <f>IF(TrRoad_act!G42=0,"",G29/TrRoad_act!G42*1000
)</f>
        <v>1815.7003731075151</v>
      </c>
      <c r="H66" s="75">
        <f>IF(TrRoad_act!H42=0,"",H29/TrRoad_act!H42*1000
)</f>
        <v>1790.2061292994797</v>
      </c>
      <c r="I66" s="75">
        <f>IF(TrRoad_act!I42=0,"",I29/TrRoad_act!I42*1000
)</f>
        <v>1763.604461521164</v>
      </c>
      <c r="J66" s="75">
        <f>IF(TrRoad_act!J42=0,"",J29/TrRoad_act!J42*1000
)</f>
        <v>1717.7508345236938</v>
      </c>
      <c r="K66" s="75">
        <f>IF(TrRoad_act!K42=0,"",K29/TrRoad_act!K42*1000
)</f>
        <v>1667.2898906394694</v>
      </c>
      <c r="L66" s="75">
        <f>IF(TrRoad_act!L42=0,"",L29/TrRoad_act!L42*1000
)</f>
        <v>1629.9518696259563</v>
      </c>
      <c r="M66" s="75">
        <f>IF(TrRoad_act!M42=0,"",M29/TrRoad_act!M42*1000
)</f>
        <v>1583.2950670940656</v>
      </c>
      <c r="N66" s="75">
        <f>IF(TrRoad_act!N42=0,"",N29/TrRoad_act!N42*1000
)</f>
        <v>1574.5288252519301</v>
      </c>
      <c r="O66" s="75">
        <f>IF(TrRoad_act!O42=0,"",O29/TrRoad_act!O42*1000
)</f>
        <v>1545.1115052930636</v>
      </c>
      <c r="P66" s="75">
        <f>IF(TrRoad_act!P42=0,"",P29/TrRoad_act!P42*1000
)</f>
        <v>1522.686812575861</v>
      </c>
      <c r="Q66" s="75">
        <f>IF(TrRoad_act!Q42=0,"",Q29/TrRoad_act!Q42*1000
)</f>
        <v>1519.0958612328836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>
        <f>IF(TrRoad_act!B44=0,"",B31/TrRoad_act!B44*1000
)</f>
        <v>1079.9282458002151</v>
      </c>
      <c r="C68" s="75">
        <f>IF(TrRoad_act!C44=0,"",C31/TrRoad_act!C44*1000
)</f>
        <v>1060.9016482037091</v>
      </c>
      <c r="D68" s="75">
        <f>IF(TrRoad_act!D44=0,"",D31/TrRoad_act!D44*1000
)</f>
        <v>1040.6078052460571</v>
      </c>
      <c r="E68" s="75">
        <f>IF(TrRoad_act!E44=0,"",E31/TrRoad_act!E44*1000
)</f>
        <v>1034.0727682474619</v>
      </c>
      <c r="F68" s="75">
        <f>IF(TrRoad_act!F44=0,"",F31/TrRoad_act!F44*1000
)</f>
        <v>1259.7255348964884</v>
      </c>
      <c r="G68" s="75">
        <f>IF(TrRoad_act!G44=0,"",G31/TrRoad_act!G44*1000
)</f>
        <v>1087.0963205775231</v>
      </c>
      <c r="H68" s="75">
        <f>IF(TrRoad_act!H44=0,"",H31/TrRoad_act!H44*1000
)</f>
        <v>1585.7035034410305</v>
      </c>
      <c r="I68" s="75">
        <f>IF(TrRoad_act!I44=0,"",I31/TrRoad_act!I44*1000
)</f>
        <v>1012.1736104313878</v>
      </c>
      <c r="J68" s="75">
        <f>IF(TrRoad_act!J44=0,"",J31/TrRoad_act!J44*1000
)</f>
        <v>1012.0857306331723</v>
      </c>
      <c r="K68" s="75">
        <f>IF(TrRoad_act!K44=0,"",K31/TrRoad_act!K44*1000
)</f>
        <v>1011.4298102665424</v>
      </c>
      <c r="L68" s="75">
        <f>IF(TrRoad_act!L44=0,"",L31/TrRoad_act!L44*1000
)</f>
        <v>1010.0523449285168</v>
      </c>
      <c r="M68" s="75">
        <f>IF(TrRoad_act!M44=0,"",M31/TrRoad_act!M44*1000
)</f>
        <v>1010.9753957466992</v>
      </c>
      <c r="N68" s="75">
        <f>IF(TrRoad_act!N44=0,"",N31/TrRoad_act!N44*1000
)</f>
        <v>1010.4577716904257</v>
      </c>
      <c r="O68" s="75">
        <f>IF(TrRoad_act!O44=0,"",O31/TrRoad_act!O44*1000
)</f>
        <v>1009.5208569184156</v>
      </c>
      <c r="P68" s="75">
        <f>IF(TrRoad_act!P44=0,"",P31/TrRoad_act!P44*1000
)</f>
        <v>1006.5116046837326</v>
      </c>
      <c r="Q68" s="75">
        <f>IF(TrRoad_act!Q44=0,"",Q31/TrRoad_act!Q44*1000
)</f>
        <v>1004.9047022359991</v>
      </c>
    </row>
    <row r="69" spans="1:17" ht="11.45" customHeight="1" x14ac:dyDescent="0.25">
      <c r="A69" s="62" t="s">
        <v>55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852.67363744780278</v>
      </c>
      <c r="C70" s="79">
        <f>IF(TrRoad_act!C46=0,"",C33/TrRoad_act!C46*1000
)</f>
        <v>822.42166556007908</v>
      </c>
      <c r="D70" s="79">
        <f>IF(TrRoad_act!D46=0,"",D33/TrRoad_act!D46*1000
)</f>
        <v>814.92732925423218</v>
      </c>
      <c r="E70" s="79">
        <f>IF(TrRoad_act!E46=0,"",E33/TrRoad_act!E46*1000
)</f>
        <v>884.32222223471945</v>
      </c>
      <c r="F70" s="79">
        <f>IF(TrRoad_act!F46=0,"",F33/TrRoad_act!F46*1000
)</f>
        <v>873.74296366202236</v>
      </c>
      <c r="G70" s="79">
        <f>IF(TrRoad_act!G46=0,"",G33/TrRoad_act!G46*1000
)</f>
        <v>892.2576829271444</v>
      </c>
      <c r="H70" s="79">
        <f>IF(TrRoad_act!H46=0,"",H33/TrRoad_act!H46*1000
)</f>
        <v>892.12115175650001</v>
      </c>
      <c r="I70" s="79">
        <f>IF(TrRoad_act!I46=0,"",I33/TrRoad_act!I46*1000
)</f>
        <v>882.05595241789661</v>
      </c>
      <c r="J70" s="79">
        <f>IF(TrRoad_act!J46=0,"",J33/TrRoad_act!J46*1000
)</f>
        <v>816.69923012149422</v>
      </c>
      <c r="K70" s="79">
        <f>IF(TrRoad_act!K46=0,"",K33/TrRoad_act!K46*1000
)</f>
        <v>825.04131370234199</v>
      </c>
      <c r="L70" s="79">
        <f>IF(TrRoad_act!L46=0,"",L33/TrRoad_act!L46*1000
)</f>
        <v>749.51938588692849</v>
      </c>
      <c r="M70" s="79">
        <f>IF(TrRoad_act!M46=0,"",M33/TrRoad_act!M46*1000
)</f>
        <v>746.14756302267017</v>
      </c>
      <c r="N70" s="79">
        <f>IF(TrRoad_act!N46=0,"",N33/TrRoad_act!N46*1000
)</f>
        <v>754.49879983724963</v>
      </c>
      <c r="O70" s="79">
        <f>IF(TrRoad_act!O46=0,"",O33/TrRoad_act!O46*1000
)</f>
        <v>727.35805851044813</v>
      </c>
      <c r="P70" s="79">
        <f>IF(TrRoad_act!P46=0,"",P33/TrRoad_act!P46*1000
)</f>
        <v>694.96742163898523</v>
      </c>
      <c r="Q70" s="79">
        <f>IF(TrRoad_act!Q46=0,"",Q33/TrRoad_act!Q46*1000
)</f>
        <v>669.81419340744151</v>
      </c>
    </row>
    <row r="71" spans="1:17" ht="11.45" customHeight="1" x14ac:dyDescent="0.25">
      <c r="A71" s="23" t="s">
        <v>27</v>
      </c>
      <c r="B71" s="78">
        <f>IF(TrRoad_act!B47=0,"",B34/TrRoad_act!B47*1000
)</f>
        <v>257.80487924902843</v>
      </c>
      <c r="C71" s="78">
        <f>IF(TrRoad_act!C47=0,"",C34/TrRoad_act!C47*1000
)</f>
        <v>250.88652144606328</v>
      </c>
      <c r="D71" s="78">
        <f>IF(TrRoad_act!D47=0,"",D34/TrRoad_act!D47*1000
)</f>
        <v>246.24186262504989</v>
      </c>
      <c r="E71" s="78">
        <f>IF(TrRoad_act!E47=0,"",E34/TrRoad_act!E47*1000
)</f>
        <v>244.99023481786199</v>
      </c>
      <c r="F71" s="78">
        <f>IF(TrRoad_act!F47=0,"",F34/TrRoad_act!F47*1000
)</f>
        <v>245.33837332005643</v>
      </c>
      <c r="G71" s="78">
        <f>IF(TrRoad_act!G47=0,"",G34/TrRoad_act!G47*1000
)</f>
        <v>246.24625999168794</v>
      </c>
      <c r="H71" s="78">
        <f>IF(TrRoad_act!H47=0,"",H34/TrRoad_act!H47*1000
)</f>
        <v>244.96584953829878</v>
      </c>
      <c r="I71" s="78">
        <f>IF(TrRoad_act!I47=0,"",I34/TrRoad_act!I47*1000
)</f>
        <v>244.41473330056144</v>
      </c>
      <c r="J71" s="78">
        <f>IF(TrRoad_act!J47=0,"",J34/TrRoad_act!J47*1000
)</f>
        <v>242.4033205147357</v>
      </c>
      <c r="K71" s="78">
        <f>IF(TrRoad_act!K47=0,"",K34/TrRoad_act!K47*1000
)</f>
        <v>238.58776136294307</v>
      </c>
      <c r="L71" s="78">
        <f>IF(TrRoad_act!L47=0,"",L34/TrRoad_act!L47*1000
)</f>
        <v>236.77596018114915</v>
      </c>
      <c r="M71" s="78">
        <f>IF(TrRoad_act!M47=0,"",M34/TrRoad_act!M47*1000
)</f>
        <v>233.63434969877051</v>
      </c>
      <c r="N71" s="78">
        <f>IF(TrRoad_act!N47=0,"",N34/TrRoad_act!N47*1000
)</f>
        <v>235.69695372066786</v>
      </c>
      <c r="O71" s="78">
        <f>IF(TrRoad_act!O47=0,"",O34/TrRoad_act!O47*1000
)</f>
        <v>236.16991208484094</v>
      </c>
      <c r="P71" s="78">
        <f>IF(TrRoad_act!P47=0,"",P34/TrRoad_act!P47*1000
)</f>
        <v>235.71589793574893</v>
      </c>
      <c r="Q71" s="78">
        <f>IF(TrRoad_act!Q47=0,"",Q34/TrRoad_act!Q47*1000
)</f>
        <v>237.2437644710802</v>
      </c>
    </row>
    <row r="72" spans="1:17" ht="11.45" customHeight="1" x14ac:dyDescent="0.25">
      <c r="A72" s="62" t="s">
        <v>59</v>
      </c>
      <c r="B72" s="77">
        <f>IF(TrRoad_act!B48=0,"",B35/TrRoad_act!B48*1000
)</f>
        <v>235.90616988869715</v>
      </c>
      <c r="C72" s="77">
        <f>IF(TrRoad_act!C48=0,"",C35/TrRoad_act!C48*1000
)</f>
        <v>230.84081220239253</v>
      </c>
      <c r="D72" s="77">
        <f>IF(TrRoad_act!D48=0,"",D35/TrRoad_act!D48*1000
)</f>
        <v>228.13001157832397</v>
      </c>
      <c r="E72" s="77">
        <f>IF(TrRoad_act!E48=0,"",E35/TrRoad_act!E48*1000
)</f>
        <v>227.27704706566763</v>
      </c>
      <c r="F72" s="77">
        <f>IF(TrRoad_act!F48=0,"",F35/TrRoad_act!F48*1000
)</f>
        <v>225.54197577178368</v>
      </c>
      <c r="G72" s="77">
        <f>IF(TrRoad_act!G48=0,"",G35/TrRoad_act!G48*1000
)</f>
        <v>223.01914895280876</v>
      </c>
      <c r="H72" s="77">
        <f>IF(TrRoad_act!H48=0,"",H35/TrRoad_act!H48*1000
)</f>
        <v>219.9865863511063</v>
      </c>
      <c r="I72" s="77">
        <f>IF(TrRoad_act!I48=0,"",I35/TrRoad_act!I48*1000
)</f>
        <v>217.88560792140777</v>
      </c>
      <c r="J72" s="77">
        <f>IF(TrRoad_act!J48=0,"",J35/TrRoad_act!J48*1000
)</f>
        <v>212.5328408541329</v>
      </c>
      <c r="K72" s="77">
        <f>IF(TrRoad_act!K48=0,"",K35/TrRoad_act!K48*1000
)</f>
        <v>209.144635658722</v>
      </c>
      <c r="L72" s="77">
        <f>IF(TrRoad_act!L48=0,"",L35/TrRoad_act!L48*1000
)</f>
        <v>207.69255412687681</v>
      </c>
      <c r="M72" s="77">
        <f>IF(TrRoad_act!M48=0,"",M35/TrRoad_act!M48*1000
)</f>
        <v>206.95339700147571</v>
      </c>
      <c r="N72" s="77">
        <f>IF(TrRoad_act!N48=0,"",N35/TrRoad_act!N48*1000
)</f>
        <v>207.2562536523221</v>
      </c>
      <c r="O72" s="77">
        <f>IF(TrRoad_act!O48=0,"",O35/TrRoad_act!O48*1000
)</f>
        <v>207.57430190568738</v>
      </c>
      <c r="P72" s="77">
        <f>IF(TrRoad_act!P48=0,"",P35/TrRoad_act!P48*1000
)</f>
        <v>205.53019799892985</v>
      </c>
      <c r="Q72" s="77">
        <f>IF(TrRoad_act!Q48=0,"",Q35/TrRoad_act!Q48*1000
)</f>
        <v>204.83554884435165</v>
      </c>
    </row>
    <row r="73" spans="1:17" ht="11.45" customHeight="1" x14ac:dyDescent="0.25">
      <c r="A73" s="62" t="s">
        <v>58</v>
      </c>
      <c r="B73" s="77">
        <f>IF(TrRoad_act!B49=0,"",B36/TrRoad_act!B49*1000
)</f>
        <v>259.48188890112431</v>
      </c>
      <c r="C73" s="77">
        <f>IF(TrRoad_act!C49=0,"",C36/TrRoad_act!C49*1000
)</f>
        <v>252.13574913788966</v>
      </c>
      <c r="D73" s="77">
        <f>IF(TrRoad_act!D49=0,"",D36/TrRoad_act!D49*1000
)</f>
        <v>247.24410452249958</v>
      </c>
      <c r="E73" s="77">
        <f>IF(TrRoad_act!E49=0,"",E36/TrRoad_act!E49*1000
)</f>
        <v>245.71632588054993</v>
      </c>
      <c r="F73" s="77">
        <f>IF(TrRoad_act!F49=0,"",F36/TrRoad_act!F49*1000
)</f>
        <v>246.48395693387511</v>
      </c>
      <c r="G73" s="77">
        <f>IF(TrRoad_act!G49=0,"",G36/TrRoad_act!G49*1000
)</f>
        <v>248.1472765426125</v>
      </c>
      <c r="H73" s="77">
        <f>IF(TrRoad_act!H49=0,"",H36/TrRoad_act!H49*1000
)</f>
        <v>247.44449272268542</v>
      </c>
      <c r="I73" s="77">
        <f>IF(TrRoad_act!I49=0,"",I36/TrRoad_act!I49*1000
)</f>
        <v>247.34091978850486</v>
      </c>
      <c r="J73" s="77">
        <f>IF(TrRoad_act!J49=0,"",J36/TrRoad_act!J49*1000
)</f>
        <v>245.8741636773448</v>
      </c>
      <c r="K73" s="77">
        <f>IF(TrRoad_act!K49=0,"",K36/TrRoad_act!K49*1000
)</f>
        <v>241.7212237615731</v>
      </c>
      <c r="L73" s="77">
        <f>IF(TrRoad_act!L49=0,"",L36/TrRoad_act!L49*1000
)</f>
        <v>239.625148342655</v>
      </c>
      <c r="M73" s="77">
        <f>IF(TrRoad_act!M49=0,"",M36/TrRoad_act!M49*1000
)</f>
        <v>235.92444480956851</v>
      </c>
      <c r="N73" s="77">
        <f>IF(TrRoad_act!N49=0,"",N36/TrRoad_act!N49*1000
)</f>
        <v>237.91049314170738</v>
      </c>
      <c r="O73" s="77">
        <f>IF(TrRoad_act!O49=0,"",O36/TrRoad_act!O49*1000
)</f>
        <v>238.23295509730065</v>
      </c>
      <c r="P73" s="77">
        <f>IF(TrRoad_act!P49=0,"",P36/TrRoad_act!P49*1000
)</f>
        <v>237.66336428162847</v>
      </c>
      <c r="Q73" s="77">
        <f>IF(TrRoad_act!Q49=0,"",Q36/TrRoad_act!Q49*1000
)</f>
        <v>239.72263580890197</v>
      </c>
    </row>
    <row r="74" spans="1:17" ht="11.45" customHeight="1" x14ac:dyDescent="0.25">
      <c r="A74" s="62" t="s">
        <v>57</v>
      </c>
      <c r="B74" s="77">
        <f>IF(TrRoad_act!B50=0,"",B37/TrRoad_act!B50*1000
)</f>
        <v>357.51402347017597</v>
      </c>
      <c r="C74" s="77">
        <f>IF(TrRoad_act!C50=0,"",C37/TrRoad_act!C50*1000
)</f>
        <v>356.94174433363861</v>
      </c>
      <c r="D74" s="77">
        <f>IF(TrRoad_act!D50=0,"",D37/TrRoad_act!D50*1000
)</f>
        <v>354.37094783491648</v>
      </c>
      <c r="E74" s="77">
        <f>IF(TrRoad_act!E50=0,"",E37/TrRoad_act!E50*1000
)</f>
        <v>351.54416276927702</v>
      </c>
      <c r="F74" s="77">
        <f>IF(TrRoad_act!F50=0,"",F37/TrRoad_act!F50*1000
)</f>
        <v>347.57477986530711</v>
      </c>
      <c r="G74" s="77">
        <f>IF(TrRoad_act!G50=0,"",G37/TrRoad_act!G50*1000
)</f>
        <v>344.14774171579063</v>
      </c>
      <c r="H74" s="77">
        <f>IF(TrRoad_act!H50=0,"",H37/TrRoad_act!H50*1000
)</f>
        <v>340.09126316734779</v>
      </c>
      <c r="I74" s="77">
        <f>IF(TrRoad_act!I50=0,"",I37/TrRoad_act!I50*1000
)</f>
        <v>336.46747637881634</v>
      </c>
      <c r="J74" s="77">
        <f>IF(TrRoad_act!J50=0,"",J37/TrRoad_act!J50*1000
)</f>
        <v>334.80461390726884</v>
      </c>
      <c r="K74" s="77">
        <f>IF(TrRoad_act!K50=0,"",K37/TrRoad_act!K50*1000
)</f>
        <v>332.27473982286045</v>
      </c>
      <c r="L74" s="77">
        <f>IF(TrRoad_act!L50=0,"",L37/TrRoad_act!L50*1000
)</f>
        <v>330.56234796569612</v>
      </c>
      <c r="M74" s="77">
        <f>IF(TrRoad_act!M50=0,"",M37/TrRoad_act!M50*1000
)</f>
        <v>329.66197747756524</v>
      </c>
      <c r="N74" s="77">
        <f>IF(TrRoad_act!N50=0,"",N37/TrRoad_act!N50*1000
)</f>
        <v>330.45485603700519</v>
      </c>
      <c r="O74" s="77">
        <f>IF(TrRoad_act!O50=0,"",O37/TrRoad_act!O50*1000
)</f>
        <v>332.49914019602716</v>
      </c>
      <c r="P74" s="77">
        <f>IF(TrRoad_act!P50=0,"",P37/TrRoad_act!P50*1000
)</f>
        <v>335.11442969382102</v>
      </c>
      <c r="Q74" s="77">
        <f>IF(TrRoad_act!Q50=0,"",Q37/TrRoad_act!Q50*1000
)</f>
        <v>335.3098254338405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>
        <f>IF(TrRoad_act!N51=0,"",N38/TrRoad_act!N51*1000
)</f>
        <v>260.67881715716845</v>
      </c>
      <c r="O75" s="77">
        <f>IF(TrRoad_act!O51=0,"",O38/TrRoad_act!O51*1000
)</f>
        <v>251.69720890185744</v>
      </c>
      <c r="P75" s="77">
        <f>IF(TrRoad_act!P51=0,"",P38/TrRoad_act!P51*1000
)</f>
        <v>240.35451474059198</v>
      </c>
      <c r="Q75" s="77">
        <f>IF(TrRoad_act!Q51=0,"",Q38/TrRoad_act!Q51*1000
)</f>
        <v>207.75082755298951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 t="str">
        <f>IF(TrRoad_act!M52=0,"",M39/TrRoad_act!M52*1000
)</f>
        <v/>
      </c>
      <c r="N76" s="77" t="str">
        <f>IF(TrRoad_act!N52=0,"",N39/TrRoad_act!N52*1000
)</f>
        <v/>
      </c>
      <c r="O76" s="77" t="str">
        <f>IF(TrRoad_act!O52=0,"",O39/TrRoad_act!O52*1000
)</f>
        <v/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1207.5593956871071</v>
      </c>
      <c r="C77" s="76">
        <f>IF(TrRoad_act!C53=0,"",C40/TrRoad_act!C53*1000
)</f>
        <v>1177.5711878408442</v>
      </c>
      <c r="D77" s="76">
        <f>IF(TrRoad_act!D53=0,"",D40/TrRoad_act!D53*1000
)</f>
        <v>1192.4660645160118</v>
      </c>
      <c r="E77" s="76">
        <f>IF(TrRoad_act!E53=0,"",E40/TrRoad_act!E53*1000
)</f>
        <v>1324.9350691830346</v>
      </c>
      <c r="F77" s="76">
        <f>IF(TrRoad_act!F53=0,"",F40/TrRoad_act!F53*1000
)</f>
        <v>1330.7855453767686</v>
      </c>
      <c r="G77" s="76">
        <f>IF(TrRoad_act!G53=0,"",G40/TrRoad_act!G53*1000
)</f>
        <v>1396.5319437584853</v>
      </c>
      <c r="H77" s="76">
        <f>IF(TrRoad_act!H53=0,"",H40/TrRoad_act!H53*1000
)</f>
        <v>1489.4516008066714</v>
      </c>
      <c r="I77" s="76">
        <f>IF(TrRoad_act!I53=0,"",I40/TrRoad_act!I53*1000
)</f>
        <v>1557.7825469140171</v>
      </c>
      <c r="J77" s="76">
        <f>IF(TrRoad_act!J53=0,"",J40/TrRoad_act!J53*1000
)</f>
        <v>1583.9898437951217</v>
      </c>
      <c r="K77" s="76">
        <f>IF(TrRoad_act!K53=0,"",K40/TrRoad_act!K53*1000
)</f>
        <v>1751.5614693282685</v>
      </c>
      <c r="L77" s="76">
        <f>IF(TrRoad_act!L53=0,"",L40/TrRoad_act!L53*1000
)</f>
        <v>1596.4221476001956</v>
      </c>
      <c r="M77" s="76">
        <f>IF(TrRoad_act!M53=0,"",M40/TrRoad_act!M53*1000
)</f>
        <v>1595.1818167882741</v>
      </c>
      <c r="N77" s="76">
        <f>IF(TrRoad_act!N53=0,"",N40/TrRoad_act!N53*1000
)</f>
        <v>1653.9537073730601</v>
      </c>
      <c r="O77" s="76">
        <f>IF(TrRoad_act!O53=0,"",O40/TrRoad_act!O53*1000
)</f>
        <v>1558.6719788177534</v>
      </c>
      <c r="P77" s="76">
        <f>IF(TrRoad_act!P53=0,"",P40/TrRoad_act!P53*1000
)</f>
        <v>1520.266702647878</v>
      </c>
      <c r="Q77" s="76">
        <f>IF(TrRoad_act!Q53=0,"",Q40/TrRoad_act!Q53*1000
)</f>
        <v>1413.3346148407145</v>
      </c>
    </row>
    <row r="78" spans="1:17" ht="11.45" customHeight="1" x14ac:dyDescent="0.25">
      <c r="A78" s="17" t="s">
        <v>23</v>
      </c>
      <c r="B78" s="75">
        <f>IF(TrRoad_act!B54=0,"",B41/TrRoad_act!B54*1000
)</f>
        <v>1172.3518225254613</v>
      </c>
      <c r="C78" s="75">
        <f>IF(TrRoad_act!C54=0,"",C41/TrRoad_act!C54*1000
)</f>
        <v>1184.0091324057234</v>
      </c>
      <c r="D78" s="75">
        <f>IF(TrRoad_act!D54=0,"",D41/TrRoad_act!D54*1000
)</f>
        <v>1179.0285543294133</v>
      </c>
      <c r="E78" s="75">
        <f>IF(TrRoad_act!E54=0,"",E41/TrRoad_act!E54*1000
)</f>
        <v>1200.409512660415</v>
      </c>
      <c r="F78" s="75">
        <f>IF(TrRoad_act!F54=0,"",F41/TrRoad_act!F54*1000
)</f>
        <v>1216.3361152235095</v>
      </c>
      <c r="G78" s="75">
        <f>IF(TrRoad_act!G54=0,"",G41/TrRoad_act!G54*1000
)</f>
        <v>1233.8939453262519</v>
      </c>
      <c r="H78" s="75">
        <f>IF(TrRoad_act!H54=0,"",H41/TrRoad_act!H54*1000
)</f>
        <v>1234.9987547026005</v>
      </c>
      <c r="I78" s="75">
        <f>IF(TrRoad_act!I54=0,"",I41/TrRoad_act!I54*1000
)</f>
        <v>1234.7178028740152</v>
      </c>
      <c r="J78" s="75">
        <f>IF(TrRoad_act!J54=0,"",J41/TrRoad_act!J54*1000
)</f>
        <v>1221.88417281795</v>
      </c>
      <c r="K78" s="75">
        <f>IF(TrRoad_act!K54=0,"",K41/TrRoad_act!K54*1000
)</f>
        <v>1218.910431415828</v>
      </c>
      <c r="L78" s="75">
        <f>IF(TrRoad_act!L54=0,"",L41/TrRoad_act!L54*1000
)</f>
        <v>1187.949505531157</v>
      </c>
      <c r="M78" s="75">
        <f>IF(TrRoad_act!M54=0,"",M41/TrRoad_act!M54*1000
)</f>
        <v>1165.1755478851842</v>
      </c>
      <c r="N78" s="75">
        <f>IF(TrRoad_act!N54=0,"",N41/TrRoad_act!N54*1000
)</f>
        <v>1173.8229835708221</v>
      </c>
      <c r="O78" s="75">
        <f>IF(TrRoad_act!O54=0,"",O41/TrRoad_act!O54*1000
)</f>
        <v>1160.8758543285505</v>
      </c>
      <c r="P78" s="75">
        <f>IF(TrRoad_act!P54=0,"",P41/TrRoad_act!P54*1000
)</f>
        <v>1151.8897633717995</v>
      </c>
      <c r="Q78" s="75">
        <f>IF(TrRoad_act!Q54=0,"",Q41/TrRoad_act!Q54*1000
)</f>
        <v>1149.91555328447</v>
      </c>
    </row>
    <row r="79" spans="1:17" ht="11.45" customHeight="1" x14ac:dyDescent="0.25">
      <c r="A79" s="15" t="s">
        <v>22</v>
      </c>
      <c r="B79" s="74">
        <f>IF(TrRoad_act!B55=0,"",B42/TrRoad_act!B55*1000
)</f>
        <v>1266.0109004889039</v>
      </c>
      <c r="C79" s="74">
        <f>IF(TrRoad_act!C55=0,"",C42/TrRoad_act!C55*1000
)</f>
        <v>1165.8913977926802</v>
      </c>
      <c r="D79" s="74">
        <f>IF(TrRoad_act!D55=0,"",D42/TrRoad_act!D55*1000
)</f>
        <v>1219.0502379452596</v>
      </c>
      <c r="E79" s="74">
        <f>IF(TrRoad_act!E55=0,"",E42/TrRoad_act!E55*1000
)</f>
        <v>1610.6721508854398</v>
      </c>
      <c r="F79" s="74">
        <f>IF(TrRoad_act!F55=0,"",F42/TrRoad_act!F55*1000
)</f>
        <v>1575.9586261355619</v>
      </c>
      <c r="G79" s="74">
        <f>IF(TrRoad_act!G55=0,"",G42/TrRoad_act!G55*1000
)</f>
        <v>1789.3177862676848</v>
      </c>
      <c r="H79" s="74">
        <f>IF(TrRoad_act!H55=0,"",H42/TrRoad_act!H55*1000
)</f>
        <v>2057.4680453799906</v>
      </c>
      <c r="I79" s="74">
        <f>IF(TrRoad_act!I55=0,"",I42/TrRoad_act!I55*1000
)</f>
        <v>2247.8495487812202</v>
      </c>
      <c r="J79" s="74">
        <f>IF(TrRoad_act!J55=0,"",J42/TrRoad_act!J55*1000
)</f>
        <v>2373.6717959527509</v>
      </c>
      <c r="K79" s="74">
        <f>IF(TrRoad_act!K55=0,"",K42/TrRoad_act!K55*1000
)</f>
        <v>2770.8572428622747</v>
      </c>
      <c r="L79" s="74">
        <f>IF(TrRoad_act!L55=0,"",L42/TrRoad_act!L55*1000
)</f>
        <v>2325.395265994383</v>
      </c>
      <c r="M79" s="74">
        <f>IF(TrRoad_act!M55=0,"",M42/TrRoad_act!M55*1000
)</f>
        <v>2313.2419876726449</v>
      </c>
      <c r="N79" s="74">
        <f>IF(TrRoad_act!N55=0,"",N42/TrRoad_act!N55*1000
)</f>
        <v>2421.5480323762149</v>
      </c>
      <c r="O79" s="74">
        <f>IF(TrRoad_act!O55=0,"",O42/TrRoad_act!O55*1000
)</f>
        <v>2156.6535018753243</v>
      </c>
      <c r="P79" s="74">
        <f>IF(TrRoad_act!P55=0,"",P42/TrRoad_act!P55*1000
)</f>
        <v>2116.8384157700416</v>
      </c>
      <c r="Q79" s="74">
        <f>IF(TrRoad_act!Q55=0,"",Q42/TrRoad_act!Q55*1000
)</f>
        <v>1900.3055867101077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98.71146370818019</v>
      </c>
      <c r="C82" s="79">
        <f>IF(TrRoad_act!C4=0,"",C18/TrRoad_act!C4*1000)</f>
        <v>102.65002268485982</v>
      </c>
      <c r="D82" s="79">
        <f>IF(TrRoad_act!D4=0,"",D18/TrRoad_act!D4*1000)</f>
        <v>103.39420687610007</v>
      </c>
      <c r="E82" s="79">
        <f>IF(TrRoad_act!E4=0,"",E18/TrRoad_act!E4*1000)</f>
        <v>110.11757339530271</v>
      </c>
      <c r="F82" s="79">
        <f>IF(TrRoad_act!F4=0,"",F18/TrRoad_act!F4*1000)</f>
        <v>113.04208704242679</v>
      </c>
      <c r="G82" s="79">
        <f>IF(TrRoad_act!G4=0,"",G18/TrRoad_act!G4*1000)</f>
        <v>114.42737249894516</v>
      </c>
      <c r="H82" s="79">
        <f>IF(TrRoad_act!H4=0,"",H18/TrRoad_act!H4*1000)</f>
        <v>114.93208556686336</v>
      </c>
      <c r="I82" s="79">
        <f>IF(TrRoad_act!I4=0,"",I18/TrRoad_act!I4*1000)</f>
        <v>117.30986496460136</v>
      </c>
      <c r="J82" s="79">
        <f>IF(TrRoad_act!J4=0,"",J18/TrRoad_act!J4*1000)</f>
        <v>113.96474820158446</v>
      </c>
      <c r="K82" s="79">
        <f>IF(TrRoad_act!K4=0,"",K18/TrRoad_act!K4*1000)</f>
        <v>111.55999967071983</v>
      </c>
      <c r="L82" s="79">
        <f>IF(TrRoad_act!L4=0,"",L18/TrRoad_act!L4*1000)</f>
        <v>114.45288525962009</v>
      </c>
      <c r="M82" s="79">
        <f>IF(TrRoad_act!M4=0,"",M18/TrRoad_act!M4*1000)</f>
        <v>110.30785551145445</v>
      </c>
      <c r="N82" s="79">
        <f>IF(TrRoad_act!N4=0,"",N18/TrRoad_act!N4*1000)</f>
        <v>108.70722837312232</v>
      </c>
      <c r="O82" s="79">
        <f>IF(TrRoad_act!O4=0,"",O18/TrRoad_act!O4*1000)</f>
        <v>105.6234093608047</v>
      </c>
      <c r="P82" s="79">
        <f>IF(TrRoad_act!P4=0,"",P18/TrRoad_act!P4*1000)</f>
        <v>104.88804719789297</v>
      </c>
      <c r="Q82" s="79">
        <f>IF(TrRoad_act!Q4=0,"",Q18/TrRoad_act!Q4*1000)</f>
        <v>104.07923537139054</v>
      </c>
    </row>
    <row r="83" spans="1:17" ht="11.45" customHeight="1" x14ac:dyDescent="0.25">
      <c r="A83" s="23" t="s">
        <v>30</v>
      </c>
      <c r="B83" s="78">
        <f>IF(TrRoad_act!B5=0,"",B19/TrRoad_act!B5*1000)</f>
        <v>103.83655162584036</v>
      </c>
      <c r="C83" s="78">
        <f>IF(TrRoad_act!C5=0,"",C19/TrRoad_act!C5*1000)</f>
        <v>103.72002283196487</v>
      </c>
      <c r="D83" s="78">
        <f>IF(TrRoad_act!D5=0,"",D19/TrRoad_act!D5*1000)</f>
        <v>103.6642024586577</v>
      </c>
      <c r="E83" s="78">
        <f>IF(TrRoad_act!E5=0,"",E19/TrRoad_act!E5*1000)</f>
        <v>103.73651828292533</v>
      </c>
      <c r="F83" s="78">
        <f>IF(TrRoad_act!F5=0,"",F19/TrRoad_act!F5*1000)</f>
        <v>103.63227537073543</v>
      </c>
      <c r="G83" s="78">
        <f>IF(TrRoad_act!G5=0,"",G19/TrRoad_act!G5*1000)</f>
        <v>103.18102252678183</v>
      </c>
      <c r="H83" s="78">
        <f>IF(TrRoad_act!H5=0,"",H19/TrRoad_act!H5*1000)</f>
        <v>102.77148783122398</v>
      </c>
      <c r="I83" s="78">
        <f>IF(TrRoad_act!I5=0,"",I19/TrRoad_act!I5*1000)</f>
        <v>102.3314900621755</v>
      </c>
      <c r="J83" s="78">
        <f>IF(TrRoad_act!J5=0,"",J19/TrRoad_act!J5*1000)</f>
        <v>100.33498113879067</v>
      </c>
      <c r="K83" s="78">
        <f>IF(TrRoad_act!K5=0,"",K19/TrRoad_act!K5*1000)</f>
        <v>98.921274171182219</v>
      </c>
      <c r="L83" s="78">
        <f>IF(TrRoad_act!L5=0,"",L19/TrRoad_act!L5*1000)</f>
        <v>98.394824632463184</v>
      </c>
      <c r="M83" s="78">
        <f>IF(TrRoad_act!M5=0,"",M19/TrRoad_act!M5*1000)</f>
        <v>97.752225119935986</v>
      </c>
      <c r="N83" s="78">
        <f>IF(TrRoad_act!N5=0,"",N19/TrRoad_act!N5*1000)</f>
        <v>97.177729170298278</v>
      </c>
      <c r="O83" s="78">
        <f>IF(TrRoad_act!O5=0,"",O19/TrRoad_act!O5*1000)</f>
        <v>96.994831824060256</v>
      </c>
      <c r="P83" s="78">
        <f>IF(TrRoad_act!P5=0,"",P19/TrRoad_act!P5*1000)</f>
        <v>95.55574081231984</v>
      </c>
      <c r="Q83" s="78">
        <f>IF(TrRoad_act!Q5=0,"",Q19/TrRoad_act!Q5*1000)</f>
        <v>94.480016610044558</v>
      </c>
    </row>
    <row r="84" spans="1:17" ht="11.45" customHeight="1" x14ac:dyDescent="0.25">
      <c r="A84" s="19" t="s">
        <v>29</v>
      </c>
      <c r="B84" s="76">
        <f>IF(TrRoad_act!B6=0,"",B20/TrRoad_act!B6*1000)</f>
        <v>104.5491441527537</v>
      </c>
      <c r="C84" s="76">
        <f>IF(TrRoad_act!C6=0,"",C20/TrRoad_act!C6*1000)</f>
        <v>109.70502898752852</v>
      </c>
      <c r="D84" s="76">
        <f>IF(TrRoad_act!D6=0,"",D20/TrRoad_act!D6*1000)</f>
        <v>110.20270817537707</v>
      </c>
      <c r="E84" s="76">
        <f>IF(TrRoad_act!E6=0,"",E20/TrRoad_act!E6*1000)</f>
        <v>119.89746397099445</v>
      </c>
      <c r="F84" s="76">
        <f>IF(TrRoad_act!F6=0,"",F20/TrRoad_act!F6*1000)</f>
        <v>122.93347221148331</v>
      </c>
      <c r="G84" s="76">
        <f>IF(TrRoad_act!G6=0,"",G20/TrRoad_act!G6*1000)</f>
        <v>125.37198106167655</v>
      </c>
      <c r="H84" s="76">
        <f>IF(TrRoad_act!H6=0,"",H20/TrRoad_act!H6*1000)</f>
        <v>126.10437131089633</v>
      </c>
      <c r="I84" s="76">
        <f>IF(TrRoad_act!I6=0,"",I20/TrRoad_act!I6*1000)</f>
        <v>129.0631103205499</v>
      </c>
      <c r="J84" s="76">
        <f>IF(TrRoad_act!J6=0,"",J20/TrRoad_act!J6*1000)</f>
        <v>125.11518438767139</v>
      </c>
      <c r="K84" s="76">
        <f>IF(TrRoad_act!K6=0,"",K20/TrRoad_act!K6*1000)</f>
        <v>122.48600646166321</v>
      </c>
      <c r="L84" s="76">
        <f>IF(TrRoad_act!L6=0,"",L20/TrRoad_act!L6*1000)</f>
        <v>129.09445526526284</v>
      </c>
      <c r="M84" s="76">
        <f>IF(TrRoad_act!M6=0,"",M20/TrRoad_act!M6*1000)</f>
        <v>122.6424816351266</v>
      </c>
      <c r="N84" s="76">
        <f>IF(TrRoad_act!N6=0,"",N20/TrRoad_act!N6*1000)</f>
        <v>120.52994202485463</v>
      </c>
      <c r="O84" s="76">
        <f>IF(TrRoad_act!O6=0,"",O20/TrRoad_act!O6*1000)</f>
        <v>116.99573660154812</v>
      </c>
      <c r="P84" s="76">
        <f>IF(TrRoad_act!P6=0,"",P20/TrRoad_act!P6*1000)</f>
        <v>116.46375958692053</v>
      </c>
      <c r="Q84" s="76">
        <f>IF(TrRoad_act!Q6=0,"",Q20/TrRoad_act!Q6*1000)</f>
        <v>114.67244850250766</v>
      </c>
    </row>
    <row r="85" spans="1:17" ht="11.45" customHeight="1" x14ac:dyDescent="0.25">
      <c r="A85" s="62" t="s">
        <v>59</v>
      </c>
      <c r="B85" s="77">
        <f>IF(TrRoad_act!B7=0,"",B21/TrRoad_act!B7*1000)</f>
        <v>106.63638254621914</v>
      </c>
      <c r="C85" s="77">
        <f>IF(TrRoad_act!C7=0,"",C21/TrRoad_act!C7*1000)</f>
        <v>112.554762297548</v>
      </c>
      <c r="D85" s="77">
        <f>IF(TrRoad_act!D7=0,"",D21/TrRoad_act!D7*1000)</f>
        <v>114.0914596863099</v>
      </c>
      <c r="E85" s="77">
        <f>IF(TrRoad_act!E7=0,"",E21/TrRoad_act!E7*1000)</f>
        <v>125.00872473201447</v>
      </c>
      <c r="F85" s="77">
        <f>IF(TrRoad_act!F7=0,"",F21/TrRoad_act!F7*1000)</f>
        <v>128.619942758077</v>
      </c>
      <c r="G85" s="77">
        <f>IF(TrRoad_act!G7=0,"",G21/TrRoad_act!G7*1000)</f>
        <v>132.03448158231245</v>
      </c>
      <c r="H85" s="77">
        <f>IF(TrRoad_act!H7=0,"",H21/TrRoad_act!H7*1000)</f>
        <v>133.59032621663914</v>
      </c>
      <c r="I85" s="77">
        <f>IF(TrRoad_act!I7=0,"",I21/TrRoad_act!I7*1000)</f>
        <v>136.81936434263878</v>
      </c>
      <c r="J85" s="77">
        <f>IF(TrRoad_act!J7=0,"",J21/TrRoad_act!J7*1000)</f>
        <v>132.17142384978337</v>
      </c>
      <c r="K85" s="77">
        <f>IF(TrRoad_act!K7=0,"",K21/TrRoad_act!K7*1000)</f>
        <v>129.19442022651413</v>
      </c>
      <c r="L85" s="77">
        <f>IF(TrRoad_act!L7=0,"",L21/TrRoad_act!L7*1000)</f>
        <v>136.48225590899114</v>
      </c>
      <c r="M85" s="77">
        <f>IF(TrRoad_act!M7=0,"",M21/TrRoad_act!M7*1000)</f>
        <v>130.20670588916633</v>
      </c>
      <c r="N85" s="77">
        <f>IF(TrRoad_act!N7=0,"",N21/TrRoad_act!N7*1000)</f>
        <v>127.49898095740814</v>
      </c>
      <c r="O85" s="77">
        <f>IF(TrRoad_act!O7=0,"",O21/TrRoad_act!O7*1000)</f>
        <v>123.5247970198796</v>
      </c>
      <c r="P85" s="77">
        <f>IF(TrRoad_act!P7=0,"",P21/TrRoad_act!P7*1000)</f>
        <v>122.44701494114004</v>
      </c>
      <c r="Q85" s="77">
        <f>IF(TrRoad_act!Q7=0,"",Q21/TrRoad_act!Q7*1000)</f>
        <v>119.65779561772035</v>
      </c>
    </row>
    <row r="86" spans="1:17" ht="11.45" customHeight="1" x14ac:dyDescent="0.25">
      <c r="A86" s="62" t="s">
        <v>58</v>
      </c>
      <c r="B86" s="77">
        <f>IF(TrRoad_act!B8=0,"",B22/TrRoad_act!B8*1000)</f>
        <v>93.640240030476562</v>
      </c>
      <c r="C86" s="77">
        <f>IF(TrRoad_act!C8=0,"",C22/TrRoad_act!C8*1000)</f>
        <v>97.64834110105491</v>
      </c>
      <c r="D86" s="77">
        <f>IF(TrRoad_act!D8=0,"",D22/TrRoad_act!D8*1000)</f>
        <v>96.393263610207029</v>
      </c>
      <c r="E86" s="77">
        <f>IF(TrRoad_act!E8=0,"",E22/TrRoad_act!E8*1000)</f>
        <v>105.07142404301904</v>
      </c>
      <c r="F86" s="77">
        <f>IF(TrRoad_act!F8=0,"",F22/TrRoad_act!F8*1000)</f>
        <v>108.42689709295995</v>
      </c>
      <c r="G86" s="77">
        <f>IF(TrRoad_act!G8=0,"",G22/TrRoad_act!G8*1000)</f>
        <v>111.50810143280484</v>
      </c>
      <c r="H86" s="77">
        <f>IF(TrRoad_act!H8=0,"",H22/TrRoad_act!H8*1000)</f>
        <v>112.19073433368524</v>
      </c>
      <c r="I86" s="77">
        <f>IF(TrRoad_act!I8=0,"",I22/TrRoad_act!I8*1000)</f>
        <v>115.05360332234604</v>
      </c>
      <c r="J86" s="77">
        <f>IF(TrRoad_act!J8=0,"",J22/TrRoad_act!J8*1000)</f>
        <v>112.93320436638865</v>
      </c>
      <c r="K86" s="77">
        <f>IF(TrRoad_act!K8=0,"",K22/TrRoad_act!K8*1000)</f>
        <v>110.81005420029575</v>
      </c>
      <c r="L86" s="77">
        <f>IF(TrRoad_act!L8=0,"",L22/TrRoad_act!L8*1000)</f>
        <v>117.00612547031338</v>
      </c>
      <c r="M86" s="77">
        <f>IF(TrRoad_act!M8=0,"",M22/TrRoad_act!M8*1000)</f>
        <v>110.89512951123002</v>
      </c>
      <c r="N86" s="77">
        <f>IF(TrRoad_act!N8=0,"",N22/TrRoad_act!N8*1000)</f>
        <v>110.34982494017713</v>
      </c>
      <c r="O86" s="77">
        <f>IF(TrRoad_act!O8=0,"",O22/TrRoad_act!O8*1000)</f>
        <v>107.98518599783559</v>
      </c>
      <c r="P86" s="77">
        <f>IF(TrRoad_act!P8=0,"",P22/TrRoad_act!P8*1000)</f>
        <v>108.43102451513116</v>
      </c>
      <c r="Q86" s="77">
        <f>IF(TrRoad_act!Q8=0,"",Q22/TrRoad_act!Q8*1000)</f>
        <v>108.1430220381358</v>
      </c>
    </row>
    <row r="87" spans="1:17" ht="11.45" customHeight="1" x14ac:dyDescent="0.25">
      <c r="A87" s="62" t="s">
        <v>57</v>
      </c>
      <c r="B87" s="77">
        <f>IF(TrRoad_act!B9=0,"",B23/TrRoad_act!B9*1000)</f>
        <v>135.61329993084502</v>
      </c>
      <c r="C87" s="77">
        <f>IF(TrRoad_act!C9=0,"",C23/TrRoad_act!C9*1000)</f>
        <v>135.94720889251715</v>
      </c>
      <c r="D87" s="77">
        <f>IF(TrRoad_act!D9=0,"",D23/TrRoad_act!D9*1000)</f>
        <v>136.26177282331111</v>
      </c>
      <c r="E87" s="77">
        <f>IF(TrRoad_act!E9=0,"",E23/TrRoad_act!E9*1000)</f>
        <v>134.7224336975236</v>
      </c>
      <c r="F87" s="77">
        <f>IF(TrRoad_act!F9=0,"",F23/TrRoad_act!F9*1000)</f>
        <v>137.65389965206091</v>
      </c>
      <c r="G87" s="77">
        <f>IF(TrRoad_act!G9=0,"",G23/TrRoad_act!G9*1000)</f>
        <v>140.10829989432915</v>
      </c>
      <c r="H87" s="77">
        <f>IF(TrRoad_act!H9=0,"",H23/TrRoad_act!H9*1000)</f>
        <v>141.30447501049494</v>
      </c>
      <c r="I87" s="77">
        <f>IF(TrRoad_act!I9=0,"",I23/TrRoad_act!I9*1000)</f>
        <v>143.4732327619748</v>
      </c>
      <c r="J87" s="77">
        <f>IF(TrRoad_act!J9=0,"",J23/TrRoad_act!J9*1000)</f>
        <v>141.03508579105841</v>
      </c>
      <c r="K87" s="77">
        <f>IF(TrRoad_act!K9=0,"",K23/TrRoad_act!K9*1000)</f>
        <v>139.57996549161768</v>
      </c>
      <c r="L87" s="77">
        <f>IF(TrRoad_act!L9=0,"",L23/TrRoad_act!L9*1000)</f>
        <v>149.29582468073625</v>
      </c>
      <c r="M87" s="77">
        <f>IF(TrRoad_act!M9=0,"",M23/TrRoad_act!M9*1000)</f>
        <v>143.59986996438275</v>
      </c>
      <c r="N87" s="77">
        <f>IF(TrRoad_act!N9=0,"",N23/TrRoad_act!N9*1000)</f>
        <v>142.04060612003286</v>
      </c>
      <c r="O87" s="77">
        <f>IF(TrRoad_act!O9=0,"",O23/TrRoad_act!O9*1000)</f>
        <v>138.75291988583029</v>
      </c>
      <c r="P87" s="77">
        <f>IF(TrRoad_act!P9=0,"",P23/TrRoad_act!P9*1000)</f>
        <v>140.29742088601225</v>
      </c>
      <c r="Q87" s="77">
        <f>IF(TrRoad_act!Q9=0,"",Q23/TrRoad_act!Q9*1000)</f>
        <v>139.21403934496388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>
        <f>IF(TrRoad_act!L10=0,"",L24/TrRoad_act!L10*1000)</f>
        <v>121.33737302331147</v>
      </c>
      <c r="M88" s="77">
        <f>IF(TrRoad_act!M10=0,"",M24/TrRoad_act!M10*1000)</f>
        <v>122.80116459836646</v>
      </c>
      <c r="N88" s="77">
        <f>IF(TrRoad_act!N10=0,"",N24/TrRoad_act!N10*1000)</f>
        <v>113.8364662342962</v>
      </c>
      <c r="O88" s="77">
        <f>IF(TrRoad_act!O10=0,"",O24/TrRoad_act!O10*1000)</f>
        <v>106.11435623358382</v>
      </c>
      <c r="P88" s="77">
        <f>IF(TrRoad_act!P10=0,"",P24/TrRoad_act!P10*1000)</f>
        <v>90.823992088103026</v>
      </c>
      <c r="Q88" s="77">
        <f>IF(TrRoad_act!Q10=0,"",Q24/TrRoad_act!Q10*1000)</f>
        <v>88.604958068968656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>
        <f>IF(TrRoad_act!O11=0,"",O25/TrRoad_act!O11*1000)</f>
        <v>43.451272896976114</v>
      </c>
      <c r="P89" s="77">
        <f>IF(TrRoad_act!P11=0,"",P25/TrRoad_act!P11*1000)</f>
        <v>34.547612653633003</v>
      </c>
      <c r="Q89" s="77">
        <f>IF(TrRoad_act!Q11=0,"",Q25/TrRoad_act!Q11*1000)</f>
        <v>49.020036333040572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75.15098251893771</v>
      </c>
      <c r="C91" s="76">
        <f>IF(TrRoad_act!C13=0,"",C27/TrRoad_act!C13*1000)</f>
        <v>77.002679980192397</v>
      </c>
      <c r="D91" s="76">
        <f>IF(TrRoad_act!D13=0,"",D27/TrRoad_act!D13*1000)</f>
        <v>76.479872171469538</v>
      </c>
      <c r="E91" s="76">
        <f>IF(TrRoad_act!E13=0,"",E27/TrRoad_act!E13*1000)</f>
        <v>70.554854809825741</v>
      </c>
      <c r="F91" s="76">
        <f>IF(TrRoad_act!F13=0,"",F27/TrRoad_act!F13*1000)</f>
        <v>69.98883926861977</v>
      </c>
      <c r="G91" s="76">
        <f>IF(TrRoad_act!G13=0,"",G27/TrRoad_act!G13*1000)</f>
        <v>67.339813964841355</v>
      </c>
      <c r="H91" s="76">
        <f>IF(TrRoad_act!H13=0,"",H27/TrRoad_act!H13*1000)</f>
        <v>67.490096686155496</v>
      </c>
      <c r="I91" s="76">
        <f>IF(TrRoad_act!I13=0,"",I27/TrRoad_act!I13*1000)</f>
        <v>66.590633993220365</v>
      </c>
      <c r="J91" s="76">
        <f>IF(TrRoad_act!J13=0,"",J27/TrRoad_act!J13*1000)</f>
        <v>65.208084902959371</v>
      </c>
      <c r="K91" s="76">
        <f>IF(TrRoad_act!K13=0,"",K27/TrRoad_act!K13*1000)</f>
        <v>63.653610672833345</v>
      </c>
      <c r="L91" s="76">
        <f>IF(TrRoad_act!L13=0,"",L27/TrRoad_act!L13*1000)</f>
        <v>61.110524045748612</v>
      </c>
      <c r="M91" s="76">
        <f>IF(TrRoad_act!M13=0,"",M27/TrRoad_act!M13*1000)</f>
        <v>60.608118895829016</v>
      </c>
      <c r="N91" s="76">
        <f>IF(TrRoad_act!N13=0,"",N27/TrRoad_act!N13*1000)</f>
        <v>60.145921994176021</v>
      </c>
      <c r="O91" s="76">
        <f>IF(TrRoad_act!O13=0,"",O27/TrRoad_act!O13*1000)</f>
        <v>59.793605475521119</v>
      </c>
      <c r="P91" s="76">
        <f>IF(TrRoad_act!P13=0,"",P27/TrRoad_act!P13*1000)</f>
        <v>59.992581169185399</v>
      </c>
      <c r="Q91" s="76">
        <f>IF(TrRoad_act!Q13=0,"",Q27/TrRoad_act!Q13*1000)</f>
        <v>59.740448330831029</v>
      </c>
    </row>
    <row r="92" spans="1:17" ht="11.45" customHeight="1" x14ac:dyDescent="0.25">
      <c r="A92" s="62" t="s">
        <v>59</v>
      </c>
      <c r="B92" s="75">
        <f>IF(TrRoad_act!B14=0,"",B28/TrRoad_act!B14*1000)</f>
        <v>61.326660313511425</v>
      </c>
      <c r="C92" s="75">
        <f>IF(TrRoad_act!C14=0,"",C28/TrRoad_act!C14*1000)</f>
        <v>63.182089704090131</v>
      </c>
      <c r="D92" s="75">
        <f>IF(TrRoad_act!D14=0,"",D28/TrRoad_act!D14*1000)</f>
        <v>64.02189568976037</v>
      </c>
      <c r="E92" s="75">
        <f>IF(TrRoad_act!E14=0,"",E28/TrRoad_act!E14*1000)</f>
        <v>59.591508810605525</v>
      </c>
      <c r="F92" s="75">
        <f>IF(TrRoad_act!F14=0,"",F28/TrRoad_act!F14*1000)</f>
        <v>59.506937876574312</v>
      </c>
      <c r="G92" s="75">
        <f>IF(TrRoad_act!G14=0,"",G28/TrRoad_act!G14*1000)</f>
        <v>57.355430369716785</v>
      </c>
      <c r="H92" s="75">
        <f>IF(TrRoad_act!H14=0,"",H28/TrRoad_act!H14*1000)</f>
        <v>57.69113177505541</v>
      </c>
      <c r="I92" s="75">
        <f>IF(TrRoad_act!I14=0,"",I28/TrRoad_act!I14*1000)</f>
        <v>58.096310528426919</v>
      </c>
      <c r="J92" s="75">
        <f>IF(TrRoad_act!J14=0,"",J28/TrRoad_act!J14*1000)</f>
        <v>57.524256715522085</v>
      </c>
      <c r="K92" s="75">
        <f>IF(TrRoad_act!K14=0,"",K28/TrRoad_act!K14*1000)</f>
        <v>57.218561424515329</v>
      </c>
      <c r="L92" s="75">
        <f>IF(TrRoad_act!L14=0,"",L28/TrRoad_act!L14*1000)</f>
        <v>56.172665399109896</v>
      </c>
      <c r="M92" s="75">
        <f>IF(TrRoad_act!M14=0,"",M28/TrRoad_act!M14*1000)</f>
        <v>57.464543355368697</v>
      </c>
      <c r="N92" s="75">
        <f>IF(TrRoad_act!N14=0,"",N28/TrRoad_act!N14*1000)</f>
        <v>57.623759269315094</v>
      </c>
      <c r="O92" s="75">
        <f>IF(TrRoad_act!O14=0,"",O28/TrRoad_act!O14*1000)</f>
        <v>57.740562300755307</v>
      </c>
      <c r="P92" s="75">
        <f>IF(TrRoad_act!P14=0,"",P28/TrRoad_act!P14*1000)</f>
        <v>57.201076169716004</v>
      </c>
      <c r="Q92" s="75">
        <f>IF(TrRoad_act!Q14=0,"",Q28/TrRoad_act!Q14*1000)</f>
        <v>57.681884497963729</v>
      </c>
    </row>
    <row r="93" spans="1:17" ht="11.45" customHeight="1" x14ac:dyDescent="0.25">
      <c r="A93" s="62" t="s">
        <v>58</v>
      </c>
      <c r="B93" s="75">
        <f>IF(TrRoad_act!B15=0,"",B29/TrRoad_act!B15*1000)</f>
        <v>79.359271573758278</v>
      </c>
      <c r="C93" s="75">
        <f>IF(TrRoad_act!C15=0,"",C29/TrRoad_act!C15*1000)</f>
        <v>80.967129647991726</v>
      </c>
      <c r="D93" s="75">
        <f>IF(TrRoad_act!D15=0,"",D29/TrRoad_act!D15*1000)</f>
        <v>80.758136929855084</v>
      </c>
      <c r="E93" s="75">
        <f>IF(TrRoad_act!E15=0,"",E29/TrRoad_act!E15*1000)</f>
        <v>74.856733689401707</v>
      </c>
      <c r="F93" s="75">
        <f>IF(TrRoad_act!F15=0,"",F29/TrRoad_act!F15*1000)</f>
        <v>74.445778060925591</v>
      </c>
      <c r="G93" s="75">
        <f>IF(TrRoad_act!G15=0,"",G29/TrRoad_act!G15*1000)</f>
        <v>71.835464926482288</v>
      </c>
      <c r="H93" s="75">
        <f>IF(TrRoad_act!H15=0,"",H29/TrRoad_act!H15*1000)</f>
        <v>71.257651954061387</v>
      </c>
      <c r="I93" s="75">
        <f>IF(TrRoad_act!I15=0,"",I29/TrRoad_act!I15*1000)</f>
        <v>70.526669396220569</v>
      </c>
      <c r="J93" s="75">
        <f>IF(TrRoad_act!J15=0,"",J29/TrRoad_act!J15*1000)</f>
        <v>69.078824386902383</v>
      </c>
      <c r="K93" s="75">
        <f>IF(TrRoad_act!K15=0,"",K29/TrRoad_act!K15*1000)</f>
        <v>67.453715255278766</v>
      </c>
      <c r="L93" s="75">
        <f>IF(TrRoad_act!L15=0,"",L29/TrRoad_act!L15*1000)</f>
        <v>64.770407568411784</v>
      </c>
      <c r="M93" s="75">
        <f>IF(TrRoad_act!M15=0,"",M29/TrRoad_act!M15*1000)</f>
        <v>64.440284948641164</v>
      </c>
      <c r="N93" s="75">
        <f>IF(TrRoad_act!N15=0,"",N29/TrRoad_act!N15*1000)</f>
        <v>64.200327857233404</v>
      </c>
      <c r="O93" s="75">
        <f>IF(TrRoad_act!O15=0,"",O29/TrRoad_act!O15*1000)</f>
        <v>63.019976904126942</v>
      </c>
      <c r="P93" s="75">
        <f>IF(TrRoad_act!P15=0,"",P29/TrRoad_act!P15*1000)</f>
        <v>61.936262399793733</v>
      </c>
      <c r="Q93" s="75">
        <f>IF(TrRoad_act!Q15=0,"",Q29/TrRoad_act!Q15*1000)</f>
        <v>62.115301343766333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>
        <f>IF(TrRoad_act!B17=0,"",B31/TrRoad_act!B17*1000)</f>
        <v>45.740908851420315</v>
      </c>
      <c r="C95" s="75">
        <f>IF(TrRoad_act!C17=0,"",C31/TrRoad_act!C17*1000)</f>
        <v>46.417631395986859</v>
      </c>
      <c r="D95" s="75">
        <f>IF(TrRoad_act!D17=0,"",D31/TrRoad_act!D17*1000)</f>
        <v>45.890742746556022</v>
      </c>
      <c r="E95" s="75">
        <f>IF(TrRoad_act!E17=0,"",E31/TrRoad_act!E17*1000)</f>
        <v>42.490547142916668</v>
      </c>
      <c r="F95" s="75">
        <f>IF(TrRoad_act!F17=0,"",F31/TrRoad_act!F17*1000)</f>
        <v>51.685891977144827</v>
      </c>
      <c r="G95" s="75">
        <f>IF(TrRoad_act!G17=0,"",G31/TrRoad_act!G17*1000)</f>
        <v>43.009337204079777</v>
      </c>
      <c r="H95" s="75">
        <f>IF(TrRoad_act!H17=0,"",H31/TrRoad_act!H17*1000)</f>
        <v>63.117596628245217</v>
      </c>
      <c r="I95" s="75">
        <f>IF(TrRoad_act!I17=0,"",I31/TrRoad_act!I17*1000)</f>
        <v>40.476895557919732</v>
      </c>
      <c r="J95" s="75">
        <f>IF(TrRoad_act!J17=0,"",J31/TrRoad_act!J17*1000)</f>
        <v>40.700718081900803</v>
      </c>
      <c r="K95" s="75">
        <f>IF(TrRoad_act!K17=0,"",K31/TrRoad_act!K17*1000)</f>
        <v>40.9195178387684</v>
      </c>
      <c r="L95" s="75">
        <f>IF(TrRoad_act!L17=0,"",L31/TrRoad_act!L17*1000)</f>
        <v>40.137075987073821</v>
      </c>
      <c r="M95" s="75">
        <f>IF(TrRoad_act!M17=0,"",M31/TrRoad_act!M17*1000)</f>
        <v>41.146810807383176</v>
      </c>
      <c r="N95" s="75">
        <f>IF(TrRoad_act!N17=0,"",N31/TrRoad_act!N17*1000)</f>
        <v>41.200719344109267</v>
      </c>
      <c r="O95" s="75">
        <f>IF(TrRoad_act!O17=0,"",O31/TrRoad_act!O17*1000)</f>
        <v>41.17500961535206</v>
      </c>
      <c r="P95" s="75">
        <f>IF(TrRoad_act!P17=0,"",P31/TrRoad_act!P17*1000)</f>
        <v>40.940504863683728</v>
      </c>
      <c r="Q95" s="75">
        <f>IF(TrRoad_act!Q17=0,"",Q31/TrRoad_act!Q17*1000)</f>
        <v>41.090203715318822</v>
      </c>
    </row>
    <row r="96" spans="1:17" ht="11.45" customHeight="1" x14ac:dyDescent="0.25">
      <c r="A96" s="62" t="s">
        <v>55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120.09145114279868</v>
      </c>
      <c r="C97" s="79">
        <f>IF(TrRoad_act!C19=0,"",C33/TrRoad_act!C19*1000)</f>
        <v>124.80977874201778</v>
      </c>
      <c r="D97" s="79">
        <f>IF(TrRoad_act!D19=0,"",D33/TrRoad_act!D19*1000)</f>
        <v>131.12275383819963</v>
      </c>
      <c r="E97" s="79">
        <f>IF(TrRoad_act!E19=0,"",E33/TrRoad_act!E19*1000)</f>
        <v>156.17052517437057</v>
      </c>
      <c r="F97" s="79">
        <f>IF(TrRoad_act!F19=0,"",F33/TrRoad_act!F19*1000)</f>
        <v>170.59889330643091</v>
      </c>
      <c r="G97" s="79">
        <f>IF(TrRoad_act!G19=0,"",G33/TrRoad_act!G19*1000)</f>
        <v>200.88325196327551</v>
      </c>
      <c r="H97" s="79">
        <f>IF(TrRoad_act!H19=0,"",H33/TrRoad_act!H19*1000)</f>
        <v>204.56160701105284</v>
      </c>
      <c r="I97" s="79">
        <f>IF(TrRoad_act!I19=0,"",I33/TrRoad_act!I19*1000)</f>
        <v>213.91326843915277</v>
      </c>
      <c r="J97" s="79">
        <f>IF(TrRoad_act!J19=0,"",J33/TrRoad_act!J19*1000)</f>
        <v>222.04158553470106</v>
      </c>
      <c r="K97" s="79">
        <f>IF(TrRoad_act!K19=0,"",K33/TrRoad_act!K19*1000)</f>
        <v>238.44704469891903</v>
      </c>
      <c r="L97" s="79">
        <f>IF(TrRoad_act!L19=0,"",L33/TrRoad_act!L19*1000)</f>
        <v>206.5665502297073</v>
      </c>
      <c r="M97" s="79">
        <f>IF(TrRoad_act!M19=0,"",M33/TrRoad_act!M19*1000)</f>
        <v>201.89885737322552</v>
      </c>
      <c r="N97" s="79">
        <f>IF(TrRoad_act!N19=0,"",N33/TrRoad_act!N19*1000)</f>
        <v>208.03612571976186</v>
      </c>
      <c r="O97" s="79">
        <f>IF(TrRoad_act!O19=0,"",O33/TrRoad_act!O19*1000)</f>
        <v>193.35174098732821</v>
      </c>
      <c r="P97" s="79">
        <f>IF(TrRoad_act!P19=0,"",P33/TrRoad_act!P19*1000)</f>
        <v>193.18064842303059</v>
      </c>
      <c r="Q97" s="79">
        <f>IF(TrRoad_act!Q19=0,"",Q33/TrRoad_act!Q19*1000)</f>
        <v>181.3729828865109</v>
      </c>
    </row>
    <row r="98" spans="1:17" ht="11.45" customHeight="1" x14ac:dyDescent="0.25">
      <c r="A98" s="23" t="s">
        <v>27</v>
      </c>
      <c r="B98" s="78">
        <f>IF(TrRoad_act!B20=0,"",B34/TrRoad_act!B20*1000)</f>
        <v>1757.0805941690007</v>
      </c>
      <c r="C98" s="78">
        <f>IF(TrRoad_act!C20=0,"",C34/TrRoad_act!C20*1000)</f>
        <v>1724.8809377119785</v>
      </c>
      <c r="D98" s="78">
        <f>IF(TrRoad_act!D20=0,"",D34/TrRoad_act!D20*1000)</f>
        <v>1696.0627483551029</v>
      </c>
      <c r="E98" s="78">
        <f>IF(TrRoad_act!E20=0,"",E34/TrRoad_act!E20*1000)</f>
        <v>1673.7158671207019</v>
      </c>
      <c r="F98" s="78">
        <f>IF(TrRoad_act!F20=0,"",F34/TrRoad_act!F20*1000)</f>
        <v>1663.6756481567647</v>
      </c>
      <c r="G98" s="78">
        <f>IF(TrRoad_act!G20=0,"",G34/TrRoad_act!G20*1000)</f>
        <v>1662.1516364733916</v>
      </c>
      <c r="H98" s="78">
        <f>IF(TrRoad_act!H20=0,"",H34/TrRoad_act!H20*1000)</f>
        <v>1652.0924112075627</v>
      </c>
      <c r="I98" s="78">
        <f>IF(TrRoad_act!I20=0,"",I34/TrRoad_act!I20*1000)</f>
        <v>1643.0127137867289</v>
      </c>
      <c r="J98" s="78">
        <f>IF(TrRoad_act!J20=0,"",J34/TrRoad_act!J20*1000)</f>
        <v>1641.7599592158444</v>
      </c>
      <c r="K98" s="78">
        <f>IF(TrRoad_act!K20=0,"",K34/TrRoad_act!K20*1000)</f>
        <v>1616.3947933527456</v>
      </c>
      <c r="L98" s="78">
        <f>IF(TrRoad_act!L20=0,"",L34/TrRoad_act!L20*1000)</f>
        <v>1618.5578003818662</v>
      </c>
      <c r="M98" s="78">
        <f>IF(TrRoad_act!M20=0,"",M34/TrRoad_act!M20*1000)</f>
        <v>1599.2095327511036</v>
      </c>
      <c r="N98" s="78">
        <f>IF(TrRoad_act!N20=0,"",N34/TrRoad_act!N20*1000)</f>
        <v>1616.0499722305965</v>
      </c>
      <c r="O98" s="78">
        <f>IF(TrRoad_act!O20=0,"",O34/TrRoad_act!O20*1000)</f>
        <v>1632.8206412091122</v>
      </c>
      <c r="P98" s="78">
        <f>IF(TrRoad_act!P20=0,"",P34/TrRoad_act!P20*1000)</f>
        <v>1656.1123754355945</v>
      </c>
      <c r="Q98" s="78">
        <f>IF(TrRoad_act!Q20=0,"",Q34/TrRoad_act!Q20*1000)</f>
        <v>1676.1165020084379</v>
      </c>
    </row>
    <row r="99" spans="1:17" ht="11.45" customHeight="1" x14ac:dyDescent="0.25">
      <c r="A99" s="62" t="s">
        <v>59</v>
      </c>
      <c r="B99" s="77">
        <f>IF(TrRoad_act!B21=0,"",B35/TrRoad_act!B21*1000)</f>
        <v>2037.0419741873866</v>
      </c>
      <c r="C99" s="77">
        <f>IF(TrRoad_act!C21=0,"",C35/TrRoad_act!C21*1000)</f>
        <v>2003.5359189798494</v>
      </c>
      <c r="D99" s="77">
        <f>IF(TrRoad_act!D21=0,"",D35/TrRoad_act!D21*1000)</f>
        <v>1984.0326445203812</v>
      </c>
      <c r="E99" s="77">
        <f>IF(TrRoad_act!E21=0,"",E35/TrRoad_act!E21*1000)</f>
        <v>1977.3959091973177</v>
      </c>
      <c r="F99" s="77">
        <f>IF(TrRoad_act!F21=0,"",F35/TrRoad_act!F21*1000)</f>
        <v>1961.3521136373895</v>
      </c>
      <c r="G99" s="77">
        <f>IF(TrRoad_act!G21=0,"",G35/TrRoad_act!G21*1000)</f>
        <v>1939.2725777894898</v>
      </c>
      <c r="H99" s="77">
        <f>IF(TrRoad_act!H21=0,"",H35/TrRoad_act!H21*1000)</f>
        <v>1912.4474455865152</v>
      </c>
      <c r="I99" s="77">
        <f>IF(TrRoad_act!I21=0,"",I35/TrRoad_act!I21*1000)</f>
        <v>1892.2264887677327</v>
      </c>
      <c r="J99" s="77">
        <f>IF(TrRoad_act!J21=0,"",J35/TrRoad_act!J21*1000)</f>
        <v>1852.8800778021825</v>
      </c>
      <c r="K99" s="77">
        <f>IF(TrRoad_act!K21=0,"",K35/TrRoad_act!K21*1000)</f>
        <v>1824.5692729155223</v>
      </c>
      <c r="L99" s="77">
        <f>IF(TrRoad_act!L21=0,"",L35/TrRoad_act!L21*1000)</f>
        <v>1819.4603727005026</v>
      </c>
      <c r="M99" s="77">
        <f>IF(TrRoad_act!M21=0,"",M35/TrRoad_act!M21*1000)</f>
        <v>1814.7348355947422</v>
      </c>
      <c r="N99" s="77">
        <f>IF(TrRoad_act!N21=0,"",N35/TrRoad_act!N21*1000)</f>
        <v>1819.0813148300383</v>
      </c>
      <c r="O99" s="77">
        <f>IF(TrRoad_act!O21=0,"",O35/TrRoad_act!O21*1000)</f>
        <v>1826.4410678632928</v>
      </c>
      <c r="P99" s="77">
        <f>IF(TrRoad_act!P21=0,"",P35/TrRoad_act!P21*1000)</f>
        <v>1815.2036186371417</v>
      </c>
      <c r="Q99" s="77">
        <f>IF(TrRoad_act!Q21=0,"",Q35/TrRoad_act!Q21*1000)</f>
        <v>1809.765059157839</v>
      </c>
    </row>
    <row r="100" spans="1:17" ht="11.45" customHeight="1" x14ac:dyDescent="0.25">
      <c r="A100" s="62" t="s">
        <v>58</v>
      </c>
      <c r="B100" s="77">
        <f>IF(TrRoad_act!B22=0,"",B36/TrRoad_act!B22*1000)</f>
        <v>1641.4913414679074</v>
      </c>
      <c r="C100" s="77">
        <f>IF(TrRoad_act!C22=0,"",C36/TrRoad_act!C22*1000)</f>
        <v>1619.7110847054162</v>
      </c>
      <c r="D100" s="77">
        <f>IF(TrRoad_act!D22=0,"",D36/TrRoad_act!D22*1000)</f>
        <v>1597.9921016729172</v>
      </c>
      <c r="E100" s="77">
        <f>IF(TrRoad_act!E22=0,"",E36/TrRoad_act!E22*1000)</f>
        <v>1590.0020455117265</v>
      </c>
      <c r="F100" s="77">
        <f>IF(TrRoad_act!F22=0,"",F36/TrRoad_act!F22*1000)</f>
        <v>1592.6587408465457</v>
      </c>
      <c r="G100" s="77">
        <f>IF(TrRoad_act!G22=0,"",G36/TrRoad_act!G22*1000)</f>
        <v>1603.0576098385111</v>
      </c>
      <c r="H100" s="77">
        <f>IF(TrRoad_act!H22=0,"",H36/TrRoad_act!H22*1000)</f>
        <v>1597.3762739345607</v>
      </c>
      <c r="I100" s="77">
        <f>IF(TrRoad_act!I22=0,"",I36/TrRoad_act!I22*1000)</f>
        <v>1591.7659175308438</v>
      </c>
      <c r="J100" s="77">
        <f>IF(TrRoad_act!J22=0,"",J36/TrRoad_act!J22*1000)</f>
        <v>1600.759911635341</v>
      </c>
      <c r="K100" s="77">
        <f>IF(TrRoad_act!K22=0,"",K36/TrRoad_act!K22*1000)</f>
        <v>1576.9037117044127</v>
      </c>
      <c r="L100" s="77">
        <f>IF(TrRoad_act!L22=0,"",L36/TrRoad_act!L22*1000)</f>
        <v>1582.876120765794</v>
      </c>
      <c r="M100" s="77">
        <f>IF(TrRoad_act!M22=0,"",M36/TrRoad_act!M22*1000)</f>
        <v>1562.9471822588121</v>
      </c>
      <c r="N100" s="77">
        <f>IF(TrRoad_act!N22=0,"",N36/TrRoad_act!N22*1000)</f>
        <v>1580.5073344164498</v>
      </c>
      <c r="O100" s="77">
        <f>IF(TrRoad_act!O22=0,"",O36/TrRoad_act!O22*1000)</f>
        <v>1598.231655746916</v>
      </c>
      <c r="P100" s="77">
        <f>IF(TrRoad_act!P22=0,"",P36/TrRoad_act!P22*1000)</f>
        <v>1624.9341616011727</v>
      </c>
      <c r="Q100" s="77">
        <f>IF(TrRoad_act!Q22=0,"",Q36/TrRoad_act!Q22*1000)</f>
        <v>1649.0801998236482</v>
      </c>
    </row>
    <row r="101" spans="1:17" ht="11.45" customHeight="1" x14ac:dyDescent="0.25">
      <c r="A101" s="62" t="s">
        <v>57</v>
      </c>
      <c r="B101" s="77">
        <f>IF(TrRoad_act!B23=0,"",B37/TrRoad_act!B23*1000)</f>
        <v>3093.3333304328835</v>
      </c>
      <c r="C101" s="77">
        <f>IF(TrRoad_act!C23=0,"",C37/TrRoad_act!C23*1000)</f>
        <v>3104.2367912257005</v>
      </c>
      <c r="D101" s="77">
        <f>IF(TrRoad_act!D23=0,"",D37/TrRoad_act!D23*1000)</f>
        <v>3088.1434245780356</v>
      </c>
      <c r="E101" s="77">
        <f>IF(TrRoad_act!E23=0,"",E37/TrRoad_act!E23*1000)</f>
        <v>3064.7207261080343</v>
      </c>
      <c r="F101" s="77">
        <f>IF(TrRoad_act!F23=0,"",F37/TrRoad_act!F23*1000)</f>
        <v>3028.6522095502492</v>
      </c>
      <c r="G101" s="77">
        <f>IF(TrRoad_act!G23=0,"",G37/TrRoad_act!G23*1000)</f>
        <v>2998.5727318670461</v>
      </c>
      <c r="H101" s="77">
        <f>IF(TrRoad_act!H23=0,"",H37/TrRoad_act!H23*1000)</f>
        <v>2962.5230984906934</v>
      </c>
      <c r="I101" s="77">
        <f>IF(TrRoad_act!I23=0,"",I37/TrRoad_act!I23*1000)</f>
        <v>2927.9295653939353</v>
      </c>
      <c r="J101" s="77">
        <f>IF(TrRoad_act!J23=0,"",J37/TrRoad_act!J23*1000)</f>
        <v>2924.7291921103429</v>
      </c>
      <c r="K101" s="77">
        <f>IF(TrRoad_act!K23=0,"",K37/TrRoad_act!K23*1000)</f>
        <v>2904.5838253268489</v>
      </c>
      <c r="L101" s="77">
        <f>IF(TrRoad_act!L23=0,"",L37/TrRoad_act!L23*1000)</f>
        <v>2901.6700008571906</v>
      </c>
      <c r="M101" s="77">
        <f>IF(TrRoad_act!M23=0,"",M37/TrRoad_act!M23*1000)</f>
        <v>2896.5593867679318</v>
      </c>
      <c r="N101" s="77">
        <f>IF(TrRoad_act!N23=0,"",N37/TrRoad_act!N23*1000)</f>
        <v>2906.2272366795778</v>
      </c>
      <c r="O101" s="77">
        <f>IF(TrRoad_act!O23=0,"",O37/TrRoad_act!O23*1000)</f>
        <v>2931.5382521811616</v>
      </c>
      <c r="P101" s="77">
        <f>IF(TrRoad_act!P23=0,"",P37/TrRoad_act!P23*1000)</f>
        <v>2959.6669071515871</v>
      </c>
      <c r="Q101" s="77">
        <f>IF(TrRoad_act!Q23=0,"",Q37/TrRoad_act!Q23*1000)</f>
        <v>2962.5326730937331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>
        <f>IF(TrRoad_act!N24=0,"",N38/TrRoad_act!N24*1000)</f>
        <v>2185.6152795151029</v>
      </c>
      <c r="O102" s="77">
        <f>IF(TrRoad_act!O24=0,"",O38/TrRoad_act!O24*1000)</f>
        <v>2166.5819849671993</v>
      </c>
      <c r="P102" s="77">
        <f>IF(TrRoad_act!P24=0,"",P38/TrRoad_act!P24*1000)</f>
        <v>2110.7704217644946</v>
      </c>
      <c r="Q102" s="77">
        <f>IF(TrRoad_act!Q24=0,"",Q38/TrRoad_act!Q24*1000)</f>
        <v>1835.5221583252726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 t="str">
        <f>IF(TrRoad_act!M25=0,"",M39/TrRoad_act!M25*1000)</f>
        <v/>
      </c>
      <c r="N103" s="77" t="str">
        <f>IF(TrRoad_act!N25=0,"",N39/TrRoad_act!N25*1000)</f>
        <v/>
      </c>
      <c r="O103" s="77" t="str">
        <f>IF(TrRoad_act!O25=0,"",O39/TrRoad_act!O25*1000)</f>
        <v/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107.3529549540453</v>
      </c>
      <c r="C104" s="76">
        <f>IF(TrRoad_act!C26=0,"",C40/TrRoad_act!C26*1000)</f>
        <v>111.15827685240545</v>
      </c>
      <c r="D104" s="76">
        <f>IF(TrRoad_act!D26=0,"",D40/TrRoad_act!D26*1000)</f>
        <v>116.39924914645077</v>
      </c>
      <c r="E104" s="76">
        <f>IF(TrRoad_act!E26=0,"",E40/TrRoad_act!E26*1000)</f>
        <v>139.99503412008482</v>
      </c>
      <c r="F104" s="76">
        <f>IF(TrRoad_act!F26=0,"",F40/TrRoad_act!F26*1000)</f>
        <v>152.2750357738631</v>
      </c>
      <c r="G104" s="76">
        <f>IF(TrRoad_act!G26=0,"",G40/TrRoad_act!G26*1000)</f>
        <v>179.19918454607534</v>
      </c>
      <c r="H104" s="76">
        <f>IF(TrRoad_act!H26=0,"",H40/TrRoad_act!H26*1000)</f>
        <v>180.54731434579841</v>
      </c>
      <c r="I104" s="76">
        <f>IF(TrRoad_act!I26=0,"",I40/TrRoad_act!I26*1000)</f>
        <v>186.88538472941138</v>
      </c>
      <c r="J104" s="76">
        <f>IF(TrRoad_act!J26=0,"",J40/TrRoad_act!J26*1000)</f>
        <v>188.68117085435722</v>
      </c>
      <c r="K104" s="76">
        <f>IF(TrRoad_act!K26=0,"",K40/TrRoad_act!K26*1000)</f>
        <v>201.48384445763995</v>
      </c>
      <c r="L104" s="76">
        <f>IF(TrRoad_act!L26=0,"",L40/TrRoad_act!L26*1000)</f>
        <v>170.19416587373073</v>
      </c>
      <c r="M104" s="76">
        <f>IF(TrRoad_act!M26=0,"",M40/TrRoad_act!M26*1000)</f>
        <v>166.58332330187369</v>
      </c>
      <c r="N104" s="76">
        <f>IF(TrRoad_act!N26=0,"",N40/TrRoad_act!N26*1000)</f>
        <v>171.18670431824901</v>
      </c>
      <c r="O104" s="76">
        <f>IF(TrRoad_act!O26=0,"",O40/TrRoad_act!O26*1000)</f>
        <v>157.6998814688518</v>
      </c>
      <c r="P104" s="76">
        <f>IF(TrRoad_act!P26=0,"",P40/TrRoad_act!P26*1000)</f>
        <v>155.02449873222002</v>
      </c>
      <c r="Q104" s="76">
        <f>IF(TrRoad_act!Q26=0,"",Q40/TrRoad_act!Q26*1000)</f>
        <v>144.25534870853835</v>
      </c>
    </row>
    <row r="105" spans="1:17" ht="11.45" customHeight="1" x14ac:dyDescent="0.25">
      <c r="A105" s="17" t="s">
        <v>23</v>
      </c>
      <c r="B105" s="75">
        <f>IF(TrRoad_act!B27=0,"",B41/TrRoad_act!B27*1000)</f>
        <v>121.57356032098846</v>
      </c>
      <c r="C105" s="75">
        <f>IF(TrRoad_act!C27=0,"",C41/TrRoad_act!C27*1000)</f>
        <v>135.15077256020552</v>
      </c>
      <c r="D105" s="75">
        <f>IF(TrRoad_act!D27=0,"",D41/TrRoad_act!D27*1000)</f>
        <v>141.47186599932536</v>
      </c>
      <c r="E105" s="75">
        <f>IF(TrRoad_act!E27=0,"",E41/TrRoad_act!E27*1000)</f>
        <v>160.05921102458592</v>
      </c>
      <c r="F105" s="75">
        <f>IF(TrRoad_act!F27=0,"",F41/TrRoad_act!F27*1000)</f>
        <v>190.94794180780383</v>
      </c>
      <c r="G105" s="75">
        <f>IF(TrRoad_act!G27=0,"",G41/TrRoad_act!G27*1000)</f>
        <v>232.97520684404677</v>
      </c>
      <c r="H105" s="75">
        <f>IF(TrRoad_act!H27=0,"",H41/TrRoad_act!H27*1000)</f>
        <v>216.63546119985295</v>
      </c>
      <c r="I105" s="75">
        <f>IF(TrRoad_act!I27=0,"",I41/TrRoad_act!I27*1000)</f>
        <v>216.58842388864508</v>
      </c>
      <c r="J105" s="75">
        <f>IF(TrRoad_act!J27=0,"",J41/TrRoad_act!J27*1000)</f>
        <v>206.31127860826319</v>
      </c>
      <c r="K105" s="75">
        <f>IF(TrRoad_act!K27=0,"",K41/TrRoad_act!K27*1000)</f>
        <v>199.20324038642948</v>
      </c>
      <c r="L105" s="75">
        <f>IF(TrRoad_act!L27=0,"",L41/TrRoad_act!L27*1000)</f>
        <v>175.83455287803673</v>
      </c>
      <c r="M105" s="75">
        <f>IF(TrRoad_act!M27=0,"",M41/TrRoad_act!M27*1000)</f>
        <v>168.4197688835041</v>
      </c>
      <c r="N105" s="75">
        <f>IF(TrRoad_act!N27=0,"",N41/TrRoad_act!N27*1000)</f>
        <v>168.45741213919942</v>
      </c>
      <c r="O105" s="75">
        <f>IF(TrRoad_act!O27=0,"",O41/TrRoad_act!O27*1000)</f>
        <v>162.30540790768194</v>
      </c>
      <c r="P105" s="75">
        <f>IF(TrRoad_act!P27=0,"",P41/TrRoad_act!P27*1000)</f>
        <v>159.83815011874194</v>
      </c>
      <c r="Q105" s="75">
        <f>IF(TrRoad_act!Q27=0,"",Q41/TrRoad_act!Q27*1000)</f>
        <v>151.82750200796178</v>
      </c>
    </row>
    <row r="106" spans="1:17" ht="11.45" customHeight="1" x14ac:dyDescent="0.25">
      <c r="A106" s="15" t="s">
        <v>22</v>
      </c>
      <c r="B106" s="74">
        <f>IF(TrRoad_act!B28=0,"",B42/TrRoad_act!B28*1000)</f>
        <v>90.990287302708381</v>
      </c>
      <c r="C106" s="74">
        <f>IF(TrRoad_act!C28=0,"",C42/TrRoad_act!C28*1000)</f>
        <v>83.762135811691181</v>
      </c>
      <c r="D106" s="74">
        <f>IF(TrRoad_act!D28=0,"",D42/TrRoad_act!D28*1000)</f>
        <v>86.923043336869299</v>
      </c>
      <c r="E106" s="74">
        <f>IF(TrRoad_act!E28=0,"",E42/TrRoad_act!E28*1000)</f>
        <v>115.28169530872384</v>
      </c>
      <c r="F106" s="74">
        <f>IF(TrRoad_act!F28=0,"",F42/TrRoad_act!F28*1000)</f>
        <v>114.07589126570433</v>
      </c>
      <c r="G106" s="74">
        <f>IF(TrRoad_act!G28=0,"",G42/TrRoad_act!G28*1000)</f>
        <v>129.44013422788066</v>
      </c>
      <c r="H106" s="74">
        <f>IF(TrRoad_act!H28=0,"",H42/TrRoad_act!H28*1000)</f>
        <v>147.60072014886592</v>
      </c>
      <c r="I106" s="74">
        <f>IF(TrRoad_act!I28=0,"",I42/TrRoad_act!I28*1000)</f>
        <v>160.98258498395597</v>
      </c>
      <c r="J106" s="74">
        <f>IF(TrRoad_act!J28=0,"",J42/TrRoad_act!J28*1000)</f>
        <v>172.16521680656624</v>
      </c>
      <c r="K106" s="74">
        <f>IF(TrRoad_act!K28=0,"",K42/TrRoad_act!K28*1000)</f>
        <v>203.44456034242634</v>
      </c>
      <c r="L106" s="74">
        <f>IF(TrRoad_act!L28=0,"",L42/TrRoad_act!L28*1000)</f>
        <v>165.35823324888673</v>
      </c>
      <c r="M106" s="74">
        <f>IF(TrRoad_act!M28=0,"",M42/TrRoad_act!M28*1000)</f>
        <v>165.06938603694118</v>
      </c>
      <c r="N106" s="74">
        <f>IF(TrRoad_act!N28=0,"",N42/TrRoad_act!N28*1000)</f>
        <v>173.363407028122</v>
      </c>
      <c r="O106" s="74">
        <f>IF(TrRoad_act!O28=0,"",O42/TrRoad_act!O28*1000)</f>
        <v>154.16030363361077</v>
      </c>
      <c r="P106" s="74">
        <f>IF(TrRoad_act!P28=0,"",P42/TrRoad_act!P28*1000)</f>
        <v>151.01663981529066</v>
      </c>
      <c r="Q106" s="74">
        <f>IF(TrRoad_act!Q28=0,"",Q42/TrRoad_act!Q28*1000)</f>
        <v>136.63243276784797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209.67047626880554</v>
      </c>
      <c r="C110" s="78">
        <f>IF(TrRoad_act!C86=0,"",1000000*C19/TrRoad_act!C86)</f>
        <v>197.88227461028259</v>
      </c>
      <c r="D110" s="78">
        <f>IF(TrRoad_act!D86=0,"",1000000*D19/TrRoad_act!D86)</f>
        <v>192.10040348454848</v>
      </c>
      <c r="E110" s="78">
        <f>IF(TrRoad_act!E86=0,"",1000000*E19/TrRoad_act!E86)</f>
        <v>193.87398309482737</v>
      </c>
      <c r="F110" s="78">
        <f>IF(TrRoad_act!F86=0,"",1000000*F19/TrRoad_act!F86)</f>
        <v>191.81109074390241</v>
      </c>
      <c r="G110" s="78">
        <f>IF(TrRoad_act!G86=0,"",1000000*G19/TrRoad_act!G86)</f>
        <v>188.34584854986659</v>
      </c>
      <c r="H110" s="78">
        <f>IF(TrRoad_act!H86=0,"",1000000*H19/TrRoad_act!H86)</f>
        <v>186.32257611181592</v>
      </c>
      <c r="I110" s="78">
        <f>IF(TrRoad_act!I86=0,"",1000000*I19/TrRoad_act!I86)</f>
        <v>184.17655435042218</v>
      </c>
      <c r="J110" s="78">
        <f>IF(TrRoad_act!J86=0,"",1000000*J19/TrRoad_act!J86)</f>
        <v>179.33637652571588</v>
      </c>
      <c r="K110" s="78">
        <f>IF(TrRoad_act!K86=0,"",1000000*K19/TrRoad_act!K86)</f>
        <v>176.47927253973566</v>
      </c>
      <c r="L110" s="78">
        <f>IF(TrRoad_act!L86=0,"",1000000*L19/TrRoad_act!L86)</f>
        <v>174.43698983437562</v>
      </c>
      <c r="M110" s="78">
        <f>IF(TrRoad_act!M86=0,"",1000000*M19/TrRoad_act!M86)</f>
        <v>172.41060800865182</v>
      </c>
      <c r="N110" s="78">
        <f>IF(TrRoad_act!N86=0,"",1000000*N19/TrRoad_act!N86)</f>
        <v>169.91918481654432</v>
      </c>
      <c r="O110" s="78">
        <f>IF(TrRoad_act!O86=0,"",1000000*O19/TrRoad_act!O86)</f>
        <v>169.50521673666205</v>
      </c>
      <c r="P110" s="78">
        <f>IF(TrRoad_act!P86=0,"",1000000*P19/TrRoad_act!P86)</f>
        <v>166.32159789509291</v>
      </c>
      <c r="Q110" s="78">
        <f>IF(TrRoad_act!Q86=0,"",1000000*Q19/TrRoad_act!Q86)</f>
        <v>162.92703505782291</v>
      </c>
    </row>
    <row r="111" spans="1:17" ht="11.45" customHeight="1" x14ac:dyDescent="0.25">
      <c r="A111" s="19" t="s">
        <v>29</v>
      </c>
      <c r="B111" s="76">
        <f>IF(TrRoad_act!B87=0,"",1000000*B20/TrRoad_act!B87)</f>
        <v>1904.0880360963517</v>
      </c>
      <c r="C111" s="76">
        <f>IF(TrRoad_act!C87=0,"",1000000*C20/TrRoad_act!C87)</f>
        <v>1972.626831502758</v>
      </c>
      <c r="D111" s="76">
        <f>IF(TrRoad_act!D87=0,"",1000000*D20/TrRoad_act!D87)</f>
        <v>1972.8372725646045</v>
      </c>
      <c r="E111" s="76">
        <f>IF(TrRoad_act!E87=0,"",1000000*E20/TrRoad_act!E87)</f>
        <v>2179.2409665932505</v>
      </c>
      <c r="F111" s="76">
        <f>IF(TrRoad_act!F87=0,"",1000000*F20/TrRoad_act!F87)</f>
        <v>2176.7858273925385</v>
      </c>
      <c r="G111" s="76">
        <f>IF(TrRoad_act!G87=0,"",1000000*G20/TrRoad_act!G87)</f>
        <v>2173.6632432618026</v>
      </c>
      <c r="H111" s="76">
        <f>IF(TrRoad_act!H87=0,"",1000000*H20/TrRoad_act!H87)</f>
        <v>2136.9304878018283</v>
      </c>
      <c r="I111" s="76">
        <f>IF(TrRoad_act!I87=0,"",1000000*I20/TrRoad_act!I87)</f>
        <v>2157.283858021528</v>
      </c>
      <c r="J111" s="76">
        <f>IF(TrRoad_act!J87=0,"",1000000*J20/TrRoad_act!J87)</f>
        <v>2047.4422441735596</v>
      </c>
      <c r="K111" s="76">
        <f>IF(TrRoad_act!K87=0,"",1000000*K20/TrRoad_act!K87)</f>
        <v>1996.5080963052158</v>
      </c>
      <c r="L111" s="76">
        <f>IF(TrRoad_act!L87=0,"",1000000*L20/TrRoad_act!L87)</f>
        <v>1825.296824113158</v>
      </c>
      <c r="M111" s="76">
        <f>IF(TrRoad_act!M87=0,"",1000000*M20/TrRoad_act!M87)</f>
        <v>1752.9149110179922</v>
      </c>
      <c r="N111" s="76">
        <f>IF(TrRoad_act!N87=0,"",1000000*N20/TrRoad_act!N87)</f>
        <v>1655.0456552584164</v>
      </c>
      <c r="O111" s="76">
        <f>IF(TrRoad_act!O87=0,"",1000000*O20/TrRoad_act!O87)</f>
        <v>1599.3822130642143</v>
      </c>
      <c r="P111" s="76">
        <f>IF(TrRoad_act!P87=0,"",1000000*P20/TrRoad_act!P87)</f>
        <v>1596.5802669659224</v>
      </c>
      <c r="Q111" s="76">
        <f>IF(TrRoad_act!Q87=0,"",1000000*Q20/TrRoad_act!Q87)</f>
        <v>1562.6098217328697</v>
      </c>
    </row>
    <row r="112" spans="1:17" ht="11.45" customHeight="1" x14ac:dyDescent="0.25">
      <c r="A112" s="62" t="s">
        <v>59</v>
      </c>
      <c r="B112" s="77">
        <f>IF(TrRoad_act!B88=0,"",1000000*B21/TrRoad_act!B88)</f>
        <v>1739.9373783363076</v>
      </c>
      <c r="C112" s="77">
        <f>IF(TrRoad_act!C88=0,"",1000000*C21/TrRoad_act!C88)</f>
        <v>1795.8267409228361</v>
      </c>
      <c r="D112" s="77">
        <f>IF(TrRoad_act!D88=0,"",1000000*D21/TrRoad_act!D88)</f>
        <v>1792.4237024581007</v>
      </c>
      <c r="E112" s="77">
        <f>IF(TrRoad_act!E88=0,"",1000000*E21/TrRoad_act!E88)</f>
        <v>1974.4858974926963</v>
      </c>
      <c r="F112" s="77">
        <f>IF(TrRoad_act!F88=0,"",1000000*F21/TrRoad_act!F88)</f>
        <v>1945.0350714003382</v>
      </c>
      <c r="G112" s="77">
        <f>IF(TrRoad_act!G88=0,"",1000000*G21/TrRoad_act!G88)</f>
        <v>1865.9824101159625</v>
      </c>
      <c r="H112" s="77">
        <f>IF(TrRoad_act!H88=0,"",1000000*H21/TrRoad_act!H88)</f>
        <v>1808.5181032566747</v>
      </c>
      <c r="I112" s="77">
        <f>IF(TrRoad_act!I88=0,"",1000000*I21/TrRoad_act!I88)</f>
        <v>1846.4276876127497</v>
      </c>
      <c r="J112" s="77">
        <f>IF(TrRoad_act!J88=0,"",1000000*J21/TrRoad_act!J88)</f>
        <v>1747.6822400774388</v>
      </c>
      <c r="K112" s="77">
        <f>IF(TrRoad_act!K88=0,"",1000000*K21/TrRoad_act!K88)</f>
        <v>1747.9759457138587</v>
      </c>
      <c r="L112" s="77">
        <f>IF(TrRoad_act!L88=0,"",1000000*L21/TrRoad_act!L88)</f>
        <v>1598.1746766472775</v>
      </c>
      <c r="M112" s="77">
        <f>IF(TrRoad_act!M88=0,"",1000000*M21/TrRoad_act!M88)</f>
        <v>1547.1595871713464</v>
      </c>
      <c r="N112" s="77">
        <f>IF(TrRoad_act!N88=0,"",1000000*N21/TrRoad_act!N88)</f>
        <v>1461.7590386352392</v>
      </c>
      <c r="O112" s="77">
        <f>IF(TrRoad_act!O88=0,"",1000000*O21/TrRoad_act!O88)</f>
        <v>1378.1565753064729</v>
      </c>
      <c r="P112" s="77">
        <f>IF(TrRoad_act!P88=0,"",1000000*P21/TrRoad_act!P88)</f>
        <v>1369.2379607936866</v>
      </c>
      <c r="Q112" s="77">
        <f>IF(TrRoad_act!Q88=0,"",1000000*Q21/TrRoad_act!Q88)</f>
        <v>1331.9669966800886</v>
      </c>
    </row>
    <row r="113" spans="1:17" ht="11.45" customHeight="1" x14ac:dyDescent="0.25">
      <c r="A113" s="62" t="s">
        <v>58</v>
      </c>
      <c r="B113" s="77">
        <f>IF(TrRoad_act!B89=0,"",1000000*B22/TrRoad_act!B89)</f>
        <v>3148.4983005654108</v>
      </c>
      <c r="C113" s="77">
        <f>IF(TrRoad_act!C89=0,"",1000000*C22/TrRoad_act!C89)</f>
        <v>3213.7872405778276</v>
      </c>
      <c r="D113" s="77">
        <f>IF(TrRoad_act!D89=0,"",1000000*D22/TrRoad_act!D89)</f>
        <v>3093.8983308557922</v>
      </c>
      <c r="E113" s="77">
        <f>IF(TrRoad_act!E89=0,"",1000000*E22/TrRoad_act!E89)</f>
        <v>3327.5054071315421</v>
      </c>
      <c r="F113" s="77">
        <f>IF(TrRoad_act!F89=0,"",1000000*F22/TrRoad_act!F89)</f>
        <v>3362.6722007070234</v>
      </c>
      <c r="G113" s="77">
        <f>IF(TrRoad_act!G89=0,"",1000000*G22/TrRoad_act!G89)</f>
        <v>3622.0055026139271</v>
      </c>
      <c r="H113" s="77">
        <f>IF(TrRoad_act!H89=0,"",1000000*H22/TrRoad_act!H89)</f>
        <v>3553.5676566769193</v>
      </c>
      <c r="I113" s="77">
        <f>IF(TrRoad_act!I89=0,"",1000000*I22/TrRoad_act!I89)</f>
        <v>3406.6202644858108</v>
      </c>
      <c r="J113" s="77">
        <f>IF(TrRoad_act!J89=0,"",1000000*J22/TrRoad_act!J89)</f>
        <v>3131.6835575007412</v>
      </c>
      <c r="K113" s="77">
        <f>IF(TrRoad_act!K89=0,"",1000000*K22/TrRoad_act!K89)</f>
        <v>2815.9772864121483</v>
      </c>
      <c r="L113" s="77">
        <f>IF(TrRoad_act!L89=0,"",1000000*L22/TrRoad_act!L89)</f>
        <v>2492.9875411684498</v>
      </c>
      <c r="M113" s="77">
        <f>IF(TrRoad_act!M89=0,"",1000000*M22/TrRoad_act!M89)</f>
        <v>2309.5288439321512</v>
      </c>
      <c r="N113" s="77">
        <f>IF(TrRoad_act!N89=0,"",1000000*N22/TrRoad_act!N89)</f>
        <v>2119.5704659169023</v>
      </c>
      <c r="O113" s="77">
        <f>IF(TrRoad_act!O89=0,"",1000000*O22/TrRoad_act!O89)</f>
        <v>2103.303107818429</v>
      </c>
      <c r="P113" s="77">
        <f>IF(TrRoad_act!P89=0,"",1000000*P22/TrRoad_act!P89)</f>
        <v>2086.3827156631519</v>
      </c>
      <c r="Q113" s="77">
        <f>IF(TrRoad_act!Q89=0,"",1000000*Q22/TrRoad_act!Q89)</f>
        <v>2020.7927054248153</v>
      </c>
    </row>
    <row r="114" spans="1:17" ht="11.45" customHeight="1" x14ac:dyDescent="0.25">
      <c r="A114" s="62" t="s">
        <v>57</v>
      </c>
      <c r="B114" s="77">
        <f>IF(TrRoad_act!B90=0,"",1000000*B23/TrRoad_act!B90)</f>
        <v>2231.9178652035816</v>
      </c>
      <c r="C114" s="77">
        <f>IF(TrRoad_act!C90=0,"",1000000*C23/TrRoad_act!C90)</f>
        <v>2108.2236017992259</v>
      </c>
      <c r="D114" s="77">
        <f>IF(TrRoad_act!D90=0,"",1000000*D23/TrRoad_act!D90)</f>
        <v>2004.7518396059475</v>
      </c>
      <c r="E114" s="77">
        <f>IF(TrRoad_act!E90=0,"",1000000*E23/TrRoad_act!E90)</f>
        <v>1926.8916922999965</v>
      </c>
      <c r="F114" s="77">
        <f>IF(TrRoad_act!F90=0,"",1000000*F23/TrRoad_act!F90)</f>
        <v>1830.4608525733508</v>
      </c>
      <c r="G114" s="77">
        <f>IF(TrRoad_act!G90=0,"",1000000*G23/TrRoad_act!G90)</f>
        <v>1738.0048701538592</v>
      </c>
      <c r="H114" s="77">
        <f>IF(TrRoad_act!H90=0,"",1000000*H23/TrRoad_act!H90)</f>
        <v>1643.7135068720356</v>
      </c>
      <c r="I114" s="77">
        <f>IF(TrRoad_act!I90=0,"",1000000*I23/TrRoad_act!I90)</f>
        <v>1568.871752675286</v>
      </c>
      <c r="J114" s="77">
        <f>IF(TrRoad_act!J90=0,"",1000000*J23/TrRoad_act!J90)</f>
        <v>1508.5072718685442</v>
      </c>
      <c r="K114" s="77">
        <f>IF(TrRoad_act!K90=0,"",1000000*K23/TrRoad_act!K90)</f>
        <v>1453.9228197141622</v>
      </c>
      <c r="L114" s="77">
        <f>IF(TrRoad_act!L90=0,"",1000000*L23/TrRoad_act!L90)</f>
        <v>1401.3919863398417</v>
      </c>
      <c r="M114" s="77">
        <f>IF(TrRoad_act!M90=0,"",1000000*M23/TrRoad_act!M90)</f>
        <v>1338.1539822416894</v>
      </c>
      <c r="N114" s="77">
        <f>IF(TrRoad_act!N90=0,"",1000000*N23/TrRoad_act!N90)</f>
        <v>1266.9872657137155</v>
      </c>
      <c r="O114" s="77">
        <f>IF(TrRoad_act!O90=0,"",1000000*O23/TrRoad_act!O90)</f>
        <v>1259.1647612468096</v>
      </c>
      <c r="P114" s="77">
        <f>IF(TrRoad_act!P90=0,"",1000000*P23/TrRoad_act!P90)</f>
        <v>1242.8982247763283</v>
      </c>
      <c r="Q114" s="77">
        <f>IF(TrRoad_act!Q90=0,"",1000000*Q23/TrRoad_act!Q90)</f>
        <v>1242.4782964616932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>
        <f>IF(TrRoad_act!L91=0,"",1000000*L24/TrRoad_act!L91)</f>
        <v>2049.0230101911416</v>
      </c>
      <c r="M115" s="77">
        <f>IF(TrRoad_act!M91=0,"",1000000*M24/TrRoad_act!M91)</f>
        <v>2052.2682443656699</v>
      </c>
      <c r="N115" s="77">
        <f>IF(TrRoad_act!N91=0,"",1000000*N24/TrRoad_act!N91)</f>
        <v>1786.9857203418881</v>
      </c>
      <c r="O115" s="77">
        <f>IF(TrRoad_act!O91=0,"",1000000*O24/TrRoad_act!O91)</f>
        <v>1623.3769453123743</v>
      </c>
      <c r="P115" s="77">
        <f>IF(TrRoad_act!P91=0,"",1000000*P24/TrRoad_act!P91)</f>
        <v>1366.8808432036678</v>
      </c>
      <c r="Q115" s="77">
        <f>IF(TrRoad_act!Q91=0,"",1000000*Q24/TrRoad_act!Q91)</f>
        <v>1298.6613621186848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>
        <f>IF(TrRoad_act!O92=0,"",1000000*O25/TrRoad_act!O92)</f>
        <v>528.67481481450159</v>
      </c>
      <c r="P116" s="77">
        <f>IF(TrRoad_act!P92=0,"",1000000*P25/TrRoad_act!P92)</f>
        <v>443.98220734095639</v>
      </c>
      <c r="Q116" s="77">
        <f>IF(TrRoad_act!Q92=0,"",1000000*Q25/TrRoad_act!Q92)</f>
        <v>658.72712162349262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54671.334005510711</v>
      </c>
      <c r="C118" s="76">
        <f>IF(TrRoad_act!C94=0,"",1000000*C27/TrRoad_act!C94)</f>
        <v>55159.383872796541</v>
      </c>
      <c r="D118" s="76">
        <f>IF(TrRoad_act!D94=0,"",1000000*D27/TrRoad_act!D94)</f>
        <v>56181.421451827628</v>
      </c>
      <c r="E118" s="76">
        <f>IF(TrRoad_act!E94=0,"",1000000*E27/TrRoad_act!E94)</f>
        <v>53082.743771720299</v>
      </c>
      <c r="F118" s="76">
        <f>IF(TrRoad_act!F94=0,"",1000000*F27/TrRoad_act!F94)</f>
        <v>50270.928210216436</v>
      </c>
      <c r="G118" s="76">
        <f>IF(TrRoad_act!G94=0,"",1000000*G27/TrRoad_act!G94)</f>
        <v>49434.790573437167</v>
      </c>
      <c r="H118" s="76">
        <f>IF(TrRoad_act!H94=0,"",1000000*H27/TrRoad_act!H94)</f>
        <v>50375.682673305782</v>
      </c>
      <c r="I118" s="76">
        <f>IF(TrRoad_act!I94=0,"",1000000*I27/TrRoad_act!I94)</f>
        <v>50266.948470748561</v>
      </c>
      <c r="J118" s="76">
        <f>IF(TrRoad_act!J94=0,"",1000000*J27/TrRoad_act!J94)</f>
        <v>49173.655261176842</v>
      </c>
      <c r="K118" s="76">
        <f>IF(TrRoad_act!K94=0,"",1000000*K27/TrRoad_act!K94)</f>
        <v>48674.329665653371</v>
      </c>
      <c r="L118" s="76">
        <f>IF(TrRoad_act!L94=0,"",1000000*L27/TrRoad_act!L94)</f>
        <v>49655.705252796055</v>
      </c>
      <c r="M118" s="76">
        <f>IF(TrRoad_act!M94=0,"",1000000*M27/TrRoad_act!M94)</f>
        <v>45850.075247450033</v>
      </c>
      <c r="N118" s="76">
        <f>IF(TrRoad_act!N94=0,"",1000000*N27/TrRoad_act!N94)</f>
        <v>43573.667858779401</v>
      </c>
      <c r="O118" s="76">
        <f>IF(TrRoad_act!O94=0,"",1000000*O27/TrRoad_act!O94)</f>
        <v>45212.317460445389</v>
      </c>
      <c r="P118" s="76">
        <f>IF(TrRoad_act!P94=0,"",1000000*P27/TrRoad_act!P94)</f>
        <v>47522.615491173819</v>
      </c>
      <c r="Q118" s="76">
        <f>IF(TrRoad_act!Q94=0,"",1000000*Q27/TrRoad_act!Q94)</f>
        <v>44943.93010868632</v>
      </c>
    </row>
    <row r="119" spans="1:17" ht="11.45" customHeight="1" x14ac:dyDescent="0.25">
      <c r="A119" s="62" t="s">
        <v>59</v>
      </c>
      <c r="B119" s="75">
        <f>IF(TrRoad_act!B95=0,"",1000000*B28/TrRoad_act!B95)</f>
        <v>8257.0611739187316</v>
      </c>
      <c r="C119" s="75">
        <f>IF(TrRoad_act!C95=0,"",1000000*C28/TrRoad_act!C95)</f>
        <v>8217.0513625029816</v>
      </c>
      <c r="D119" s="75">
        <f>IF(TrRoad_act!D95=0,"",1000000*D28/TrRoad_act!D95)</f>
        <v>8386.1279754028146</v>
      </c>
      <c r="E119" s="75">
        <f>IF(TrRoad_act!E95=0,"",1000000*E28/TrRoad_act!E95)</f>
        <v>8137.2895662938736</v>
      </c>
      <c r="F119" s="75">
        <f>IF(TrRoad_act!F95=0,"",1000000*F28/TrRoad_act!F95)</f>
        <v>7663.2711872037253</v>
      </c>
      <c r="G119" s="75">
        <f>IF(TrRoad_act!G95=0,"",1000000*G28/TrRoad_act!G95)</f>
        <v>7394.578057151909</v>
      </c>
      <c r="H119" s="75">
        <f>IF(TrRoad_act!H95=0,"",1000000*H28/TrRoad_act!H95)</f>
        <v>7421.8781446271832</v>
      </c>
      <c r="I119" s="75">
        <f>IF(TrRoad_act!I95=0,"",1000000*I28/TrRoad_act!I95)</f>
        <v>7539.1930521412305</v>
      </c>
      <c r="J119" s="75">
        <f>IF(TrRoad_act!J95=0,"",1000000*J28/TrRoad_act!J95)</f>
        <v>7508.0641337151019</v>
      </c>
      <c r="K119" s="75">
        <f>IF(TrRoad_act!K95=0,"",1000000*K28/TrRoad_act!K95)</f>
        <v>7589.1017144215211</v>
      </c>
      <c r="L119" s="75">
        <f>IF(TrRoad_act!L95=0,"",1000000*L28/TrRoad_act!L95)</f>
        <v>7911.5526345164053</v>
      </c>
      <c r="M119" s="75">
        <f>IF(TrRoad_act!M95=0,"",1000000*M28/TrRoad_act!M95)</f>
        <v>7369.4713649300775</v>
      </c>
      <c r="N119" s="75">
        <f>IF(TrRoad_act!N95=0,"",1000000*N28/TrRoad_act!N95)</f>
        <v>6969.8800131495545</v>
      </c>
      <c r="O119" s="75">
        <f>IF(TrRoad_act!O95=0,"",1000000*O28/TrRoad_act!O95)</f>
        <v>7161.7298909244664</v>
      </c>
      <c r="P119" s="75">
        <f>IF(TrRoad_act!P95=0,"",1000000*P28/TrRoad_act!P95)</f>
        <v>7302.3980345535765</v>
      </c>
      <c r="Q119" s="75">
        <f>IF(TrRoad_act!Q95=0,"",1000000*Q28/TrRoad_act!Q95)</f>
        <v>6889.9578040326132</v>
      </c>
    </row>
    <row r="120" spans="1:17" ht="11.45" customHeight="1" x14ac:dyDescent="0.25">
      <c r="A120" s="62" t="s">
        <v>58</v>
      </c>
      <c r="B120" s="75">
        <f>IF(TrRoad_act!B96=0,"",1000000*B29/TrRoad_act!B96)</f>
        <v>65621.151239764251</v>
      </c>
      <c r="C120" s="75">
        <f>IF(TrRoad_act!C96=0,"",1000000*C29/TrRoad_act!C96)</f>
        <v>65195.524204347756</v>
      </c>
      <c r="D120" s="75">
        <f>IF(TrRoad_act!D96=0,"",1000000*D29/TrRoad_act!D96)</f>
        <v>67824.318038524812</v>
      </c>
      <c r="E120" s="75">
        <f>IF(TrRoad_act!E96=0,"",1000000*E29/TrRoad_act!E96)</f>
        <v>63339.992740703237</v>
      </c>
      <c r="F120" s="75">
        <f>IF(TrRoad_act!F96=0,"",1000000*F29/TrRoad_act!F96)</f>
        <v>59209.867738876019</v>
      </c>
      <c r="G120" s="75">
        <f>IF(TrRoad_act!G96=0,"",1000000*G29/TrRoad_act!G96)</f>
        <v>57969.217801991261</v>
      </c>
      <c r="H120" s="75">
        <f>IF(TrRoad_act!H96=0,"",1000000*H29/TrRoad_act!H96)</f>
        <v>58437.034784012583</v>
      </c>
      <c r="I120" s="75">
        <f>IF(TrRoad_act!I96=0,"",1000000*I29/TrRoad_act!I96)</f>
        <v>58639.684441895952</v>
      </c>
      <c r="J120" s="75">
        <f>IF(TrRoad_act!J96=0,"",1000000*J29/TrRoad_act!J96)</f>
        <v>57100.777295752356</v>
      </c>
      <c r="K120" s="75">
        <f>IF(TrRoad_act!K96=0,"",1000000*K29/TrRoad_act!K96)</f>
        <v>56355.059480254989</v>
      </c>
      <c r="L120" s="75">
        <f>IF(TrRoad_act!L96=0,"",1000000*L29/TrRoad_act!L96)</f>
        <v>57822.42906237983</v>
      </c>
      <c r="M120" s="75">
        <f>IF(TrRoad_act!M96=0,"",1000000*M29/TrRoad_act!M96)</f>
        <v>53283.071759341132</v>
      </c>
      <c r="N120" s="75">
        <f>IF(TrRoad_act!N96=0,"",1000000*N29/TrRoad_act!N96)</f>
        <v>50501.223691617255</v>
      </c>
      <c r="O120" s="75">
        <f>IF(TrRoad_act!O96=0,"",1000000*O29/TrRoad_act!O96)</f>
        <v>52268.360657367826</v>
      </c>
      <c r="P120" s="75">
        <f>IF(TrRoad_act!P96=0,"",1000000*P29/TrRoad_act!P96)</f>
        <v>54546.215049637365</v>
      </c>
      <c r="Q120" s="75">
        <f>IF(TrRoad_act!Q96=0,"",1000000*Q29/TrRoad_act!Q96)</f>
        <v>52600.728957667932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>
        <f>IF(TrRoad_act!B98=0,"",1000000*B31/TrRoad_act!B98)</f>
        <v>32886.413325355417</v>
      </c>
      <c r="C122" s="75">
        <f>IF(TrRoad_act!C98=0,"",1000000*C31/TrRoad_act!C98)</f>
        <v>31435.883499945216</v>
      </c>
      <c r="D122" s="75">
        <f>IF(TrRoad_act!D98=0,"",1000000*D31/TrRoad_act!D98)</f>
        <v>29359.709154346147</v>
      </c>
      <c r="E122" s="75">
        <f>IF(TrRoad_act!E98=0,"",1000000*E31/TrRoad_act!E98)</f>
        <v>28575.515829960008</v>
      </c>
      <c r="F122" s="75">
        <f>IF(TrRoad_act!F98=0,"",1000000*F31/TrRoad_act!F98)</f>
        <v>41494.513575240002</v>
      </c>
      <c r="G122" s="75">
        <f>IF(TrRoad_act!G98=0,"",1000000*G31/TrRoad_act!G98)</f>
        <v>35155.863097370777</v>
      </c>
      <c r="H122" s="75">
        <f>IF(TrRoad_act!H98=0,"",1000000*H31/TrRoad_act!H98)</f>
        <v>47365.835083380014</v>
      </c>
      <c r="I122" s="75">
        <f>IF(TrRoad_act!I98=0,"",1000000*I31/TrRoad_act!I98)</f>
        <v>24576.066337679993</v>
      </c>
      <c r="J122" s="75">
        <f>IF(TrRoad_act!J98=0,"",1000000*J31/TrRoad_act!J98)</f>
        <v>24408.010808354749</v>
      </c>
      <c r="K122" s="75">
        <f>IF(TrRoad_act!K98=0,"",1000000*K31/TrRoad_act!K98)</f>
        <v>23850.276699378446</v>
      </c>
      <c r="L122" s="75">
        <f>IF(TrRoad_act!L98=0,"",1000000*L31/TrRoad_act!L98)</f>
        <v>23537.822094151848</v>
      </c>
      <c r="M122" s="75">
        <f>IF(TrRoad_act!M98=0,"",1000000*M31/TrRoad_act!M98)</f>
        <v>24605.611772533775</v>
      </c>
      <c r="N122" s="75">
        <f>IF(TrRoad_act!N98=0,"",1000000*N31/TrRoad_act!N98)</f>
        <v>24612.196091033067</v>
      </c>
      <c r="O122" s="75">
        <f>IF(TrRoad_act!O98=0,"",1000000*O31/TrRoad_act!O98)</f>
        <v>23753.910569958454</v>
      </c>
      <c r="P122" s="75">
        <f>IF(TrRoad_act!P98=0,"",1000000*P31/TrRoad_act!P98)</f>
        <v>24218.841926297871</v>
      </c>
      <c r="Q122" s="75">
        <f>IF(TrRoad_act!Q98=0,"",1000000*Q31/TrRoad_act!Q98)</f>
        <v>22705.471582927559</v>
      </c>
    </row>
    <row r="123" spans="1:17" ht="11.45" customHeight="1" x14ac:dyDescent="0.25">
      <c r="A123" s="62" t="s">
        <v>55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2413.5184517385464</v>
      </c>
      <c r="C125" s="78">
        <f>IF(TrRoad_act!C101=0,"",1000000*C34/TrRoad_act!C101)</f>
        <v>2509.5649014775026</v>
      </c>
      <c r="D125" s="78">
        <f>IF(TrRoad_act!D101=0,"",1000000*D34/TrRoad_act!D101)</f>
        <v>2538.5192356752864</v>
      </c>
      <c r="E125" s="78">
        <f>IF(TrRoad_act!E101=0,"",1000000*E34/TrRoad_act!E101)</f>
        <v>2591.6221181762744</v>
      </c>
      <c r="F125" s="78">
        <f>IF(TrRoad_act!F101=0,"",1000000*F34/TrRoad_act!F101)</f>
        <v>2617.6528807089489</v>
      </c>
      <c r="G125" s="78">
        <f>IF(TrRoad_act!G101=0,"",1000000*G34/TrRoad_act!G101)</f>
        <v>2651.9254982916445</v>
      </c>
      <c r="H125" s="78">
        <f>IF(TrRoad_act!H101=0,"",1000000*H34/TrRoad_act!H101)</f>
        <v>2630.7815117745586</v>
      </c>
      <c r="I125" s="78">
        <f>IF(TrRoad_act!I101=0,"",1000000*I34/TrRoad_act!I101)</f>
        <v>2593.3081118140758</v>
      </c>
      <c r="J125" s="78">
        <f>IF(TrRoad_act!J101=0,"",1000000*J34/TrRoad_act!J101)</f>
        <v>2719.3466936153964</v>
      </c>
      <c r="K125" s="78">
        <f>IF(TrRoad_act!K101=0,"",1000000*K34/TrRoad_act!K101)</f>
        <v>2710.9734046744034</v>
      </c>
      <c r="L125" s="78">
        <f>IF(TrRoad_act!L101=0,"",1000000*L34/TrRoad_act!L101)</f>
        <v>2857.343859787291</v>
      </c>
      <c r="M125" s="78">
        <f>IF(TrRoad_act!M101=0,"",1000000*M34/TrRoad_act!M101)</f>
        <v>2866.577526129196</v>
      </c>
      <c r="N125" s="78">
        <f>IF(TrRoad_act!N101=0,"",1000000*N34/TrRoad_act!N101)</f>
        <v>2935.7434366561101</v>
      </c>
      <c r="O125" s="78">
        <f>IF(TrRoad_act!O101=0,"",1000000*O34/TrRoad_act!O101)</f>
        <v>3073.4892418561499</v>
      </c>
      <c r="P125" s="78">
        <f>IF(TrRoad_act!P101=0,"",1000000*P34/TrRoad_act!P101)</f>
        <v>3335.9677187456427</v>
      </c>
      <c r="Q125" s="78">
        <f>IF(TrRoad_act!Q101=0,"",1000000*Q34/TrRoad_act!Q101)</f>
        <v>3443.9789324509479</v>
      </c>
    </row>
    <row r="126" spans="1:17" ht="11.45" customHeight="1" x14ac:dyDescent="0.25">
      <c r="A126" s="62" t="s">
        <v>59</v>
      </c>
      <c r="B126" s="77">
        <f>IF(TrRoad_act!B102=0,"",1000000*B35/TrRoad_act!B102)</f>
        <v>1574.0725533945806</v>
      </c>
      <c r="C126" s="77">
        <f>IF(TrRoad_act!C102=0,"",1000000*C35/TrRoad_act!C102)</f>
        <v>1580.2192358848877</v>
      </c>
      <c r="D126" s="77">
        <f>IF(TrRoad_act!D102=0,"",1000000*D35/TrRoad_act!D102)</f>
        <v>1577.5983117433475</v>
      </c>
      <c r="E126" s="77">
        <f>IF(TrRoad_act!E102=0,"",1000000*E35/TrRoad_act!E102)</f>
        <v>1574.8090406545889</v>
      </c>
      <c r="F126" s="77">
        <f>IF(TrRoad_act!F102=0,"",1000000*F35/TrRoad_act!F102)</f>
        <v>1559.0152796552375</v>
      </c>
      <c r="G126" s="77">
        <f>IF(TrRoad_act!G102=0,"",1000000*G35/TrRoad_act!G102)</f>
        <v>1541.0180300290219</v>
      </c>
      <c r="H126" s="77">
        <f>IF(TrRoad_act!H102=0,"",1000000*H35/TrRoad_act!H102)</f>
        <v>1518.255279819266</v>
      </c>
      <c r="I126" s="77">
        <f>IF(TrRoad_act!I102=0,"",1000000*I35/TrRoad_act!I102)</f>
        <v>1496.0064481345341</v>
      </c>
      <c r="J126" s="77">
        <f>IF(TrRoad_act!J102=0,"",1000000*J35/TrRoad_act!J102)</f>
        <v>1487.6967855877265</v>
      </c>
      <c r="K126" s="77">
        <f>IF(TrRoad_act!K102=0,"",1000000*K35/TrRoad_act!K102)</f>
        <v>1468.9158576625405</v>
      </c>
      <c r="L126" s="77">
        <f>IF(TrRoad_act!L102=0,"",1000000*L35/TrRoad_act!L102)</f>
        <v>1489.40001003879</v>
      </c>
      <c r="M126" s="77">
        <f>IF(TrRoad_act!M102=0,"",1000000*M35/TrRoad_act!M102)</f>
        <v>1491.2748622604295</v>
      </c>
      <c r="N126" s="77">
        <f>IF(TrRoad_act!N102=0,"",1000000*N35/TrRoad_act!N102)</f>
        <v>1500.417238086168</v>
      </c>
      <c r="O126" s="77">
        <f>IF(TrRoad_act!O102=0,"",1000000*O35/TrRoad_act!O102)</f>
        <v>1521.6544127975412</v>
      </c>
      <c r="P126" s="77">
        <f>IF(TrRoad_act!P102=0,"",1000000*P35/TrRoad_act!P102)</f>
        <v>1534.9924218285169</v>
      </c>
      <c r="Q126" s="77">
        <f>IF(TrRoad_act!Q102=0,"",1000000*Q35/TrRoad_act!Q102)</f>
        <v>1532.7514334869702</v>
      </c>
    </row>
    <row r="127" spans="1:17" ht="11.45" customHeight="1" x14ac:dyDescent="0.25">
      <c r="A127" s="62" t="s">
        <v>58</v>
      </c>
      <c r="B127" s="77">
        <f>IF(TrRoad_act!B103=0,"",1000000*B36/TrRoad_act!B103)</f>
        <v>2818.422585211998</v>
      </c>
      <c r="C127" s="77">
        <f>IF(TrRoad_act!C103=0,"",1000000*C36/TrRoad_act!C103)</f>
        <v>2957.2728578983033</v>
      </c>
      <c r="D127" s="77">
        <f>IF(TrRoad_act!D103=0,"",1000000*D36/TrRoad_act!D103)</f>
        <v>2989.5835493451541</v>
      </c>
      <c r="E127" s="77">
        <f>IF(TrRoad_act!E103=0,"",1000000*E36/TrRoad_act!E103)</f>
        <v>2988.7782619136929</v>
      </c>
      <c r="F127" s="77">
        <f>IF(TrRoad_act!F103=0,"",1000000*F36/TrRoad_act!F103)</f>
        <v>2976.4620519045934</v>
      </c>
      <c r="G127" s="77">
        <f>IF(TrRoad_act!G103=0,"",1000000*G36/TrRoad_act!G103)</f>
        <v>2993.290931596172</v>
      </c>
      <c r="H127" s="77">
        <f>IF(TrRoad_act!H103=0,"",1000000*H36/TrRoad_act!H103)</f>
        <v>2974.1735715949735</v>
      </c>
      <c r="I127" s="77">
        <f>IF(TrRoad_act!I103=0,"",1000000*I36/TrRoad_act!I103)</f>
        <v>2927.2071240130863</v>
      </c>
      <c r="J127" s="77">
        <f>IF(TrRoad_act!J103=0,"",1000000*J36/TrRoad_act!J103)</f>
        <v>3083.3352433432756</v>
      </c>
      <c r="K127" s="77">
        <f>IF(TrRoad_act!K103=0,"",1000000*K36/TrRoad_act!K103)</f>
        <v>3062.0203446453329</v>
      </c>
      <c r="L127" s="77">
        <f>IF(TrRoad_act!L103=0,"",1000000*L36/TrRoad_act!L103)</f>
        <v>3231.0701710254484</v>
      </c>
      <c r="M127" s="77">
        <f>IF(TrRoad_act!M103=0,"",1000000*M36/TrRoad_act!M103)</f>
        <v>3227.535846169656</v>
      </c>
      <c r="N127" s="77">
        <f>IF(TrRoad_act!N103=0,"",1000000*N36/TrRoad_act!N103)</f>
        <v>3300.4223610926133</v>
      </c>
      <c r="O127" s="77">
        <f>IF(TrRoad_act!O103=0,"",1000000*O36/TrRoad_act!O103)</f>
        <v>3470.8242439469241</v>
      </c>
      <c r="P127" s="77">
        <f>IF(TrRoad_act!P103=0,"",1000000*P36/TrRoad_act!P103)</f>
        <v>3806.897777217484</v>
      </c>
      <c r="Q127" s="77">
        <f>IF(TrRoad_act!Q103=0,"",1000000*Q36/TrRoad_act!Q103)</f>
        <v>3959.260172495055</v>
      </c>
    </row>
    <row r="128" spans="1:17" ht="11.45" customHeight="1" x14ac:dyDescent="0.25">
      <c r="A128" s="62" t="s">
        <v>57</v>
      </c>
      <c r="B128" s="77">
        <f>IF(TrRoad_act!B104=0,"",1000000*B37/TrRoad_act!B104)</f>
        <v>2752.0432388599988</v>
      </c>
      <c r="C128" s="77">
        <f>IF(TrRoad_act!C104=0,"",1000000*C37/TrRoad_act!C104)</f>
        <v>2818.8944642147794</v>
      </c>
      <c r="D128" s="77">
        <f>IF(TrRoad_act!D104=0,"",1000000*D37/TrRoad_act!D104)</f>
        <v>2827.1499590284634</v>
      </c>
      <c r="E128" s="77">
        <f>IF(TrRoad_act!E104=0,"",1000000*E37/TrRoad_act!E104)</f>
        <v>2810.1463419117849</v>
      </c>
      <c r="F128" s="77">
        <f>IF(TrRoad_act!F104=0,"",1000000*F37/TrRoad_act!F104)</f>
        <v>2771.7111703934775</v>
      </c>
      <c r="G128" s="77">
        <f>IF(TrRoad_act!G104=0,"",1000000*G37/TrRoad_act!G104)</f>
        <v>2743.3878731006444</v>
      </c>
      <c r="H128" s="77">
        <f>IF(TrRoad_act!H104=0,"",1000000*H37/TrRoad_act!H104)</f>
        <v>2707.8262830662443</v>
      </c>
      <c r="I128" s="77">
        <f>IF(TrRoad_act!I104=0,"",1000000*I37/TrRoad_act!I104)</f>
        <v>2665.1688969416987</v>
      </c>
      <c r="J128" s="77">
        <f>IF(TrRoad_act!J104=0,"",1000000*J37/TrRoad_act!J104)</f>
        <v>2703.6877685348518</v>
      </c>
      <c r="K128" s="77">
        <f>IF(TrRoad_act!K104=0,"",1000000*K37/TrRoad_act!K104)</f>
        <v>2692.3048941709021</v>
      </c>
      <c r="L128" s="77">
        <f>IF(TrRoad_act!L104=0,"",1000000*L37/TrRoad_act!L104)</f>
        <v>2734.768283618615</v>
      </c>
      <c r="M128" s="77">
        <f>IF(TrRoad_act!M104=0,"",1000000*M37/TrRoad_act!M104)</f>
        <v>2740.5057765260162</v>
      </c>
      <c r="N128" s="77">
        <f>IF(TrRoad_act!N104=0,"",1000000*N37/TrRoad_act!N104)</f>
        <v>2759.8994778019542</v>
      </c>
      <c r="O128" s="77">
        <f>IF(TrRoad_act!O104=0,"",1000000*O37/TrRoad_act!O104)</f>
        <v>2811.9636029202197</v>
      </c>
      <c r="P128" s="77">
        <f>IF(TrRoad_act!P104=0,"",1000000*P37/TrRoad_act!P104)</f>
        <v>2858.4831919502249</v>
      </c>
      <c r="Q128" s="77">
        <f>IF(TrRoad_act!Q104=0,"",1000000*Q37/TrRoad_act!Q104)</f>
        <v>2865.6595922696101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>
        <f>IF(TrRoad_act!N105=0,"",1000000*N38/TrRoad_act!N105)</f>
        <v>1783.8477500060137</v>
      </c>
      <c r="O129" s="77">
        <f>IF(TrRoad_act!O105=0,"",1000000*O38/TrRoad_act!O105)</f>
        <v>1964.6002767961452</v>
      </c>
      <c r="P129" s="77">
        <f>IF(TrRoad_act!P105=0,"",1000000*P38/TrRoad_act!P105)</f>
        <v>2073.5190187089338</v>
      </c>
      <c r="Q129" s="77">
        <f>IF(TrRoad_act!Q105=0,"",1000000*Q38/TrRoad_act!Q105)</f>
        <v>1847.3078237455779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 t="str">
        <f>IF(TrRoad_act!M106=0,"",1000000*M39/TrRoad_act!M106)</f>
        <v/>
      </c>
      <c r="N130" s="77" t="str">
        <f>IF(TrRoad_act!N106=0,"",1000000*N39/TrRoad_act!N106)</f>
        <v/>
      </c>
      <c r="O130" s="77" t="str">
        <f>IF(TrRoad_act!O106=0,"",1000000*O39/TrRoad_act!O106)</f>
        <v/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20423.972183964364</v>
      </c>
      <c r="C131" s="76">
        <f>IF(TrRoad_act!C107=0,"",1000000*C40/TrRoad_act!C107)</f>
        <v>22104.509542914839</v>
      </c>
      <c r="D131" s="76">
        <f>IF(TrRoad_act!D107=0,"",1000000*D40/TrRoad_act!D107)</f>
        <v>24813.311226245765</v>
      </c>
      <c r="E131" s="76">
        <f>IF(TrRoad_act!E107=0,"",1000000*E40/TrRoad_act!E107)</f>
        <v>33648.839853572317</v>
      </c>
      <c r="F131" s="76">
        <f>IF(TrRoad_act!F107=0,"",1000000*F40/TrRoad_act!F107)</f>
        <v>37923.705151813374</v>
      </c>
      <c r="G131" s="76">
        <f>IF(TrRoad_act!G107=0,"",1000000*G40/TrRoad_act!G107)</f>
        <v>44597.789548983652</v>
      </c>
      <c r="H131" s="76">
        <f>IF(TrRoad_act!H107=0,"",1000000*H40/TrRoad_act!H107)</f>
        <v>47476.901902270874</v>
      </c>
      <c r="I131" s="76">
        <f>IF(TrRoad_act!I107=0,"",1000000*I40/TrRoad_act!I107)</f>
        <v>47581.405150090599</v>
      </c>
      <c r="J131" s="76">
        <f>IF(TrRoad_act!J107=0,"",1000000*J40/TrRoad_act!J107)</f>
        <v>47976.694203707084</v>
      </c>
      <c r="K131" s="76">
        <f>IF(TrRoad_act!K107=0,"",1000000*K40/TrRoad_act!K107)</f>
        <v>48425.12538884399</v>
      </c>
      <c r="L131" s="76">
        <f>IF(TrRoad_act!L107=0,"",1000000*L40/TrRoad_act!L107)</f>
        <v>47712.435833786345</v>
      </c>
      <c r="M131" s="76">
        <f>IF(TrRoad_act!M107=0,"",1000000*M40/TrRoad_act!M107)</f>
        <v>49661.278463300208</v>
      </c>
      <c r="N131" s="76">
        <f>IF(TrRoad_act!N107=0,"",1000000*N40/TrRoad_act!N107)</f>
        <v>46432.6215175365</v>
      </c>
      <c r="O131" s="76">
        <f>IF(TrRoad_act!O107=0,"",1000000*O40/TrRoad_act!O107)</f>
        <v>47151.139499440549</v>
      </c>
      <c r="P131" s="76">
        <f>IF(TrRoad_act!P107=0,"",1000000*P40/TrRoad_act!P107)</f>
        <v>46657.918406707489</v>
      </c>
      <c r="Q131" s="76">
        <f>IF(TrRoad_act!Q107=0,"",1000000*Q40/TrRoad_act!Q107)</f>
        <v>45803.588734675293</v>
      </c>
    </row>
    <row r="132" spans="1:17" ht="11.45" customHeight="1" x14ac:dyDescent="0.25">
      <c r="A132" s="17" t="s">
        <v>23</v>
      </c>
      <c r="B132" s="75">
        <f>IF(TrRoad_act!B108=0,"",1000000*B41/TrRoad_act!B108)</f>
        <v>13375.180625106657</v>
      </c>
      <c r="C132" s="75">
        <f>IF(TrRoad_act!C108=0,"",1000000*C41/TrRoad_act!C108)</f>
        <v>15547.89721508792</v>
      </c>
      <c r="D132" s="75">
        <f>IF(TrRoad_act!D108=0,"",1000000*D41/TrRoad_act!D108)</f>
        <v>17755.798589227412</v>
      </c>
      <c r="E132" s="75">
        <f>IF(TrRoad_act!E108=0,"",1000000*E41/TrRoad_act!E108)</f>
        <v>23350.542154515257</v>
      </c>
      <c r="F132" s="75">
        <f>IF(TrRoad_act!F108=0,"",1000000*F41/TrRoad_act!F108)</f>
        <v>26453.504232698062</v>
      </c>
      <c r="G132" s="75">
        <f>IF(TrRoad_act!G108=0,"",1000000*G41/TrRoad_act!G108)</f>
        <v>31310.32467982989</v>
      </c>
      <c r="H132" s="75">
        <f>IF(TrRoad_act!H108=0,"",1000000*H41/TrRoad_act!H108)</f>
        <v>30755.316404770838</v>
      </c>
      <c r="I132" s="75">
        <f>IF(TrRoad_act!I108=0,"",1000000*I41/TrRoad_act!I108)</f>
        <v>29011.99244056944</v>
      </c>
      <c r="J132" s="75">
        <f>IF(TrRoad_act!J108=0,"",1000000*J41/TrRoad_act!J108)</f>
        <v>28575.110074959794</v>
      </c>
      <c r="K132" s="75">
        <f>IF(TrRoad_act!K108=0,"",1000000*K41/TrRoad_act!K108)</f>
        <v>24914.266843654383</v>
      </c>
      <c r="L132" s="75">
        <f>IF(TrRoad_act!L108=0,"",1000000*L41/TrRoad_act!L108)</f>
        <v>26042.637399273382</v>
      </c>
      <c r="M132" s="75">
        <f>IF(TrRoad_act!M108=0,"",1000000*M41/TrRoad_act!M108)</f>
        <v>26295.025335951708</v>
      </c>
      <c r="N132" s="75">
        <f>IF(TrRoad_act!N108=0,"",1000000*N41/TrRoad_act!N108)</f>
        <v>23224.551378285738</v>
      </c>
      <c r="O132" s="75">
        <f>IF(TrRoad_act!O108=0,"",1000000*O41/TrRoad_act!O108)</f>
        <v>24583.790971413506</v>
      </c>
      <c r="P132" s="75">
        <f>IF(TrRoad_act!P108=0,"",1000000*P41/TrRoad_act!P108)</f>
        <v>25350.528431310922</v>
      </c>
      <c r="Q132" s="75">
        <f>IF(TrRoad_act!Q108=0,"",1000000*Q41/TrRoad_act!Q108)</f>
        <v>27921.572019833689</v>
      </c>
    </row>
    <row r="133" spans="1:17" ht="11.45" customHeight="1" x14ac:dyDescent="0.25">
      <c r="A133" s="15" t="s">
        <v>22</v>
      </c>
      <c r="B133" s="74">
        <f>IF(TrRoad_act!B109=0,"",1000000*B42/TrRoad_act!B109)</f>
        <v>107610.92654155684</v>
      </c>
      <c r="C133" s="74">
        <f>IF(TrRoad_act!C109=0,"",1000000*C42/TrRoad_act!C109)</f>
        <v>99100.768812377806</v>
      </c>
      <c r="D133" s="74">
        <f>IF(TrRoad_act!D109=0,"",1000000*D42/TrRoad_act!D109)</f>
        <v>103619.27022534706</v>
      </c>
      <c r="E133" s="74">
        <f>IF(TrRoad_act!E109=0,"",1000000*E42/TrRoad_act!E109)</f>
        <v>136907.13282526235</v>
      </c>
      <c r="F133" s="74">
        <f>IF(TrRoad_act!F109=0,"",1000000*F42/TrRoad_act!F109)</f>
        <v>133956.48322152274</v>
      </c>
      <c r="G133" s="74">
        <f>IF(TrRoad_act!G109=0,"",1000000*G42/TrRoad_act!G109)</f>
        <v>152092.0118327532</v>
      </c>
      <c r="H133" s="74">
        <f>IF(TrRoad_act!H109=0,"",1000000*H42/TrRoad_act!H109)</f>
        <v>174884.78385729922</v>
      </c>
      <c r="I133" s="74">
        <f>IF(TrRoad_act!I109=0,"",1000000*I42/TrRoad_act!I109)</f>
        <v>191067.21164640368</v>
      </c>
      <c r="J133" s="74">
        <f>IF(TrRoad_act!J109=0,"",1000000*J42/TrRoad_act!J109)</f>
        <v>201762.10265598382</v>
      </c>
      <c r="K133" s="74">
        <f>IF(TrRoad_act!K109=0,"",1000000*K42/TrRoad_act!K109)</f>
        <v>235522.86564329331</v>
      </c>
      <c r="L133" s="74">
        <f>IF(TrRoad_act!L109=0,"",1000000*L42/TrRoad_act!L109)</f>
        <v>197658.59760952255</v>
      </c>
      <c r="M133" s="74">
        <f>IF(TrRoad_act!M109=0,"",1000000*M42/TrRoad_act!M109)</f>
        <v>196625.56895217489</v>
      </c>
      <c r="N133" s="74">
        <f>IF(TrRoad_act!N109=0,"",1000000*N42/TrRoad_act!N109)</f>
        <v>205831.58275197828</v>
      </c>
      <c r="O133" s="74">
        <f>IF(TrRoad_act!O109=0,"",1000000*O42/TrRoad_act!O109)</f>
        <v>183315.5476594026</v>
      </c>
      <c r="P133" s="74">
        <f>IF(TrRoad_act!P109=0,"",1000000*P42/TrRoad_act!P109)</f>
        <v>179931.26534045351</v>
      </c>
      <c r="Q133" s="74">
        <f>IF(TrRoad_act!Q109=0,"",1000000*Q42/TrRoad_act!Q109)</f>
        <v>161525.97487035918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0.7147600702728919</v>
      </c>
      <c r="C136" s="56">
        <f t="shared" si="16"/>
        <v>0.70484235462522471</v>
      </c>
      <c r="D136" s="56">
        <f t="shared" si="16"/>
        <v>0.68284300675968645</v>
      </c>
      <c r="E136" s="56">
        <f t="shared" si="16"/>
        <v>0.65390057580923688</v>
      </c>
      <c r="F136" s="56">
        <f t="shared" si="16"/>
        <v>0.63053539268736492</v>
      </c>
      <c r="G136" s="56">
        <f t="shared" si="16"/>
        <v>0.59834846177492218</v>
      </c>
      <c r="H136" s="56">
        <f t="shared" si="16"/>
        <v>0.58833179564503002</v>
      </c>
      <c r="I136" s="56">
        <f t="shared" si="16"/>
        <v>0.58554694807196983</v>
      </c>
      <c r="J136" s="56">
        <f t="shared" si="16"/>
        <v>0.5811490944632447</v>
      </c>
      <c r="K136" s="56">
        <f t="shared" si="16"/>
        <v>0.58433071622919597</v>
      </c>
      <c r="L136" s="56">
        <f t="shared" si="16"/>
        <v>0.58120626762557914</v>
      </c>
      <c r="M136" s="56">
        <f t="shared" si="16"/>
        <v>0.5714659887727036</v>
      </c>
      <c r="N136" s="56">
        <f t="shared" si="16"/>
        <v>0.56156880165807055</v>
      </c>
      <c r="O136" s="56">
        <f t="shared" si="16"/>
        <v>0.55263513180840274</v>
      </c>
      <c r="P136" s="56">
        <f t="shared" si="16"/>
        <v>0.5478035914789311</v>
      </c>
      <c r="Q136" s="56">
        <f t="shared" si="16"/>
        <v>0.53786686149780505</v>
      </c>
    </row>
    <row r="137" spans="1:17" ht="11.45" customHeight="1" x14ac:dyDescent="0.25">
      <c r="A137" s="55" t="s">
        <v>30</v>
      </c>
      <c r="B137" s="54">
        <f t="shared" ref="B137:Q137" si="17">IF(B19=0,0,B19/B$17)</f>
        <v>1.3915722834470139E-2</v>
      </c>
      <c r="C137" s="54">
        <f t="shared" si="17"/>
        <v>1.2453036258766856E-2</v>
      </c>
      <c r="D137" s="54">
        <f t="shared" si="17"/>
        <v>1.1588189895772207E-2</v>
      </c>
      <c r="E137" s="54">
        <f t="shared" si="17"/>
        <v>1.0157686187295588E-2</v>
      </c>
      <c r="F137" s="54">
        <f t="shared" si="17"/>
        <v>9.6146631295532508E-3</v>
      </c>
      <c r="G137" s="54">
        <f t="shared" si="17"/>
        <v>9.1250208097270972E-3</v>
      </c>
      <c r="H137" s="54">
        <f t="shared" si="17"/>
        <v>9.0051047023620226E-3</v>
      </c>
      <c r="I137" s="54">
        <f t="shared" si="17"/>
        <v>8.8637525304877951E-3</v>
      </c>
      <c r="J137" s="54">
        <f t="shared" si="17"/>
        <v>9.0635105132282102E-3</v>
      </c>
      <c r="K137" s="54">
        <f t="shared" si="17"/>
        <v>9.2817785207750195E-3</v>
      </c>
      <c r="L137" s="54">
        <f t="shared" si="17"/>
        <v>9.964790640290884E-3</v>
      </c>
      <c r="M137" s="54">
        <f t="shared" si="17"/>
        <v>1.0162085757407581E-2</v>
      </c>
      <c r="N137" s="54">
        <f t="shared" si="17"/>
        <v>1.0501693771557224E-2</v>
      </c>
      <c r="O137" s="54">
        <f t="shared" si="17"/>
        <v>1.0558773105714079E-2</v>
      </c>
      <c r="P137" s="54">
        <f t="shared" si="17"/>
        <v>1.0240940348425476E-2</v>
      </c>
      <c r="Q137" s="54">
        <f t="shared" si="17"/>
        <v>1.0038549479390781E-2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0.59303281728616519</v>
      </c>
      <c r="C138" s="50">
        <f t="shared" si="18"/>
        <v>0.58001506287156868</v>
      </c>
      <c r="D138" s="50">
        <f t="shared" si="18"/>
        <v>0.57093615050161794</v>
      </c>
      <c r="E138" s="50">
        <f t="shared" si="18"/>
        <v>0.56296438037593044</v>
      </c>
      <c r="F138" s="50">
        <f t="shared" si="18"/>
        <v>0.55035336047805994</v>
      </c>
      <c r="G138" s="50">
        <f t="shared" si="18"/>
        <v>0.52509160173888203</v>
      </c>
      <c r="H138" s="50">
        <f t="shared" si="18"/>
        <v>0.51583017287814725</v>
      </c>
      <c r="I138" s="50">
        <f t="shared" si="18"/>
        <v>0.5166182466357343</v>
      </c>
      <c r="J138" s="50">
        <f t="shared" si="18"/>
        <v>0.51263046883054386</v>
      </c>
      <c r="K138" s="50">
        <f t="shared" si="18"/>
        <v>0.51552302878744294</v>
      </c>
      <c r="L138" s="50">
        <f t="shared" si="18"/>
        <v>0.50720166602649619</v>
      </c>
      <c r="M138" s="50">
        <f t="shared" si="18"/>
        <v>0.50139977568033278</v>
      </c>
      <c r="N138" s="50">
        <f t="shared" si="18"/>
        <v>0.49274682639639089</v>
      </c>
      <c r="O138" s="50">
        <f t="shared" si="18"/>
        <v>0.48215517132487457</v>
      </c>
      <c r="P138" s="50">
        <f t="shared" si="18"/>
        <v>0.47571619237014628</v>
      </c>
      <c r="Q138" s="50">
        <f t="shared" si="18"/>
        <v>0.47062532054554584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0.47152313738234714</v>
      </c>
      <c r="C139" s="52">
        <f t="shared" si="19"/>
        <v>0.45351030481983956</v>
      </c>
      <c r="D139" s="52">
        <f t="shared" si="19"/>
        <v>0.43735687586058741</v>
      </c>
      <c r="E139" s="52">
        <f t="shared" si="19"/>
        <v>0.42089921027651561</v>
      </c>
      <c r="F139" s="52">
        <f t="shared" si="19"/>
        <v>0.39846840171140663</v>
      </c>
      <c r="G139" s="52">
        <f t="shared" si="19"/>
        <v>0.35950088269617647</v>
      </c>
      <c r="H139" s="52">
        <f t="shared" si="19"/>
        <v>0.34124372634165839</v>
      </c>
      <c r="I139" s="52">
        <f t="shared" si="19"/>
        <v>0.33864037221300469</v>
      </c>
      <c r="J139" s="52">
        <f t="shared" si="19"/>
        <v>0.32799702130224795</v>
      </c>
      <c r="K139" s="52">
        <f t="shared" si="19"/>
        <v>0.32868757846061736</v>
      </c>
      <c r="L139" s="52">
        <f t="shared" si="19"/>
        <v>0.31503643022180577</v>
      </c>
      <c r="M139" s="52">
        <f t="shared" si="19"/>
        <v>0.30540164654100471</v>
      </c>
      <c r="N139" s="52">
        <f t="shared" si="19"/>
        <v>0.28726061496221744</v>
      </c>
      <c r="O139" s="52">
        <f t="shared" si="19"/>
        <v>0.27086552599570712</v>
      </c>
      <c r="P139" s="52">
        <f t="shared" si="19"/>
        <v>0.25877814656620879</v>
      </c>
      <c r="Q139" s="52">
        <f t="shared" si="19"/>
        <v>0.24860159022722453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0.10725372483136415</v>
      </c>
      <c r="C140" s="52">
        <f t="shared" si="20"/>
        <v>0.11343270097006949</v>
      </c>
      <c r="D140" s="52">
        <f t="shared" si="20"/>
        <v>0.12093466770867453</v>
      </c>
      <c r="E140" s="52">
        <f t="shared" si="20"/>
        <v>0.13077044505658697</v>
      </c>
      <c r="F140" s="52">
        <f t="shared" si="20"/>
        <v>0.1406522945295533</v>
      </c>
      <c r="G140" s="52">
        <f t="shared" si="20"/>
        <v>0.15492670750429907</v>
      </c>
      <c r="H140" s="52">
        <f t="shared" si="20"/>
        <v>0.16366335115571831</v>
      </c>
      <c r="I140" s="52">
        <f t="shared" si="20"/>
        <v>0.16684367664888208</v>
      </c>
      <c r="J140" s="52">
        <f t="shared" si="20"/>
        <v>0.17373676445578937</v>
      </c>
      <c r="K140" s="52">
        <f t="shared" si="20"/>
        <v>0.17533775405418722</v>
      </c>
      <c r="L140" s="52">
        <f t="shared" si="20"/>
        <v>0.18041146076696885</v>
      </c>
      <c r="M140" s="52">
        <f t="shared" si="20"/>
        <v>0.18395574216395394</v>
      </c>
      <c r="N140" s="52">
        <f t="shared" si="20"/>
        <v>0.19201851507539974</v>
      </c>
      <c r="O140" s="52">
        <f t="shared" si="20"/>
        <v>0.19726225018709787</v>
      </c>
      <c r="P140" s="52">
        <f t="shared" si="20"/>
        <v>0.20155077248612471</v>
      </c>
      <c r="Q140" s="52">
        <f t="shared" si="20"/>
        <v>0.20701928580358059</v>
      </c>
    </row>
    <row r="141" spans="1:17" ht="11.45" customHeight="1" x14ac:dyDescent="0.25">
      <c r="A141" s="53" t="s">
        <v>57</v>
      </c>
      <c r="B141" s="52">
        <f t="shared" ref="B141:Q141" si="21">IF(B23=0,0,B23/B$17)</f>
        <v>1.4255955072453919E-2</v>
      </c>
      <c r="C141" s="52">
        <f t="shared" si="21"/>
        <v>1.307205708165959E-2</v>
      </c>
      <c r="D141" s="52">
        <f t="shared" si="21"/>
        <v>1.264460693235598E-2</v>
      </c>
      <c r="E141" s="52">
        <f t="shared" si="21"/>
        <v>1.1294725042827919E-2</v>
      </c>
      <c r="F141" s="52">
        <f t="shared" si="21"/>
        <v>1.1232664237100039E-2</v>
      </c>
      <c r="G141" s="52">
        <f t="shared" si="21"/>
        <v>1.0664011538406501E-2</v>
      </c>
      <c r="H141" s="52">
        <f t="shared" si="21"/>
        <v>1.0923095380770471E-2</v>
      </c>
      <c r="I141" s="52">
        <f t="shared" si="21"/>
        <v>1.1134197773847419E-2</v>
      </c>
      <c r="J141" s="52">
        <f t="shared" si="21"/>
        <v>1.0896683072506526E-2</v>
      </c>
      <c r="K141" s="52">
        <f t="shared" si="21"/>
        <v>1.1497696272638313E-2</v>
      </c>
      <c r="L141" s="52">
        <f t="shared" si="21"/>
        <v>1.1734779177499308E-2</v>
      </c>
      <c r="M141" s="52">
        <f t="shared" si="21"/>
        <v>1.199921198581878E-2</v>
      </c>
      <c r="N141" s="52">
        <f t="shared" si="21"/>
        <v>1.33778190323E-2</v>
      </c>
      <c r="O141" s="52">
        <f t="shared" si="21"/>
        <v>1.390846699350028E-2</v>
      </c>
      <c r="P141" s="52">
        <f t="shared" si="21"/>
        <v>1.4761655811098215E-2</v>
      </c>
      <c r="Q141" s="52">
        <f t="shared" si="21"/>
        <v>1.4095776033624658E-2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1.8995860222287669E-5</v>
      </c>
      <c r="M142" s="52">
        <f t="shared" si="22"/>
        <v>4.3174989555460906E-5</v>
      </c>
      <c r="N142" s="52">
        <f t="shared" si="22"/>
        <v>8.9877326473684831E-5</v>
      </c>
      <c r="O142" s="52">
        <f t="shared" si="22"/>
        <v>1.1859114314920656E-4</v>
      </c>
      <c r="P142" s="52">
        <f t="shared" si="22"/>
        <v>6.2430375740600932E-4</v>
      </c>
      <c r="Q142" s="52">
        <f t="shared" si="22"/>
        <v>9.0141578596198921E-4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3.370054200447491E-7</v>
      </c>
      <c r="P143" s="52">
        <f t="shared" si="23"/>
        <v>1.3137493085866537E-6</v>
      </c>
      <c r="Q143" s="52">
        <f t="shared" si="23"/>
        <v>7.2526951540709255E-6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0.10781153015225656</v>
      </c>
      <c r="C145" s="50">
        <f t="shared" si="25"/>
        <v>0.11237425549488929</v>
      </c>
      <c r="D145" s="50">
        <f t="shared" si="25"/>
        <v>0.1003186663622963</v>
      </c>
      <c r="E145" s="50">
        <f t="shared" si="25"/>
        <v>8.0778509246010835E-2</v>
      </c>
      <c r="F145" s="50">
        <f t="shared" si="25"/>
        <v>7.0567369079751682E-2</v>
      </c>
      <c r="G145" s="50">
        <f t="shared" si="25"/>
        <v>6.413183922631302E-2</v>
      </c>
      <c r="H145" s="50">
        <f t="shared" si="25"/>
        <v>6.3496518064520779E-2</v>
      </c>
      <c r="I145" s="50">
        <f t="shared" si="25"/>
        <v>6.0064948905747748E-2</v>
      </c>
      <c r="J145" s="50">
        <f t="shared" si="25"/>
        <v>5.9455115119472476E-2</v>
      </c>
      <c r="K145" s="50">
        <f t="shared" si="25"/>
        <v>5.9525908920978088E-2</v>
      </c>
      <c r="L145" s="50">
        <f t="shared" si="25"/>
        <v>6.4039810958792145E-2</v>
      </c>
      <c r="M145" s="50">
        <f t="shared" si="25"/>
        <v>5.9904127334963156E-2</v>
      </c>
      <c r="N145" s="50">
        <f t="shared" si="25"/>
        <v>5.8320281490122396E-2</v>
      </c>
      <c r="O145" s="50">
        <f t="shared" si="25"/>
        <v>5.9921187377814135E-2</v>
      </c>
      <c r="P145" s="50">
        <f t="shared" si="25"/>
        <v>6.184645876035931E-2</v>
      </c>
      <c r="Q145" s="50">
        <f t="shared" si="25"/>
        <v>5.7202991472868447E-2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2.3777140866881488E-3</v>
      </c>
      <c r="C146" s="52">
        <f t="shared" si="26"/>
        <v>2.2218194000535709E-3</v>
      </c>
      <c r="D146" s="52">
        <f t="shared" si="26"/>
        <v>2.1580278295947526E-3</v>
      </c>
      <c r="E146" s="52">
        <f t="shared" si="26"/>
        <v>1.6159989026159063E-3</v>
      </c>
      <c r="F146" s="52">
        <f t="shared" si="26"/>
        <v>1.3373575094162093E-3</v>
      </c>
      <c r="G146" s="52">
        <f t="shared" si="26"/>
        <v>1.124845784922636E-3</v>
      </c>
      <c r="H146" s="52">
        <f t="shared" si="26"/>
        <v>1.0499062180550592E-3</v>
      </c>
      <c r="I146" s="52">
        <f t="shared" si="26"/>
        <v>9.913143768718088E-4</v>
      </c>
      <c r="J146" s="52">
        <f t="shared" si="26"/>
        <v>9.4140721110540346E-4</v>
      </c>
      <c r="K146" s="52">
        <f t="shared" si="26"/>
        <v>8.9606949880040321E-4</v>
      </c>
      <c r="L146" s="52">
        <f t="shared" si="26"/>
        <v>9.6767247215256633E-4</v>
      </c>
      <c r="M146" s="52">
        <f t="shared" si="26"/>
        <v>8.9709649978202816E-4</v>
      </c>
      <c r="N146" s="52">
        <f t="shared" si="26"/>
        <v>8.2369059680254984E-4</v>
      </c>
      <c r="O146" s="52">
        <f t="shared" si="26"/>
        <v>8.4274832463091648E-4</v>
      </c>
      <c r="P146" s="52">
        <f t="shared" si="26"/>
        <v>8.1524782510271582E-4</v>
      </c>
      <c r="Q146" s="52">
        <f t="shared" si="26"/>
        <v>7.2168018700524109E-4</v>
      </c>
    </row>
    <row r="147" spans="1:17" ht="11.45" customHeight="1" x14ac:dyDescent="0.25">
      <c r="A147" s="53" t="s">
        <v>58</v>
      </c>
      <c r="B147" s="52">
        <f t="shared" ref="B147:Q147" si="27">IF(B29=0,0,B29/B$17)</f>
        <v>0.10458775809384981</v>
      </c>
      <c r="C147" s="52">
        <f t="shared" si="27"/>
        <v>0.1091966454563547</v>
      </c>
      <c r="D147" s="52">
        <f t="shared" si="27"/>
        <v>9.6949193539567172E-2</v>
      </c>
      <c r="E147" s="52">
        <f t="shared" si="27"/>
        <v>7.7967383033003684E-2</v>
      </c>
      <c r="F147" s="52">
        <f t="shared" si="27"/>
        <v>6.7580484361142154E-2</v>
      </c>
      <c r="G147" s="52">
        <f t="shared" si="27"/>
        <v>6.1719911123345662E-2</v>
      </c>
      <c r="H147" s="52">
        <f t="shared" si="27"/>
        <v>6.0777072515855089E-2</v>
      </c>
      <c r="I147" s="52">
        <f t="shared" si="27"/>
        <v>5.8454844135592252E-2</v>
      </c>
      <c r="J147" s="52">
        <f t="shared" si="27"/>
        <v>5.7781416273811302E-2</v>
      </c>
      <c r="K147" s="52">
        <f t="shared" si="27"/>
        <v>5.7727250188246135E-2</v>
      </c>
      <c r="L147" s="52">
        <f t="shared" si="27"/>
        <v>6.1835604457879882E-2</v>
      </c>
      <c r="M147" s="52">
        <f t="shared" si="27"/>
        <v>5.7547793314784546E-2</v>
      </c>
      <c r="N147" s="52">
        <f t="shared" si="27"/>
        <v>5.5783797472047418E-2</v>
      </c>
      <c r="O147" s="52">
        <f t="shared" si="27"/>
        <v>5.7261398471332978E-2</v>
      </c>
      <c r="P147" s="52">
        <f t="shared" si="27"/>
        <v>5.8343815502284124E-2</v>
      </c>
      <c r="Q147" s="52">
        <f t="shared" si="27"/>
        <v>5.3005500340376425E-2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8.4605797171861269E-4</v>
      </c>
      <c r="C149" s="52">
        <f t="shared" si="29"/>
        <v>9.5579063848101674E-4</v>
      </c>
      <c r="D149" s="52">
        <f t="shared" si="29"/>
        <v>1.211444993134383E-3</v>
      </c>
      <c r="E149" s="52">
        <f t="shared" si="29"/>
        <v>1.1951273103912388E-3</v>
      </c>
      <c r="F149" s="52">
        <f t="shared" si="29"/>
        <v>1.6495272091933315E-3</v>
      </c>
      <c r="G149" s="52">
        <f t="shared" si="29"/>
        <v>1.2870823180447166E-3</v>
      </c>
      <c r="H149" s="52">
        <f t="shared" si="29"/>
        <v>1.6695393306106396E-3</v>
      </c>
      <c r="I149" s="52">
        <f t="shared" si="29"/>
        <v>6.1879039328368711E-4</v>
      </c>
      <c r="J149" s="52">
        <f t="shared" si="29"/>
        <v>7.3229163455577429E-4</v>
      </c>
      <c r="K149" s="52">
        <f t="shared" si="29"/>
        <v>9.0258923393155758E-4</v>
      </c>
      <c r="L149" s="52">
        <f t="shared" si="29"/>
        <v>1.2365340287596948E-3</v>
      </c>
      <c r="M149" s="52">
        <f t="shared" si="29"/>
        <v>1.4592375203965884E-3</v>
      </c>
      <c r="N149" s="52">
        <f t="shared" si="29"/>
        <v>1.7127934212724301E-3</v>
      </c>
      <c r="O149" s="52">
        <f t="shared" si="29"/>
        <v>1.817040581850241E-3</v>
      </c>
      <c r="P149" s="52">
        <f t="shared" si="29"/>
        <v>2.6873954329724717E-3</v>
      </c>
      <c r="Q149" s="52">
        <f t="shared" si="29"/>
        <v>3.475810945486778E-3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0.2852399297271081</v>
      </c>
      <c r="C151" s="56">
        <f t="shared" si="31"/>
        <v>0.29515764537477529</v>
      </c>
      <c r="D151" s="56">
        <f t="shared" si="31"/>
        <v>0.3171569932403136</v>
      </c>
      <c r="E151" s="56">
        <f t="shared" si="31"/>
        <v>0.34609942419076312</v>
      </c>
      <c r="F151" s="56">
        <f t="shared" si="31"/>
        <v>0.36946460731263497</v>
      </c>
      <c r="G151" s="56">
        <f t="shared" si="31"/>
        <v>0.40165153822507776</v>
      </c>
      <c r="H151" s="56">
        <f t="shared" si="31"/>
        <v>0.41166820435496998</v>
      </c>
      <c r="I151" s="56">
        <f t="shared" si="31"/>
        <v>0.41445305192803028</v>
      </c>
      <c r="J151" s="56">
        <f t="shared" si="31"/>
        <v>0.41885090553675525</v>
      </c>
      <c r="K151" s="56">
        <f t="shared" si="31"/>
        <v>0.41566928377080398</v>
      </c>
      <c r="L151" s="56">
        <f t="shared" si="31"/>
        <v>0.41879373237442075</v>
      </c>
      <c r="M151" s="56">
        <f t="shared" si="31"/>
        <v>0.4285340112272964</v>
      </c>
      <c r="N151" s="56">
        <f t="shared" si="31"/>
        <v>0.43843119834192951</v>
      </c>
      <c r="O151" s="56">
        <f t="shared" si="31"/>
        <v>0.44736486819159726</v>
      </c>
      <c r="P151" s="56">
        <f t="shared" si="31"/>
        <v>0.45219640852106879</v>
      </c>
      <c r="Q151" s="56">
        <f t="shared" si="31"/>
        <v>0.46213313850219501</v>
      </c>
    </row>
    <row r="152" spans="1:17" ht="11.45" customHeight="1" x14ac:dyDescent="0.25">
      <c r="A152" s="55" t="s">
        <v>27</v>
      </c>
      <c r="B152" s="54">
        <f t="shared" ref="B152:Q152" si="32">IF(B34=0,0,B34/B$17)</f>
        <v>3.2225214829722695E-2</v>
      </c>
      <c r="C152" s="54">
        <f t="shared" si="32"/>
        <v>3.4507705450076372E-2</v>
      </c>
      <c r="D152" s="54">
        <f t="shared" si="32"/>
        <v>3.8237083702076839E-2</v>
      </c>
      <c r="E152" s="54">
        <f t="shared" si="32"/>
        <v>3.9119626205783853E-2</v>
      </c>
      <c r="F152" s="54">
        <f t="shared" si="32"/>
        <v>4.3682009053806523E-2</v>
      </c>
      <c r="G152" s="54">
        <f t="shared" si="32"/>
        <v>4.8594807741541443E-2</v>
      </c>
      <c r="H152" s="54">
        <f t="shared" si="32"/>
        <v>5.4256747741422279E-2</v>
      </c>
      <c r="I152" s="54">
        <f t="shared" si="32"/>
        <v>5.9086903546557816E-2</v>
      </c>
      <c r="J152" s="54">
        <f t="shared" si="32"/>
        <v>7.1101223757341403E-2</v>
      </c>
      <c r="K152" s="54">
        <f t="shared" si="32"/>
        <v>7.3611198635226902E-2</v>
      </c>
      <c r="L152" s="54">
        <f t="shared" si="32"/>
        <v>8.2406705050183576E-2</v>
      </c>
      <c r="M152" s="54">
        <f t="shared" si="32"/>
        <v>8.3673838224202851E-2</v>
      </c>
      <c r="N152" s="54">
        <f t="shared" si="32"/>
        <v>8.6860315425454374E-2</v>
      </c>
      <c r="O152" s="54">
        <f t="shared" si="32"/>
        <v>9.1307590462340674E-2</v>
      </c>
      <c r="P152" s="54">
        <f t="shared" si="32"/>
        <v>9.8539809462232036E-2</v>
      </c>
      <c r="Q152" s="54">
        <f t="shared" si="32"/>
        <v>0.10348075827813533</v>
      </c>
    </row>
    <row r="153" spans="1:17" ht="11.45" customHeight="1" x14ac:dyDescent="0.25">
      <c r="A153" s="53" t="s">
        <v>59</v>
      </c>
      <c r="B153" s="52">
        <f t="shared" ref="B153:Q153" si="33">IF(B35=0,0,B35/B$17)</f>
        <v>6.7866517549181847E-3</v>
      </c>
      <c r="C153" s="52">
        <f t="shared" si="33"/>
        <v>6.9739966231154912E-3</v>
      </c>
      <c r="D153" s="52">
        <f t="shared" si="33"/>
        <v>7.4909452756752844E-3</v>
      </c>
      <c r="E153" s="52">
        <f t="shared" si="33"/>
        <v>6.5786044103631888E-3</v>
      </c>
      <c r="F153" s="52">
        <f t="shared" si="33"/>
        <v>6.4746709302100523E-3</v>
      </c>
      <c r="G153" s="52">
        <f t="shared" si="33"/>
        <v>6.5132489380003425E-3</v>
      </c>
      <c r="H153" s="52">
        <f t="shared" si="33"/>
        <v>7.2512054349656036E-3</v>
      </c>
      <c r="I153" s="52">
        <f t="shared" si="33"/>
        <v>7.8166373870775189E-3</v>
      </c>
      <c r="J153" s="52">
        <f t="shared" si="33"/>
        <v>8.7021201704355605E-3</v>
      </c>
      <c r="K153" s="52">
        <f t="shared" si="33"/>
        <v>8.6146794810057683E-3</v>
      </c>
      <c r="L153" s="52">
        <f t="shared" si="33"/>
        <v>8.9963131800146427E-3</v>
      </c>
      <c r="M153" s="52">
        <f t="shared" si="33"/>
        <v>8.8265141179551757E-3</v>
      </c>
      <c r="N153" s="52">
        <f t="shared" si="33"/>
        <v>8.6875932975050696E-3</v>
      </c>
      <c r="O153" s="52">
        <f t="shared" si="33"/>
        <v>8.8320866812233272E-3</v>
      </c>
      <c r="P153" s="52">
        <f t="shared" si="33"/>
        <v>8.8205920531670319E-3</v>
      </c>
      <c r="Q153" s="52">
        <f t="shared" si="33"/>
        <v>8.9145088700034805E-3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2.3729575496129147E-2</v>
      </c>
      <c r="C154" s="52">
        <f t="shared" si="34"/>
        <v>2.5927819329229138E-2</v>
      </c>
      <c r="D154" s="52">
        <f t="shared" si="34"/>
        <v>2.9184765331525715E-2</v>
      </c>
      <c r="E154" s="52">
        <f t="shared" si="34"/>
        <v>3.115318744322872E-2</v>
      </c>
      <c r="F154" s="52">
        <f t="shared" si="34"/>
        <v>3.5841612967474568E-2</v>
      </c>
      <c r="G154" s="52">
        <f t="shared" si="34"/>
        <v>4.0795624367626113E-2</v>
      </c>
      <c r="H154" s="52">
        <f t="shared" si="34"/>
        <v>4.5698425821438203E-2</v>
      </c>
      <c r="I154" s="52">
        <f t="shared" si="34"/>
        <v>4.9951575167293392E-2</v>
      </c>
      <c r="J154" s="52">
        <f t="shared" si="34"/>
        <v>6.1092365639368228E-2</v>
      </c>
      <c r="K154" s="52">
        <f t="shared" si="34"/>
        <v>6.362025395898091E-2</v>
      </c>
      <c r="L154" s="52">
        <f t="shared" si="34"/>
        <v>7.1987063609199431E-2</v>
      </c>
      <c r="M154" s="52">
        <f t="shared" si="34"/>
        <v>7.3386301931023107E-2</v>
      </c>
      <c r="N154" s="52">
        <f t="shared" si="34"/>
        <v>7.6462938003708347E-2</v>
      </c>
      <c r="O154" s="52">
        <f t="shared" si="34"/>
        <v>8.060712581537445E-2</v>
      </c>
      <c r="P154" s="52">
        <f t="shared" si="34"/>
        <v>8.7530175529046822E-2</v>
      </c>
      <c r="Q154" s="52">
        <f t="shared" si="34"/>
        <v>9.2137175688668568E-2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1.7089875786753571E-3</v>
      </c>
      <c r="C155" s="52">
        <f t="shared" si="35"/>
        <v>1.605889497731739E-3</v>
      </c>
      <c r="D155" s="52">
        <f t="shared" si="35"/>
        <v>1.5613730948758429E-3</v>
      </c>
      <c r="E155" s="52">
        <f t="shared" si="35"/>
        <v>1.387834352191945E-3</v>
      </c>
      <c r="F155" s="52">
        <f t="shared" si="35"/>
        <v>1.3657251561219092E-3</v>
      </c>
      <c r="G155" s="52">
        <f t="shared" si="35"/>
        <v>1.2859344359149865E-3</v>
      </c>
      <c r="H155" s="52">
        <f t="shared" si="35"/>
        <v>1.3071164850184678E-3</v>
      </c>
      <c r="I155" s="52">
        <f t="shared" si="35"/>
        <v>1.3186909921868962E-3</v>
      </c>
      <c r="J155" s="52">
        <f t="shared" si="35"/>
        <v>1.3067379475376251E-3</v>
      </c>
      <c r="K155" s="52">
        <f t="shared" si="35"/>
        <v>1.3762651952402283E-3</v>
      </c>
      <c r="L155" s="52">
        <f t="shared" si="35"/>
        <v>1.423328260969507E-3</v>
      </c>
      <c r="M155" s="52">
        <f t="shared" si="35"/>
        <v>1.4610221752245759E-3</v>
      </c>
      <c r="N155" s="52">
        <f t="shared" si="35"/>
        <v>1.6597894842221618E-3</v>
      </c>
      <c r="O155" s="52">
        <f t="shared" si="35"/>
        <v>1.7691925892173853E-3</v>
      </c>
      <c r="P155" s="52">
        <f t="shared" si="35"/>
        <v>1.9337765782850836E-3</v>
      </c>
      <c r="Q155" s="52">
        <f t="shared" si="35"/>
        <v>1.8517459389887504E-3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4.9994640018795837E-5</v>
      </c>
      <c r="O156" s="52">
        <f t="shared" si="36"/>
        <v>9.918537652551989E-5</v>
      </c>
      <c r="P156" s="52">
        <f t="shared" si="36"/>
        <v>2.5526530173309767E-4</v>
      </c>
      <c r="Q156" s="52">
        <f t="shared" si="36"/>
        <v>5.7732778047450846E-4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0.25301471489738542</v>
      </c>
      <c r="C158" s="50">
        <f t="shared" si="38"/>
        <v>0.26064993992469893</v>
      </c>
      <c r="D158" s="50">
        <f t="shared" si="38"/>
        <v>0.27891990953823675</v>
      </c>
      <c r="E158" s="50">
        <f t="shared" si="38"/>
        <v>0.30697979798497932</v>
      </c>
      <c r="F158" s="50">
        <f t="shared" si="38"/>
        <v>0.32578259825882849</v>
      </c>
      <c r="G158" s="50">
        <f t="shared" si="38"/>
        <v>0.35305673048353631</v>
      </c>
      <c r="H158" s="50">
        <f t="shared" si="38"/>
        <v>0.35741145661354767</v>
      </c>
      <c r="I158" s="50">
        <f t="shared" si="38"/>
        <v>0.35536614838147246</v>
      </c>
      <c r="J158" s="50">
        <f t="shared" si="38"/>
        <v>0.3477496817794139</v>
      </c>
      <c r="K158" s="50">
        <f t="shared" si="38"/>
        <v>0.34205808513557706</v>
      </c>
      <c r="L158" s="50">
        <f t="shared" si="38"/>
        <v>0.33638702732423714</v>
      </c>
      <c r="M158" s="50">
        <f t="shared" si="38"/>
        <v>0.34486017300309357</v>
      </c>
      <c r="N158" s="50">
        <f t="shared" si="38"/>
        <v>0.35157088291647515</v>
      </c>
      <c r="O158" s="50">
        <f t="shared" si="38"/>
        <v>0.3560572777292566</v>
      </c>
      <c r="P158" s="50">
        <f t="shared" si="38"/>
        <v>0.35365659905883678</v>
      </c>
      <c r="Q158" s="50">
        <f t="shared" si="38"/>
        <v>0.35865238022405971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0.15329961337368317</v>
      </c>
      <c r="C159" s="52">
        <f t="shared" si="39"/>
        <v>0.16894939951965179</v>
      </c>
      <c r="D159" s="52">
        <f t="shared" si="39"/>
        <v>0.18318318986806228</v>
      </c>
      <c r="E159" s="52">
        <f t="shared" si="39"/>
        <v>0.19370876188694891</v>
      </c>
      <c r="F159" s="52">
        <f t="shared" si="39"/>
        <v>0.20300153640127475</v>
      </c>
      <c r="G159" s="52">
        <f t="shared" si="39"/>
        <v>0.22059860540054702</v>
      </c>
      <c r="H159" s="52">
        <f t="shared" si="39"/>
        <v>0.20466793672721253</v>
      </c>
      <c r="I159" s="52">
        <f t="shared" si="39"/>
        <v>0.19185020522210514</v>
      </c>
      <c r="J159" s="52">
        <f t="shared" si="39"/>
        <v>0.18391798200727219</v>
      </c>
      <c r="K159" s="52">
        <f t="shared" si="39"/>
        <v>0.15633983934262727</v>
      </c>
      <c r="L159" s="52">
        <f t="shared" si="39"/>
        <v>0.16042435177299347</v>
      </c>
      <c r="M159" s="52">
        <f t="shared" si="39"/>
        <v>0.15754986285783326</v>
      </c>
      <c r="N159" s="52">
        <f t="shared" si="39"/>
        <v>0.15349881245327771</v>
      </c>
      <c r="O159" s="52">
        <f t="shared" si="39"/>
        <v>0.15924885153778129</v>
      </c>
      <c r="P159" s="52">
        <f t="shared" si="39"/>
        <v>0.1656652249903714</v>
      </c>
      <c r="Q159" s="52">
        <f t="shared" si="39"/>
        <v>0.1893697852002629</v>
      </c>
    </row>
    <row r="160" spans="1:17" ht="11.45" customHeight="1" x14ac:dyDescent="0.25">
      <c r="A160" s="47" t="s">
        <v>22</v>
      </c>
      <c r="B160" s="46">
        <f t="shared" ref="B160:Q160" si="40">IF(B42=0,0,B42/B$17)</f>
        <v>9.9715101523702249E-2</v>
      </c>
      <c r="C160" s="46">
        <f t="shared" si="40"/>
        <v>9.1700540405047118E-2</v>
      </c>
      <c r="D160" s="46">
        <f t="shared" si="40"/>
        <v>9.5736719670174497E-2</v>
      </c>
      <c r="E160" s="46">
        <f t="shared" si="40"/>
        <v>0.11327103609803035</v>
      </c>
      <c r="F160" s="46">
        <f t="shared" si="40"/>
        <v>0.12278106185755372</v>
      </c>
      <c r="G160" s="46">
        <f t="shared" si="40"/>
        <v>0.13245812508298932</v>
      </c>
      <c r="H160" s="46">
        <f t="shared" si="40"/>
        <v>0.15274351988633514</v>
      </c>
      <c r="I160" s="46">
        <f t="shared" si="40"/>
        <v>0.16351594315936738</v>
      </c>
      <c r="J160" s="46">
        <f t="shared" si="40"/>
        <v>0.16383169977214168</v>
      </c>
      <c r="K160" s="46">
        <f t="shared" si="40"/>
        <v>0.18571824579294979</v>
      </c>
      <c r="L160" s="46">
        <f t="shared" si="40"/>
        <v>0.1759626755512437</v>
      </c>
      <c r="M160" s="46">
        <f t="shared" si="40"/>
        <v>0.18731031014526037</v>
      </c>
      <c r="N160" s="46">
        <f t="shared" si="40"/>
        <v>0.19807207046319744</v>
      </c>
      <c r="O160" s="46">
        <f t="shared" si="40"/>
        <v>0.19680842619147532</v>
      </c>
      <c r="P160" s="46">
        <f t="shared" si="40"/>
        <v>0.18799137406846542</v>
      </c>
      <c r="Q160" s="46">
        <f t="shared" si="40"/>
        <v>0.16928259502379675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4571320.2527162051</v>
      </c>
      <c r="C3" s="41">
        <f>TrRoad_act!C57</f>
        <v>4616368.3775974028</v>
      </c>
      <c r="D3" s="41">
        <f>TrRoad_act!D57</f>
        <v>4761307.6570872143</v>
      </c>
      <c r="E3" s="41">
        <f>TrRoad_act!E57</f>
        <v>4826904.2685487336</v>
      </c>
      <c r="F3" s="41">
        <f>TrRoad_act!F57</f>
        <v>4975272.0739272507</v>
      </c>
      <c r="G3" s="41">
        <f>TrRoad_act!G57</f>
        <v>5204311.987640176</v>
      </c>
      <c r="H3" s="41">
        <f>TrRoad_act!H57</f>
        <v>5432371.2472574338</v>
      </c>
      <c r="I3" s="41">
        <f>TrRoad_act!I57</f>
        <v>5702178.2035053298</v>
      </c>
      <c r="J3" s="41">
        <f>TrRoad_act!J57</f>
        <v>5927087.4045676356</v>
      </c>
      <c r="K3" s="41">
        <f>TrRoad_act!K57</f>
        <v>5947049.7249565618</v>
      </c>
      <c r="L3" s="41">
        <f>TrRoad_act!L57</f>
        <v>6021869.0286486177</v>
      </c>
      <c r="M3" s="41">
        <f>TrRoad_act!M57</f>
        <v>6125920.9628212377</v>
      </c>
      <c r="N3" s="41">
        <f>TrRoad_act!N57</f>
        <v>6291420.7032363378</v>
      </c>
      <c r="O3" s="41">
        <f>TrRoad_act!O57</f>
        <v>6311679.0954374801</v>
      </c>
      <c r="P3" s="41">
        <f>TrRoad_act!P57</f>
        <v>6455433.2784703737</v>
      </c>
      <c r="Q3" s="41">
        <f>TrRoad_act!Q57</f>
        <v>6826715.904203359</v>
      </c>
    </row>
    <row r="4" spans="1:17" ht="11.45" customHeight="1" x14ac:dyDescent="0.25">
      <c r="A4" s="25" t="s">
        <v>39</v>
      </c>
      <c r="B4" s="40">
        <f>TrRoad_act!B58</f>
        <v>4281169</v>
      </c>
      <c r="C4" s="40">
        <f>TrRoad_act!C58</f>
        <v>4309739</v>
      </c>
      <c r="D4" s="40">
        <f>TrRoad_act!D58</f>
        <v>4429822</v>
      </c>
      <c r="E4" s="40">
        <f>TrRoad_act!E58</f>
        <v>4479477</v>
      </c>
      <c r="F4" s="40">
        <f>TrRoad_act!F58</f>
        <v>4593746</v>
      </c>
      <c r="G4" s="40">
        <f>TrRoad_act!G58</f>
        <v>4774261</v>
      </c>
      <c r="H4" s="40">
        <f>TrRoad_act!H58</f>
        <v>4953159</v>
      </c>
      <c r="I4" s="40">
        <f>TrRoad_act!I58</f>
        <v>5161487</v>
      </c>
      <c r="J4" s="40">
        <f>TrRoad_act!J58</f>
        <v>5337155</v>
      </c>
      <c r="K4" s="40">
        <f>TrRoad_act!K58</f>
        <v>5359351</v>
      </c>
      <c r="L4" s="40">
        <f>TrRoad_act!L58</f>
        <v>5441158</v>
      </c>
      <c r="M4" s="40">
        <f>TrRoad_act!M58</f>
        <v>5547100</v>
      </c>
      <c r="N4" s="40">
        <f>TrRoad_act!N58</f>
        <v>5704067</v>
      </c>
      <c r="O4" s="40">
        <f>TrRoad_act!O58</f>
        <v>5727173</v>
      </c>
      <c r="P4" s="40">
        <f>TrRoad_act!P58</f>
        <v>5853313</v>
      </c>
      <c r="Q4" s="40">
        <f>TrRoad_act!Q58</f>
        <v>6183400</v>
      </c>
    </row>
    <row r="5" spans="1:17" ht="11.45" customHeight="1" x14ac:dyDescent="0.25">
      <c r="A5" s="23" t="s">
        <v>30</v>
      </c>
      <c r="B5" s="39">
        <f>TrRoad_act!B59</f>
        <v>748140</v>
      </c>
      <c r="C5" s="39">
        <f>TrRoad_act!C59</f>
        <v>755482</v>
      </c>
      <c r="D5" s="39">
        <f>TrRoad_act!D59</f>
        <v>760219</v>
      </c>
      <c r="E5" s="39">
        <f>TrRoad_act!E59</f>
        <v>751634</v>
      </c>
      <c r="F5" s="39">
        <f>TrRoad_act!F59</f>
        <v>756559</v>
      </c>
      <c r="G5" s="39">
        <f>TrRoad_act!G59</f>
        <v>794000</v>
      </c>
      <c r="H5" s="39">
        <f>TrRoad_act!H59</f>
        <v>822703</v>
      </c>
      <c r="I5" s="39">
        <f>TrRoad_act!I59</f>
        <v>860131</v>
      </c>
      <c r="J5" s="39">
        <f>TrRoad_act!J59</f>
        <v>892796</v>
      </c>
      <c r="K5" s="39">
        <f>TrRoad_act!K59</f>
        <v>903346</v>
      </c>
      <c r="L5" s="39">
        <f>TrRoad_act!L59</f>
        <v>924291</v>
      </c>
      <c r="M5" s="39">
        <f>TrRoad_act!M59</f>
        <v>944171</v>
      </c>
      <c r="N5" s="39">
        <f>TrRoad_act!N59</f>
        <v>976911</v>
      </c>
      <c r="O5" s="39">
        <f>TrRoad_act!O59</f>
        <v>977197</v>
      </c>
      <c r="P5" s="39">
        <f>TrRoad_act!P59</f>
        <v>998816</v>
      </c>
      <c r="Q5" s="39">
        <f>TrRoad_act!Q59</f>
        <v>1046467.0000000001</v>
      </c>
    </row>
    <row r="6" spans="1:17" ht="11.45" customHeight="1" x14ac:dyDescent="0.25">
      <c r="A6" s="19" t="s">
        <v>29</v>
      </c>
      <c r="B6" s="38">
        <f>TrRoad_act!B60</f>
        <v>3510800</v>
      </c>
      <c r="C6" s="38">
        <f>TrRoad_act!C60</f>
        <v>3529800</v>
      </c>
      <c r="D6" s="38">
        <f>TrRoad_act!D60</f>
        <v>3647100</v>
      </c>
      <c r="E6" s="38">
        <f>TrRoad_act!E60</f>
        <v>3706012</v>
      </c>
      <c r="F6" s="38">
        <f>TrRoad_act!F60</f>
        <v>3816000</v>
      </c>
      <c r="G6" s="38">
        <f>TrRoad_act!G60</f>
        <v>3959000</v>
      </c>
      <c r="H6" s="38">
        <f>TrRoad_act!H60</f>
        <v>4109000</v>
      </c>
      <c r="I6" s="38">
        <f>TrRoad_act!I60</f>
        <v>4280000</v>
      </c>
      <c r="J6" s="38">
        <f>TrRoad_act!J60</f>
        <v>4423000</v>
      </c>
      <c r="K6" s="38">
        <f>TrRoad_act!K60</f>
        <v>4435000</v>
      </c>
      <c r="L6" s="38">
        <f>TrRoad_act!L60</f>
        <v>4496000</v>
      </c>
      <c r="M6" s="38">
        <f>TrRoad_act!M60</f>
        <v>4582000</v>
      </c>
      <c r="N6" s="38">
        <f>TrRoad_act!N60</f>
        <v>4706000</v>
      </c>
      <c r="O6" s="38">
        <f>TrRoad_act!O60</f>
        <v>4729185</v>
      </c>
      <c r="P6" s="38">
        <f>TrRoad_act!P60</f>
        <v>4833386</v>
      </c>
      <c r="Q6" s="38">
        <f>TrRoad_act!Q60</f>
        <v>5115316</v>
      </c>
    </row>
    <row r="7" spans="1:17" ht="11.45" customHeight="1" x14ac:dyDescent="0.25">
      <c r="A7" s="62" t="s">
        <v>59</v>
      </c>
      <c r="B7" s="42">
        <f>TrRoad_act!B61</f>
        <v>3054807</v>
      </c>
      <c r="C7" s="42">
        <f>TrRoad_act!C61</f>
        <v>3031646</v>
      </c>
      <c r="D7" s="42">
        <f>TrRoad_act!D61</f>
        <v>3075011</v>
      </c>
      <c r="E7" s="42">
        <f>TrRoad_act!E61</f>
        <v>3058125</v>
      </c>
      <c r="F7" s="42">
        <f>TrRoad_act!F61</f>
        <v>3092067</v>
      </c>
      <c r="G7" s="42">
        <f>TrRoad_act!G61</f>
        <v>3157440</v>
      </c>
      <c r="H7" s="42">
        <f>TrRoad_act!H61</f>
        <v>3211897</v>
      </c>
      <c r="I7" s="42">
        <f>TrRoad_act!I61</f>
        <v>3277840</v>
      </c>
      <c r="J7" s="42">
        <f>TrRoad_act!J61</f>
        <v>3315367</v>
      </c>
      <c r="K7" s="42">
        <f>TrRoad_act!K61</f>
        <v>3229717</v>
      </c>
      <c r="L7" s="42">
        <f>TrRoad_act!L61</f>
        <v>3189449</v>
      </c>
      <c r="M7" s="42">
        <f>TrRoad_act!M61</f>
        <v>3162045</v>
      </c>
      <c r="N7" s="42">
        <f>TrRoad_act!N61</f>
        <v>3106264</v>
      </c>
      <c r="O7" s="42">
        <f>TrRoad_act!O61</f>
        <v>3083237</v>
      </c>
      <c r="P7" s="42">
        <f>TrRoad_act!P61</f>
        <v>3065794</v>
      </c>
      <c r="Q7" s="42">
        <f>TrRoad_act!Q61</f>
        <v>3169992</v>
      </c>
    </row>
    <row r="8" spans="1:17" ht="11.45" customHeight="1" x14ac:dyDescent="0.25">
      <c r="A8" s="62" t="s">
        <v>58</v>
      </c>
      <c r="B8" s="42">
        <f>TrRoad_act!B62</f>
        <v>383993</v>
      </c>
      <c r="C8" s="42">
        <f>TrRoad_act!C62</f>
        <v>423718</v>
      </c>
      <c r="D8" s="42">
        <f>TrRoad_act!D62</f>
        <v>492602</v>
      </c>
      <c r="E8" s="42">
        <f>TrRoad_act!E62</f>
        <v>563796</v>
      </c>
      <c r="F8" s="42">
        <f>TrRoad_act!F62</f>
        <v>631313</v>
      </c>
      <c r="G8" s="42">
        <f>TrRoad_act!G62</f>
        <v>701003</v>
      </c>
      <c r="H8" s="42">
        <f>TrRoad_act!H62</f>
        <v>783983</v>
      </c>
      <c r="I8" s="42">
        <f>TrRoad_act!I62</f>
        <v>875321</v>
      </c>
      <c r="J8" s="42">
        <f>TrRoad_act!J62</f>
        <v>980027</v>
      </c>
      <c r="K8" s="42">
        <f>TrRoad_act!K62</f>
        <v>1069456</v>
      </c>
      <c r="L8" s="42">
        <f>TrRoad_act!L62</f>
        <v>1170909</v>
      </c>
      <c r="M8" s="42">
        <f>TrRoad_act!M62</f>
        <v>1275915</v>
      </c>
      <c r="N8" s="42">
        <f>TrRoad_act!N62</f>
        <v>1431968</v>
      </c>
      <c r="O8" s="42">
        <f>TrRoad_act!O62</f>
        <v>1471275</v>
      </c>
      <c r="P8" s="42">
        <f>TrRoad_act!P62</f>
        <v>1567057</v>
      </c>
      <c r="Q8" s="42">
        <f>TrRoad_act!Q62</f>
        <v>1739950</v>
      </c>
    </row>
    <row r="9" spans="1:17" ht="11.45" customHeight="1" x14ac:dyDescent="0.25">
      <c r="A9" s="62" t="s">
        <v>57</v>
      </c>
      <c r="B9" s="42">
        <f>TrRoad_act!B63</f>
        <v>72000</v>
      </c>
      <c r="C9" s="42">
        <f>TrRoad_act!C63</f>
        <v>74436</v>
      </c>
      <c r="D9" s="42">
        <f>TrRoad_act!D63</f>
        <v>79487</v>
      </c>
      <c r="E9" s="42">
        <f>TrRoad_act!E63</f>
        <v>84091</v>
      </c>
      <c r="F9" s="42">
        <f>TrRoad_act!F63</f>
        <v>92620</v>
      </c>
      <c r="G9" s="42">
        <f>TrRoad_act!G63</f>
        <v>100557</v>
      </c>
      <c r="H9" s="42">
        <f>TrRoad_act!H63</f>
        <v>113120</v>
      </c>
      <c r="I9" s="42">
        <f>TrRoad_act!I63</f>
        <v>126839</v>
      </c>
      <c r="J9" s="42">
        <f>TrRoad_act!J63</f>
        <v>127606</v>
      </c>
      <c r="K9" s="42">
        <f>TrRoad_act!K63</f>
        <v>135827</v>
      </c>
      <c r="L9" s="42">
        <f>TrRoad_act!L63</f>
        <v>135486</v>
      </c>
      <c r="M9" s="42">
        <f>TrRoad_act!M63</f>
        <v>143641</v>
      </c>
      <c r="N9" s="42">
        <f>TrRoad_act!N63</f>
        <v>166898</v>
      </c>
      <c r="O9" s="42">
        <f>TrRoad_act!O63</f>
        <v>173280</v>
      </c>
      <c r="P9" s="42">
        <f>TrRoad_act!P63</f>
        <v>192661</v>
      </c>
      <c r="Q9" s="42">
        <f>TrRoad_act!Q63</f>
        <v>192685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150</v>
      </c>
      <c r="M10" s="42">
        <f>TrRoad_act!M64</f>
        <v>337</v>
      </c>
      <c r="N10" s="42">
        <f>TrRoad_act!N64</f>
        <v>795</v>
      </c>
      <c r="O10" s="42">
        <f>TrRoad_act!O64</f>
        <v>1146</v>
      </c>
      <c r="P10" s="42">
        <f>TrRoad_act!P64</f>
        <v>7409</v>
      </c>
      <c r="Q10" s="42">
        <f>TrRoad_act!Q64</f>
        <v>11789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10</v>
      </c>
      <c r="P11" s="42">
        <f>TrRoad_act!P65</f>
        <v>48</v>
      </c>
      <c r="Q11" s="42">
        <f>TrRoad_act!Q65</f>
        <v>187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6</v>
      </c>
      <c r="M12" s="42">
        <f>TrRoad_act!M66</f>
        <v>62</v>
      </c>
      <c r="N12" s="42">
        <f>TrRoad_act!N66</f>
        <v>75</v>
      </c>
      <c r="O12" s="42">
        <f>TrRoad_act!O66</f>
        <v>237</v>
      </c>
      <c r="P12" s="42">
        <f>TrRoad_act!P66</f>
        <v>417</v>
      </c>
      <c r="Q12" s="42">
        <f>TrRoad_act!Q66</f>
        <v>713</v>
      </c>
    </row>
    <row r="13" spans="1:17" ht="11.45" customHeight="1" x14ac:dyDescent="0.25">
      <c r="A13" s="19" t="s">
        <v>28</v>
      </c>
      <c r="B13" s="38">
        <f>TrRoad_act!B67</f>
        <v>22229</v>
      </c>
      <c r="C13" s="38">
        <f>TrRoad_act!C67</f>
        <v>24457</v>
      </c>
      <c r="D13" s="38">
        <f>TrRoad_act!D67</f>
        <v>22503</v>
      </c>
      <c r="E13" s="38">
        <f>TrRoad_act!E67</f>
        <v>21831</v>
      </c>
      <c r="F13" s="38">
        <f>TrRoad_act!F67</f>
        <v>21187</v>
      </c>
      <c r="G13" s="38">
        <f>TrRoad_act!G67</f>
        <v>21261</v>
      </c>
      <c r="H13" s="38">
        <f>TrRoad_act!H67</f>
        <v>21456</v>
      </c>
      <c r="I13" s="38">
        <f>TrRoad_act!I67</f>
        <v>21356</v>
      </c>
      <c r="J13" s="38">
        <f>TrRoad_act!J67</f>
        <v>21359</v>
      </c>
      <c r="K13" s="38">
        <f>TrRoad_act!K67</f>
        <v>21005</v>
      </c>
      <c r="L13" s="38">
        <f>TrRoad_act!L67</f>
        <v>20867</v>
      </c>
      <c r="M13" s="38">
        <f>TrRoad_act!M67</f>
        <v>20929</v>
      </c>
      <c r="N13" s="38">
        <f>TrRoad_act!N67</f>
        <v>21156</v>
      </c>
      <c r="O13" s="38">
        <f>TrRoad_act!O67</f>
        <v>20791</v>
      </c>
      <c r="P13" s="38">
        <f>TrRoad_act!P67</f>
        <v>21111</v>
      </c>
      <c r="Q13" s="38">
        <f>TrRoad_act!Q67</f>
        <v>21617</v>
      </c>
    </row>
    <row r="14" spans="1:17" ht="11.45" customHeight="1" x14ac:dyDescent="0.25">
      <c r="A14" s="62" t="s">
        <v>59</v>
      </c>
      <c r="B14" s="37">
        <f>TrRoad_act!B68</f>
        <v>3246</v>
      </c>
      <c r="C14" s="37">
        <f>TrRoad_act!C68</f>
        <v>3246</v>
      </c>
      <c r="D14" s="37">
        <f>TrRoad_act!D68</f>
        <v>3243</v>
      </c>
      <c r="E14" s="37">
        <f>TrRoad_act!E68</f>
        <v>2849</v>
      </c>
      <c r="F14" s="37">
        <f>TrRoad_act!F68</f>
        <v>2634</v>
      </c>
      <c r="G14" s="37">
        <f>TrRoad_act!G68</f>
        <v>2493</v>
      </c>
      <c r="H14" s="37">
        <f>TrRoad_act!H68</f>
        <v>2408</v>
      </c>
      <c r="I14" s="37">
        <f>TrRoad_act!I68</f>
        <v>2350</v>
      </c>
      <c r="J14" s="37">
        <f>TrRoad_act!J68</f>
        <v>2215</v>
      </c>
      <c r="K14" s="37">
        <f>TrRoad_act!K68</f>
        <v>2028</v>
      </c>
      <c r="L14" s="37">
        <f>TrRoad_act!L68</f>
        <v>1979</v>
      </c>
      <c r="M14" s="37">
        <f>TrRoad_act!M68</f>
        <v>1950</v>
      </c>
      <c r="N14" s="37">
        <f>TrRoad_act!N68</f>
        <v>1868</v>
      </c>
      <c r="O14" s="37">
        <f>TrRoad_act!O68</f>
        <v>1846</v>
      </c>
      <c r="P14" s="37">
        <f>TrRoad_act!P68</f>
        <v>1811</v>
      </c>
      <c r="Q14" s="37">
        <f>TrRoad_act!Q68</f>
        <v>1779</v>
      </c>
    </row>
    <row r="15" spans="1:17" ht="11.45" customHeight="1" x14ac:dyDescent="0.25">
      <c r="A15" s="62" t="s">
        <v>58</v>
      </c>
      <c r="B15" s="37">
        <f>TrRoad_act!B69</f>
        <v>17966</v>
      </c>
      <c r="C15" s="37">
        <f>TrRoad_act!C69</f>
        <v>20107</v>
      </c>
      <c r="D15" s="37">
        <f>TrRoad_act!D69</f>
        <v>18014</v>
      </c>
      <c r="E15" s="37">
        <f>TrRoad_act!E69</f>
        <v>17659</v>
      </c>
      <c r="F15" s="37">
        <f>TrRoad_act!F69</f>
        <v>17227</v>
      </c>
      <c r="G15" s="37">
        <f>TrRoad_act!G69</f>
        <v>17449</v>
      </c>
      <c r="H15" s="37">
        <f>TrRoad_act!H69</f>
        <v>17704</v>
      </c>
      <c r="I15" s="37">
        <f>TrRoad_act!I69</f>
        <v>17816</v>
      </c>
      <c r="J15" s="37">
        <f>TrRoad_act!J69</f>
        <v>17876</v>
      </c>
      <c r="K15" s="37">
        <f>TrRoad_act!K69</f>
        <v>17594</v>
      </c>
      <c r="L15" s="37">
        <f>TrRoad_act!L69</f>
        <v>17303</v>
      </c>
      <c r="M15" s="37">
        <f>TrRoad_act!M69</f>
        <v>17301</v>
      </c>
      <c r="N15" s="37">
        <f>TrRoad_act!N69</f>
        <v>17460</v>
      </c>
      <c r="O15" s="37">
        <f>TrRoad_act!O69</f>
        <v>17186</v>
      </c>
      <c r="P15" s="37">
        <f>TrRoad_act!P69</f>
        <v>17351</v>
      </c>
      <c r="Q15" s="37">
        <f>TrRoad_act!Q69</f>
        <v>17115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290</v>
      </c>
      <c r="C17" s="37">
        <f>TrRoad_act!C71</f>
        <v>365</v>
      </c>
      <c r="D17" s="37">
        <f>TrRoad_act!D71</f>
        <v>520</v>
      </c>
      <c r="E17" s="37">
        <f>TrRoad_act!E71</f>
        <v>600</v>
      </c>
      <c r="F17" s="37">
        <f>TrRoad_act!F71</f>
        <v>600</v>
      </c>
      <c r="G17" s="37">
        <f>TrRoad_act!G71</f>
        <v>600</v>
      </c>
      <c r="H17" s="37">
        <f>TrRoad_act!H71</f>
        <v>600</v>
      </c>
      <c r="I17" s="37">
        <f>TrRoad_act!I71</f>
        <v>450</v>
      </c>
      <c r="J17" s="37">
        <f>TrRoad_act!J71</f>
        <v>530</v>
      </c>
      <c r="K17" s="37">
        <f>TrRoad_act!K71</f>
        <v>650</v>
      </c>
      <c r="L17" s="37">
        <f>TrRoad_act!L71</f>
        <v>850</v>
      </c>
      <c r="M17" s="37">
        <f>TrRoad_act!M71</f>
        <v>950</v>
      </c>
      <c r="N17" s="37">
        <f>TrRoad_act!N71</f>
        <v>1100</v>
      </c>
      <c r="O17" s="37">
        <f>TrRoad_act!O71</f>
        <v>1200</v>
      </c>
      <c r="P17" s="37">
        <f>TrRoad_act!P71</f>
        <v>1800</v>
      </c>
      <c r="Q17" s="37">
        <f>TrRoad_act!Q71</f>
        <v>2600</v>
      </c>
    </row>
    <row r="18" spans="1:17" ht="11.45" customHeight="1" x14ac:dyDescent="0.25">
      <c r="A18" s="62" t="s">
        <v>55</v>
      </c>
      <c r="B18" s="37">
        <f>TrRoad_act!B72</f>
        <v>727</v>
      </c>
      <c r="C18" s="37">
        <f>TrRoad_act!C72</f>
        <v>739</v>
      </c>
      <c r="D18" s="37">
        <f>TrRoad_act!D72</f>
        <v>726</v>
      </c>
      <c r="E18" s="37">
        <f>TrRoad_act!E72</f>
        <v>723</v>
      </c>
      <c r="F18" s="37">
        <f>TrRoad_act!F72</f>
        <v>726</v>
      </c>
      <c r="G18" s="37">
        <f>TrRoad_act!G72</f>
        <v>719</v>
      </c>
      <c r="H18" s="37">
        <f>TrRoad_act!H72</f>
        <v>744</v>
      </c>
      <c r="I18" s="37">
        <f>TrRoad_act!I72</f>
        <v>740</v>
      </c>
      <c r="J18" s="37">
        <f>TrRoad_act!J72</f>
        <v>738</v>
      </c>
      <c r="K18" s="37">
        <f>TrRoad_act!K72</f>
        <v>733</v>
      </c>
      <c r="L18" s="37">
        <f>TrRoad_act!L72</f>
        <v>735</v>
      </c>
      <c r="M18" s="37">
        <f>TrRoad_act!M72</f>
        <v>728</v>
      </c>
      <c r="N18" s="37">
        <f>TrRoad_act!N72</f>
        <v>728</v>
      </c>
      <c r="O18" s="37">
        <f>TrRoad_act!O72</f>
        <v>559</v>
      </c>
      <c r="P18" s="37">
        <f>TrRoad_act!P72</f>
        <v>149</v>
      </c>
      <c r="Q18" s="37">
        <f>TrRoad_act!Q72</f>
        <v>123</v>
      </c>
    </row>
    <row r="19" spans="1:17" ht="11.45" customHeight="1" x14ac:dyDescent="0.25">
      <c r="A19" s="25" t="s">
        <v>18</v>
      </c>
      <c r="B19" s="40">
        <f>TrRoad_act!B73</f>
        <v>290151.2527162052</v>
      </c>
      <c r="C19" s="40">
        <f>TrRoad_act!C73</f>
        <v>306629.37759740243</v>
      </c>
      <c r="D19" s="40">
        <f>TrRoad_act!D73</f>
        <v>331485.65708721394</v>
      </c>
      <c r="E19" s="40">
        <f>TrRoad_act!E73</f>
        <v>347427.26854873338</v>
      </c>
      <c r="F19" s="40">
        <f>TrRoad_act!F73</f>
        <v>381526.07392725063</v>
      </c>
      <c r="G19" s="40">
        <f>TrRoad_act!G73</f>
        <v>430050.98764017603</v>
      </c>
      <c r="H19" s="40">
        <f>TrRoad_act!H73</f>
        <v>479212.24725743348</v>
      </c>
      <c r="I19" s="40">
        <f>TrRoad_act!I73</f>
        <v>540691.20350532967</v>
      </c>
      <c r="J19" s="40">
        <f>TrRoad_act!J73</f>
        <v>589932.40456763573</v>
      </c>
      <c r="K19" s="40">
        <f>TrRoad_act!K73</f>
        <v>587698.72495656193</v>
      </c>
      <c r="L19" s="40">
        <f>TrRoad_act!L73</f>
        <v>580711.02864861733</v>
      </c>
      <c r="M19" s="40">
        <f>TrRoad_act!M73</f>
        <v>578820.96282123751</v>
      </c>
      <c r="N19" s="40">
        <f>TrRoad_act!N73</f>
        <v>587353.70323633822</v>
      </c>
      <c r="O19" s="40">
        <f>TrRoad_act!O73</f>
        <v>584506.09543748037</v>
      </c>
      <c r="P19" s="40">
        <f>TrRoad_act!P73</f>
        <v>602120.2784703736</v>
      </c>
      <c r="Q19" s="40">
        <f>TrRoad_act!Q73</f>
        <v>643315.90420335927</v>
      </c>
    </row>
    <row r="20" spans="1:17" ht="11.45" customHeight="1" x14ac:dyDescent="0.25">
      <c r="A20" s="23" t="s">
        <v>27</v>
      </c>
      <c r="B20" s="39">
        <f>TrRoad_act!B74</f>
        <v>150508</v>
      </c>
      <c r="C20" s="39">
        <f>TrRoad_act!C74</f>
        <v>165072</v>
      </c>
      <c r="D20" s="39">
        <f>TrRoad_act!D74</f>
        <v>189826</v>
      </c>
      <c r="E20" s="39">
        <f>TrRoad_act!E74</f>
        <v>216548</v>
      </c>
      <c r="F20" s="39">
        <f>TrRoad_act!F74</f>
        <v>251868</v>
      </c>
      <c r="G20" s="39">
        <f>TrRoad_act!G74</f>
        <v>300311</v>
      </c>
      <c r="H20" s="39">
        <f>TrRoad_act!H74</f>
        <v>351066</v>
      </c>
      <c r="I20" s="39">
        <f>TrRoad_act!I74</f>
        <v>407210</v>
      </c>
      <c r="J20" s="39">
        <f>TrRoad_act!J74</f>
        <v>461888</v>
      </c>
      <c r="K20" s="39">
        <f>TrRoad_act!K74</f>
        <v>466375</v>
      </c>
      <c r="L20" s="39">
        <f>TrRoad_act!L74</f>
        <v>466637</v>
      </c>
      <c r="M20" s="39">
        <f>TrRoad_act!M74</f>
        <v>467582</v>
      </c>
      <c r="N20" s="39">
        <f>TrRoad_act!N74</f>
        <v>467672</v>
      </c>
      <c r="O20" s="39">
        <f>TrRoad_act!O74</f>
        <v>466044</v>
      </c>
      <c r="P20" s="39">
        <f>TrRoad_act!P74</f>
        <v>479164</v>
      </c>
      <c r="Q20" s="39">
        <f>TrRoad_act!Q74</f>
        <v>510325</v>
      </c>
    </row>
    <row r="21" spans="1:17" ht="11.45" customHeight="1" x14ac:dyDescent="0.25">
      <c r="A21" s="62" t="s">
        <v>59</v>
      </c>
      <c r="B21" s="42">
        <f>TrRoad_act!B75</f>
        <v>48601</v>
      </c>
      <c r="C21" s="42">
        <f>TrRoad_act!C75</f>
        <v>52981</v>
      </c>
      <c r="D21" s="42">
        <f>TrRoad_act!D75</f>
        <v>59840</v>
      </c>
      <c r="E21" s="42">
        <f>TrRoad_act!E75</f>
        <v>59929</v>
      </c>
      <c r="F21" s="42">
        <f>TrRoad_act!F75</f>
        <v>62683</v>
      </c>
      <c r="G21" s="42">
        <f>TrRoad_act!G75</f>
        <v>69268</v>
      </c>
      <c r="H21" s="42">
        <f>TrRoad_act!H75</f>
        <v>81299</v>
      </c>
      <c r="I21" s="42">
        <f>TrRoad_act!I75</f>
        <v>93383</v>
      </c>
      <c r="J21" s="42">
        <f>TrRoad_act!J75</f>
        <v>103332</v>
      </c>
      <c r="K21" s="42">
        <f>TrRoad_act!K75</f>
        <v>100730</v>
      </c>
      <c r="L21" s="42">
        <f>TrRoad_act!L75</f>
        <v>97731</v>
      </c>
      <c r="M21" s="42">
        <f>TrRoad_act!M75</f>
        <v>94812</v>
      </c>
      <c r="N21" s="42">
        <f>TrRoad_act!N75</f>
        <v>91522</v>
      </c>
      <c r="O21" s="42">
        <f>TrRoad_act!O75</f>
        <v>91054</v>
      </c>
      <c r="P21" s="42">
        <f>TrRoad_act!P75</f>
        <v>93215</v>
      </c>
      <c r="Q21" s="42">
        <f>TrRoad_act!Q75</f>
        <v>98781</v>
      </c>
    </row>
    <row r="22" spans="1:17" ht="11.45" customHeight="1" x14ac:dyDescent="0.25">
      <c r="A22" s="62" t="s">
        <v>58</v>
      </c>
      <c r="B22" s="42">
        <f>TrRoad_act!B76</f>
        <v>94907</v>
      </c>
      <c r="C22" s="42">
        <f>TrRoad_act!C76</f>
        <v>105252</v>
      </c>
      <c r="D22" s="42">
        <f>TrRoad_act!D76</f>
        <v>123026</v>
      </c>
      <c r="E22" s="42">
        <f>TrRoad_act!E76</f>
        <v>149534</v>
      </c>
      <c r="F22" s="42">
        <f>TrRoad_act!F76</f>
        <v>181748</v>
      </c>
      <c r="G22" s="42">
        <f>TrRoad_act!G76</f>
        <v>223361</v>
      </c>
      <c r="H22" s="42">
        <f>TrRoad_act!H76</f>
        <v>261550</v>
      </c>
      <c r="I22" s="42">
        <f>TrRoad_act!I76</f>
        <v>304984</v>
      </c>
      <c r="J22" s="42">
        <f>TrRoad_act!J76</f>
        <v>350018</v>
      </c>
      <c r="K22" s="42">
        <f>TrRoad_act!K76</f>
        <v>356865</v>
      </c>
      <c r="L22" s="42">
        <f>TrRoad_act!L76</f>
        <v>360485</v>
      </c>
      <c r="M22" s="42">
        <f>TrRoad_act!M76</f>
        <v>364230</v>
      </c>
      <c r="N22" s="42">
        <f>TrRoad_act!N76</f>
        <v>366201</v>
      </c>
      <c r="O22" s="42">
        <f>TrRoad_act!O76</f>
        <v>364328</v>
      </c>
      <c r="P22" s="42">
        <f>TrRoad_act!P76</f>
        <v>372976</v>
      </c>
      <c r="Q22" s="42">
        <f>TrRoad_act!Q76</f>
        <v>395247</v>
      </c>
    </row>
    <row r="23" spans="1:17" ht="11.45" customHeight="1" x14ac:dyDescent="0.25">
      <c r="A23" s="62" t="s">
        <v>57</v>
      </c>
      <c r="B23" s="42">
        <f>TrRoad_act!B77</f>
        <v>7000</v>
      </c>
      <c r="C23" s="42">
        <f>TrRoad_act!C77</f>
        <v>6839</v>
      </c>
      <c r="D23" s="42">
        <f>TrRoad_act!D77</f>
        <v>6960</v>
      </c>
      <c r="E23" s="42">
        <f>TrRoad_act!E77</f>
        <v>7085</v>
      </c>
      <c r="F23" s="42">
        <f>TrRoad_act!F77</f>
        <v>7437</v>
      </c>
      <c r="G23" s="42">
        <f>TrRoad_act!G77</f>
        <v>7682</v>
      </c>
      <c r="H23" s="42">
        <f>TrRoad_act!H77</f>
        <v>8217</v>
      </c>
      <c r="I23" s="42">
        <f>TrRoad_act!I77</f>
        <v>8843</v>
      </c>
      <c r="J23" s="42">
        <f>TrRoad_act!J77</f>
        <v>8538</v>
      </c>
      <c r="K23" s="42">
        <f>TrRoad_act!K77</f>
        <v>8780</v>
      </c>
      <c r="L23" s="42">
        <f>TrRoad_act!L77</f>
        <v>8421</v>
      </c>
      <c r="M23" s="42">
        <f>TrRoad_act!M77</f>
        <v>8540</v>
      </c>
      <c r="N23" s="42">
        <f>TrRoad_act!N77</f>
        <v>9506</v>
      </c>
      <c r="O23" s="42">
        <f>TrRoad_act!O77</f>
        <v>9870</v>
      </c>
      <c r="P23" s="42">
        <f>TrRoad_act!P77</f>
        <v>10974</v>
      </c>
      <c r="Q23" s="42">
        <f>TrRoad_act!Q77</f>
        <v>10975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443</v>
      </c>
      <c r="O24" s="42">
        <f>TrRoad_act!O78</f>
        <v>792</v>
      </c>
      <c r="P24" s="42">
        <f>TrRoad_act!P78</f>
        <v>1997</v>
      </c>
      <c r="Q24" s="42">
        <f>TrRoad_act!Q78</f>
        <v>5308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0</v>
      </c>
      <c r="N25" s="42">
        <f>TrRoad_act!N79</f>
        <v>0</v>
      </c>
      <c r="O25" s="42">
        <f>TrRoad_act!O79</f>
        <v>0</v>
      </c>
      <c r="P25" s="42">
        <f>TrRoad_act!P79</f>
        <v>2</v>
      </c>
      <c r="Q25" s="42">
        <f>TrRoad_act!Q79</f>
        <v>14</v>
      </c>
    </row>
    <row r="26" spans="1:17" ht="11.45" customHeight="1" x14ac:dyDescent="0.25">
      <c r="A26" s="19" t="s">
        <v>24</v>
      </c>
      <c r="B26" s="38">
        <f>TrRoad_act!B80</f>
        <v>139643.25271620517</v>
      </c>
      <c r="C26" s="38">
        <f>TrRoad_act!C80</f>
        <v>141557.37759740243</v>
      </c>
      <c r="D26" s="38">
        <f>TrRoad_act!D80</f>
        <v>141659.65708721394</v>
      </c>
      <c r="E26" s="38">
        <f>TrRoad_act!E80</f>
        <v>130879.26854873339</v>
      </c>
      <c r="F26" s="38">
        <f>TrRoad_act!F80</f>
        <v>129658.07392725062</v>
      </c>
      <c r="G26" s="38">
        <f>TrRoad_act!G80</f>
        <v>129739.98764017603</v>
      </c>
      <c r="H26" s="38">
        <f>TrRoad_act!H80</f>
        <v>128146.24725743351</v>
      </c>
      <c r="I26" s="38">
        <f>TrRoad_act!I80</f>
        <v>133481.2035053297</v>
      </c>
      <c r="J26" s="38">
        <f>TrRoad_act!J80</f>
        <v>128044.40456763575</v>
      </c>
      <c r="K26" s="38">
        <f>TrRoad_act!K80</f>
        <v>121323.72495656197</v>
      </c>
      <c r="L26" s="38">
        <f>TrRoad_act!L80</f>
        <v>114074.02864861728</v>
      </c>
      <c r="M26" s="38">
        <f>TrRoad_act!M80</f>
        <v>111238.96282123754</v>
      </c>
      <c r="N26" s="38">
        <f>TrRoad_act!N80</f>
        <v>119681.70323633817</v>
      </c>
      <c r="O26" s="38">
        <f>TrRoad_act!O80</f>
        <v>118462.09543748036</v>
      </c>
      <c r="P26" s="38">
        <f>TrRoad_act!P80</f>
        <v>122956.2784703736</v>
      </c>
      <c r="Q26" s="38">
        <f>TrRoad_act!Q80</f>
        <v>132990.90420335924</v>
      </c>
    </row>
    <row r="27" spans="1:17" ht="11.45" customHeight="1" x14ac:dyDescent="0.25">
      <c r="A27" s="17" t="s">
        <v>23</v>
      </c>
      <c r="B27" s="37">
        <f>TrRoad_act!B81</f>
        <v>129198</v>
      </c>
      <c r="C27" s="37">
        <f>TrRoad_act!C81</f>
        <v>130449</v>
      </c>
      <c r="D27" s="37">
        <f>TrRoad_act!D81</f>
        <v>130016</v>
      </c>
      <c r="E27" s="37">
        <f>TrRoad_act!E81</f>
        <v>119010</v>
      </c>
      <c r="F27" s="37">
        <f>TrRoad_act!F81</f>
        <v>115824</v>
      </c>
      <c r="G27" s="37">
        <f>TrRoad_act!G81</f>
        <v>115467</v>
      </c>
      <c r="H27" s="37">
        <f>TrRoad_act!H81</f>
        <v>113279</v>
      </c>
      <c r="I27" s="37">
        <f>TrRoad_act!I81</f>
        <v>118186</v>
      </c>
      <c r="J27" s="37">
        <f>TrRoad_act!J81</f>
        <v>113700</v>
      </c>
      <c r="K27" s="37">
        <f>TrRoad_act!K81</f>
        <v>107780</v>
      </c>
      <c r="L27" s="37">
        <f>TrRoad_act!L81</f>
        <v>99670</v>
      </c>
      <c r="M27" s="37">
        <f>TrRoad_act!M81</f>
        <v>95979</v>
      </c>
      <c r="N27" s="37">
        <f>TrRoad_act!N81</f>
        <v>104471</v>
      </c>
      <c r="O27" s="37">
        <f>TrRoad_act!O81</f>
        <v>101620</v>
      </c>
      <c r="P27" s="37">
        <f>TrRoad_act!P81</f>
        <v>106008</v>
      </c>
      <c r="Q27" s="37">
        <f>TrRoad_act!Q81</f>
        <v>115191</v>
      </c>
    </row>
    <row r="28" spans="1:17" ht="11.45" customHeight="1" x14ac:dyDescent="0.25">
      <c r="A28" s="15" t="s">
        <v>22</v>
      </c>
      <c r="B28" s="36">
        <f>TrRoad_act!B82</f>
        <v>10445.252716205159</v>
      </c>
      <c r="C28" s="36">
        <f>TrRoad_act!C82</f>
        <v>11108.377597402447</v>
      </c>
      <c r="D28" s="36">
        <f>TrRoad_act!D82</f>
        <v>11643.657087213955</v>
      </c>
      <c r="E28" s="36">
        <f>TrRoad_act!E82</f>
        <v>11869.2685487334</v>
      </c>
      <c r="F28" s="36">
        <f>TrRoad_act!F82</f>
        <v>13834.073927250622</v>
      </c>
      <c r="G28" s="36">
        <f>TrRoad_act!G82</f>
        <v>14272.987640176027</v>
      </c>
      <c r="H28" s="36">
        <f>TrRoad_act!H82</f>
        <v>14867.247257433504</v>
      </c>
      <c r="I28" s="36">
        <f>TrRoad_act!I82</f>
        <v>15295.203505329704</v>
      </c>
      <c r="J28" s="36">
        <f>TrRoad_act!J82</f>
        <v>14344.404567635744</v>
      </c>
      <c r="K28" s="36">
        <f>TrRoad_act!K82</f>
        <v>13543.724956561975</v>
      </c>
      <c r="L28" s="36">
        <f>TrRoad_act!L82</f>
        <v>14404.028648617288</v>
      </c>
      <c r="M28" s="36">
        <f>TrRoad_act!M82</f>
        <v>15259.962821237546</v>
      </c>
      <c r="N28" s="36">
        <f>TrRoad_act!N82</f>
        <v>15210.703236338179</v>
      </c>
      <c r="O28" s="36">
        <f>TrRoad_act!O82</f>
        <v>16842.095437480351</v>
      </c>
      <c r="P28" s="36">
        <f>TrRoad_act!P82</f>
        <v>16948.2784703736</v>
      </c>
      <c r="Q28" s="36">
        <f>TrRoad_act!Q82</f>
        <v>17799.90420335923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307866</v>
      </c>
      <c r="D30" s="41">
        <f>TrRoad_act!D111</f>
        <v>363669</v>
      </c>
      <c r="E30" s="41">
        <f>TrRoad_act!E111</f>
        <v>317250</v>
      </c>
      <c r="F30" s="41">
        <f>TrRoad_act!F111</f>
        <v>364557</v>
      </c>
      <c r="G30" s="41">
        <f>TrRoad_act!G111</f>
        <v>486446</v>
      </c>
      <c r="H30" s="41">
        <f>TrRoad_act!H111</f>
        <v>498592</v>
      </c>
      <c r="I30" s="41">
        <f>TrRoad_act!I111</f>
        <v>561405</v>
      </c>
      <c r="J30" s="41">
        <f>TrRoad_act!J111</f>
        <v>506770</v>
      </c>
      <c r="K30" s="41">
        <f>TrRoad_act!K111</f>
        <v>354942</v>
      </c>
      <c r="L30" s="41">
        <f>TrRoad_act!L111</f>
        <v>376475</v>
      </c>
      <c r="M30" s="41">
        <f>TrRoad_act!M111</f>
        <v>387279</v>
      </c>
      <c r="N30" s="41">
        <f>TrRoad_act!N111</f>
        <v>432368</v>
      </c>
      <c r="O30" s="41">
        <f>TrRoad_act!O111</f>
        <v>339465</v>
      </c>
      <c r="P30" s="41">
        <f>TrRoad_act!P111</f>
        <v>423325</v>
      </c>
      <c r="Q30" s="41">
        <f>TrRoad_act!Q111</f>
        <v>762367</v>
      </c>
    </row>
    <row r="31" spans="1:17" ht="11.45" customHeight="1" x14ac:dyDescent="0.25">
      <c r="A31" s="25" t="s">
        <v>39</v>
      </c>
      <c r="B31" s="40"/>
      <c r="C31" s="40">
        <f>TrRoad_act!C112</f>
        <v>276282</v>
      </c>
      <c r="D31" s="40">
        <f>TrRoad_act!D112</f>
        <v>319414</v>
      </c>
      <c r="E31" s="40">
        <f>TrRoad_act!E112</f>
        <v>276748</v>
      </c>
      <c r="F31" s="40">
        <f>TrRoad_act!F112</f>
        <v>311748</v>
      </c>
      <c r="G31" s="40">
        <f>TrRoad_act!G112</f>
        <v>415737</v>
      </c>
      <c r="H31" s="40">
        <f>TrRoad_act!H112</f>
        <v>420644</v>
      </c>
      <c r="I31" s="40">
        <f>TrRoad_act!I112</f>
        <v>474333</v>
      </c>
      <c r="J31" s="40">
        <f>TrRoad_act!J112</f>
        <v>424265</v>
      </c>
      <c r="K31" s="40">
        <f>TrRoad_act!K112</f>
        <v>325994</v>
      </c>
      <c r="L31" s="40">
        <f>TrRoad_act!L112</f>
        <v>342980</v>
      </c>
      <c r="M31" s="40">
        <f>TrRoad_act!M112</f>
        <v>349106</v>
      </c>
      <c r="N31" s="40">
        <f>TrRoad_act!N112</f>
        <v>400713</v>
      </c>
      <c r="O31" s="40">
        <f>TrRoad_act!O112</f>
        <v>309370</v>
      </c>
      <c r="P31" s="40">
        <f>TrRoad_act!P112</f>
        <v>385814</v>
      </c>
      <c r="Q31" s="40">
        <f>TrRoad_act!Q112</f>
        <v>704016</v>
      </c>
    </row>
    <row r="32" spans="1:17" ht="11.45" customHeight="1" x14ac:dyDescent="0.25">
      <c r="A32" s="23" t="s">
        <v>30</v>
      </c>
      <c r="B32" s="39"/>
      <c r="C32" s="39">
        <f>TrRoad_act!C113</f>
        <v>24319</v>
      </c>
      <c r="D32" s="39">
        <f>TrRoad_act!D113</f>
        <v>21050</v>
      </c>
      <c r="E32" s="39">
        <f>TrRoad_act!E113</f>
        <v>7806</v>
      </c>
      <c r="F32" s="39">
        <f>TrRoad_act!F113</f>
        <v>21222</v>
      </c>
      <c r="G32" s="39">
        <f>TrRoad_act!G113</f>
        <v>63914</v>
      </c>
      <c r="H32" s="39">
        <f>TrRoad_act!H113</f>
        <v>53203</v>
      </c>
      <c r="I32" s="39">
        <f>TrRoad_act!I113</f>
        <v>65197</v>
      </c>
      <c r="J32" s="39">
        <f>TrRoad_act!J113</f>
        <v>59693</v>
      </c>
      <c r="K32" s="39">
        <f>TrRoad_act!K113</f>
        <v>31364</v>
      </c>
      <c r="L32" s="39">
        <f>TrRoad_act!L113</f>
        <v>45188</v>
      </c>
      <c r="M32" s="39">
        <f>TrRoad_act!M113</f>
        <v>44205</v>
      </c>
      <c r="N32" s="39">
        <f>TrRoad_act!N113</f>
        <v>61443</v>
      </c>
      <c r="O32" s="39">
        <f>TrRoad_act!O113</f>
        <v>19571</v>
      </c>
      <c r="P32" s="39">
        <f>TrRoad_act!P113</f>
        <v>47523</v>
      </c>
      <c r="Q32" s="39">
        <f>TrRoad_act!Q113</f>
        <v>82049</v>
      </c>
    </row>
    <row r="33" spans="1:17" ht="11.45" customHeight="1" x14ac:dyDescent="0.25">
      <c r="A33" s="19" t="s">
        <v>29</v>
      </c>
      <c r="B33" s="38"/>
      <c r="C33" s="38">
        <f>TrRoad_act!C114</f>
        <v>249382</v>
      </c>
      <c r="D33" s="38">
        <f>TrRoad_act!D114</f>
        <v>297890</v>
      </c>
      <c r="E33" s="38">
        <f>TrRoad_act!E114</f>
        <v>267717</v>
      </c>
      <c r="F33" s="38">
        <f>TrRoad_act!F114</f>
        <v>288969</v>
      </c>
      <c r="G33" s="38">
        <f>TrRoad_act!G114</f>
        <v>350690</v>
      </c>
      <c r="H33" s="38">
        <f>TrRoad_act!H114</f>
        <v>366245</v>
      </c>
      <c r="I33" s="38">
        <f>TrRoad_act!I114</f>
        <v>407925</v>
      </c>
      <c r="J33" s="38">
        <f>TrRoad_act!J114</f>
        <v>363108</v>
      </c>
      <c r="K33" s="38">
        <f>TrRoad_act!K114</f>
        <v>293489</v>
      </c>
      <c r="L33" s="38">
        <f>TrRoad_act!L114</f>
        <v>296765</v>
      </c>
      <c r="M33" s="38">
        <f>TrRoad_act!M114</f>
        <v>303791</v>
      </c>
      <c r="N33" s="38">
        <f>TrRoad_act!N114</f>
        <v>337895</v>
      </c>
      <c r="O33" s="38">
        <f>TrRoad_act!O114</f>
        <v>288306</v>
      </c>
      <c r="P33" s="38">
        <f>TrRoad_act!P114</f>
        <v>336550</v>
      </c>
      <c r="Q33" s="38">
        <f>TrRoad_act!Q114</f>
        <v>620254</v>
      </c>
    </row>
    <row r="34" spans="1:17" ht="11.45" customHeight="1" x14ac:dyDescent="0.25">
      <c r="A34" s="62" t="s">
        <v>59</v>
      </c>
      <c r="B34" s="42"/>
      <c r="C34" s="42">
        <f>TrRoad_act!C115</f>
        <v>138627</v>
      </c>
      <c r="D34" s="42">
        <f>TrRoad_act!D115</f>
        <v>166242</v>
      </c>
      <c r="E34" s="42">
        <f>TrRoad_act!E115</f>
        <v>148822</v>
      </c>
      <c r="F34" s="42">
        <f>TrRoad_act!F115</f>
        <v>157120</v>
      </c>
      <c r="G34" s="42">
        <f>TrRoad_act!G115</f>
        <v>193690</v>
      </c>
      <c r="H34" s="42">
        <f>TrRoad_act!H115</f>
        <v>198003</v>
      </c>
      <c r="I34" s="42">
        <f>TrRoad_act!I115</f>
        <v>221148</v>
      </c>
      <c r="J34" s="42">
        <f>TrRoad_act!J115</f>
        <v>207527</v>
      </c>
      <c r="K34" s="42">
        <f>TrRoad_act!K115</f>
        <v>158834</v>
      </c>
      <c r="L34" s="42">
        <f>TrRoad_act!L115</f>
        <v>168922</v>
      </c>
      <c r="M34" s="42">
        <f>TrRoad_act!M115</f>
        <v>164255</v>
      </c>
      <c r="N34" s="42">
        <f>TrRoad_act!N115</f>
        <v>151016</v>
      </c>
      <c r="O34" s="42">
        <f>TrRoad_act!O115</f>
        <v>126139</v>
      </c>
      <c r="P34" s="42">
        <f>TrRoad_act!P115</f>
        <v>165504</v>
      </c>
      <c r="Q34" s="42">
        <f>TrRoad_act!Q115</f>
        <v>354472</v>
      </c>
    </row>
    <row r="35" spans="1:17" ht="11.45" customHeight="1" x14ac:dyDescent="0.25">
      <c r="A35" s="62" t="s">
        <v>58</v>
      </c>
      <c r="B35" s="42"/>
      <c r="C35" s="42">
        <f>TrRoad_act!C116</f>
        <v>103739</v>
      </c>
      <c r="D35" s="42">
        <f>TrRoad_act!D116</f>
        <v>123726</v>
      </c>
      <c r="E35" s="42">
        <f>TrRoad_act!E116</f>
        <v>111023</v>
      </c>
      <c r="F35" s="42">
        <f>TrRoad_act!F116</f>
        <v>119651</v>
      </c>
      <c r="G35" s="42">
        <f>TrRoad_act!G116</f>
        <v>144984</v>
      </c>
      <c r="H35" s="42">
        <f>TrRoad_act!H116</f>
        <v>151182</v>
      </c>
      <c r="I35" s="42">
        <f>TrRoad_act!I116</f>
        <v>168127</v>
      </c>
      <c r="J35" s="42">
        <f>TrRoad_act!J116</f>
        <v>149425</v>
      </c>
      <c r="K35" s="42">
        <f>TrRoad_act!K116</f>
        <v>120590</v>
      </c>
      <c r="L35" s="42">
        <f>TrRoad_act!L116</f>
        <v>121748</v>
      </c>
      <c r="M35" s="42">
        <f>TrRoad_act!M116</f>
        <v>124438</v>
      </c>
      <c r="N35" s="42">
        <f>TrRoad_act!N116</f>
        <v>156053</v>
      </c>
      <c r="O35" s="42">
        <f>TrRoad_act!O116</f>
        <v>147734</v>
      </c>
      <c r="P35" s="42">
        <f>TrRoad_act!P116</f>
        <v>137232</v>
      </c>
      <c r="Q35" s="42">
        <f>TrRoad_act!Q116</f>
        <v>252510</v>
      </c>
    </row>
    <row r="36" spans="1:17" ht="11.45" customHeight="1" x14ac:dyDescent="0.25">
      <c r="A36" s="62" t="s">
        <v>57</v>
      </c>
      <c r="B36" s="42"/>
      <c r="C36" s="42">
        <f>TrRoad_act!C117</f>
        <v>7016</v>
      </c>
      <c r="D36" s="42">
        <f>TrRoad_act!D117</f>
        <v>7922</v>
      </c>
      <c r="E36" s="42">
        <f>TrRoad_act!E117</f>
        <v>7872</v>
      </c>
      <c r="F36" s="42">
        <f>TrRoad_act!F117</f>
        <v>12198</v>
      </c>
      <c r="G36" s="42">
        <f>TrRoad_act!G117</f>
        <v>12016</v>
      </c>
      <c r="H36" s="42">
        <f>TrRoad_act!H117</f>
        <v>17060</v>
      </c>
      <c r="I36" s="42">
        <f>TrRoad_act!I117</f>
        <v>18650</v>
      </c>
      <c r="J36" s="42">
        <f>TrRoad_act!J117</f>
        <v>6156</v>
      </c>
      <c r="K36" s="42">
        <f>TrRoad_act!K117</f>
        <v>14065</v>
      </c>
      <c r="L36" s="42">
        <f>TrRoad_act!L117</f>
        <v>5939</v>
      </c>
      <c r="M36" s="42">
        <f>TrRoad_act!M117</f>
        <v>14848</v>
      </c>
      <c r="N36" s="42">
        <f>TrRoad_act!N117</f>
        <v>30340</v>
      </c>
      <c r="O36" s="42">
        <f>TrRoad_act!O117</f>
        <v>13883</v>
      </c>
      <c r="P36" s="42">
        <f>TrRoad_act!P117</f>
        <v>27333</v>
      </c>
      <c r="Q36" s="42">
        <f>TrRoad_act!Q117</f>
        <v>8455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150</v>
      </c>
      <c r="M37" s="42">
        <f>TrRoad_act!M118</f>
        <v>194</v>
      </c>
      <c r="N37" s="42">
        <f>TrRoad_act!N118</f>
        <v>470</v>
      </c>
      <c r="O37" s="42">
        <f>TrRoad_act!O118</f>
        <v>378</v>
      </c>
      <c r="P37" s="42">
        <f>TrRoad_act!P118</f>
        <v>6263</v>
      </c>
      <c r="Q37" s="42">
        <f>TrRoad_act!Q118</f>
        <v>4380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10</v>
      </c>
      <c r="P38" s="42">
        <f>TrRoad_act!P119</f>
        <v>38</v>
      </c>
      <c r="Q38" s="42">
        <f>TrRoad_act!Q119</f>
        <v>141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6</v>
      </c>
      <c r="M39" s="42">
        <f>TrRoad_act!M120</f>
        <v>56</v>
      </c>
      <c r="N39" s="42">
        <f>TrRoad_act!N120</f>
        <v>16</v>
      </c>
      <c r="O39" s="42">
        <f>TrRoad_act!O120</f>
        <v>162</v>
      </c>
      <c r="P39" s="42">
        <f>TrRoad_act!P120</f>
        <v>180</v>
      </c>
      <c r="Q39" s="42">
        <f>TrRoad_act!Q120</f>
        <v>296</v>
      </c>
    </row>
    <row r="40" spans="1:17" ht="11.45" customHeight="1" x14ac:dyDescent="0.25">
      <c r="A40" s="19" t="s">
        <v>28</v>
      </c>
      <c r="B40" s="38"/>
      <c r="C40" s="38">
        <f>TrRoad_act!C121</f>
        <v>2581</v>
      </c>
      <c r="D40" s="38">
        <f>TrRoad_act!D121</f>
        <v>474</v>
      </c>
      <c r="E40" s="38">
        <f>TrRoad_act!E121</f>
        <v>1225</v>
      </c>
      <c r="F40" s="38">
        <f>TrRoad_act!F121</f>
        <v>1557</v>
      </c>
      <c r="G40" s="38">
        <f>TrRoad_act!G121</f>
        <v>1133</v>
      </c>
      <c r="H40" s="38">
        <f>TrRoad_act!H121</f>
        <v>1196</v>
      </c>
      <c r="I40" s="38">
        <f>TrRoad_act!I121</f>
        <v>1211</v>
      </c>
      <c r="J40" s="38">
        <f>TrRoad_act!J121</f>
        <v>1464</v>
      </c>
      <c r="K40" s="38">
        <f>TrRoad_act!K121</f>
        <v>1141</v>
      </c>
      <c r="L40" s="38">
        <f>TrRoad_act!L121</f>
        <v>1027</v>
      </c>
      <c r="M40" s="38">
        <f>TrRoad_act!M121</f>
        <v>1110</v>
      </c>
      <c r="N40" s="38">
        <f>TrRoad_act!N121</f>
        <v>1375</v>
      </c>
      <c r="O40" s="38">
        <f>TrRoad_act!O121</f>
        <v>1493</v>
      </c>
      <c r="P40" s="38">
        <f>TrRoad_act!P121</f>
        <v>1741</v>
      </c>
      <c r="Q40" s="38">
        <f>TrRoad_act!Q121</f>
        <v>1713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2476</v>
      </c>
      <c r="D42" s="37">
        <f>TrRoad_act!D123</f>
        <v>300</v>
      </c>
      <c r="E42" s="37">
        <f>TrRoad_act!E123</f>
        <v>1125</v>
      </c>
      <c r="F42" s="37">
        <f>TrRoad_act!F123</f>
        <v>1532</v>
      </c>
      <c r="G42" s="37">
        <f>TrRoad_act!G123</f>
        <v>1109</v>
      </c>
      <c r="H42" s="37">
        <f>TrRoad_act!H123</f>
        <v>1145</v>
      </c>
      <c r="I42" s="37">
        <f>TrRoad_act!I123</f>
        <v>1211</v>
      </c>
      <c r="J42" s="37">
        <f>TrRoad_act!J123</f>
        <v>1384</v>
      </c>
      <c r="K42" s="37">
        <f>TrRoad_act!K123</f>
        <v>1021</v>
      </c>
      <c r="L42" s="37">
        <f>TrRoad_act!L123</f>
        <v>825</v>
      </c>
      <c r="M42" s="37">
        <f>TrRoad_act!M123</f>
        <v>1010</v>
      </c>
      <c r="N42" s="37">
        <f>TrRoad_act!N123</f>
        <v>1193</v>
      </c>
      <c r="O42" s="37">
        <f>TrRoad_act!O123</f>
        <v>1356</v>
      </c>
      <c r="P42" s="37">
        <f>TrRoad_act!P123</f>
        <v>1101</v>
      </c>
      <c r="Q42" s="37">
        <f>TrRoad_act!Q123</f>
        <v>869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93</v>
      </c>
      <c r="D44" s="37">
        <f>TrRoad_act!D125</f>
        <v>174</v>
      </c>
      <c r="E44" s="37">
        <f>TrRoad_act!E125</f>
        <v>100</v>
      </c>
      <c r="F44" s="37">
        <f>TrRoad_act!F125</f>
        <v>22</v>
      </c>
      <c r="G44" s="37">
        <f>TrRoad_act!G125</f>
        <v>24</v>
      </c>
      <c r="H44" s="37">
        <f>TrRoad_act!H125</f>
        <v>26</v>
      </c>
      <c r="I44" s="37">
        <f>TrRoad_act!I125</f>
        <v>0</v>
      </c>
      <c r="J44" s="37">
        <f>TrRoad_act!J125</f>
        <v>80</v>
      </c>
      <c r="K44" s="37">
        <f>TrRoad_act!K125</f>
        <v>120</v>
      </c>
      <c r="L44" s="37">
        <f>TrRoad_act!L125</f>
        <v>200</v>
      </c>
      <c r="M44" s="37">
        <f>TrRoad_act!M125</f>
        <v>100</v>
      </c>
      <c r="N44" s="37">
        <f>TrRoad_act!N125</f>
        <v>182</v>
      </c>
      <c r="O44" s="37">
        <f>TrRoad_act!O125</f>
        <v>137</v>
      </c>
      <c r="P44" s="37">
        <f>TrRoad_act!P125</f>
        <v>640</v>
      </c>
      <c r="Q44" s="37">
        <f>TrRoad_act!Q125</f>
        <v>844</v>
      </c>
    </row>
    <row r="45" spans="1:17" ht="11.45" customHeight="1" x14ac:dyDescent="0.25">
      <c r="A45" s="62" t="s">
        <v>55</v>
      </c>
      <c r="B45" s="37"/>
      <c r="C45" s="37">
        <f>TrRoad_act!C126</f>
        <v>12</v>
      </c>
      <c r="D45" s="37">
        <f>TrRoad_act!D126</f>
        <v>0</v>
      </c>
      <c r="E45" s="37">
        <f>TrRoad_act!E126</f>
        <v>0</v>
      </c>
      <c r="F45" s="37">
        <f>TrRoad_act!F126</f>
        <v>3</v>
      </c>
      <c r="G45" s="37">
        <f>TrRoad_act!G126</f>
        <v>0</v>
      </c>
      <c r="H45" s="37">
        <f>TrRoad_act!H126</f>
        <v>25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2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0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31584</v>
      </c>
      <c r="D46" s="40">
        <f>TrRoad_act!D127</f>
        <v>44255</v>
      </c>
      <c r="E46" s="40">
        <f>TrRoad_act!E127</f>
        <v>40502</v>
      </c>
      <c r="F46" s="40">
        <f>TrRoad_act!F127</f>
        <v>52809</v>
      </c>
      <c r="G46" s="40">
        <f>TrRoad_act!G127</f>
        <v>70709</v>
      </c>
      <c r="H46" s="40">
        <f>TrRoad_act!H127</f>
        <v>77948</v>
      </c>
      <c r="I46" s="40">
        <f>TrRoad_act!I127</f>
        <v>87072</v>
      </c>
      <c r="J46" s="40">
        <f>TrRoad_act!J127</f>
        <v>82505</v>
      </c>
      <c r="K46" s="40">
        <f>TrRoad_act!K127</f>
        <v>28948</v>
      </c>
      <c r="L46" s="40">
        <f>TrRoad_act!L127</f>
        <v>33495</v>
      </c>
      <c r="M46" s="40">
        <f>TrRoad_act!M127</f>
        <v>38173</v>
      </c>
      <c r="N46" s="40">
        <f>TrRoad_act!N127</f>
        <v>31655</v>
      </c>
      <c r="O46" s="40">
        <f>TrRoad_act!O127</f>
        <v>30095</v>
      </c>
      <c r="P46" s="40">
        <f>TrRoad_act!P127</f>
        <v>37511</v>
      </c>
      <c r="Q46" s="40">
        <f>TrRoad_act!Q127</f>
        <v>58351</v>
      </c>
    </row>
    <row r="47" spans="1:17" ht="11.45" customHeight="1" x14ac:dyDescent="0.25">
      <c r="A47" s="23" t="s">
        <v>27</v>
      </c>
      <c r="B47" s="39"/>
      <c r="C47" s="39">
        <f>TrRoad_act!C128</f>
        <v>21638</v>
      </c>
      <c r="D47" s="39">
        <f>TrRoad_act!D128</f>
        <v>33045</v>
      </c>
      <c r="E47" s="39">
        <f>TrRoad_act!E128</f>
        <v>36292</v>
      </c>
      <c r="F47" s="39">
        <f>TrRoad_act!F128</f>
        <v>46264</v>
      </c>
      <c r="G47" s="39">
        <f>TrRoad_act!G128</f>
        <v>60871</v>
      </c>
      <c r="H47" s="39">
        <f>TrRoad_act!H128</f>
        <v>64845</v>
      </c>
      <c r="I47" s="39">
        <f>TrRoad_act!I128</f>
        <v>72124</v>
      </c>
      <c r="J47" s="39">
        <f>TrRoad_act!J128</f>
        <v>72815</v>
      </c>
      <c r="K47" s="39">
        <f>TrRoad_act!K128</f>
        <v>25063</v>
      </c>
      <c r="L47" s="39">
        <f>TrRoad_act!L128</f>
        <v>23387</v>
      </c>
      <c r="M47" s="39">
        <f>TrRoad_act!M128</f>
        <v>26529</v>
      </c>
      <c r="N47" s="39">
        <f>TrRoad_act!N128</f>
        <v>14281</v>
      </c>
      <c r="O47" s="39">
        <f>TrRoad_act!O128</f>
        <v>17191</v>
      </c>
      <c r="P47" s="39">
        <f>TrRoad_act!P128</f>
        <v>23088</v>
      </c>
      <c r="Q47" s="39">
        <f>TrRoad_act!Q128</f>
        <v>39083</v>
      </c>
    </row>
    <row r="48" spans="1:17" ht="11.45" customHeight="1" x14ac:dyDescent="0.25">
      <c r="A48" s="62" t="s">
        <v>59</v>
      </c>
      <c r="B48" s="42"/>
      <c r="C48" s="42">
        <f>TrRoad_act!C129</f>
        <v>6850</v>
      </c>
      <c r="D48" s="42">
        <f>TrRoad_act!D129</f>
        <v>9721</v>
      </c>
      <c r="E48" s="42">
        <f>TrRoad_act!E129</f>
        <v>3355</v>
      </c>
      <c r="F48" s="42">
        <f>TrRoad_act!F129</f>
        <v>6415</v>
      </c>
      <c r="G48" s="42">
        <f>TrRoad_act!G129</f>
        <v>10607</v>
      </c>
      <c r="H48" s="42">
        <f>TrRoad_act!H129</f>
        <v>16396</v>
      </c>
      <c r="I48" s="42">
        <f>TrRoad_act!I129</f>
        <v>16805</v>
      </c>
      <c r="J48" s="42">
        <f>TrRoad_act!J129</f>
        <v>15062</v>
      </c>
      <c r="K48" s="42">
        <f>TrRoad_act!K129</f>
        <v>2935</v>
      </c>
      <c r="L48" s="42">
        <f>TrRoad_act!L129</f>
        <v>2948</v>
      </c>
      <c r="M48" s="42">
        <f>TrRoad_act!M129</f>
        <v>3385</v>
      </c>
      <c r="N48" s="42">
        <f>TrRoad_act!N129</f>
        <v>3314</v>
      </c>
      <c r="O48" s="42">
        <f>TrRoad_act!O129</f>
        <v>6383</v>
      </c>
      <c r="P48" s="42">
        <f>TrRoad_act!P129</f>
        <v>9217</v>
      </c>
      <c r="Q48" s="42">
        <f>TrRoad_act!Q129</f>
        <v>12804</v>
      </c>
    </row>
    <row r="49" spans="1:18" ht="11.45" customHeight="1" x14ac:dyDescent="0.25">
      <c r="A49" s="62" t="s">
        <v>58</v>
      </c>
      <c r="B49" s="42"/>
      <c r="C49" s="42">
        <f>TrRoad_act!C130</f>
        <v>14542</v>
      </c>
      <c r="D49" s="42">
        <f>TrRoad_act!D130</f>
        <v>22741</v>
      </c>
      <c r="E49" s="42">
        <f>TrRoad_act!E130</f>
        <v>32303</v>
      </c>
      <c r="F49" s="42">
        <f>TrRoad_act!F130</f>
        <v>38945</v>
      </c>
      <c r="G49" s="42">
        <f>TrRoad_act!G130</f>
        <v>49431</v>
      </c>
      <c r="H49" s="42">
        <f>TrRoad_act!H130</f>
        <v>47296</v>
      </c>
      <c r="I49" s="42">
        <f>TrRoad_act!I130</f>
        <v>54054</v>
      </c>
      <c r="J49" s="42">
        <f>TrRoad_act!J130</f>
        <v>57400</v>
      </c>
      <c r="K49" s="42">
        <f>TrRoad_act!K130</f>
        <v>21216</v>
      </c>
      <c r="L49" s="42">
        <f>TrRoad_act!L130</f>
        <v>20124</v>
      </c>
      <c r="M49" s="42">
        <f>TrRoad_act!M130</f>
        <v>22352</v>
      </c>
      <c r="N49" s="42">
        <f>TrRoad_act!N130</f>
        <v>8889</v>
      </c>
      <c r="O49" s="42">
        <f>TrRoad_act!O130</f>
        <v>9403</v>
      </c>
      <c r="P49" s="42">
        <f>TrRoad_act!P130</f>
        <v>10888</v>
      </c>
      <c r="Q49" s="42">
        <f>TrRoad_act!Q130</f>
        <v>22271</v>
      </c>
    </row>
    <row r="50" spans="1:18" ht="11.45" customHeight="1" x14ac:dyDescent="0.25">
      <c r="A50" s="62" t="s">
        <v>57</v>
      </c>
      <c r="B50" s="42"/>
      <c r="C50" s="42">
        <f>TrRoad_act!C131</f>
        <v>246</v>
      </c>
      <c r="D50" s="42">
        <f>TrRoad_act!D131</f>
        <v>583</v>
      </c>
      <c r="E50" s="42">
        <f>TrRoad_act!E131</f>
        <v>634</v>
      </c>
      <c r="F50" s="42">
        <f>TrRoad_act!F131</f>
        <v>904</v>
      </c>
      <c r="G50" s="42">
        <f>TrRoad_act!G131</f>
        <v>833</v>
      </c>
      <c r="H50" s="42">
        <f>TrRoad_act!H131</f>
        <v>1153</v>
      </c>
      <c r="I50" s="42">
        <f>TrRoad_act!I131</f>
        <v>1265</v>
      </c>
      <c r="J50" s="42">
        <f>TrRoad_act!J131</f>
        <v>353</v>
      </c>
      <c r="K50" s="42">
        <f>TrRoad_act!K131</f>
        <v>912</v>
      </c>
      <c r="L50" s="42">
        <f>TrRoad_act!L131</f>
        <v>315</v>
      </c>
      <c r="M50" s="42">
        <f>TrRoad_act!M131</f>
        <v>792</v>
      </c>
      <c r="N50" s="42">
        <f>TrRoad_act!N131</f>
        <v>1635</v>
      </c>
      <c r="O50" s="42">
        <f>TrRoad_act!O131</f>
        <v>1032</v>
      </c>
      <c r="P50" s="42">
        <f>TrRoad_act!P131</f>
        <v>1776</v>
      </c>
      <c r="Q50" s="42">
        <f>TrRoad_act!Q131</f>
        <v>685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443</v>
      </c>
      <c r="O51" s="42">
        <f>TrRoad_act!O132</f>
        <v>373</v>
      </c>
      <c r="P51" s="42">
        <f>TrRoad_act!P132</f>
        <v>1205</v>
      </c>
      <c r="Q51" s="42">
        <f>TrRoad_act!Q132</f>
        <v>3311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0</v>
      </c>
      <c r="O52" s="42">
        <f>TrRoad_act!O133</f>
        <v>0</v>
      </c>
      <c r="P52" s="42">
        <f>TrRoad_act!P133</f>
        <v>2</v>
      </c>
      <c r="Q52" s="42">
        <f>TrRoad_act!Q133</f>
        <v>12</v>
      </c>
    </row>
    <row r="53" spans="1:18" ht="11.45" customHeight="1" x14ac:dyDescent="0.25">
      <c r="A53" s="19" t="s">
        <v>24</v>
      </c>
      <c r="B53" s="38"/>
      <c r="C53" s="38">
        <f>TrRoad_act!C134</f>
        <v>9946</v>
      </c>
      <c r="D53" s="38">
        <f>TrRoad_act!D134</f>
        <v>11210</v>
      </c>
      <c r="E53" s="38">
        <f>TrRoad_act!E134</f>
        <v>4210</v>
      </c>
      <c r="F53" s="38">
        <f>TrRoad_act!F134</f>
        <v>6545</v>
      </c>
      <c r="G53" s="38">
        <f>TrRoad_act!G134</f>
        <v>9838</v>
      </c>
      <c r="H53" s="38">
        <f>TrRoad_act!H134</f>
        <v>13103</v>
      </c>
      <c r="I53" s="38">
        <f>TrRoad_act!I134</f>
        <v>14948</v>
      </c>
      <c r="J53" s="38">
        <f>TrRoad_act!J134</f>
        <v>9690</v>
      </c>
      <c r="K53" s="38">
        <f>TrRoad_act!K134</f>
        <v>3885</v>
      </c>
      <c r="L53" s="38">
        <f>TrRoad_act!L134</f>
        <v>10108</v>
      </c>
      <c r="M53" s="38">
        <f>TrRoad_act!M134</f>
        <v>11644</v>
      </c>
      <c r="N53" s="38">
        <f>TrRoad_act!N134</f>
        <v>17374</v>
      </c>
      <c r="O53" s="38">
        <f>TrRoad_act!O134</f>
        <v>12904</v>
      </c>
      <c r="P53" s="38">
        <f>TrRoad_act!P134</f>
        <v>14423</v>
      </c>
      <c r="Q53" s="38">
        <f>TrRoad_act!Q134</f>
        <v>19268</v>
      </c>
    </row>
    <row r="54" spans="1:18" ht="11.45" customHeight="1" x14ac:dyDescent="0.25">
      <c r="A54" s="17" t="s">
        <v>23</v>
      </c>
      <c r="B54" s="37"/>
      <c r="C54" s="37">
        <f>TrRoad_act!C135</f>
        <v>6102</v>
      </c>
      <c r="D54" s="37">
        <f>TrRoad_act!D135</f>
        <v>7688</v>
      </c>
      <c r="E54" s="37">
        <f>TrRoad_act!E135</f>
        <v>1300</v>
      </c>
      <c r="F54" s="37">
        <f>TrRoad_act!F135</f>
        <v>2140</v>
      </c>
      <c r="G54" s="37">
        <f>TrRoad_act!G135</f>
        <v>6906</v>
      </c>
      <c r="H54" s="37">
        <f>TrRoad_act!H135</f>
        <v>9813</v>
      </c>
      <c r="I54" s="37">
        <f>TrRoad_act!I135</f>
        <v>11544</v>
      </c>
      <c r="J54" s="37">
        <f>TrRoad_act!J135</f>
        <v>7436</v>
      </c>
      <c r="K54" s="37">
        <f>TrRoad_act!K135</f>
        <v>1427</v>
      </c>
      <c r="L54" s="37">
        <f>TrRoad_act!L135</f>
        <v>6062</v>
      </c>
      <c r="M54" s="37">
        <f>TrRoad_act!M135</f>
        <v>7636</v>
      </c>
      <c r="N54" s="37">
        <f>TrRoad_act!N135</f>
        <v>14258</v>
      </c>
      <c r="O54" s="37">
        <f>TrRoad_act!O135</f>
        <v>8088</v>
      </c>
      <c r="P54" s="37">
        <f>TrRoad_act!P135</f>
        <v>10975</v>
      </c>
      <c r="Q54" s="37">
        <f>TrRoad_act!Q135</f>
        <v>14935</v>
      </c>
    </row>
    <row r="55" spans="1:18" ht="11.45" customHeight="1" x14ac:dyDescent="0.25">
      <c r="A55" s="15" t="s">
        <v>22</v>
      </c>
      <c r="B55" s="36"/>
      <c r="C55" s="36">
        <f>TrRoad_act!C136</f>
        <v>3844</v>
      </c>
      <c r="D55" s="36">
        <f>TrRoad_act!D136</f>
        <v>3522</v>
      </c>
      <c r="E55" s="36">
        <f>TrRoad_act!E136</f>
        <v>2910</v>
      </c>
      <c r="F55" s="36">
        <f>TrRoad_act!F136</f>
        <v>4405</v>
      </c>
      <c r="G55" s="36">
        <f>TrRoad_act!G136</f>
        <v>2932</v>
      </c>
      <c r="H55" s="36">
        <f>TrRoad_act!H136</f>
        <v>3290</v>
      </c>
      <c r="I55" s="36">
        <f>TrRoad_act!I136</f>
        <v>3404</v>
      </c>
      <c r="J55" s="36">
        <f>TrRoad_act!J136</f>
        <v>2254</v>
      </c>
      <c r="K55" s="36">
        <f>TrRoad_act!K136</f>
        <v>2458</v>
      </c>
      <c r="L55" s="36">
        <f>TrRoad_act!L136</f>
        <v>4046</v>
      </c>
      <c r="M55" s="36">
        <f>TrRoad_act!M136</f>
        <v>4008</v>
      </c>
      <c r="N55" s="36">
        <f>TrRoad_act!N136</f>
        <v>3116</v>
      </c>
      <c r="O55" s="36">
        <f>TrRoad_act!O136</f>
        <v>4816</v>
      </c>
      <c r="P55" s="36">
        <f>TrRoad_act!P136</f>
        <v>3448</v>
      </c>
      <c r="Q55" s="36">
        <f>TrRoad_act!Q136</f>
        <v>4333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981942.00000000012</v>
      </c>
      <c r="C59" s="41">
        <f t="shared" ref="C59:Q59" si="1">C60+C75</f>
        <v>131652</v>
      </c>
      <c r="D59" s="41">
        <f t="shared" si="1"/>
        <v>165650</v>
      </c>
      <c r="E59" s="41">
        <f t="shared" si="1"/>
        <v>236608</v>
      </c>
      <c r="F59" s="41">
        <f t="shared" si="1"/>
        <v>310048.90420335921</v>
      </c>
      <c r="G59" s="41">
        <f t="shared" si="1"/>
        <v>442030</v>
      </c>
      <c r="H59" s="41">
        <f t="shared" si="1"/>
        <v>466510</v>
      </c>
      <c r="I59" s="41">
        <f t="shared" si="1"/>
        <v>538380</v>
      </c>
      <c r="J59" s="41">
        <f t="shared" si="1"/>
        <v>494585</v>
      </c>
      <c r="K59" s="41">
        <f t="shared" si="1"/>
        <v>348810</v>
      </c>
      <c r="L59" s="41">
        <f t="shared" si="1"/>
        <v>371631</v>
      </c>
      <c r="M59" s="41">
        <f t="shared" si="1"/>
        <v>384185</v>
      </c>
      <c r="N59" s="41">
        <f t="shared" si="1"/>
        <v>430759</v>
      </c>
      <c r="O59" s="41">
        <f t="shared" si="1"/>
        <v>338509</v>
      </c>
      <c r="P59" s="41">
        <f t="shared" si="1"/>
        <v>423049</v>
      </c>
      <c r="Q59" s="41">
        <f t="shared" si="1"/>
        <v>762367</v>
      </c>
    </row>
    <row r="60" spans="1:18" ht="11.45" customHeight="1" x14ac:dyDescent="0.25">
      <c r="A60" s="25" t="s">
        <v>39</v>
      </c>
      <c r="B60" s="40">
        <f t="shared" ref="B60" si="2">B61+B62+B69</f>
        <v>969056.00000000012</v>
      </c>
      <c r="C60" s="40">
        <f t="shared" ref="C60:Q60" si="3">C61+C62+C69</f>
        <v>122745</v>
      </c>
      <c r="D60" s="40">
        <f t="shared" si="3"/>
        <v>147383</v>
      </c>
      <c r="E60" s="40">
        <f t="shared" si="3"/>
        <v>209526</v>
      </c>
      <c r="F60" s="40">
        <f t="shared" si="3"/>
        <v>270901</v>
      </c>
      <c r="G60" s="40">
        <f t="shared" si="3"/>
        <v>382189</v>
      </c>
      <c r="H60" s="40">
        <f t="shared" si="3"/>
        <v>397417</v>
      </c>
      <c r="I60" s="40">
        <f t="shared" si="3"/>
        <v>458005</v>
      </c>
      <c r="J60" s="40">
        <f t="shared" si="3"/>
        <v>415744</v>
      </c>
      <c r="K60" s="40">
        <f t="shared" si="3"/>
        <v>322070</v>
      </c>
      <c r="L60" s="40">
        <f t="shared" si="3"/>
        <v>340928</v>
      </c>
      <c r="M60" s="40">
        <f t="shared" si="3"/>
        <v>348081</v>
      </c>
      <c r="N60" s="40">
        <f t="shared" si="3"/>
        <v>400223</v>
      </c>
      <c r="O60" s="40">
        <f t="shared" si="3"/>
        <v>309316</v>
      </c>
      <c r="P60" s="40">
        <f t="shared" si="3"/>
        <v>385800</v>
      </c>
      <c r="Q60" s="40">
        <f t="shared" si="3"/>
        <v>704016</v>
      </c>
    </row>
    <row r="61" spans="1:18" ht="11.45" customHeight="1" x14ac:dyDescent="0.25">
      <c r="A61" s="23" t="s">
        <v>30</v>
      </c>
      <c r="B61" s="39">
        <v>405221.00000000012</v>
      </c>
      <c r="C61" s="39">
        <v>20775</v>
      </c>
      <c r="D61" s="39">
        <v>18506</v>
      </c>
      <c r="E61" s="39">
        <v>7798</v>
      </c>
      <c r="F61" s="39">
        <v>21197</v>
      </c>
      <c r="G61" s="39">
        <v>63842</v>
      </c>
      <c r="H61" s="39">
        <v>53147</v>
      </c>
      <c r="I61" s="39">
        <v>65132</v>
      </c>
      <c r="J61" s="39">
        <v>59640</v>
      </c>
      <c r="K61" s="39">
        <v>31338</v>
      </c>
      <c r="L61" s="39">
        <v>45155</v>
      </c>
      <c r="M61" s="39">
        <v>44178</v>
      </c>
      <c r="N61" s="39">
        <v>61413</v>
      </c>
      <c r="O61" s="39">
        <v>19564</v>
      </c>
      <c r="P61" s="39">
        <v>47512</v>
      </c>
      <c r="Q61" s="39">
        <v>82049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561780</v>
      </c>
      <c r="C62" s="38">
        <f t="shared" ref="C62:Q62" si="5">SUM(C63:C68)</f>
        <v>99832</v>
      </c>
      <c r="D62" s="38">
        <f t="shared" si="5"/>
        <v>128498</v>
      </c>
      <c r="E62" s="38">
        <f t="shared" si="5"/>
        <v>200617</v>
      </c>
      <c r="F62" s="38">
        <f t="shared" si="5"/>
        <v>248242</v>
      </c>
      <c r="G62" s="38">
        <f t="shared" si="5"/>
        <v>317262</v>
      </c>
      <c r="H62" s="38">
        <f t="shared" si="5"/>
        <v>343110</v>
      </c>
      <c r="I62" s="38">
        <f t="shared" si="5"/>
        <v>391683</v>
      </c>
      <c r="J62" s="38">
        <f t="shared" si="5"/>
        <v>354656</v>
      </c>
      <c r="K62" s="38">
        <f t="shared" si="5"/>
        <v>289598</v>
      </c>
      <c r="L62" s="38">
        <f t="shared" si="5"/>
        <v>294749</v>
      </c>
      <c r="M62" s="38">
        <f t="shared" si="5"/>
        <v>302794</v>
      </c>
      <c r="N62" s="38">
        <f t="shared" si="5"/>
        <v>337435</v>
      </c>
      <c r="O62" s="38">
        <f t="shared" si="5"/>
        <v>288259</v>
      </c>
      <c r="P62" s="38">
        <f t="shared" si="5"/>
        <v>336547</v>
      </c>
      <c r="Q62" s="38">
        <f t="shared" si="5"/>
        <v>620254</v>
      </c>
      <c r="R62" s="112"/>
    </row>
    <row r="63" spans="1:18" ht="11.45" customHeight="1" x14ac:dyDescent="0.25">
      <c r="A63" s="62" t="s">
        <v>59</v>
      </c>
      <c r="B63" s="42">
        <v>560352</v>
      </c>
      <c r="C63" s="42">
        <v>96266</v>
      </c>
      <c r="D63" s="42">
        <v>123805</v>
      </c>
      <c r="E63" s="42">
        <v>142705</v>
      </c>
      <c r="F63" s="42">
        <v>152101</v>
      </c>
      <c r="G63" s="42">
        <v>189030</v>
      </c>
      <c r="H63" s="42">
        <v>194532</v>
      </c>
      <c r="I63" s="42">
        <v>218421</v>
      </c>
      <c r="J63" s="42">
        <v>205787</v>
      </c>
      <c r="K63" s="42">
        <v>157953</v>
      </c>
      <c r="L63" s="42">
        <v>168307</v>
      </c>
      <c r="M63" s="42">
        <v>163851</v>
      </c>
      <c r="N63" s="42">
        <v>150775</v>
      </c>
      <c r="O63" s="42">
        <v>126132</v>
      </c>
      <c r="P63" s="42">
        <v>165503</v>
      </c>
      <c r="Q63" s="42">
        <v>354472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51179</v>
      </c>
      <c r="F64" s="42">
        <v>85312</v>
      </c>
      <c r="G64" s="42">
        <v>117221</v>
      </c>
      <c r="H64" s="42">
        <v>132536</v>
      </c>
      <c r="I64" s="42">
        <v>155367</v>
      </c>
      <c r="J64" s="42">
        <v>142873</v>
      </c>
      <c r="K64" s="42">
        <v>117800</v>
      </c>
      <c r="L64" s="42">
        <v>120439</v>
      </c>
      <c r="M64" s="42">
        <v>123923</v>
      </c>
      <c r="N64" s="42">
        <v>155862</v>
      </c>
      <c r="O64" s="42">
        <v>147698</v>
      </c>
      <c r="P64" s="42">
        <v>137230</v>
      </c>
      <c r="Q64" s="42">
        <v>252510</v>
      </c>
      <c r="R64" s="112"/>
    </row>
    <row r="65" spans="1:18" ht="11.45" customHeight="1" x14ac:dyDescent="0.25">
      <c r="A65" s="62" t="s">
        <v>57</v>
      </c>
      <c r="B65" s="42">
        <v>1428</v>
      </c>
      <c r="C65" s="42">
        <v>3566</v>
      </c>
      <c r="D65" s="42">
        <v>4693</v>
      </c>
      <c r="E65" s="42">
        <v>6733</v>
      </c>
      <c r="F65" s="42">
        <v>10829</v>
      </c>
      <c r="G65" s="42">
        <v>11011</v>
      </c>
      <c r="H65" s="42">
        <v>16042</v>
      </c>
      <c r="I65" s="42">
        <v>17895</v>
      </c>
      <c r="J65" s="42">
        <v>5996</v>
      </c>
      <c r="K65" s="42">
        <v>13845</v>
      </c>
      <c r="L65" s="42">
        <v>5887</v>
      </c>
      <c r="M65" s="42">
        <v>14778</v>
      </c>
      <c r="N65" s="42">
        <v>30313</v>
      </c>
      <c r="O65" s="42">
        <v>13881</v>
      </c>
      <c r="P65" s="42">
        <v>27333</v>
      </c>
      <c r="Q65" s="42">
        <v>8455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112</v>
      </c>
      <c r="M66" s="42">
        <v>187</v>
      </c>
      <c r="N66" s="42">
        <v>469</v>
      </c>
      <c r="O66" s="42">
        <v>378</v>
      </c>
      <c r="P66" s="42">
        <v>6263</v>
      </c>
      <c r="Q66" s="42">
        <v>4380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8</v>
      </c>
      <c r="P67" s="42">
        <v>38</v>
      </c>
      <c r="Q67" s="42">
        <v>141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4</v>
      </c>
      <c r="M68" s="42">
        <v>55</v>
      </c>
      <c r="N68" s="42">
        <v>16</v>
      </c>
      <c r="O68" s="42">
        <v>162</v>
      </c>
      <c r="P68" s="42">
        <v>180</v>
      </c>
      <c r="Q68" s="42">
        <v>296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2055</v>
      </c>
      <c r="C69" s="38">
        <f t="shared" ref="C69:Q69" si="7">SUM(C70:C74)</f>
        <v>2138</v>
      </c>
      <c r="D69" s="38">
        <f t="shared" si="7"/>
        <v>379</v>
      </c>
      <c r="E69" s="38">
        <f t="shared" si="7"/>
        <v>1111</v>
      </c>
      <c r="F69" s="38">
        <f t="shared" si="7"/>
        <v>1462</v>
      </c>
      <c r="G69" s="38">
        <f t="shared" si="7"/>
        <v>1085</v>
      </c>
      <c r="H69" s="38">
        <f t="shared" si="7"/>
        <v>1160</v>
      </c>
      <c r="I69" s="38">
        <f t="shared" si="7"/>
        <v>1190</v>
      </c>
      <c r="J69" s="38">
        <f t="shared" si="7"/>
        <v>1448</v>
      </c>
      <c r="K69" s="38">
        <f t="shared" si="7"/>
        <v>1134</v>
      </c>
      <c r="L69" s="38">
        <f t="shared" si="7"/>
        <v>1024</v>
      </c>
      <c r="M69" s="38">
        <f t="shared" si="7"/>
        <v>1109</v>
      </c>
      <c r="N69" s="38">
        <f t="shared" si="7"/>
        <v>1375</v>
      </c>
      <c r="O69" s="38">
        <f t="shared" si="7"/>
        <v>1493</v>
      </c>
      <c r="P69" s="38">
        <f t="shared" si="7"/>
        <v>1741</v>
      </c>
      <c r="Q69" s="38">
        <f t="shared" si="7"/>
        <v>1713</v>
      </c>
      <c r="R69" s="112"/>
    </row>
    <row r="70" spans="1:18" ht="11.45" customHeight="1" x14ac:dyDescent="0.25">
      <c r="A70" s="62" t="s">
        <v>59</v>
      </c>
      <c r="B70" s="37">
        <v>1779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189</v>
      </c>
      <c r="C71" s="37">
        <v>2089</v>
      </c>
      <c r="D71" s="37">
        <v>265</v>
      </c>
      <c r="E71" s="37">
        <v>1029</v>
      </c>
      <c r="F71" s="37">
        <v>1439</v>
      </c>
      <c r="G71" s="37">
        <v>1063</v>
      </c>
      <c r="H71" s="37">
        <v>1113</v>
      </c>
      <c r="I71" s="37">
        <v>1190</v>
      </c>
      <c r="J71" s="37">
        <v>1370</v>
      </c>
      <c r="K71" s="37">
        <v>1016</v>
      </c>
      <c r="L71" s="37">
        <v>824</v>
      </c>
      <c r="M71" s="37">
        <v>1009</v>
      </c>
      <c r="N71" s="37">
        <v>1193</v>
      </c>
      <c r="O71" s="37">
        <v>1356</v>
      </c>
      <c r="P71" s="37">
        <v>1101</v>
      </c>
      <c r="Q71" s="37">
        <v>869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41</v>
      </c>
      <c r="D73" s="37">
        <v>114</v>
      </c>
      <c r="E73" s="37">
        <v>82</v>
      </c>
      <c r="F73" s="37">
        <v>20</v>
      </c>
      <c r="G73" s="37">
        <v>22</v>
      </c>
      <c r="H73" s="37">
        <v>24</v>
      </c>
      <c r="I73" s="37">
        <v>0</v>
      </c>
      <c r="J73" s="37">
        <v>78</v>
      </c>
      <c r="K73" s="37">
        <v>118</v>
      </c>
      <c r="L73" s="37">
        <v>198</v>
      </c>
      <c r="M73" s="37">
        <v>100</v>
      </c>
      <c r="N73" s="37">
        <v>182</v>
      </c>
      <c r="O73" s="37">
        <v>137</v>
      </c>
      <c r="P73" s="37">
        <v>640</v>
      </c>
      <c r="Q73" s="37">
        <v>844</v>
      </c>
      <c r="R73" s="112"/>
    </row>
    <row r="74" spans="1:18" ht="11.45" customHeight="1" x14ac:dyDescent="0.25">
      <c r="A74" s="62" t="s">
        <v>55</v>
      </c>
      <c r="B74" s="37">
        <v>87</v>
      </c>
      <c r="C74" s="37">
        <v>8</v>
      </c>
      <c r="D74" s="37">
        <v>0</v>
      </c>
      <c r="E74" s="37">
        <v>0</v>
      </c>
      <c r="F74" s="37">
        <v>3</v>
      </c>
      <c r="G74" s="37">
        <v>0</v>
      </c>
      <c r="H74" s="37">
        <v>23</v>
      </c>
      <c r="I74" s="37">
        <v>0</v>
      </c>
      <c r="J74" s="37">
        <v>0</v>
      </c>
      <c r="K74" s="37">
        <v>0</v>
      </c>
      <c r="L74" s="37">
        <v>2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12886</v>
      </c>
      <c r="C75" s="40">
        <f t="shared" ref="C75:Q75" si="9">C76+C82</f>
        <v>8907</v>
      </c>
      <c r="D75" s="40">
        <f t="shared" si="9"/>
        <v>18267</v>
      </c>
      <c r="E75" s="40">
        <f t="shared" si="9"/>
        <v>27082</v>
      </c>
      <c r="F75" s="40">
        <f t="shared" si="9"/>
        <v>39147.904203359227</v>
      </c>
      <c r="G75" s="40">
        <f t="shared" si="9"/>
        <v>59841</v>
      </c>
      <c r="H75" s="40">
        <f t="shared" si="9"/>
        <v>69093</v>
      </c>
      <c r="I75" s="40">
        <f t="shared" si="9"/>
        <v>80375</v>
      </c>
      <c r="J75" s="40">
        <f t="shared" si="9"/>
        <v>78841</v>
      </c>
      <c r="K75" s="40">
        <f t="shared" si="9"/>
        <v>26740</v>
      </c>
      <c r="L75" s="40">
        <f t="shared" si="9"/>
        <v>30703</v>
      </c>
      <c r="M75" s="40">
        <f t="shared" si="9"/>
        <v>36104</v>
      </c>
      <c r="N75" s="40">
        <f t="shared" si="9"/>
        <v>30536</v>
      </c>
      <c r="O75" s="40">
        <f t="shared" si="9"/>
        <v>29193</v>
      </c>
      <c r="P75" s="40">
        <f t="shared" si="9"/>
        <v>37249</v>
      </c>
      <c r="Q75" s="40">
        <f t="shared" si="9"/>
        <v>58351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5779</v>
      </c>
      <c r="C76" s="39">
        <f t="shared" ref="C76:Q76" si="11">SUM(C77:C81)</f>
        <v>6545</v>
      </c>
      <c r="D76" s="39">
        <f t="shared" si="11"/>
        <v>14774</v>
      </c>
      <c r="E76" s="39">
        <f t="shared" si="11"/>
        <v>25786</v>
      </c>
      <c r="F76" s="39">
        <f t="shared" si="11"/>
        <v>37013</v>
      </c>
      <c r="G76" s="39">
        <f t="shared" si="11"/>
        <v>52950</v>
      </c>
      <c r="H76" s="39">
        <f t="shared" si="11"/>
        <v>59273</v>
      </c>
      <c r="I76" s="39">
        <f t="shared" si="11"/>
        <v>68737</v>
      </c>
      <c r="J76" s="39">
        <f t="shared" si="11"/>
        <v>71212</v>
      </c>
      <c r="K76" s="39">
        <f t="shared" si="11"/>
        <v>24838</v>
      </c>
      <c r="L76" s="39">
        <f t="shared" si="11"/>
        <v>23313</v>
      </c>
      <c r="M76" s="39">
        <f t="shared" si="11"/>
        <v>26498</v>
      </c>
      <c r="N76" s="39">
        <f t="shared" si="11"/>
        <v>14247</v>
      </c>
      <c r="O76" s="39">
        <f t="shared" si="11"/>
        <v>17189</v>
      </c>
      <c r="P76" s="39">
        <f t="shared" si="11"/>
        <v>23088</v>
      </c>
      <c r="Q76" s="39">
        <f t="shared" si="11"/>
        <v>39083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0</v>
      </c>
      <c r="D77" s="42">
        <v>874</v>
      </c>
      <c r="E77" s="42">
        <v>1733</v>
      </c>
      <c r="F77" s="42">
        <v>4177</v>
      </c>
      <c r="G77" s="42">
        <v>8038</v>
      </c>
      <c r="H77" s="42">
        <v>13777</v>
      </c>
      <c r="I77" s="42">
        <v>15140</v>
      </c>
      <c r="J77" s="42">
        <v>14206</v>
      </c>
      <c r="K77" s="42">
        <v>2849</v>
      </c>
      <c r="L77" s="42">
        <v>2908</v>
      </c>
      <c r="M77" s="42">
        <v>3368</v>
      </c>
      <c r="N77" s="42">
        <v>3309</v>
      </c>
      <c r="O77" s="42">
        <v>6381</v>
      </c>
      <c r="P77" s="42">
        <v>9217</v>
      </c>
      <c r="Q77" s="42">
        <v>12804</v>
      </c>
      <c r="R77" s="112"/>
    </row>
    <row r="78" spans="1:18" ht="11.45" customHeight="1" x14ac:dyDescent="0.25">
      <c r="A78" s="62" t="s">
        <v>58</v>
      </c>
      <c r="B78" s="42">
        <v>5779</v>
      </c>
      <c r="C78" s="42">
        <v>6545</v>
      </c>
      <c r="D78" s="42">
        <v>13852</v>
      </c>
      <c r="E78" s="42">
        <v>23717</v>
      </c>
      <c r="F78" s="42">
        <v>32269</v>
      </c>
      <c r="G78" s="42">
        <v>44314</v>
      </c>
      <c r="H78" s="42">
        <v>44576</v>
      </c>
      <c r="I78" s="42">
        <v>52502</v>
      </c>
      <c r="J78" s="42">
        <v>56683</v>
      </c>
      <c r="K78" s="42">
        <v>21118</v>
      </c>
      <c r="L78" s="42">
        <v>20096</v>
      </c>
      <c r="M78" s="42">
        <v>22345</v>
      </c>
      <c r="N78" s="42">
        <v>8889</v>
      </c>
      <c r="O78" s="42">
        <v>9403</v>
      </c>
      <c r="P78" s="42">
        <v>10888</v>
      </c>
      <c r="Q78" s="42">
        <v>22271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48</v>
      </c>
      <c r="E79" s="42">
        <v>336</v>
      </c>
      <c r="F79" s="42">
        <v>567</v>
      </c>
      <c r="G79" s="42">
        <v>598</v>
      </c>
      <c r="H79" s="42">
        <v>920</v>
      </c>
      <c r="I79" s="42">
        <v>1095</v>
      </c>
      <c r="J79" s="42">
        <v>323</v>
      </c>
      <c r="K79" s="42">
        <v>871</v>
      </c>
      <c r="L79" s="42">
        <v>309</v>
      </c>
      <c r="M79" s="42">
        <v>785</v>
      </c>
      <c r="N79" s="42">
        <v>1630</v>
      </c>
      <c r="O79" s="42">
        <v>1032</v>
      </c>
      <c r="P79" s="42">
        <v>1776</v>
      </c>
      <c r="Q79" s="42">
        <v>685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419</v>
      </c>
      <c r="O80" s="42">
        <v>373</v>
      </c>
      <c r="P80" s="42">
        <v>1205</v>
      </c>
      <c r="Q80" s="42">
        <v>3311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2</v>
      </c>
      <c r="Q81" s="42">
        <v>12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7107</v>
      </c>
      <c r="C82" s="38">
        <f t="shared" ref="C82:Q82" si="13">SUM(C83:C84)</f>
        <v>2362</v>
      </c>
      <c r="D82" s="38">
        <f t="shared" si="13"/>
        <v>3493</v>
      </c>
      <c r="E82" s="38">
        <f t="shared" si="13"/>
        <v>1296</v>
      </c>
      <c r="F82" s="38">
        <f t="shared" si="13"/>
        <v>2134.9042033592305</v>
      </c>
      <c r="G82" s="38">
        <f t="shared" si="13"/>
        <v>6891</v>
      </c>
      <c r="H82" s="38">
        <f t="shared" si="13"/>
        <v>9820</v>
      </c>
      <c r="I82" s="38">
        <f t="shared" si="13"/>
        <v>11638</v>
      </c>
      <c r="J82" s="38">
        <f t="shared" si="13"/>
        <v>7629</v>
      </c>
      <c r="K82" s="38">
        <f t="shared" si="13"/>
        <v>1902</v>
      </c>
      <c r="L82" s="38">
        <f t="shared" si="13"/>
        <v>7390</v>
      </c>
      <c r="M82" s="38">
        <f t="shared" si="13"/>
        <v>9606</v>
      </c>
      <c r="N82" s="38">
        <f t="shared" si="13"/>
        <v>16289</v>
      </c>
      <c r="O82" s="38">
        <f t="shared" si="13"/>
        <v>12004</v>
      </c>
      <c r="P82" s="38">
        <f t="shared" si="13"/>
        <v>14161</v>
      </c>
      <c r="Q82" s="38">
        <f t="shared" si="13"/>
        <v>19268</v>
      </c>
      <c r="R82" s="112"/>
    </row>
    <row r="83" spans="1:18" ht="11.45" customHeight="1" x14ac:dyDescent="0.25">
      <c r="A83" s="17" t="s">
        <v>23</v>
      </c>
      <c r="B83" s="37">
        <v>7107</v>
      </c>
      <c r="C83" s="37">
        <v>2362</v>
      </c>
      <c r="D83" s="37">
        <v>3493</v>
      </c>
      <c r="E83" s="37">
        <v>1296</v>
      </c>
      <c r="F83" s="37">
        <v>2133</v>
      </c>
      <c r="G83" s="37">
        <v>6882</v>
      </c>
      <c r="H83" s="37">
        <v>9778</v>
      </c>
      <c r="I83" s="37">
        <v>11503</v>
      </c>
      <c r="J83" s="37">
        <v>7410</v>
      </c>
      <c r="K83" s="37">
        <v>1422</v>
      </c>
      <c r="L83" s="37">
        <v>6041</v>
      </c>
      <c r="M83" s="37">
        <v>7610</v>
      </c>
      <c r="N83" s="37">
        <v>14209</v>
      </c>
      <c r="O83" s="37">
        <v>8063</v>
      </c>
      <c r="P83" s="37">
        <v>10947</v>
      </c>
      <c r="Q83" s="37">
        <v>14935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1.9042033592304506</v>
      </c>
      <c r="G84" s="36">
        <v>9</v>
      </c>
      <c r="H84" s="36">
        <v>42</v>
      </c>
      <c r="I84" s="36">
        <v>135</v>
      </c>
      <c r="J84" s="36">
        <v>219</v>
      </c>
      <c r="K84" s="36">
        <v>480</v>
      </c>
      <c r="L84" s="36">
        <v>1349</v>
      </c>
      <c r="M84" s="36">
        <v>1996</v>
      </c>
      <c r="N84" s="36">
        <v>2080</v>
      </c>
      <c r="O84" s="36">
        <v>3941</v>
      </c>
      <c r="P84" s="36">
        <v>3214</v>
      </c>
      <c r="Q84" s="36">
        <v>4333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3.853893083319663</v>
      </c>
      <c r="C90" s="22">
        <v>3.8490942982678402</v>
      </c>
      <c r="D90" s="22">
        <v>3.8455578007905129</v>
      </c>
      <c r="E90" s="22">
        <v>3.849335565113428</v>
      </c>
      <c r="F90" s="22">
        <v>3.8439401929319832</v>
      </c>
      <c r="G90" s="22">
        <v>3.8155934057569434</v>
      </c>
      <c r="H90" s="22">
        <v>3.7952494367254621</v>
      </c>
      <c r="I90" s="22">
        <v>3.7705507618630252</v>
      </c>
      <c r="J90" s="22">
        <v>3.7467765394357602</v>
      </c>
      <c r="K90" s="22">
        <v>3.7315234974531886</v>
      </c>
      <c r="L90" s="22">
        <v>3.7017821012204055</v>
      </c>
      <c r="M90" s="22">
        <v>3.6700540412528824</v>
      </c>
      <c r="N90" s="22">
        <v>3.6204356373038817</v>
      </c>
      <c r="O90" s="22">
        <v>3.6053294847521231</v>
      </c>
      <c r="P90" s="22">
        <v>3.5619422695257099</v>
      </c>
      <c r="Q90" s="22">
        <v>3.4818609832168925</v>
      </c>
    </row>
    <row r="91" spans="1:18" ht="11.45" customHeight="1" x14ac:dyDescent="0.25">
      <c r="A91" s="19" t="s">
        <v>29</v>
      </c>
      <c r="B91" s="21">
        <v>6.365388602869765</v>
      </c>
      <c r="C91" s="21">
        <v>6.3114157585987085</v>
      </c>
      <c r="D91" s="21">
        <v>6.2472485709838042</v>
      </c>
      <c r="E91" s="21">
        <v>6.186528785083083</v>
      </c>
      <c r="F91" s="21">
        <v>6.1284457897534201</v>
      </c>
      <c r="G91" s="21">
        <v>6.0680019832117047</v>
      </c>
      <c r="H91" s="21">
        <v>6.0102794848311092</v>
      </c>
      <c r="I91" s="21">
        <v>5.9561220861047675</v>
      </c>
      <c r="J91" s="21">
        <v>5.902859794679971</v>
      </c>
      <c r="K91" s="21">
        <v>5.8409522553764255</v>
      </c>
      <c r="L91" s="21">
        <v>5.7751131570334095</v>
      </c>
      <c r="M91" s="21">
        <v>5.7108947202915248</v>
      </c>
      <c r="N91" s="21">
        <v>5.6408696957015154</v>
      </c>
      <c r="O91" s="21">
        <v>5.5871121324957995</v>
      </c>
      <c r="P91" s="21">
        <v>5.5099872076923972</v>
      </c>
      <c r="Q91" s="21">
        <v>5.3792003093220613</v>
      </c>
    </row>
    <row r="92" spans="1:18" ht="11.45" customHeight="1" x14ac:dyDescent="0.25">
      <c r="A92" s="62" t="s">
        <v>59</v>
      </c>
      <c r="B92" s="70">
        <v>6.4231551388661057</v>
      </c>
      <c r="C92" s="70">
        <v>6.4078896151240476</v>
      </c>
      <c r="D92" s="70">
        <v>6.3849606423244989</v>
      </c>
      <c r="E92" s="70">
        <v>6.3620504435066509</v>
      </c>
      <c r="F92" s="70">
        <v>6.3374673862062423</v>
      </c>
      <c r="G92" s="70">
        <v>6.3072882779783477</v>
      </c>
      <c r="H92" s="70">
        <v>6.2753328747907293</v>
      </c>
      <c r="I92" s="70">
        <v>6.2380612438756282</v>
      </c>
      <c r="J92" s="70">
        <v>6.1976624072811424</v>
      </c>
      <c r="K92" s="70">
        <v>6.1490574812655074</v>
      </c>
      <c r="L92" s="70">
        <v>6.0949538011665494</v>
      </c>
      <c r="M92" s="70">
        <v>6.0368785078903002</v>
      </c>
      <c r="N92" s="70">
        <v>5.9711168236093233</v>
      </c>
      <c r="O92" s="70">
        <v>5.9115752091571157</v>
      </c>
      <c r="P92" s="70">
        <v>5.826660856708874</v>
      </c>
      <c r="Q92" s="70">
        <v>5.6691499216059533</v>
      </c>
    </row>
    <row r="93" spans="1:18" ht="11.45" customHeight="1" x14ac:dyDescent="0.25">
      <c r="A93" s="62" t="s">
        <v>58</v>
      </c>
      <c r="B93" s="70">
        <v>5.6808211171431076</v>
      </c>
      <c r="C93" s="70">
        <v>5.5352046112935636</v>
      </c>
      <c r="D93" s="70">
        <v>5.4033662885196714</v>
      </c>
      <c r="E93" s="70">
        <v>5.3219182123356461</v>
      </c>
      <c r="F93" s="70">
        <v>5.2437322280987875</v>
      </c>
      <c r="G93" s="70">
        <v>5.1643058617548405</v>
      </c>
      <c r="H93" s="70">
        <v>5.1161956689093859</v>
      </c>
      <c r="I93" s="70">
        <v>5.0994248053431868</v>
      </c>
      <c r="J93" s="70">
        <v>5.1175833318577206</v>
      </c>
      <c r="K93" s="70">
        <v>5.1194332466246149</v>
      </c>
      <c r="L93" s="70">
        <v>5.1148352051844963</v>
      </c>
      <c r="M93" s="70">
        <v>5.1070148512801223</v>
      </c>
      <c r="N93" s="70">
        <v>5.0987676527172896</v>
      </c>
      <c r="O93" s="70">
        <v>5.0815692824458161</v>
      </c>
      <c r="P93" s="70">
        <v>5.0514882175151739</v>
      </c>
      <c r="Q93" s="70">
        <v>4.9856443691204886</v>
      </c>
    </row>
    <row r="94" spans="1:18" ht="11.45" customHeight="1" x14ac:dyDescent="0.25">
      <c r="A94" s="62" t="s">
        <v>57</v>
      </c>
      <c r="B94" s="70">
        <v>7.5654372698039776</v>
      </c>
      <c r="C94" s="70">
        <v>7.5029808805608331</v>
      </c>
      <c r="D94" s="70">
        <v>7.4388450157313093</v>
      </c>
      <c r="E94" s="70">
        <v>7.3819843919216925</v>
      </c>
      <c r="F94" s="70">
        <v>7.3009152644868696</v>
      </c>
      <c r="G94" s="70">
        <v>7.2339979280006697</v>
      </c>
      <c r="H94" s="70">
        <v>7.1554768855631652</v>
      </c>
      <c r="I94" s="70">
        <v>7.0868802361306784</v>
      </c>
      <c r="J94" s="70">
        <v>7.0631340197445009</v>
      </c>
      <c r="K94" s="70">
        <v>7.0138972188899489</v>
      </c>
      <c r="L94" s="70">
        <v>6.9909471927370586</v>
      </c>
      <c r="M94" s="70">
        <v>6.9660376767502932</v>
      </c>
      <c r="N94" s="70">
        <v>6.9369672015122159</v>
      </c>
      <c r="O94" s="70">
        <v>6.9235112770401166</v>
      </c>
      <c r="P94" s="70">
        <v>6.8756726181800092</v>
      </c>
      <c r="Q94" s="70">
        <v>6.8429337535984054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 t="s">
        <v>183</v>
      </c>
      <c r="G95" s="70" t="s">
        <v>183</v>
      </c>
      <c r="H95" s="70" t="s">
        <v>183</v>
      </c>
      <c r="I95" s="70" t="s">
        <v>183</v>
      </c>
      <c r="J95" s="70" t="s">
        <v>183</v>
      </c>
      <c r="K95" s="70" t="s">
        <v>183</v>
      </c>
      <c r="L95" s="70">
        <v>5.8969249534555752</v>
      </c>
      <c r="M95" s="70">
        <v>6.1534139409141613</v>
      </c>
      <c r="N95" s="70">
        <v>5.7194298238279506</v>
      </c>
      <c r="O95" s="70">
        <v>5.4290768503866405</v>
      </c>
      <c r="P95" s="70">
        <v>4.4765560459277243</v>
      </c>
      <c r="Q95" s="70">
        <v>4.3607859317366708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>
        <v>2.7241762153745683</v>
      </c>
      <c r="P96" s="70">
        <v>2.1442055886777385</v>
      </c>
      <c r="Q96" s="70">
        <v>3.0292804611720672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 t="s">
        <v>183</v>
      </c>
      <c r="L97" s="70">
        <v>2.26199293312491</v>
      </c>
      <c r="M97" s="70">
        <v>2.2421092855676026</v>
      </c>
      <c r="N97" s="70">
        <v>2.2405115402366671</v>
      </c>
      <c r="O97" s="70">
        <v>2.2110447145843355</v>
      </c>
      <c r="P97" s="70">
        <v>2.1977042946458423</v>
      </c>
      <c r="Q97" s="70">
        <v>2.1815835879507328</v>
      </c>
    </row>
    <row r="98" spans="1:17" ht="11.45" customHeight="1" x14ac:dyDescent="0.25">
      <c r="A98" s="19" t="s">
        <v>28</v>
      </c>
      <c r="B98" s="21">
        <v>49.900339070570162</v>
      </c>
      <c r="C98" s="21">
        <v>49.369732249664061</v>
      </c>
      <c r="D98" s="21">
        <v>48.57658692210012</v>
      </c>
      <c r="E98" s="21">
        <v>48.51930393197248</v>
      </c>
      <c r="F98" s="21">
        <v>47.958018805187066</v>
      </c>
      <c r="G98" s="21">
        <v>47.79612459146712</v>
      </c>
      <c r="H98" s="21">
        <v>47.51158285980452</v>
      </c>
      <c r="I98" s="21">
        <v>47.156773039094574</v>
      </c>
      <c r="J98" s="21">
        <v>46.704451497803895</v>
      </c>
      <c r="K98" s="21">
        <v>46.287441248470657</v>
      </c>
      <c r="L98" s="21">
        <v>45.717757373728453</v>
      </c>
      <c r="M98" s="21">
        <v>45.200674680689325</v>
      </c>
      <c r="N98" s="21">
        <v>44.695041139343637</v>
      </c>
      <c r="O98" s="21">
        <v>43.82696245605888</v>
      </c>
      <c r="P98" s="21">
        <v>43.383431856210031</v>
      </c>
      <c r="Q98" s="21">
        <v>42.606597680860489</v>
      </c>
    </row>
    <row r="99" spans="1:17" ht="11.45" customHeight="1" x14ac:dyDescent="0.25">
      <c r="A99" s="62" t="s">
        <v>59</v>
      </c>
      <c r="B99" s="20">
        <v>16.673039108843703</v>
      </c>
      <c r="C99" s="20">
        <v>16.714721706615812</v>
      </c>
      <c r="D99" s="20">
        <v>16.756508510882348</v>
      </c>
      <c r="E99" s="20">
        <v>16.798399782159553</v>
      </c>
      <c r="F99" s="20">
        <v>16.840395781614955</v>
      </c>
      <c r="G99" s="20">
        <v>16.882496771068993</v>
      </c>
      <c r="H99" s="20">
        <v>16.924703012996662</v>
      </c>
      <c r="I99" s="20">
        <v>16.967014770529154</v>
      </c>
      <c r="J99" s="20">
        <v>17.009432307455477</v>
      </c>
      <c r="K99" s="20">
        <v>17.051955888224118</v>
      </c>
      <c r="L99" s="20">
        <v>17.094585777944676</v>
      </c>
      <c r="M99" s="20">
        <v>17.137322242389541</v>
      </c>
      <c r="N99" s="20">
        <v>17.180165547995511</v>
      </c>
      <c r="O99" s="20">
        <v>17.223115961865496</v>
      </c>
      <c r="P99" s="20">
        <v>17.266173751770157</v>
      </c>
      <c r="Q99" s="20">
        <v>17.309339186149582</v>
      </c>
    </row>
    <row r="100" spans="1:17" ht="11.45" customHeight="1" x14ac:dyDescent="0.25">
      <c r="A100" s="62" t="s">
        <v>58</v>
      </c>
      <c r="B100" s="20">
        <v>56.816009629605318</v>
      </c>
      <c r="C100" s="20">
        <v>55.484180930550295</v>
      </c>
      <c r="D100" s="20">
        <v>55.269505342681896</v>
      </c>
      <c r="E100" s="20">
        <v>54.657876917280753</v>
      </c>
      <c r="F100" s="20">
        <v>53.721864358542149</v>
      </c>
      <c r="G100" s="20">
        <v>53.18561231222133</v>
      </c>
      <c r="H100" s="20">
        <v>52.643852188307591</v>
      </c>
      <c r="I100" s="20">
        <v>52.027613531689767</v>
      </c>
      <c r="J100" s="20">
        <v>51.269536611616751</v>
      </c>
      <c r="K100" s="20">
        <v>50.574488600927133</v>
      </c>
      <c r="L100" s="20">
        <v>49.969965239693053</v>
      </c>
      <c r="M100" s="20">
        <v>49.327618440025567</v>
      </c>
      <c r="N100" s="20">
        <v>48.608877533697061</v>
      </c>
      <c r="O100" s="20">
        <v>47.500543233982718</v>
      </c>
      <c r="P100" s="20">
        <v>46.835302270208302</v>
      </c>
      <c r="Q100" s="20">
        <v>46.174743903775884</v>
      </c>
    </row>
    <row r="101" spans="1:17" ht="11.45" customHeight="1" x14ac:dyDescent="0.25">
      <c r="A101" s="62" t="s">
        <v>57</v>
      </c>
      <c r="B101" s="20" t="s">
        <v>183</v>
      </c>
      <c r="C101" s="20" t="s">
        <v>183</v>
      </c>
      <c r="D101" s="20" t="s">
        <v>183</v>
      </c>
      <c r="E101" s="20" t="s">
        <v>183</v>
      </c>
      <c r="F101" s="20" t="s">
        <v>183</v>
      </c>
      <c r="G101" s="20" t="s">
        <v>183</v>
      </c>
      <c r="H101" s="20" t="s">
        <v>183</v>
      </c>
      <c r="I101" s="20" t="s">
        <v>183</v>
      </c>
      <c r="J101" s="20" t="s">
        <v>183</v>
      </c>
      <c r="K101" s="20" t="s">
        <v>183</v>
      </c>
      <c r="L101" s="20" t="s">
        <v>183</v>
      </c>
      <c r="M101" s="20" t="s">
        <v>183</v>
      </c>
      <c r="N101" s="20" t="s">
        <v>183</v>
      </c>
      <c r="O101" s="20" t="s">
        <v>183</v>
      </c>
      <c r="P101" s="20" t="s">
        <v>183</v>
      </c>
      <c r="Q101" s="20" t="s">
        <v>183</v>
      </c>
    </row>
    <row r="102" spans="1:17" ht="11.45" customHeight="1" x14ac:dyDescent="0.25">
      <c r="A102" s="62" t="s">
        <v>56</v>
      </c>
      <c r="B102" s="20">
        <v>41.79815753660457</v>
      </c>
      <c r="C102" s="20">
        <v>41.048296787835064</v>
      </c>
      <c r="D102" s="20">
        <v>40.229570104699576</v>
      </c>
      <c r="E102" s="20">
        <v>39.943944484194134</v>
      </c>
      <c r="F102" s="20">
        <v>39.902212230245254</v>
      </c>
      <c r="G102" s="20">
        <v>39.849205587213646</v>
      </c>
      <c r="H102" s="20">
        <v>39.778751227318963</v>
      </c>
      <c r="I102" s="20">
        <v>39.047382891473134</v>
      </c>
      <c r="J102" s="20">
        <v>39.025661870145569</v>
      </c>
      <c r="K102" s="20">
        <v>38.879652122327705</v>
      </c>
      <c r="L102" s="20">
        <v>38.617707708927611</v>
      </c>
      <c r="M102" s="20">
        <v>38.554120721470959</v>
      </c>
      <c r="N102" s="20">
        <v>38.331617869983688</v>
      </c>
      <c r="O102" s="20">
        <v>38.120127197728429</v>
      </c>
      <c r="P102" s="20">
        <v>37.521988592439563</v>
      </c>
      <c r="Q102" s="20">
        <v>37.056777956400573</v>
      </c>
    </row>
    <row r="103" spans="1:17" ht="11.45" customHeight="1" x14ac:dyDescent="0.25">
      <c r="A103" s="62" t="s">
        <v>55</v>
      </c>
      <c r="B103" s="20">
        <v>30.586048915120923</v>
      </c>
      <c r="C103" s="20">
        <v>30.550068568638856</v>
      </c>
      <c r="D103" s="20">
        <v>30.624425219989185</v>
      </c>
      <c r="E103" s="20">
        <v>30.700508971979943</v>
      </c>
      <c r="F103" s="20">
        <v>30.745257980677582</v>
      </c>
      <c r="G103" s="20">
        <v>30.820678582238116</v>
      </c>
      <c r="H103" s="20">
        <v>30.618047186130358</v>
      </c>
      <c r="I103" s="20">
        <v>30.692263960016838</v>
      </c>
      <c r="J103" s="20">
        <v>30.767818048971996</v>
      </c>
      <c r="K103" s="20">
        <v>30.841760652909372</v>
      </c>
      <c r="L103" s="20">
        <v>30.893738459920879</v>
      </c>
      <c r="M103" s="20">
        <v>30.966484482427944</v>
      </c>
      <c r="N103" s="20">
        <v>31.043900693634011</v>
      </c>
      <c r="O103" s="20">
        <v>30.991083545286742</v>
      </c>
      <c r="P103" s="20">
        <v>29.66228251824721</v>
      </c>
      <c r="Q103" s="20">
        <v>29.31010614012531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7.9206559600745727</v>
      </c>
      <c r="C105" s="102">
        <v>7.6492216068283119</v>
      </c>
      <c r="D105" s="102">
        <v>7.5299443844247014</v>
      </c>
      <c r="E105" s="102">
        <v>7.4410292951552712</v>
      </c>
      <c r="F105" s="102">
        <v>7.3480364441350332</v>
      </c>
      <c r="G105" s="102">
        <v>7.2686315270943513</v>
      </c>
      <c r="H105" s="102">
        <v>7.2151143873436707</v>
      </c>
      <c r="I105" s="102">
        <v>7.1732643014352888</v>
      </c>
      <c r="J105" s="102">
        <v>7.1439692566200419</v>
      </c>
      <c r="K105" s="102">
        <v>7.122661288518092</v>
      </c>
      <c r="L105" s="102">
        <v>7.1121900586418496</v>
      </c>
      <c r="M105" s="102">
        <v>7.1011134382946821</v>
      </c>
      <c r="N105" s="102">
        <v>7.1112360471148479</v>
      </c>
      <c r="O105" s="102">
        <v>7.105189568197507</v>
      </c>
      <c r="P105" s="102">
        <v>7.0956720598000356</v>
      </c>
      <c r="Q105" s="102">
        <v>7.0436080918294692</v>
      </c>
    </row>
    <row r="106" spans="1:17" ht="11.45" customHeight="1" x14ac:dyDescent="0.25">
      <c r="A106" s="62" t="s">
        <v>59</v>
      </c>
      <c r="B106" s="70">
        <v>7.3914758843866597</v>
      </c>
      <c r="C106" s="70">
        <v>7.2325107530599109</v>
      </c>
      <c r="D106" s="70">
        <v>7.1468580743518713</v>
      </c>
      <c r="E106" s="70">
        <v>7.1196966928345002</v>
      </c>
      <c r="F106" s="70">
        <v>7.0642003162517577</v>
      </c>
      <c r="G106" s="70">
        <v>6.98287645312511</v>
      </c>
      <c r="H106" s="70">
        <v>6.8837409726232801</v>
      </c>
      <c r="I106" s="70">
        <v>6.801516467772208</v>
      </c>
      <c r="J106" s="70">
        <v>6.7284611058474049</v>
      </c>
      <c r="K106" s="70">
        <v>6.6935188740063642</v>
      </c>
      <c r="L106" s="70">
        <v>6.655031157727108</v>
      </c>
      <c r="M106" s="70">
        <v>6.6364871143002233</v>
      </c>
      <c r="N106" s="70">
        <v>6.6280443335641914</v>
      </c>
      <c r="O106" s="70">
        <v>6.6117512692668807</v>
      </c>
      <c r="P106" s="70">
        <v>6.5535084117917055</v>
      </c>
      <c r="Q106" s="70">
        <v>6.4563702313357894</v>
      </c>
    </row>
    <row r="107" spans="1:17" ht="11.45" customHeight="1" x14ac:dyDescent="0.25">
      <c r="A107" s="62" t="s">
        <v>58</v>
      </c>
      <c r="B107" s="70">
        <v>7.868464606377537</v>
      </c>
      <c r="C107" s="70">
        <v>7.5579150427836561</v>
      </c>
      <c r="D107" s="70">
        <v>7.452417882915209</v>
      </c>
      <c r="E107" s="70">
        <v>7.3492394015661455</v>
      </c>
      <c r="F107" s="70">
        <v>7.2572502144924771</v>
      </c>
      <c r="G107" s="70">
        <v>7.2000203314336302</v>
      </c>
      <c r="H107" s="70">
        <v>7.1774155435201239</v>
      </c>
      <c r="I107" s="70">
        <v>7.1600524732264468</v>
      </c>
      <c r="J107" s="70">
        <v>7.1606376220279282</v>
      </c>
      <c r="K107" s="70">
        <v>7.1391242971369469</v>
      </c>
      <c r="L107" s="70">
        <v>7.1382470535212468</v>
      </c>
      <c r="M107" s="70">
        <v>7.1252749401843323</v>
      </c>
      <c r="N107" s="70">
        <v>7.1244101851671973</v>
      </c>
      <c r="O107" s="70">
        <v>7.1150880804786176</v>
      </c>
      <c r="P107" s="70">
        <v>7.1064112192897451</v>
      </c>
      <c r="Q107" s="70">
        <v>7.0799144237645084</v>
      </c>
    </row>
    <row r="108" spans="1:17" ht="11.45" customHeight="1" x14ac:dyDescent="0.25">
      <c r="A108" s="62" t="s">
        <v>57</v>
      </c>
      <c r="B108" s="70">
        <v>12.302371054907843</v>
      </c>
      <c r="C108" s="70">
        <v>12.282641145113393</v>
      </c>
      <c r="D108" s="70">
        <v>12.193976017968524</v>
      </c>
      <c r="E108" s="70">
        <v>12.096336489571359</v>
      </c>
      <c r="F108" s="70">
        <v>11.95902416353567</v>
      </c>
      <c r="G108" s="70">
        <v>11.840194627546815</v>
      </c>
      <c r="H108" s="70">
        <v>11.693690491201741</v>
      </c>
      <c r="I108" s="70">
        <v>11.554619516340303</v>
      </c>
      <c r="J108" s="70">
        <v>11.489373369093844</v>
      </c>
      <c r="K108" s="70">
        <v>11.376925963119286</v>
      </c>
      <c r="L108" s="70">
        <v>11.302362335829718</v>
      </c>
      <c r="M108" s="70">
        <v>11.228959714324638</v>
      </c>
      <c r="N108" s="70">
        <v>11.168751277554327</v>
      </c>
      <c r="O108" s="70">
        <v>11.171374359145821</v>
      </c>
      <c r="P108" s="70">
        <v>11.154187947405571</v>
      </c>
      <c r="Q108" s="70">
        <v>11.101063318631271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 t="s">
        <v>183</v>
      </c>
      <c r="I109" s="70" t="s">
        <v>183</v>
      </c>
      <c r="J109" s="70" t="s">
        <v>183</v>
      </c>
      <c r="K109" s="70" t="s">
        <v>183</v>
      </c>
      <c r="L109" s="70" t="s">
        <v>183</v>
      </c>
      <c r="M109" s="70" t="s">
        <v>183</v>
      </c>
      <c r="N109" s="70">
        <v>8.9792940564066708</v>
      </c>
      <c r="O109" s="70">
        <v>8.6076918432183653</v>
      </c>
      <c r="P109" s="70">
        <v>8.0981032609217447</v>
      </c>
      <c r="Q109" s="70">
        <v>6.8892671814512862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 t="s">
        <v>183</v>
      </c>
      <c r="F110" s="70" t="s">
        <v>183</v>
      </c>
      <c r="G110" s="70" t="s">
        <v>183</v>
      </c>
      <c r="H110" s="70" t="s">
        <v>183</v>
      </c>
      <c r="I110" s="70" t="s">
        <v>183</v>
      </c>
      <c r="J110" s="70" t="s">
        <v>183</v>
      </c>
      <c r="K110" s="70" t="s">
        <v>183</v>
      </c>
      <c r="L110" s="70" t="s">
        <v>183</v>
      </c>
      <c r="M110" s="70" t="s">
        <v>183</v>
      </c>
      <c r="N110" s="70" t="s">
        <v>183</v>
      </c>
      <c r="O110" s="70" t="s">
        <v>183</v>
      </c>
      <c r="P110" s="70">
        <v>3.2592920793119782</v>
      </c>
      <c r="Q110" s="70">
        <v>3.2325193229462008</v>
      </c>
    </row>
    <row r="111" spans="1:17" ht="11.45" customHeight="1" x14ac:dyDescent="0.25">
      <c r="A111" s="19" t="s">
        <v>24</v>
      </c>
      <c r="B111" s="21">
        <v>36.5775469515049</v>
      </c>
      <c r="C111" s="21">
        <v>36.481691417898311</v>
      </c>
      <c r="D111" s="21">
        <v>36.402785257246187</v>
      </c>
      <c r="E111" s="21">
        <v>36.447688859214175</v>
      </c>
      <c r="F111" s="21">
        <v>36.538950842422331</v>
      </c>
      <c r="G111" s="21">
        <v>36.485350915258714</v>
      </c>
      <c r="H111" s="21">
        <v>36.374985661080011</v>
      </c>
      <c r="I111" s="21">
        <v>36.206586313379098</v>
      </c>
      <c r="J111" s="21">
        <v>36.051886118898913</v>
      </c>
      <c r="K111" s="21">
        <v>36.022955554410657</v>
      </c>
      <c r="L111" s="21">
        <v>35.887655023357887</v>
      </c>
      <c r="M111" s="21">
        <v>35.690147838611203</v>
      </c>
      <c r="N111" s="21">
        <v>35.32690635555317</v>
      </c>
      <c r="O111" s="21">
        <v>35.114583724345316</v>
      </c>
      <c r="P111" s="21">
        <v>34.821302081427881</v>
      </c>
      <c r="Q111" s="21">
        <v>34.495413806833241</v>
      </c>
    </row>
    <row r="112" spans="1:17" ht="11.45" customHeight="1" x14ac:dyDescent="0.25">
      <c r="A112" s="17" t="s">
        <v>23</v>
      </c>
      <c r="B112" s="20">
        <v>35.821605511441554</v>
      </c>
      <c r="C112" s="20">
        <v>35.824715100791643</v>
      </c>
      <c r="D112" s="20">
        <v>35.796134640516989</v>
      </c>
      <c r="E112" s="20">
        <v>35.844264319638974</v>
      </c>
      <c r="F112" s="20">
        <v>35.885241327490519</v>
      </c>
      <c r="G112" s="20">
        <v>35.825532847947919</v>
      </c>
      <c r="H112" s="20">
        <v>35.675843549675172</v>
      </c>
      <c r="I112" s="20">
        <v>35.509667422251624</v>
      </c>
      <c r="J112" s="20">
        <v>35.362993601306314</v>
      </c>
      <c r="K112" s="20">
        <v>35.348985691511594</v>
      </c>
      <c r="L112" s="20">
        <v>35.127840269500531</v>
      </c>
      <c r="M112" s="20">
        <v>34.85949890219598</v>
      </c>
      <c r="N112" s="20">
        <v>34.539929720690751</v>
      </c>
      <c r="O112" s="20">
        <v>34.227898214976868</v>
      </c>
      <c r="P112" s="20">
        <v>33.94937771718277</v>
      </c>
      <c r="Q112" s="20">
        <v>33.640207660033482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44.196760773326709</v>
      </c>
      <c r="D113" s="69">
        <v>43.176798438317618</v>
      </c>
      <c r="E113" s="69">
        <v>42.498066282219519</v>
      </c>
      <c r="F113" s="69">
        <v>42.012049457886299</v>
      </c>
      <c r="G113" s="69">
        <v>41.823211123567255</v>
      </c>
      <c r="H113" s="69">
        <v>41.702005375387301</v>
      </c>
      <c r="I113" s="69">
        <v>41.59167687710319</v>
      </c>
      <c r="J113" s="69">
        <v>41.512348341708936</v>
      </c>
      <c r="K113" s="69">
        <v>41.386359791888651</v>
      </c>
      <c r="L113" s="69">
        <v>41.145263041530789</v>
      </c>
      <c r="M113" s="69">
        <v>40.914594005494514</v>
      </c>
      <c r="N113" s="69">
        <v>40.732063154898128</v>
      </c>
      <c r="O113" s="69">
        <v>40.464570119832793</v>
      </c>
      <c r="P113" s="69">
        <v>40.275009852778766</v>
      </c>
      <c r="Q113" s="69">
        <v>40.029828494156106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1.0725000000065619</v>
      </c>
      <c r="C117" s="111">
        <f>IF(TrRoad_act!C86=0,"",TrRoad_ene!C62/TrRoad_tech!C90)</f>
        <v>1.0726114503025488</v>
      </c>
      <c r="D117" s="111">
        <f>IF(TrRoad_act!D86=0,"",TrRoad_ene!D62/TrRoad_tech!D90)</f>
        <v>1.0728336143009904</v>
      </c>
      <c r="E117" s="111">
        <f>IF(TrRoad_act!E86=0,"",TrRoad_ene!E62/TrRoad_tech!E90)</f>
        <v>1.0729788281777473</v>
      </c>
      <c r="F117" s="111">
        <f>IF(TrRoad_act!F86=0,"",TrRoad_ene!F62/TrRoad_tech!F90)</f>
        <v>1.0735488846894559</v>
      </c>
      <c r="G117" s="111">
        <f>IF(TrRoad_act!G86=0,"",TrRoad_ene!G62/TrRoad_tech!G90)</f>
        <v>1.0758400505358154</v>
      </c>
      <c r="H117" s="111">
        <f>IF(TrRoad_act!H86=0,"",TrRoad_ene!H62/TrRoad_tech!H90)</f>
        <v>1.0782328722573564</v>
      </c>
      <c r="I117" s="111">
        <f>IF(TrRoad_act!I86=0,"",TrRoad_ene!I62/TrRoad_tech!I90)</f>
        <v>1.0817629842647425</v>
      </c>
      <c r="J117" s="111">
        <f>IF(TrRoad_act!J86=0,"",TrRoad_ene!J62/TrRoad_tech!J90)</f>
        <v>1.0855386671028999</v>
      </c>
      <c r="K117" s="111">
        <f>IF(TrRoad_act!K86=0,"",TrRoad_ene!K62/TrRoad_tech!K90)</f>
        <v>1.0878788504673105</v>
      </c>
      <c r="L117" s="111">
        <f>IF(TrRoad_act!L86=0,"",TrRoad_ene!L62/TrRoad_tech!L90)</f>
        <v>1.0916108868684022</v>
      </c>
      <c r="M117" s="111">
        <f>IF(TrRoad_act!M86=0,"",TrRoad_ene!M62/TrRoad_tech!M90)</f>
        <v>1.0957425142259551</v>
      </c>
      <c r="N117" s="111">
        <f>IF(TrRoad_act!N86=0,"",TrRoad_ene!N62/TrRoad_tech!N90)</f>
        <v>1.1019438318844659</v>
      </c>
      <c r="O117" s="111">
        <f>IF(TrRoad_act!O86=0,"",TrRoad_ene!O62/TrRoad_tech!O90)</f>
        <v>1.1044551717737388</v>
      </c>
      <c r="P117" s="111">
        <f>IF(TrRoad_act!P86=0,"",TrRoad_ene!P62/TrRoad_tech!P90)</f>
        <v>1.1104744252248309</v>
      </c>
      <c r="Q117" s="111">
        <f>IF(TrRoad_act!Q86=0,"",TrRoad_ene!Q62/TrRoad_tech!Q90)</f>
        <v>1.1211169402842056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1.0893376873156759</v>
      </c>
      <c r="C118" s="107">
        <f>IF(TrRoad_act!C87=0,"",TrRoad_ene!C63/TrRoad_tech!C91)</f>
        <v>1.0886084381174013</v>
      </c>
      <c r="D118" s="107">
        <f>IF(TrRoad_act!D87=0,"",TrRoad_ene!D63/TrRoad_tech!D91)</f>
        <v>1.0880486301519026</v>
      </c>
      <c r="E118" s="107">
        <f>IF(TrRoad_act!E87=0,"",TrRoad_ene!E63/TrRoad_tech!E91)</f>
        <v>1.0880898183608794</v>
      </c>
      <c r="F118" s="107">
        <f>IF(TrRoad_act!F87=0,"",TrRoad_ene!F63/TrRoad_tech!F91)</f>
        <v>1.0875317064670782</v>
      </c>
      <c r="G118" s="107">
        <f>IF(TrRoad_act!G87=0,"",TrRoad_ene!G63/TrRoad_tech!G91)</f>
        <v>1.0832240896192957</v>
      </c>
      <c r="H118" s="107">
        <f>IF(TrRoad_act!H87=0,"",TrRoad_ene!H63/TrRoad_tech!H91)</f>
        <v>1.08372263473886</v>
      </c>
      <c r="I118" s="107">
        <f>IF(TrRoad_act!I87=0,"",TrRoad_ene!I63/TrRoad_tech!I91)</f>
        <v>1.089681133771758</v>
      </c>
      <c r="J118" s="107">
        <f>IF(TrRoad_act!J87=0,"",TrRoad_ene!J63/TrRoad_tech!J91)</f>
        <v>1.0963772158213527</v>
      </c>
      <c r="K118" s="107">
        <f>IF(TrRoad_act!K87=0,"",TrRoad_ene!K63/TrRoad_tech!K91)</f>
        <v>1.1054190924712981</v>
      </c>
      <c r="L118" s="107">
        <f>IF(TrRoad_act!L87=0,"",TrRoad_ene!L63/TrRoad_tech!L91)</f>
        <v>1.1049234394022955</v>
      </c>
      <c r="M118" s="107">
        <f>IF(TrRoad_act!M87=0,"",TrRoad_ene!M63/TrRoad_tech!M91)</f>
        <v>1.1122840101654539</v>
      </c>
      <c r="N118" s="107">
        <f>IF(TrRoad_act!N87=0,"",TrRoad_ene!N63/TrRoad_tech!N91)</f>
        <v>1.1195645233907885</v>
      </c>
      <c r="O118" s="107">
        <f>IF(TrRoad_act!O87=0,"",TrRoad_ene!O63/TrRoad_tech!O91)</f>
        <v>1.1258757562011583</v>
      </c>
      <c r="P118" s="107">
        <f>IF(TrRoad_act!P87=0,"",TrRoad_ene!P63/TrRoad_tech!P91)</f>
        <v>1.1323911421027466</v>
      </c>
      <c r="Q118" s="107">
        <f>IF(TrRoad_act!Q87=0,"",TrRoad_ene!Q63/TrRoad_tech!Q91)</f>
        <v>1.1443771000446645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1.0966709759160311</v>
      </c>
      <c r="C119" s="108">
        <f>IF(TrRoad_act!C88=0,"",TrRoad_ene!C64/TrRoad_tech!C92)</f>
        <v>1.0978638270492422</v>
      </c>
      <c r="D119" s="108">
        <f>IF(TrRoad_act!D88=0,"",TrRoad_ene!D64/TrRoad_tech!D92)</f>
        <v>1.0982533962125278</v>
      </c>
      <c r="E119" s="108">
        <f>IF(TrRoad_act!E88=0,"",TrRoad_ene!E64/TrRoad_tech!E92)</f>
        <v>1.1007025391025329</v>
      </c>
      <c r="F119" s="108">
        <f>IF(TrRoad_act!F88=0,"",TrRoad_ene!F64/TrRoad_tech!F92)</f>
        <v>1.1012451796661518</v>
      </c>
      <c r="G119" s="108">
        <f>IF(TrRoad_act!G88=0,"",TrRoad_ene!G64/TrRoad_tech!G92)</f>
        <v>1.102253840646253</v>
      </c>
      <c r="H119" s="108">
        <f>IF(TrRoad_act!H88=0,"",TrRoad_ene!H64/TrRoad_tech!H92)</f>
        <v>1.1035793891456056</v>
      </c>
      <c r="I119" s="108">
        <f>IF(TrRoad_act!I88=0,"",TrRoad_ene!I64/TrRoad_tech!I92)</f>
        <v>1.1057292737537567</v>
      </c>
      <c r="J119" s="108">
        <f>IF(TrRoad_act!J88=0,"",TrRoad_ene!J64/TrRoad_tech!J92)</f>
        <v>1.1082378166088693</v>
      </c>
      <c r="K119" s="108">
        <f>IF(TrRoad_act!K88=0,"",TrRoad_ene!K64/TrRoad_tech!K92)</f>
        <v>1.1109399317388176</v>
      </c>
      <c r="L119" s="108">
        <f>IF(TrRoad_act!L88=0,"",TrRoad_ene!L64/TrRoad_tech!L92)</f>
        <v>1.1068484332283517</v>
      </c>
      <c r="M119" s="108">
        <f>IF(TrRoad_act!M88=0,"",TrRoad_ene!M64/TrRoad_tech!M92)</f>
        <v>1.1109231424930681</v>
      </c>
      <c r="N119" s="108">
        <f>IF(TrRoad_act!N88=0,"",TrRoad_ene!N64/TrRoad_tech!N92)</f>
        <v>1.1148451944171551</v>
      </c>
      <c r="O119" s="108">
        <f>IF(TrRoad_act!O88=0,"",TrRoad_ene!O64/TrRoad_tech!O92)</f>
        <v>1.1194783923089375</v>
      </c>
      <c r="P119" s="108">
        <f>IF(TrRoad_act!P88=0,"",TrRoad_ene!P64/TrRoad_tech!P92)</f>
        <v>1.123597001697229</v>
      </c>
      <c r="Q119" s="108">
        <f>IF(TrRoad_act!Q88=0,"",TrRoad_ene!Q64/TrRoad_tech!Q92)</f>
        <v>1.1338090477485132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1.0966709759160305</v>
      </c>
      <c r="C120" s="108">
        <f>IF(TrRoad_act!C89=0,"",TrRoad_ene!C65/TrRoad_tech!C93)</f>
        <v>1.0982033657897861</v>
      </c>
      <c r="D120" s="108">
        <f>IF(TrRoad_act!D89=0,"",TrRoad_ene!D65/TrRoad_tech!D93)</f>
        <v>1.0993497574121045</v>
      </c>
      <c r="E120" s="108">
        <f>IF(TrRoad_act!E89=0,"",TrRoad_ene!E65/TrRoad_tech!E93)</f>
        <v>1.1027048269279327</v>
      </c>
      <c r="F120" s="108">
        <f>IF(TrRoad_act!F89=0,"",TrRoad_ene!F65/TrRoad_tech!F93)</f>
        <v>1.1045125934585254</v>
      </c>
      <c r="G120" s="108">
        <f>IF(TrRoad_act!G89=0,"",TrRoad_ene!G65/TrRoad_tech!G93)</f>
        <v>1.1074339004682519</v>
      </c>
      <c r="H120" s="108">
        <f>IF(TrRoad_act!H89=0,"",TrRoad_ene!H65/TrRoad_tech!H93)</f>
        <v>1.1111459029030912</v>
      </c>
      <c r="I120" s="108">
        <f>IF(TrRoad_act!I89=0,"",TrRoad_ene!I65/TrRoad_tech!I93)</f>
        <v>1.1161725290230147</v>
      </c>
      <c r="J120" s="108">
        <f>IF(TrRoad_act!J89=0,"",TrRoad_ene!J65/TrRoad_tech!J93)</f>
        <v>1.1207627337862951</v>
      </c>
      <c r="K120" s="108">
        <f>IF(TrRoad_act!K89=0,"",TrRoad_ene!K65/TrRoad_tech!K93)</f>
        <v>1.1248312713907123</v>
      </c>
      <c r="L120" s="108">
        <f>IF(TrRoad_act!L89=0,"",TrRoad_ene!L65/TrRoad_tech!L93)</f>
        <v>1.1220100813584841</v>
      </c>
      <c r="M120" s="108">
        <f>IF(TrRoad_act!M89=0,"",TrRoad_ene!M65/TrRoad_tech!M93)</f>
        <v>1.1271953179169636</v>
      </c>
      <c r="N120" s="108">
        <f>IF(TrRoad_act!N89=0,"",TrRoad_ene!N65/TrRoad_tech!N93)</f>
        <v>1.1319922969918259</v>
      </c>
      <c r="O120" s="108">
        <f>IF(TrRoad_act!O89=0,"",TrRoad_ene!O65/TrRoad_tech!O93)</f>
        <v>1.1403301060132576</v>
      </c>
      <c r="P120" s="108">
        <f>IF(TrRoad_act!P89=0,"",TrRoad_ene!P65/TrRoad_tech!P93)</f>
        <v>1.1453040033174529</v>
      </c>
      <c r="Q120" s="108">
        <f>IF(TrRoad_act!Q89=0,"",TrRoad_ene!Q65/TrRoad_tech!Q93)</f>
        <v>1.1556803266773847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1.2709129902840439</v>
      </c>
      <c r="C121" s="108">
        <f>IF(TrRoad_act!C90=0,"",TrRoad_ene!C66/TrRoad_tech!C94)</f>
        <v>1.2164045316872432</v>
      </c>
      <c r="D121" s="108">
        <f>IF(TrRoad_act!D90=0,"",TrRoad_ene!D66/TrRoad_tech!D94)</f>
        <v>1.2103541451526263</v>
      </c>
      <c r="E121" s="108">
        <f>IF(TrRoad_act!E90=0,"",TrRoad_ene!E66/TrRoad_tech!E94)</f>
        <v>1.1000951073349796</v>
      </c>
      <c r="F121" s="108">
        <f>IF(TrRoad_act!F90=0,"",TrRoad_ene!F66/TrRoad_tech!F94)</f>
        <v>1.1019645185300952</v>
      </c>
      <c r="G121" s="108">
        <f>IF(TrRoad_act!G90=0,"",TrRoad_ene!G66/TrRoad_tech!G94)</f>
        <v>1.100328926136847</v>
      </c>
      <c r="H121" s="108">
        <f>IF(TrRoad_act!H90=0,"",TrRoad_ene!H66/TrRoad_tech!H94)</f>
        <v>1.1050058582246416</v>
      </c>
      <c r="I121" s="108">
        <f>IF(TrRoad_act!I90=0,"",TrRoad_ene!I66/TrRoad_tech!I94)</f>
        <v>1.1025370564629531</v>
      </c>
      <c r="J121" s="108">
        <f>IF(TrRoad_act!J90=0,"",TrRoad_ene!J66/TrRoad_tech!J94)</f>
        <v>1.1033684493662403</v>
      </c>
      <c r="K121" s="108">
        <f>IF(TrRoad_act!K90=0,"",TrRoad_ene!K66/TrRoad_tech!K94)</f>
        <v>1.1057882724196957</v>
      </c>
      <c r="L121" s="108">
        <f>IF(TrRoad_act!L90=0,"",TrRoad_ene!L66/TrRoad_tech!L94)</f>
        <v>1.1072798611639814</v>
      </c>
      <c r="M121" s="108">
        <f>IF(TrRoad_act!M90=0,"",TrRoad_ene!M66/TrRoad_tech!M94)</f>
        <v>1.1114671647272347</v>
      </c>
      <c r="N121" s="108">
        <f>IF(TrRoad_act!N90=0,"",TrRoad_ene!N66/TrRoad_tech!N94)</f>
        <v>1.1202236728678565</v>
      </c>
      <c r="O121" s="108">
        <f>IF(TrRoad_act!O90=0,"",TrRoad_ene!O66/TrRoad_tech!O94)</f>
        <v>1.1253151825263414</v>
      </c>
      <c r="P121" s="108">
        <f>IF(TrRoad_act!P90=0,"",TrRoad_ene!P66/TrRoad_tech!P94)</f>
        <v>1.1349192596404047</v>
      </c>
      <c r="Q121" s="108">
        <f>IF(TrRoad_act!Q90=0,"",TrRoad_ene!Q66/TrRoad_tech!Q94)</f>
        <v>1.1395489486127144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>
        <f>IF(TrRoad_act!L91=0,"",TrRoad_ene!L67/TrRoad_tech!L95)</f>
        <v>1.2000000000070941</v>
      </c>
      <c r="M122" s="108">
        <f>IF(TrRoad_act!M91=0,"",TrRoad_ene!M67/TrRoad_tech!M95)</f>
        <v>1.2102671959640514</v>
      </c>
      <c r="N122" s="108">
        <f>IF(TrRoad_act!N91=0,"",TrRoad_ene!N67/TrRoad_tech!N95)</f>
        <v>1.224777045605427</v>
      </c>
      <c r="O122" s="108">
        <f>IF(TrRoad_act!O91=0,"",TrRoad_ene!O67/TrRoad_tech!O95)</f>
        <v>1.2344488616457709</v>
      </c>
      <c r="P122" s="108">
        <f>IF(TrRoad_act!P91=0,"",TrRoad_ene!P67/TrRoad_tech!P95)</f>
        <v>1.2692685736407825</v>
      </c>
      <c r="Q122" s="108">
        <f>IF(TrRoad_act!Q91=0,"",TrRoad_ene!Q67/TrRoad_tech!Q95)</f>
        <v>1.2801240001642451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>
        <f>IF(TrRoad_act!O92=0,"",TrRoad_ene!O68/TrRoad_tech!O96)</f>
        <v>1.249358556774202</v>
      </c>
      <c r="P123" s="108">
        <f>IF(TrRoad_act!P92=0,"",TrRoad_ene!P68/TrRoad_tech!P96)</f>
        <v>1.2630344763460517</v>
      </c>
      <c r="Q123" s="108">
        <f>IF(TrRoad_act!Q92=0,"",TrRoad_ene!Q68/TrRoad_tech!Q96)</f>
        <v>1.2850576012056618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>
        <f>IF(TrRoad_act!L93=0,"",TrRoad_ene!L69/TrRoad_tech!L97)</f>
        <v>1.2000000000070938</v>
      </c>
      <c r="M124" s="108">
        <f>IF(TrRoad_act!M93=0,"",TrRoad_ene!M69/TrRoad_tech!M97)</f>
        <v>1.215636807426651</v>
      </c>
      <c r="N124" s="108">
        <f>IF(TrRoad_act!N93=0,"",TrRoad_ene!N69/TrRoad_tech!N97)</f>
        <v>1.2203357498442224</v>
      </c>
      <c r="O124" s="108">
        <f>IF(TrRoad_act!O93=0,"",TrRoad_ene!O69/TrRoad_tech!O97)</f>
        <v>1.2445348416972117</v>
      </c>
      <c r="P124" s="108">
        <f>IF(TrRoad_act!P93=0,"",TrRoad_ene!P69/TrRoad_tech!P97)</f>
        <v>1.2585324258459296</v>
      </c>
      <c r="Q124" s="108">
        <f>IF(TrRoad_act!Q93=0,"",TrRoad_ene!Q69/TrRoad_tech!Q97)</f>
        <v>1.2755072846390774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1.1633016553506645</v>
      </c>
      <c r="C125" s="107">
        <f>IF(TrRoad_act!C94=0,"",TrRoad_ene!C70/TrRoad_tech!C98)</f>
        <v>1.1578258774862682</v>
      </c>
      <c r="D125" s="107">
        <f>IF(TrRoad_act!D94=0,"",TrRoad_ene!D70/TrRoad_tech!D98)</f>
        <v>1.1661368255817968</v>
      </c>
      <c r="E125" s="107">
        <f>IF(TrRoad_act!E94=0,"",TrRoad_ene!E70/TrRoad_tech!E98)</f>
        <v>1.1571175957604096</v>
      </c>
      <c r="F125" s="107">
        <f>IF(TrRoad_act!F94=0,"",TrRoad_ene!F70/TrRoad_tech!F98)</f>
        <v>1.1576079231626901</v>
      </c>
      <c r="G125" s="107">
        <f>IF(TrRoad_act!G94=0,"",TrRoad_ene!G70/TrRoad_tech!G98)</f>
        <v>1.1500110885085322</v>
      </c>
      <c r="H125" s="107">
        <f>IF(TrRoad_act!H94=0,"",TrRoad_ene!H70/TrRoad_tech!H98)</f>
        <v>1.1614657303154927</v>
      </c>
      <c r="I125" s="107">
        <f>IF(TrRoad_act!I94=0,"",TrRoad_ene!I70/TrRoad_tech!I98)</f>
        <v>1.1482696450984706</v>
      </c>
      <c r="J125" s="107">
        <f>IF(TrRoad_act!J94=0,"",TrRoad_ene!J70/TrRoad_tech!J98)</f>
        <v>1.1454670007913914</v>
      </c>
      <c r="K125" s="107">
        <f>IF(TrRoad_act!K94=0,"",TrRoad_ene!K70/TrRoad_tech!K98)</f>
        <v>1.1440051177794739</v>
      </c>
      <c r="L125" s="107">
        <f>IF(TrRoad_act!L94=0,"",TrRoad_ene!L70/TrRoad_tech!L98)</f>
        <v>1.1465872606971839</v>
      </c>
      <c r="M125" s="107">
        <f>IF(TrRoad_act!M94=0,"",TrRoad_ene!M70/TrRoad_tech!M98)</f>
        <v>1.1470719252225519</v>
      </c>
      <c r="N125" s="107">
        <f>IF(TrRoad_act!N94=0,"",TrRoad_ene!N70/TrRoad_tech!N98)</f>
        <v>1.1473362029125105</v>
      </c>
      <c r="O125" s="107">
        <f>IF(TrRoad_act!O94=0,"",TrRoad_ene!O70/TrRoad_tech!O98)</f>
        <v>1.1551585504001813</v>
      </c>
      <c r="P125" s="107">
        <f>IF(TrRoad_act!P94=0,"",TrRoad_ene!P70/TrRoad_tech!P98)</f>
        <v>1.1633331378548568</v>
      </c>
      <c r="Q125" s="107">
        <f>IF(TrRoad_act!Q94=0,"",TrRoad_ene!Q70/TrRoad_tech!Q98)</f>
        <v>1.1700318511849215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1.1000000000133243</v>
      </c>
      <c r="D126" s="106">
        <f>IF(TrRoad_act!D95=0,"",TrRoad_ene!D71/TrRoad_tech!D99)</f>
        <v>1.1000000000133241</v>
      </c>
      <c r="E126" s="106">
        <f>IF(TrRoad_act!E95=0,"",TrRoad_ene!E71/TrRoad_tech!E99)</f>
        <v>1.1000000000133241</v>
      </c>
      <c r="F126" s="106">
        <f>IF(TrRoad_act!F95=0,"",TrRoad_ene!F71/TrRoad_tech!F99)</f>
        <v>1.1000000000133241</v>
      </c>
      <c r="G126" s="106">
        <f>IF(TrRoad_act!G95=0,"",TrRoad_ene!G71/TrRoad_tech!G99)</f>
        <v>1.1000000000133241</v>
      </c>
      <c r="H126" s="106">
        <f>IF(TrRoad_act!H95=0,"",TrRoad_ene!H71/TrRoad_tech!H99)</f>
        <v>1.1000000000133241</v>
      </c>
      <c r="I126" s="106">
        <f>IF(TrRoad_act!I95=0,"",TrRoad_ene!I71/TrRoad_tech!I99)</f>
        <v>1.1000000000133241</v>
      </c>
      <c r="J126" s="106">
        <f>IF(TrRoad_act!J95=0,"",TrRoad_ene!J71/TrRoad_tech!J99)</f>
        <v>1.1000000000133245</v>
      </c>
      <c r="K126" s="106">
        <f>IF(TrRoad_act!K95=0,"",TrRoad_ene!K71/TrRoad_tech!K99)</f>
        <v>1.1000000000133241</v>
      </c>
      <c r="L126" s="106">
        <f>IF(TrRoad_act!L95=0,"",TrRoad_ene!L71/TrRoad_tech!L99)</f>
        <v>1.1000000000133239</v>
      </c>
      <c r="M126" s="106">
        <f>IF(TrRoad_act!M95=0,"",TrRoad_ene!M71/TrRoad_tech!M99)</f>
        <v>1.1000000000133239</v>
      </c>
      <c r="N126" s="106">
        <f>IF(TrRoad_act!N95=0,"",TrRoad_ene!N71/TrRoad_tech!N99)</f>
        <v>1.1000000000133239</v>
      </c>
      <c r="O126" s="106">
        <f>IF(TrRoad_act!O95=0,"",TrRoad_ene!O71/TrRoad_tech!O99)</f>
        <v>1.1000000000133239</v>
      </c>
      <c r="P126" s="106">
        <f>IF(TrRoad_act!P95=0,"",TrRoad_ene!P71/TrRoad_tech!P99)</f>
        <v>1.1000000000133239</v>
      </c>
      <c r="Q126" s="106">
        <f>IF(TrRoad_act!Q95=0,"",TrRoad_ene!Q71/TrRoad_tech!Q99)</f>
        <v>1.1000000000133243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1.1000000000133241</v>
      </c>
      <c r="C127" s="106">
        <f>IF(TrRoad_act!C96=0,"",TrRoad_ene!C72/TrRoad_tech!C100)</f>
        <v>1.1001545831825317</v>
      </c>
      <c r="D127" s="106">
        <f>IF(TrRoad_act!D96=0,"",TrRoad_ene!D72/TrRoad_tech!D100)</f>
        <v>1.1002179195921453</v>
      </c>
      <c r="E127" s="106">
        <f>IF(TrRoad_act!E96=0,"",TrRoad_ene!E72/TrRoad_tech!E100)</f>
        <v>1.100583598063017</v>
      </c>
      <c r="F127" s="106">
        <f>IF(TrRoad_act!F96=0,"",TrRoad_ene!F72/TrRoad_tech!F100)</f>
        <v>1.101147911124188</v>
      </c>
      <c r="G127" s="106">
        <f>IF(TrRoad_act!G96=0,"",TrRoad_ene!G72/TrRoad_tech!G100)</f>
        <v>1.1013021127840492</v>
      </c>
      <c r="H127" s="106">
        <f>IF(TrRoad_act!H96=0,"",TrRoad_ene!H72/TrRoad_tech!H100)</f>
        <v>1.1014584399471712</v>
      </c>
      <c r="I127" s="106">
        <f>IF(TrRoad_act!I96=0,"",TrRoad_ene!I72/TrRoad_tech!I100)</f>
        <v>1.1016375961086238</v>
      </c>
      <c r="J127" s="106">
        <f>IF(TrRoad_act!J96=0,"",TrRoad_ene!J72/TrRoad_tech!J100)</f>
        <v>1.1021512769500177</v>
      </c>
      <c r="K127" s="106">
        <f>IF(TrRoad_act!K96=0,"",TrRoad_ene!K72/TrRoad_tech!K100)</f>
        <v>1.1034257474621272</v>
      </c>
      <c r="L127" s="106">
        <f>IF(TrRoad_act!L96=0,"",TrRoad_ene!L72/TrRoad_tech!L100)</f>
        <v>1.1049779131300903</v>
      </c>
      <c r="M127" s="106">
        <f>IF(TrRoad_act!M96=0,"",TrRoad_ene!M72/TrRoad_tech!M100)</f>
        <v>1.1072485727390597</v>
      </c>
      <c r="N127" s="106">
        <f>IF(TrRoad_act!N96=0,"",TrRoad_ene!N72/TrRoad_tech!N100)</f>
        <v>1.1104590453778065</v>
      </c>
      <c r="O127" s="106">
        <f>IF(TrRoad_act!O96=0,"",TrRoad_ene!O72/TrRoad_tech!O100)</f>
        <v>1.1154751150832971</v>
      </c>
      <c r="P127" s="106">
        <f>IF(TrRoad_act!P96=0,"",TrRoad_ene!P72/TrRoad_tech!P100)</f>
        <v>1.1195930524057955</v>
      </c>
      <c r="Q127" s="106">
        <f>IF(TrRoad_act!Q96=0,"",TrRoad_ene!Q72/TrRoad_tech!Q100)</f>
        <v>1.1239203185301228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>
        <f>IF(TrRoad_act!B98=0,"",TrRoad_ene!B74/TrRoad_tech!B102)</f>
        <v>1.1000000000133241</v>
      </c>
      <c r="C129" s="106">
        <f>IF(TrRoad_act!C98=0,"",TrRoad_ene!C74/TrRoad_tech!C102)</f>
        <v>1.1003602813123781</v>
      </c>
      <c r="D129" s="106">
        <f>IF(TrRoad_act!D98=0,"",TrRoad_ene!D74/TrRoad_tech!D102)</f>
        <v>1.1012771051546064</v>
      </c>
      <c r="E129" s="106">
        <f>IF(TrRoad_act!E98=0,"",TrRoad_ene!E74/TrRoad_tech!E102)</f>
        <v>1.1021864691635217</v>
      </c>
      <c r="F129" s="106">
        <f>IF(TrRoad_act!F98=0,"",TrRoad_ene!F74/TrRoad_tech!F102)</f>
        <v>1.3441071202756585</v>
      </c>
      <c r="G129" s="106">
        <f>IF(TrRoad_act!G98=0,"",TrRoad_ene!G74/TrRoad_tech!G102)</f>
        <v>1.1614573886679247</v>
      </c>
      <c r="H129" s="106">
        <f>IF(TrRoad_act!H98=0,"",TrRoad_ene!H74/TrRoad_tech!H102)</f>
        <v>1.6971716311161067</v>
      </c>
      <c r="I129" s="106">
        <f>IF(TrRoad_act!I98=0,"",TrRoad_ene!I74/TrRoad_tech!I102)</f>
        <v>1.1036160359037683</v>
      </c>
      <c r="J129" s="106">
        <f>IF(TrRoad_act!J98=0,"",TrRoad_ene!J74/TrRoad_tech!J102)</f>
        <v>1.1041344174449883</v>
      </c>
      <c r="K129" s="106">
        <f>IF(TrRoad_act!K98=0,"",TrRoad_ene!K74/TrRoad_tech!K102)</f>
        <v>1.1075626518508899</v>
      </c>
      <c r="L129" s="106">
        <f>IF(TrRoad_act!L98=0,"",TrRoad_ene!L74/TrRoad_tech!L102)</f>
        <v>1.1135566437293987</v>
      </c>
      <c r="M129" s="106">
        <f>IF(TrRoad_act!M98=0,"",TrRoad_ene!M74/TrRoad_tech!M102)</f>
        <v>1.1164125414385504</v>
      </c>
      <c r="N129" s="106">
        <f>IF(TrRoad_act!N98=0,"",TrRoad_ene!N74/TrRoad_tech!N102)</f>
        <v>1.122318034834346</v>
      </c>
      <c r="O129" s="106">
        <f>IF(TrRoad_act!O98=0,"",TrRoad_ene!O74/TrRoad_tech!O102)</f>
        <v>1.1274982542953342</v>
      </c>
      <c r="P129" s="106">
        <f>IF(TrRoad_act!P98=0,"",TrRoad_ene!P74/TrRoad_tech!P102)</f>
        <v>1.1420572172191714</v>
      </c>
      <c r="Q129" s="106">
        <f>IF(TrRoad_act!Q98=0,"",TrRoad_ene!Q74/TrRoad_tech!Q102)</f>
        <v>1.1545484071237149</v>
      </c>
    </row>
    <row r="130" spans="1:17" ht="11.45" customHeight="1" x14ac:dyDescent="0.25">
      <c r="A130" s="62" t="s">
        <v>55</v>
      </c>
      <c r="B130" s="106">
        <f>IF(TrRoad_act!B99=0,"",TrRoad_ene!B75/TrRoad_tech!B103)</f>
        <v>1.1000000000133241</v>
      </c>
      <c r="C130" s="106">
        <f>IF(TrRoad_act!C99=0,"",TrRoad_ene!C75/TrRoad_tech!C103)</f>
        <v>1.1000252344791246</v>
      </c>
      <c r="D130" s="106">
        <f>IF(TrRoad_act!D99=0,"",TrRoad_ene!D75/TrRoad_tech!D103)</f>
        <v>1.1000256880289896</v>
      </c>
      <c r="E130" s="106">
        <f>IF(TrRoad_act!E99=0,"",TrRoad_ene!E75/TrRoad_tech!E103)</f>
        <v>1.1000257950193035</v>
      </c>
      <c r="F130" s="106">
        <f>IF(TrRoad_act!F99=0,"",TrRoad_ene!F75/TrRoad_tech!F103)</f>
        <v>1.1000628629435258</v>
      </c>
      <c r="G130" s="106">
        <f>IF(TrRoad_act!G99=0,"",TrRoad_ene!G75/TrRoad_tech!G103)</f>
        <v>1.1000634779318335</v>
      </c>
      <c r="H130" s="106">
        <f>IF(TrRoad_act!H99=0,"",TrRoad_ene!H75/TrRoad_tech!H103)</f>
        <v>1.1006069444998419</v>
      </c>
      <c r="I130" s="106">
        <f>IF(TrRoad_act!I99=0,"",TrRoad_ene!I75/TrRoad_tech!I103)</f>
        <v>1.1006102715731145</v>
      </c>
      <c r="J130" s="106">
        <f>IF(TrRoad_act!J99=0,"",TrRoad_ene!J75/TrRoad_tech!J103)</f>
        <v>1.1006119488257982</v>
      </c>
      <c r="K130" s="106">
        <f>IF(TrRoad_act!K99=0,"",TrRoad_ene!K75/TrRoad_tech!K103)</f>
        <v>1.1006161825715506</v>
      </c>
      <c r="L130" s="106">
        <f>IF(TrRoad_act!L99=0,"",TrRoad_ene!L75/TrRoad_tech!L103)</f>
        <v>1.1007105045935532</v>
      </c>
      <c r="M130" s="106">
        <f>IF(TrRoad_act!M99=0,"",TrRoad_ene!M75/TrRoad_tech!M103)</f>
        <v>1.100717440340053</v>
      </c>
      <c r="N130" s="106">
        <f>IF(TrRoad_act!N99=0,"",TrRoad_ene!N75/TrRoad_tech!N103)</f>
        <v>1.1007174403400533</v>
      </c>
      <c r="O130" s="106">
        <f>IF(TrRoad_act!O99=0,"",TrRoad_ene!O75/TrRoad_tech!O103)</f>
        <v>1.1009354493082695</v>
      </c>
      <c r="P130" s="106">
        <f>IF(TrRoad_act!P99=0,"",TrRoad_ene!P75/TrRoad_tech!P103)</f>
        <v>1.1034133274127953</v>
      </c>
      <c r="Q130" s="106">
        <f>IF(TrRoad_act!Q99=0,"",TrRoad_ene!Q75/TrRoad_tech!Q103)</f>
        <v>1.104194987416629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1.1010542462602564</v>
      </c>
      <c r="C132" s="109">
        <f>IF(TrRoad_act!C101=0,"",TrRoad_ene!C77/TrRoad_tech!C105)</f>
        <v>1.099126544557202</v>
      </c>
      <c r="D132" s="109">
        <f>IF(TrRoad_act!D101=0,"",TrRoad_ene!D77/TrRoad_tech!D105)</f>
        <v>1.1001639991666319</v>
      </c>
      <c r="E132" s="109">
        <f>IF(TrRoad_act!E101=0,"",TrRoad_ene!E77/TrRoad_tech!E105)</f>
        <v>1.1008237939610357</v>
      </c>
      <c r="F132" s="109">
        <f>IF(TrRoad_act!F101=0,"",TrRoad_ene!F77/TrRoad_tech!F105)</f>
        <v>1.1032451843089561</v>
      </c>
      <c r="G132" s="109">
        <f>IF(TrRoad_act!G101=0,"",TrRoad_ene!G77/TrRoad_tech!G105)</f>
        <v>1.1079133153616527</v>
      </c>
      <c r="H132" s="109">
        <f>IF(TrRoad_act!H101=0,"",TrRoad_ene!H77/TrRoad_tech!H105)</f>
        <v>1.1136777441212349</v>
      </c>
      <c r="I132" s="109">
        <f>IF(TrRoad_act!I101=0,"",TrRoad_ene!I77/TrRoad_tech!I105)</f>
        <v>1.1202766815339027</v>
      </c>
      <c r="J132" s="109">
        <f>IF(TrRoad_act!J101=0,"",TrRoad_ene!J77/TrRoad_tech!J105)</f>
        <v>1.1281982257980598</v>
      </c>
      <c r="K132" s="109">
        <f>IF(TrRoad_act!K101=0,"",TrRoad_ene!K77/TrRoad_tech!K105)</f>
        <v>1.13172579968545</v>
      </c>
      <c r="L132" s="109">
        <f>IF(TrRoad_act!L101=0,"",TrRoad_ene!L77/TrRoad_tech!L105)</f>
        <v>1.1361729104226583</v>
      </c>
      <c r="M132" s="109">
        <f>IF(TrRoad_act!M101=0,"",TrRoad_ene!M77/TrRoad_tech!M105)</f>
        <v>1.1409022475149786</v>
      </c>
      <c r="N132" s="109">
        <f>IF(TrRoad_act!N101=0,"",TrRoad_ene!N77/TrRoad_tech!N105)</f>
        <v>1.1431830546367532</v>
      </c>
      <c r="O132" s="109">
        <f>IF(TrRoad_act!O101=0,"",TrRoad_ene!O77/TrRoad_tech!O105)</f>
        <v>1.1468384314047149</v>
      </c>
      <c r="P132" s="109">
        <f>IF(TrRoad_act!P101=0,"",TrRoad_ene!P77/TrRoad_tech!P105)</f>
        <v>1.151407932376787</v>
      </c>
      <c r="Q132" s="109">
        <f>IF(TrRoad_act!Q101=0,"",TrRoad_ene!Q77/TrRoad_tech!Q105)</f>
        <v>1.1594726945244818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1.1000389315150023</v>
      </c>
      <c r="D133" s="108">
        <f>IF(TrRoad_act!D102=0,"",TrRoad_ene!D78/TrRoad_tech!D106)</f>
        <v>1.1001497759500065</v>
      </c>
      <c r="E133" s="108">
        <f>IF(TrRoad_act!E102=0,"",TrRoad_ene!E78/TrRoad_tech!E106)</f>
        <v>1.1002177200861238</v>
      </c>
      <c r="F133" s="108">
        <f>IF(TrRoad_act!F102=0,"",TrRoad_ene!F78/TrRoad_tech!F106)</f>
        <v>1.1003958013665482</v>
      </c>
      <c r="G133" s="108">
        <f>IF(TrRoad_act!G102=0,"",TrRoad_ene!G78/TrRoad_tech!G106)</f>
        <v>1.1007592556695895</v>
      </c>
      <c r="H133" s="108">
        <f>IF(TrRoad_act!H102=0,"",TrRoad_ene!H78/TrRoad_tech!H106)</f>
        <v>1.1020603610470419</v>
      </c>
      <c r="I133" s="108">
        <f>IF(TrRoad_act!I102=0,"",TrRoad_ene!I78/TrRoad_tech!I106)</f>
        <v>1.1040972815032326</v>
      </c>
      <c r="J133" s="108">
        <f>IF(TrRoad_act!J102=0,"",TrRoad_ene!J78/TrRoad_tech!J106)</f>
        <v>1.1065969229397468</v>
      </c>
      <c r="K133" s="108">
        <f>IF(TrRoad_act!K102=0,"",TrRoad_ene!K78/TrRoad_tech!K106)</f>
        <v>1.107616271005206</v>
      </c>
      <c r="L133" s="108">
        <f>IF(TrRoad_act!L102=0,"",TrRoad_ene!L78/TrRoad_tech!L106)</f>
        <v>1.1090321089915907</v>
      </c>
      <c r="M133" s="108">
        <f>IF(TrRoad_act!M102=0,"",TrRoad_ene!M78/TrRoad_tech!M106)</f>
        <v>1.1110562989123951</v>
      </c>
      <c r="N133" s="108">
        <f>IF(TrRoad_act!N102=0,"",TrRoad_ene!N78/TrRoad_tech!N106)</f>
        <v>1.1138430969507644</v>
      </c>
      <c r="O133" s="108">
        <f>IF(TrRoad_act!O102=0,"",TrRoad_ene!O78/TrRoad_tech!O106)</f>
        <v>1.1188337115073517</v>
      </c>
      <c r="P133" s="108">
        <f>IF(TrRoad_act!P102=0,"",TrRoad_ene!P78/TrRoad_tech!P106)</f>
        <v>1.1265393726154298</v>
      </c>
      <c r="Q133" s="108">
        <f>IF(TrRoad_act!Q102=0,"",TrRoad_ene!Q78/TrRoad_tech!Q106)</f>
        <v>1.1374593607623349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1.1004097261768981</v>
      </c>
      <c r="D134" s="108">
        <f>IF(TrRoad_act!D103=0,"",TrRoad_ene!D79/TrRoad_tech!D107)</f>
        <v>1.1016528283021383</v>
      </c>
      <c r="E134" s="108">
        <f>IF(TrRoad_act!E103=0,"",TrRoad_ene!E79/TrRoad_tech!E107)</f>
        <v>1.1040220861783825</v>
      </c>
      <c r="F134" s="108">
        <f>IF(TrRoad_act!F103=0,"",TrRoad_ene!F79/TrRoad_tech!F107)</f>
        <v>1.107310212427522</v>
      </c>
      <c r="G134" s="108">
        <f>IF(TrRoad_act!G103=0,"",TrRoad_ene!G79/TrRoad_tech!G107)</f>
        <v>1.1118142688668995</v>
      </c>
      <c r="H134" s="108">
        <f>IF(TrRoad_act!H103=0,"",TrRoad_ene!H79/TrRoad_tech!H107)</f>
        <v>1.1166655026690846</v>
      </c>
      <c r="I134" s="108">
        <f>IF(TrRoad_act!I103=0,"",TrRoad_ene!I79/TrRoad_tech!I107)</f>
        <v>1.1226677107763339</v>
      </c>
      <c r="J134" s="108">
        <f>IF(TrRoad_act!J103=0,"",TrRoad_ene!J79/TrRoad_tech!J107)</f>
        <v>1.1295849194905729</v>
      </c>
      <c r="K134" s="108">
        <f>IF(TrRoad_act!K103=0,"",TrRoad_ene!K79/TrRoad_tech!K107)</f>
        <v>1.133344594709101</v>
      </c>
      <c r="L134" s="108">
        <f>IF(TrRoad_act!L103=0,"",TrRoad_ene!L79/TrRoad_tech!L107)</f>
        <v>1.1372670567352143</v>
      </c>
      <c r="M134" s="108">
        <f>IF(TrRoad_act!M103=0,"",TrRoad_ene!M79/TrRoad_tech!M107)</f>
        <v>1.1422939646833887</v>
      </c>
      <c r="N134" s="108">
        <f>IF(TrRoad_act!N103=0,"",TrRoad_ene!N79/TrRoad_tech!N107)</f>
        <v>1.1448870075703155</v>
      </c>
      <c r="O134" s="108">
        <f>IF(TrRoad_act!O103=0,"",TrRoad_ene!O79/TrRoad_tech!O107)</f>
        <v>1.1482896868541033</v>
      </c>
      <c r="P134" s="108">
        <f>IF(TrRoad_act!P103=0,"",TrRoad_ene!P79/TrRoad_tech!P107)</f>
        <v>1.1517871450689348</v>
      </c>
      <c r="Q134" s="108">
        <f>IF(TrRoad_act!Q103=0,"",TrRoad_ene!Q79/TrRoad_tech!Q107)</f>
        <v>1.1568251183807601</v>
      </c>
    </row>
    <row r="135" spans="1:17" ht="11.45" customHeight="1" x14ac:dyDescent="0.25">
      <c r="A135" s="62" t="s">
        <v>57</v>
      </c>
      <c r="B135" s="108">
        <f>IF(TrRoad_act!B104=0,"",TrRoad_ene!B80/TrRoad_tech!B108)</f>
        <v>1.10000000000673</v>
      </c>
      <c r="C135" s="108">
        <f>IF(TrRoad_act!C104=0,"",TrRoad_ene!C80/TrRoad_tech!C108)</f>
        <v>1.100003338959312</v>
      </c>
      <c r="D135" s="108">
        <f>IF(TrRoad_act!D104=0,"",TrRoad_ene!D80/TrRoad_tech!D108)</f>
        <v>1.1000215641751265</v>
      </c>
      <c r="E135" s="108">
        <f>IF(TrRoad_act!E104=0,"",TrRoad_ene!E80/TrRoad_tech!E108)</f>
        <v>1.1000551461208716</v>
      </c>
      <c r="F135" s="108">
        <f>IF(TrRoad_act!F104=0,"",TrRoad_ene!F80/TrRoad_tech!F108)</f>
        <v>1.1001222243125837</v>
      </c>
      <c r="G135" s="108">
        <f>IF(TrRoad_act!G104=0,"",TrRoad_ene!G80/TrRoad_tech!G108)</f>
        <v>1.1002072640233829</v>
      </c>
      <c r="H135" s="108">
        <f>IF(TrRoad_act!H104=0,"",TrRoad_ene!H80/TrRoad_tech!H108)</f>
        <v>1.1008605421826421</v>
      </c>
      <c r="I135" s="108">
        <f>IF(TrRoad_act!I104=0,"",TrRoad_ene!I80/TrRoad_tech!I108)</f>
        <v>1.1022392374765033</v>
      </c>
      <c r="J135" s="108">
        <f>IF(TrRoad_act!J104=0,"",TrRoad_ene!J80/TrRoad_tech!J108)</f>
        <v>1.1030203290028067</v>
      </c>
      <c r="K135" s="108">
        <f>IF(TrRoad_act!K104=0,"",TrRoad_ene!K80/TrRoad_tech!K108)</f>
        <v>1.1055052770932781</v>
      </c>
      <c r="L135" s="108">
        <f>IF(TrRoad_act!L104=0,"",TrRoad_ene!L80/TrRoad_tech!L108)</f>
        <v>1.1070636316182325</v>
      </c>
      <c r="M135" s="108">
        <f>IF(TrRoad_act!M104=0,"",TrRoad_ene!M80/TrRoad_tech!M108)</f>
        <v>1.1112653192268982</v>
      </c>
      <c r="N135" s="108">
        <f>IF(TrRoad_act!N104=0,"",TrRoad_ene!N80/TrRoad_tech!N108)</f>
        <v>1.1199430627331664</v>
      </c>
      <c r="O135" s="108">
        <f>IF(TrRoad_act!O104=0,"",TrRoad_ene!O80/TrRoad_tech!O108)</f>
        <v>1.1266067432433269</v>
      </c>
      <c r="P135" s="108">
        <f>IF(TrRoad_act!P104=0,"",TrRoad_ene!P80/TrRoad_tech!P108)</f>
        <v>1.1372176611699985</v>
      </c>
      <c r="Q135" s="108">
        <f>IF(TrRoad_act!Q104=0,"",TrRoad_ene!Q80/TrRoad_tech!Q108)</f>
        <v>1.1433261191413786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>
        <f>IF(TrRoad_act!N105=0,"",TrRoad_ene!N81/TrRoad_tech!N109)</f>
        <v>1.2360000000066973</v>
      </c>
      <c r="O136" s="108">
        <f>IF(TrRoad_act!O105=0,"",TrRoad_ene!O81/TrRoad_tech!O109)</f>
        <v>1.2449348144358852</v>
      </c>
      <c r="P136" s="108">
        <f>IF(TrRoad_act!P105=0,"",TrRoad_ene!P81/TrRoad_tech!P109)</f>
        <v>1.2636415488255801</v>
      </c>
      <c r="Q136" s="108">
        <f>IF(TrRoad_act!Q105=0,"",TrRoad_ene!Q81/TrRoad_tech!Q109)</f>
        <v>1.28388066249288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 t="str">
        <f>IF(TrRoad_act!M106=0,"",TrRoad_ene!M82/TrRoad_tech!M110)</f>
        <v/>
      </c>
      <c r="N137" s="108" t="str">
        <f>IF(TrRoad_act!N106=0,"",TrRoad_ene!N82/TrRoad_tech!N110)</f>
        <v/>
      </c>
      <c r="O137" s="108" t="str">
        <f>IF(TrRoad_act!O106=0,"",TrRoad_ene!O82/TrRoad_tech!O110)</f>
        <v/>
      </c>
      <c r="P137" s="108">
        <f>IF(TrRoad_act!P106=0,"",TrRoad_ene!P82/TrRoad_tech!P110)</f>
        <v>1.2773333333398114</v>
      </c>
      <c r="Q137" s="108">
        <f>IF(TrRoad_act!Q106=0,"",TrRoad_ene!Q82/TrRoad_tech!Q110)</f>
        <v>1.2967269235455186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1.1012085001464202</v>
      </c>
      <c r="C138" s="107">
        <f>IF(TrRoad_act!C107=0,"",TrRoad_ene!C83/TrRoad_tech!C111)</f>
        <v>1.0647170408376736</v>
      </c>
      <c r="D138" s="107">
        <f>IF(TrRoad_act!D107=0,"",TrRoad_ene!D83/TrRoad_tech!D111)</f>
        <v>1.0877458203863586</v>
      </c>
      <c r="E138" s="107">
        <f>IF(TrRoad_act!E107=0,"",TrRoad_ene!E83/TrRoad_tech!E111)</f>
        <v>1.2003578693460999</v>
      </c>
      <c r="F138" s="107">
        <f>IF(TrRoad_act!F107=0,"",TrRoad_ene!F83/TrRoad_tech!F111)</f>
        <v>1.1874210587111402</v>
      </c>
      <c r="G138" s="107">
        <f>IF(TrRoad_act!G107=0,"",TrRoad_ene!G83/TrRoad_tech!G111)</f>
        <v>1.2347777624039662</v>
      </c>
      <c r="H138" s="107">
        <f>IF(TrRoad_act!H107=0,"",TrRoad_ene!H83/TrRoad_tech!H111)</f>
        <v>1.326283285369465</v>
      </c>
      <c r="I138" s="107">
        <f>IF(TrRoad_act!I107=0,"",TrRoad_ene!I83/TrRoad_tech!I111)</f>
        <v>1.3982689683762988</v>
      </c>
      <c r="J138" s="107">
        <f>IF(TrRoad_act!J107=0,"",TrRoad_ene!J83/TrRoad_tech!J111)</f>
        <v>1.445322180264339</v>
      </c>
      <c r="K138" s="107">
        <f>IF(TrRoad_act!K107=0,"",TrRoad_ene!K83/TrRoad_tech!K111)</f>
        <v>1.6274572941137646</v>
      </c>
      <c r="L138" s="107">
        <f>IF(TrRoad_act!L107=0,"",TrRoad_ene!L83/TrRoad_tech!L111)</f>
        <v>1.5069211021817444</v>
      </c>
      <c r="M138" s="107">
        <f>IF(TrRoad_act!M107=0,"",TrRoad_ene!M83/TrRoad_tech!M111)</f>
        <v>1.54182770383204</v>
      </c>
      <c r="N138" s="107">
        <f>IF(TrRoad_act!N107=0,"",TrRoad_ene!N83/TrRoad_tech!N111)</f>
        <v>1.6050409992451382</v>
      </c>
      <c r="O138" s="107">
        <f>IF(TrRoad_act!O107=0,"",TrRoad_ene!O83/TrRoad_tech!O111)</f>
        <v>1.5221832618758873</v>
      </c>
      <c r="P138" s="107">
        <f>IF(TrRoad_act!P107=0,"",TrRoad_ene!P83/TrRoad_tech!P111)</f>
        <v>1.5034845270088693</v>
      </c>
      <c r="Q138" s="107">
        <f>IF(TrRoad_act!Q107=0,"",TrRoad_ene!Q83/TrRoad_tech!Q111)</f>
        <v>1.399714748061373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1.0916628874301237</v>
      </c>
      <c r="C139" s="106">
        <f>IF(TrRoad_act!C108=0,"",TrRoad_ene!C84/TrRoad_tech!C112)</f>
        <v>1.0901702000299067</v>
      </c>
      <c r="D139" s="106">
        <f>IF(TrRoad_act!D108=0,"",TrRoad_ene!D84/TrRoad_tech!D112)</f>
        <v>1.0937150760655161</v>
      </c>
      <c r="E139" s="106">
        <f>IF(TrRoad_act!E108=0,"",TrRoad_ene!E84/TrRoad_tech!E112)</f>
        <v>1.1058491811594318</v>
      </c>
      <c r="F139" s="106">
        <f>IF(TrRoad_act!F108=0,"",TrRoad_ene!F84/TrRoad_tech!F112)</f>
        <v>1.105071747046136</v>
      </c>
      <c r="G139" s="106">
        <f>IF(TrRoad_act!G108=0,"",TrRoad_ene!G84/TrRoad_tech!G112)</f>
        <v>1.1110705278903135</v>
      </c>
      <c r="H139" s="106">
        <f>IF(TrRoad_act!H108=0,"",TrRoad_ene!H84/TrRoad_tech!H112)</f>
        <v>1.121256569523333</v>
      </c>
      <c r="I139" s="106">
        <f>IF(TrRoad_act!I108=0,"",TrRoad_ene!I84/TrRoad_tech!I112)</f>
        <v>1.1300367591440847</v>
      </c>
      <c r="J139" s="106">
        <f>IF(TrRoad_act!J108=0,"",TrRoad_ene!J84/TrRoad_tech!J112)</f>
        <v>1.1366356735307939</v>
      </c>
      <c r="K139" s="106">
        <f>IF(TrRoad_act!K108=0,"",TrRoad_ene!K84/TrRoad_tech!K112)</f>
        <v>1.1541397461072513</v>
      </c>
      <c r="L139" s="106">
        <f>IF(TrRoad_act!L108=0,"",TrRoad_ene!L84/TrRoad_tech!L112)</f>
        <v>1.1456036367462679</v>
      </c>
      <c r="M139" s="106">
        <f>IF(TrRoad_act!M108=0,"",TrRoad_ene!M84/TrRoad_tech!M112)</f>
        <v>1.1530396011152118</v>
      </c>
      <c r="N139" s="106">
        <f>IF(TrRoad_act!N108=0,"",TrRoad_ene!N84/TrRoad_tech!N112)</f>
        <v>1.1650633669551314</v>
      </c>
      <c r="O139" s="106">
        <f>IF(TrRoad_act!O108=0,"",TrRoad_ene!O84/TrRoad_tech!O112)</f>
        <v>1.1630684763231076</v>
      </c>
      <c r="P139" s="106">
        <f>IF(TrRoad_act!P108=0,"",TrRoad_ene!P84/TrRoad_tech!P112)</f>
        <v>1.1684315809083379</v>
      </c>
      <c r="Q139" s="106">
        <f>IF(TrRoad_act!Q108=0,"",TrRoad_ene!Q84/TrRoad_tech!Q112)</f>
        <v>1.1677857786529646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0.91946902001288855</v>
      </c>
      <c r="C140" s="105">
        <f>IF(TrRoad_act!C109=0,"",TrRoad_ene!C85/TrRoad_tech!C113)</f>
        <v>0.87014104868147191</v>
      </c>
      <c r="D140" s="105">
        <f>IF(TrRoad_act!D109=0,"",TrRoad_ene!D85/TrRoad_tech!D113)</f>
        <v>0.93753432196048847</v>
      </c>
      <c r="E140" s="105">
        <f>IF(TrRoad_act!E109=0,"",TrRoad_ene!E85/TrRoad_tech!E113)</f>
        <v>1.2514806055996714</v>
      </c>
      <c r="F140" s="105">
        <f>IF(TrRoad_act!F109=0,"",TrRoad_ene!F85/TrRoad_tech!F113)</f>
        <v>1.2229922037000613</v>
      </c>
      <c r="G140" s="105">
        <f>IF(TrRoad_act!G109=0,"",TrRoad_ene!G85/TrRoad_tech!G113)</f>
        <v>1.3801508518425161</v>
      </c>
      <c r="H140" s="105">
        <f>IF(TrRoad_act!H109=0,"",TrRoad_ene!H85/TrRoad_tech!H113)</f>
        <v>1.5980445805754242</v>
      </c>
      <c r="I140" s="105">
        <f>IF(TrRoad_act!I109=0,"",TrRoad_ene!I85/TrRoad_tech!I113)</f>
        <v>1.7564357791250009</v>
      </c>
      <c r="J140" s="105">
        <f>IF(TrRoad_act!J109=0,"",TrRoad_ene!J85/TrRoad_tech!J113)</f>
        <v>1.8809776400044915</v>
      </c>
      <c r="K140" s="105">
        <f>IF(TrRoad_act!K109=0,"",TrRoad_ene!K85/TrRoad_tech!K113)</f>
        <v>2.2408897104781573</v>
      </c>
      <c r="L140" s="105">
        <f>IF(TrRoad_act!L109=0,"",TrRoad_ene!L85/TrRoad_tech!L113)</f>
        <v>1.9145415356942384</v>
      </c>
      <c r="M140" s="105">
        <f>IF(TrRoad_act!M109=0,"",TrRoad_ene!M85/TrRoad_tech!M113)</f>
        <v>1.9503691632321845</v>
      </c>
      <c r="N140" s="105">
        <f>IF(TrRoad_act!N109=0,"",TrRoad_ene!N85/TrRoad_tech!N113)</f>
        <v>2.0380980203487051</v>
      </c>
      <c r="O140" s="105">
        <f>IF(TrRoad_act!O109=0,"",TrRoad_ene!O85/TrRoad_tech!O113)</f>
        <v>1.8277011387331912</v>
      </c>
      <c r="P140" s="105">
        <f>IF(TrRoad_act!P109=0,"",TrRoad_ene!P85/TrRoad_tech!P113)</f>
        <v>1.8099902656689273</v>
      </c>
      <c r="Q140" s="105">
        <f>IF(TrRoad_act!Q109=0,"",TrRoad_ene!Q85/TrRoad_tech!Q113)</f>
        <v>1.6217937325648426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3.4357723195946539</v>
      </c>
      <c r="C144" s="22">
        <v>3.4170676649082932</v>
      </c>
      <c r="D144" s="22">
        <v>3.3964041211926199</v>
      </c>
      <c r="E144" s="22">
        <v>3.3538921975390452</v>
      </c>
      <c r="F144" s="22">
        <v>3.3492476395479085</v>
      </c>
      <c r="G144" s="22">
        <v>3.4015796339158437</v>
      </c>
      <c r="H144" s="22">
        <v>3.4015796339158437</v>
      </c>
      <c r="I144" s="22">
        <v>3.4015796339158437</v>
      </c>
      <c r="J144" s="22">
        <v>3.3492476395479072</v>
      </c>
      <c r="K144" s="22">
        <v>3.1648954600159453</v>
      </c>
      <c r="L144" s="22">
        <v>3.0497864821010952</v>
      </c>
      <c r="M144" s="22">
        <v>2.9676078125059084</v>
      </c>
      <c r="N144" s="22">
        <v>2.8751871814557766</v>
      </c>
      <c r="O144" s="22">
        <v>2.7562092528388953</v>
      </c>
      <c r="P144" s="22">
        <v>2.710136097241278</v>
      </c>
      <c r="Q144" s="22">
        <v>2.6092196635050704</v>
      </c>
    </row>
    <row r="145" spans="1:17" ht="11.45" customHeight="1" x14ac:dyDescent="0.25">
      <c r="A145" s="19" t="s">
        <v>29</v>
      </c>
      <c r="B145" s="21">
        <v>0</v>
      </c>
      <c r="C145" s="21">
        <v>5.4498086897028832</v>
      </c>
      <c r="D145" s="21">
        <v>5.428199787205914</v>
      </c>
      <c r="E145" s="21">
        <v>5.3973511935908824</v>
      </c>
      <c r="F145" s="21">
        <v>5.3923101923680488</v>
      </c>
      <c r="G145" s="21">
        <v>5.4694555991793576</v>
      </c>
      <c r="H145" s="21">
        <v>5.5235955140851045</v>
      </c>
      <c r="I145" s="21">
        <v>5.5270852466918363</v>
      </c>
      <c r="J145" s="21">
        <v>5.4764993067544578</v>
      </c>
      <c r="K145" s="21">
        <v>5.2565059295621985</v>
      </c>
      <c r="L145" s="21">
        <v>4.9946730866042301</v>
      </c>
      <c r="M145" s="21">
        <v>4.8505811746159084</v>
      </c>
      <c r="N145" s="21">
        <v>4.7196863885512839</v>
      </c>
      <c r="O145" s="21">
        <v>4.511636288041208</v>
      </c>
      <c r="P145" s="21">
        <v>4.4211812564716251</v>
      </c>
      <c r="Q145" s="21">
        <v>4.2397027052851826</v>
      </c>
    </row>
    <row r="146" spans="1:17" ht="11.45" customHeight="1" x14ac:dyDescent="0.25">
      <c r="A146" s="62" t="s">
        <v>59</v>
      </c>
      <c r="B146" s="70">
        <v>0</v>
      </c>
      <c r="C146" s="70">
        <v>5.6951127748471553</v>
      </c>
      <c r="D146" s="70">
        <v>5.6606735353210338</v>
      </c>
      <c r="E146" s="70">
        <v>5.5898203292317419</v>
      </c>
      <c r="F146" s="70">
        <v>5.5820793992465134</v>
      </c>
      <c r="G146" s="70">
        <v>5.6692993898597397</v>
      </c>
      <c r="H146" s="70">
        <v>5.6692993898597397</v>
      </c>
      <c r="I146" s="70">
        <v>5.6692993898597397</v>
      </c>
      <c r="J146" s="70">
        <v>5.5820793992465125</v>
      </c>
      <c r="K146" s="70">
        <v>5.2748257666932421</v>
      </c>
      <c r="L146" s="70">
        <v>5.0826440689398868</v>
      </c>
      <c r="M146" s="70">
        <v>4.9438378577045405</v>
      </c>
      <c r="N146" s="70">
        <v>4.7876923458680904</v>
      </c>
      <c r="O146" s="70">
        <v>4.5928870354788858</v>
      </c>
      <c r="P146" s="70">
        <v>4.5180126232693665</v>
      </c>
      <c r="Q146" s="70">
        <v>4.3505623200476764</v>
      </c>
    </row>
    <row r="147" spans="1:17" ht="11.45" customHeight="1" x14ac:dyDescent="0.25">
      <c r="A147" s="62" t="s">
        <v>58</v>
      </c>
      <c r="B147" s="70">
        <v>0</v>
      </c>
      <c r="C147" s="70">
        <v>5.0369197405956694</v>
      </c>
      <c r="D147" s="70">
        <v>5.0341393602037643</v>
      </c>
      <c r="E147" s="70">
        <v>5.0456084293203682</v>
      </c>
      <c r="F147" s="70">
        <v>5.0123307515047681</v>
      </c>
      <c r="G147" s="70">
        <v>5.0935806595678743</v>
      </c>
      <c r="H147" s="70">
        <v>5.1779317091601058</v>
      </c>
      <c r="I147" s="70">
        <v>5.186880717572727</v>
      </c>
      <c r="J147" s="70">
        <v>5.2665357528494248</v>
      </c>
      <c r="K147" s="70">
        <v>5.0595719485780419</v>
      </c>
      <c r="L147" s="70">
        <v>4.8652267226733219</v>
      </c>
      <c r="M147" s="70">
        <v>4.7078633078069601</v>
      </c>
      <c r="N147" s="70">
        <v>4.6161530910604336</v>
      </c>
      <c r="O147" s="70">
        <v>4.3990793575247151</v>
      </c>
      <c r="P147" s="70">
        <v>4.2871823595173533</v>
      </c>
      <c r="Q147" s="70">
        <v>4.1017401503125557</v>
      </c>
    </row>
    <row r="148" spans="1:17" ht="11.45" customHeight="1" x14ac:dyDescent="0.25">
      <c r="A148" s="62" t="s">
        <v>57</v>
      </c>
      <c r="B148" s="70">
        <v>0</v>
      </c>
      <c r="C148" s="70">
        <v>6.7079211868719542</v>
      </c>
      <c r="D148" s="70">
        <v>6.7042184134511063</v>
      </c>
      <c r="E148" s="70">
        <v>6.7194923538120985</v>
      </c>
      <c r="F148" s="70">
        <v>6.6751747844313405</v>
      </c>
      <c r="G148" s="70">
        <v>6.7833794030865224</v>
      </c>
      <c r="H148" s="70">
        <v>6.8957139690186171</v>
      </c>
      <c r="I148" s="70">
        <v>6.9076318168748596</v>
      </c>
      <c r="J148" s="70">
        <v>7.0137124626447696</v>
      </c>
      <c r="K148" s="70">
        <v>6.7380882797937938</v>
      </c>
      <c r="L148" s="70">
        <v>6.4792688970057872</v>
      </c>
      <c r="M148" s="70">
        <v>6.7763958043384998</v>
      </c>
      <c r="N148" s="70">
        <v>5.5400105932125063</v>
      </c>
      <c r="O148" s="70">
        <v>4.9447139009099157</v>
      </c>
      <c r="P148" s="70">
        <v>4.9287149232972327</v>
      </c>
      <c r="Q148" s="70">
        <v>4.8702959768866441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5.8969249534555752</v>
      </c>
      <c r="M149" s="70">
        <v>6.3316086550157982</v>
      </c>
      <c r="N149" s="70">
        <v>5.4034049128949437</v>
      </c>
      <c r="O149" s="70">
        <v>4.8302380843307811</v>
      </c>
      <c r="P149" s="70">
        <v>4.2997808348329967</v>
      </c>
      <c r="Q149" s="70">
        <v>4.1460238802749805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2.7241762153745683</v>
      </c>
      <c r="P150" s="70">
        <v>1.9897895183526684</v>
      </c>
      <c r="Q150" s="70">
        <v>3.3246234152986482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2.26199293312491</v>
      </c>
      <c r="M151" s="70">
        <v>2.239373003793661</v>
      </c>
      <c r="N151" s="70">
        <v>2.2169792737557246</v>
      </c>
      <c r="O151" s="70">
        <v>2.1948094810181673</v>
      </c>
      <c r="P151" s="70">
        <v>2.1728613862079857</v>
      </c>
      <c r="Q151" s="70">
        <v>2.1511327723459059</v>
      </c>
    </row>
    <row r="152" spans="1:17" ht="11.45" customHeight="1" x14ac:dyDescent="0.25">
      <c r="A152" s="19" t="s">
        <v>28</v>
      </c>
      <c r="B152" s="21">
        <v>45.940569981643534</v>
      </c>
      <c r="C152" s="21">
        <v>45.87692262924562</v>
      </c>
      <c r="D152" s="21">
        <v>43.363267718641055</v>
      </c>
      <c r="E152" s="21">
        <v>45.416845038136749</v>
      </c>
      <c r="F152" s="21">
        <v>45.874629267678884</v>
      </c>
      <c r="G152" s="21">
        <v>46.041914321800824</v>
      </c>
      <c r="H152" s="21">
        <v>45.543677058152845</v>
      </c>
      <c r="I152" s="21">
        <v>46.205038907529087</v>
      </c>
      <c r="J152" s="21">
        <v>45.606079241479954</v>
      </c>
      <c r="K152" s="21">
        <v>44.569467491737264</v>
      </c>
      <c r="L152" s="21">
        <v>43.436664266216241</v>
      </c>
      <c r="M152" s="21">
        <v>43.961461812187757</v>
      </c>
      <c r="N152" s="21">
        <v>43.29905227148609</v>
      </c>
      <c r="O152" s="21">
        <v>43.133182203167109</v>
      </c>
      <c r="P152" s="21">
        <v>40.945363347887238</v>
      </c>
      <c r="Q152" s="21">
        <v>39.652539404469273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46.322760871828045</v>
      </c>
      <c r="C154" s="20">
        <v>46.259441683593096</v>
      </c>
      <c r="D154" s="20">
        <v>46.189188536260367</v>
      </c>
      <c r="E154" s="20">
        <v>46.043284280042087</v>
      </c>
      <c r="F154" s="20">
        <v>46.027327219423206</v>
      </c>
      <c r="G154" s="20">
        <v>46.205038907529087</v>
      </c>
      <c r="H154" s="20">
        <v>46.205038907529087</v>
      </c>
      <c r="I154" s="20">
        <v>46.205038907529087</v>
      </c>
      <c r="J154" s="20">
        <v>46.025252763920022</v>
      </c>
      <c r="K154" s="20">
        <v>45.36464086357914</v>
      </c>
      <c r="L154" s="20">
        <v>44.940589430260083</v>
      </c>
      <c r="M154" s="20">
        <v>44.631606047129644</v>
      </c>
      <c r="N154" s="20">
        <v>44.275803326693143</v>
      </c>
      <c r="O154" s="20">
        <v>43.80308878539519</v>
      </c>
      <c r="P154" s="20">
        <v>43.617710129719562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38.54953473632758</v>
      </c>
      <c r="D156" s="20">
        <v>38.490990446883636</v>
      </c>
      <c r="E156" s="20">
        <v>38.369403566701742</v>
      </c>
      <c r="F156" s="20">
        <v>38.356106016186004</v>
      </c>
      <c r="G156" s="20">
        <v>38.504199089607575</v>
      </c>
      <c r="H156" s="20">
        <v>38.504199089607575</v>
      </c>
      <c r="I156" s="20">
        <v>0</v>
      </c>
      <c r="J156" s="20">
        <v>38.354377303266688</v>
      </c>
      <c r="K156" s="20">
        <v>37.80386738631595</v>
      </c>
      <c r="L156" s="20">
        <v>37.450491191883401</v>
      </c>
      <c r="M156" s="20">
        <v>37.193005039274702</v>
      </c>
      <c r="N156" s="20">
        <v>36.896502772244283</v>
      </c>
      <c r="O156" s="20">
        <v>36.502573987829322</v>
      </c>
      <c r="P156" s="20">
        <v>36.348091774766303</v>
      </c>
      <c r="Q156" s="20">
        <v>35.99999999992361</v>
      </c>
    </row>
    <row r="157" spans="1:17" ht="11.45" customHeight="1" x14ac:dyDescent="0.25">
      <c r="A157" s="62" t="s">
        <v>55</v>
      </c>
      <c r="B157" s="20">
        <v>0</v>
      </c>
      <c r="C157" s="20">
        <v>23.73774725233126</v>
      </c>
      <c r="D157" s="20">
        <v>0</v>
      </c>
      <c r="E157" s="20">
        <v>0</v>
      </c>
      <c r="F157" s="20">
        <v>23.032712421189768</v>
      </c>
      <c r="G157" s="20">
        <v>0</v>
      </c>
      <c r="H157" s="20">
        <v>22.57436144400809</v>
      </c>
      <c r="I157" s="20">
        <v>0</v>
      </c>
      <c r="J157" s="20">
        <v>0</v>
      </c>
      <c r="K157" s="20">
        <v>0</v>
      </c>
      <c r="L157" s="20">
        <v>21.684841531412008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6.9250620415102002</v>
      </c>
      <c r="C159" s="22">
        <v>6.932542523994063</v>
      </c>
      <c r="D159" s="22">
        <v>6.9538846175381126</v>
      </c>
      <c r="E159" s="22">
        <v>7.0240406115228851</v>
      </c>
      <c r="F159" s="22">
        <v>6.9802005657028152</v>
      </c>
      <c r="G159" s="22">
        <v>7.0138626129151591</v>
      </c>
      <c r="H159" s="22">
        <v>7.0535004808607891</v>
      </c>
      <c r="I159" s="22">
        <v>7.0624749523493042</v>
      </c>
      <c r="J159" s="22">
        <v>7.0863384279068695</v>
      </c>
      <c r="K159" s="22">
        <v>7.065273435346719</v>
      </c>
      <c r="L159" s="22">
        <v>6.8158540687495366</v>
      </c>
      <c r="M159" s="22">
        <v>6.7603304375415245</v>
      </c>
      <c r="N159" s="22">
        <v>7.0004591548685733</v>
      </c>
      <c r="O159" s="22">
        <v>6.5829455031944342</v>
      </c>
      <c r="P159" s="22">
        <v>6.5885378903062781</v>
      </c>
      <c r="Q159" s="22">
        <v>6.2163375706754671</v>
      </c>
    </row>
    <row r="160" spans="1:17" ht="11.45" customHeight="1" x14ac:dyDescent="0.25">
      <c r="A160" s="62" t="s">
        <v>59</v>
      </c>
      <c r="B160" s="70">
        <v>6.5895518364126504</v>
      </c>
      <c r="C160" s="70">
        <v>6.5536777213163075</v>
      </c>
      <c r="D160" s="70">
        <v>6.5140466049987777</v>
      </c>
      <c r="E160" s="70">
        <v>6.432511945969364</v>
      </c>
      <c r="F160" s="70">
        <v>6.4236040345034979</v>
      </c>
      <c r="G160" s="70">
        <v>6.5239728475426144</v>
      </c>
      <c r="H160" s="70">
        <v>6.5239728475426144</v>
      </c>
      <c r="I160" s="70">
        <v>6.5239728475426144</v>
      </c>
      <c r="J160" s="70">
        <v>6.423604034503497</v>
      </c>
      <c r="K160" s="70">
        <v>6.0700304766011399</v>
      </c>
      <c r="L160" s="70">
        <v>5.8492601500924639</v>
      </c>
      <c r="M160" s="70">
        <v>5.6916476680148396</v>
      </c>
      <c r="N160" s="70">
        <v>5.5143918773486682</v>
      </c>
      <c r="O160" s="70">
        <v>5.5144795758152014</v>
      </c>
      <c r="P160" s="70">
        <v>5.314729541180375</v>
      </c>
      <c r="Q160" s="70">
        <v>5.4186523730839422</v>
      </c>
    </row>
    <row r="161" spans="1:17" ht="11.45" customHeight="1" x14ac:dyDescent="0.25">
      <c r="A161" s="62" t="s">
        <v>58</v>
      </c>
      <c r="B161" s="70">
        <v>6.9800692205135455</v>
      </c>
      <c r="C161" s="70">
        <v>6.9766014255299673</v>
      </c>
      <c r="D161" s="70">
        <v>6.9727503405803013</v>
      </c>
      <c r="E161" s="70">
        <v>6.9886360659976638</v>
      </c>
      <c r="F161" s="70">
        <v>6.9425433930063756</v>
      </c>
      <c r="G161" s="70">
        <v>7.0550820582244578</v>
      </c>
      <c r="H161" s="70">
        <v>7.1719160923439924</v>
      </c>
      <c r="I161" s="70">
        <v>7.18431129974533</v>
      </c>
      <c r="J161" s="70">
        <v>7.2946409180998062</v>
      </c>
      <c r="K161" s="70">
        <v>7.0079768364239525</v>
      </c>
      <c r="L161" s="70">
        <v>6.7387906571874598</v>
      </c>
      <c r="M161" s="70">
        <v>6.5208277193159683</v>
      </c>
      <c r="N161" s="70">
        <v>6.3938005555252237</v>
      </c>
      <c r="O161" s="70">
        <v>6.1456989487962748</v>
      </c>
      <c r="P161" s="70">
        <v>6.2414592445199855</v>
      </c>
      <c r="Q161" s="70">
        <v>6.0048860636192636</v>
      </c>
    </row>
    <row r="162" spans="1:17" ht="11.45" customHeight="1" x14ac:dyDescent="0.25">
      <c r="A162" s="62" t="s">
        <v>57</v>
      </c>
      <c r="B162" s="70">
        <v>0</v>
      </c>
      <c r="C162" s="70">
        <v>10.907939951779522</v>
      </c>
      <c r="D162" s="70">
        <v>10.901918767420844</v>
      </c>
      <c r="E162" s="70">
        <v>10.92675615290039</v>
      </c>
      <c r="F162" s="70">
        <v>10.854690102607458</v>
      </c>
      <c r="G162" s="70">
        <v>11.030644686734931</v>
      </c>
      <c r="H162" s="70">
        <v>11.213315094684061</v>
      </c>
      <c r="I162" s="70">
        <v>11.232695043426567</v>
      </c>
      <c r="J162" s="70">
        <v>11.405195775302898</v>
      </c>
      <c r="K162" s="70">
        <v>10.956995512950275</v>
      </c>
      <c r="L162" s="70">
        <v>10.536122010242243</v>
      </c>
      <c r="M162" s="70">
        <v>11.019288459720844</v>
      </c>
      <c r="N162" s="70">
        <v>9.0087675748564209</v>
      </c>
      <c r="O162" s="70">
        <v>8.6870258757544079</v>
      </c>
      <c r="P162" s="70">
        <v>6.5270981457533788</v>
      </c>
      <c r="Q162" s="70">
        <v>6.3561612713025539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8.9792940564066708</v>
      </c>
      <c r="O163" s="70">
        <v>8.1650453610468219</v>
      </c>
      <c r="P163" s="70">
        <v>7.749026591188553</v>
      </c>
      <c r="Q163" s="70">
        <v>6.1479577790856395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3.2592920793119782</v>
      </c>
      <c r="Q164" s="70">
        <v>3.2266991585188585</v>
      </c>
    </row>
    <row r="165" spans="1:17" ht="11.45" customHeight="1" x14ac:dyDescent="0.25">
      <c r="A165" s="19" t="s">
        <v>24</v>
      </c>
      <c r="B165" s="21">
        <v>37.09227616575852</v>
      </c>
      <c r="C165" s="21">
        <v>37.035010448098966</v>
      </c>
      <c r="D165" s="21">
        <v>36.416468082357021</v>
      </c>
      <c r="E165" s="21">
        <v>39.226519168480365</v>
      </c>
      <c r="F165" s="21">
        <v>38.98717927390846</v>
      </c>
      <c r="G165" s="21">
        <v>36.014468171537189</v>
      </c>
      <c r="H165" s="21">
        <v>35.535927906423623</v>
      </c>
      <c r="I165" s="21">
        <v>35.224108722583786</v>
      </c>
      <c r="J165" s="21">
        <v>35.112733875004892</v>
      </c>
      <c r="K165" s="21">
        <v>37.950075667836643</v>
      </c>
      <c r="L165" s="21">
        <v>36.026816135654215</v>
      </c>
      <c r="M165" s="21">
        <v>35.416797368697935</v>
      </c>
      <c r="N165" s="21">
        <v>33.99650458750726</v>
      </c>
      <c r="O165" s="21">
        <v>35.208832261151812</v>
      </c>
      <c r="P165" s="21">
        <v>34.002628051920318</v>
      </c>
      <c r="Q165" s="21">
        <v>33.666500273580581</v>
      </c>
    </row>
    <row r="166" spans="1:17" ht="11.45" customHeight="1" x14ac:dyDescent="0.25">
      <c r="A166" s="17" t="s">
        <v>23</v>
      </c>
      <c r="B166" s="20">
        <v>0</v>
      </c>
      <c r="C166" s="20">
        <v>34.063144329829079</v>
      </c>
      <c r="D166" s="20">
        <v>34.00471698105757</v>
      </c>
      <c r="E166" s="20">
        <v>33.931964056418451</v>
      </c>
      <c r="F166" s="20">
        <v>33.845070422463515</v>
      </c>
      <c r="G166" s="20">
        <v>33.744255319076785</v>
      </c>
      <c r="H166" s="20">
        <v>33.629770992300692</v>
      </c>
      <c r="I166" s="20">
        <v>33.501901140612546</v>
      </c>
      <c r="J166" s="20">
        <v>33.360959192192801</v>
      </c>
      <c r="K166" s="20">
        <v>33.20728643209236</v>
      </c>
      <c r="L166" s="20">
        <v>33.041249999926755</v>
      </c>
      <c r="M166" s="20">
        <v>32.863240779046414</v>
      </c>
      <c r="N166" s="20">
        <v>32.673671198943502</v>
      </c>
      <c r="O166" s="20">
        <v>32.472972972910888</v>
      </c>
      <c r="P166" s="20">
        <v>32.261594792450474</v>
      </c>
      <c r="Q166" s="20">
        <v>32.039999999932007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111.81887335941236</v>
      </c>
      <c r="C171" s="78">
        <v>111.67963889535542</v>
      </c>
      <c r="D171" s="78">
        <v>111.57702910442354</v>
      </c>
      <c r="E171" s="78">
        <v>111.68663913803711</v>
      </c>
      <c r="F171" s="78">
        <v>111.53009498238966</v>
      </c>
      <c r="G171" s="78">
        <v>110.70762644557657</v>
      </c>
      <c r="H171" s="78">
        <v>110.1173558678574</v>
      </c>
      <c r="I171" s="78">
        <v>109.40073557329302</v>
      </c>
      <c r="J171" s="78">
        <v>108.71093782609582</v>
      </c>
      <c r="K171" s="78">
        <v>108.26837807341948</v>
      </c>
      <c r="L171" s="78">
        <v>107.4054456186299</v>
      </c>
      <c r="M171" s="78">
        <v>106.48487106122874</v>
      </c>
      <c r="N171" s="78">
        <v>105.04521668900878</v>
      </c>
      <c r="O171" s="78">
        <v>104.60691886324811</v>
      </c>
      <c r="P171" s="78">
        <v>103.34805946576817</v>
      </c>
      <c r="Q171" s="78">
        <v>101.02453906221012</v>
      </c>
    </row>
    <row r="172" spans="1:17" ht="11.45" customHeight="1" x14ac:dyDescent="0.25">
      <c r="A172" s="19" t="s">
        <v>29</v>
      </c>
      <c r="B172" s="76">
        <v>189.02225467725287</v>
      </c>
      <c r="C172" s="76">
        <v>187.43192985887649</v>
      </c>
      <c r="D172" s="76">
        <v>185.56430791876085</v>
      </c>
      <c r="E172" s="76">
        <v>183.73123767281851</v>
      </c>
      <c r="F172" s="76">
        <v>181.7229306276092</v>
      </c>
      <c r="G172" s="76">
        <v>180.08593273463296</v>
      </c>
      <c r="H172" s="76">
        <v>178.15205175577057</v>
      </c>
      <c r="I172" s="76">
        <v>176.56033882758391</v>
      </c>
      <c r="J172" s="76">
        <v>175.63053897684222</v>
      </c>
      <c r="K172" s="76">
        <v>173.18343737534758</v>
      </c>
      <c r="L172" s="76">
        <v>172.1621528534865</v>
      </c>
      <c r="M172" s="76">
        <v>170.15492783873725</v>
      </c>
      <c r="N172" s="76">
        <v>168.2360813955909</v>
      </c>
      <c r="O172" s="76">
        <v>166.67982315559982</v>
      </c>
      <c r="P172" s="76">
        <v>164.07630866306363</v>
      </c>
      <c r="Q172" s="76">
        <v>160.10253548451746</v>
      </c>
    </row>
    <row r="173" spans="1:17" ht="11.45" customHeight="1" x14ac:dyDescent="0.25">
      <c r="A173" s="62" t="s">
        <v>59</v>
      </c>
      <c r="B173" s="77">
        <v>186.36478893235397</v>
      </c>
      <c r="C173" s="77">
        <v>185.92186702736745</v>
      </c>
      <c r="D173" s="77">
        <v>185.25659379577957</v>
      </c>
      <c r="E173" s="77">
        <v>184.59186528233437</v>
      </c>
      <c r="F173" s="77">
        <v>183.87859957629829</v>
      </c>
      <c r="G173" s="77">
        <v>183.00296711632143</v>
      </c>
      <c r="H173" s="77">
        <v>182.07579630360459</v>
      </c>
      <c r="I173" s="77">
        <v>180.99437767389927</v>
      </c>
      <c r="J173" s="77">
        <v>179.82222465995648</v>
      </c>
      <c r="K173" s="77">
        <v>178.41197586755763</v>
      </c>
      <c r="L173" s="77">
        <v>176.84218334283807</v>
      </c>
      <c r="M173" s="77">
        <v>175.15715635226732</v>
      </c>
      <c r="N173" s="77">
        <v>173.24911238541645</v>
      </c>
      <c r="O173" s="77">
        <v>171.52154078389415</v>
      </c>
      <c r="P173" s="77">
        <v>169.05779126684021</v>
      </c>
      <c r="Q173" s="77">
        <v>164.48768646003407</v>
      </c>
    </row>
    <row r="174" spans="1:17" ht="11.45" customHeight="1" x14ac:dyDescent="0.25">
      <c r="A174" s="62" t="s">
        <v>58</v>
      </c>
      <c r="B174" s="77">
        <v>176.24286233261779</v>
      </c>
      <c r="C174" s="77">
        <v>171.72522847923844</v>
      </c>
      <c r="D174" s="77">
        <v>167.63505156789651</v>
      </c>
      <c r="E174" s="77">
        <v>165.10819114012503</v>
      </c>
      <c r="F174" s="77">
        <v>162.68253446619568</v>
      </c>
      <c r="G174" s="77">
        <v>160.21839594458419</v>
      </c>
      <c r="H174" s="77">
        <v>158.72581627703056</v>
      </c>
      <c r="I174" s="77">
        <v>158.20551385283045</v>
      </c>
      <c r="J174" s="77">
        <v>158.76886739322035</v>
      </c>
      <c r="K174" s="77">
        <v>158.8262594967324</v>
      </c>
      <c r="L174" s="77">
        <v>158.68360899466236</v>
      </c>
      <c r="M174" s="77">
        <v>158.44098886490656</v>
      </c>
      <c r="N174" s="77">
        <v>158.18512622621989</v>
      </c>
      <c r="O174" s="77">
        <v>157.65156075362412</v>
      </c>
      <c r="P174" s="77">
        <v>156.71832013997567</v>
      </c>
      <c r="Q174" s="77">
        <v>154.67556820873546</v>
      </c>
    </row>
    <row r="175" spans="1:17" ht="11.45" customHeight="1" x14ac:dyDescent="0.25">
      <c r="A175" s="62" t="s">
        <v>57</v>
      </c>
      <c r="B175" s="77">
        <v>199.86907812326854</v>
      </c>
      <c r="C175" s="77">
        <v>198.21906101311956</v>
      </c>
      <c r="D175" s="77">
        <v>196.52467432786088</v>
      </c>
      <c r="E175" s="77">
        <v>195.02249011073678</v>
      </c>
      <c r="F175" s="77">
        <v>192.88074850522139</v>
      </c>
      <c r="G175" s="77">
        <v>191.11287893245472</v>
      </c>
      <c r="H175" s="77">
        <v>189.03845444044271</v>
      </c>
      <c r="I175" s="77">
        <v>187.22621958930745</v>
      </c>
      <c r="J175" s="77">
        <v>186.59887523249628</v>
      </c>
      <c r="K175" s="77">
        <v>185.2981025678657</v>
      </c>
      <c r="L175" s="77">
        <v>184.6917925283401</v>
      </c>
      <c r="M175" s="77">
        <v>184.03371529906443</v>
      </c>
      <c r="N175" s="77">
        <v>183.26571090232841</v>
      </c>
      <c r="O175" s="77">
        <v>182.91022276282996</v>
      </c>
      <c r="P175" s="77">
        <v>181.64638720329316</v>
      </c>
      <c r="Q175" s="77">
        <v>180.78146869966022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 t="s">
        <v>183</v>
      </c>
      <c r="G176" s="77" t="s">
        <v>183</v>
      </c>
      <c r="H176" s="77" t="s">
        <v>183</v>
      </c>
      <c r="I176" s="77" t="s">
        <v>183</v>
      </c>
      <c r="J176" s="77" t="s">
        <v>183</v>
      </c>
      <c r="K176" s="77" t="s">
        <v>183</v>
      </c>
      <c r="L176" s="77">
        <v>138.506666666667</v>
      </c>
      <c r="M176" s="77">
        <v>144.5310666666669</v>
      </c>
      <c r="N176" s="77">
        <v>134.33767029172012</v>
      </c>
      <c r="O176" s="77">
        <v>127.51787474988518</v>
      </c>
      <c r="P176" s="77">
        <v>105.145115625836</v>
      </c>
      <c r="Q176" s="77">
        <v>102.42591320376251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>
        <v>53.482782564877041</v>
      </c>
      <c r="P177" s="77">
        <v>42.027529013842184</v>
      </c>
      <c r="Q177" s="77">
        <v>58.950356213541475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 t="s">
        <v>183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1532.9786182826065</v>
      </c>
      <c r="C179" s="76">
        <v>1516.7060693893629</v>
      </c>
      <c r="D179" s="76">
        <v>1387.7631009645374</v>
      </c>
      <c r="E179" s="76">
        <v>1480.0545503274616</v>
      </c>
      <c r="F179" s="76">
        <v>1482.1493966004566</v>
      </c>
      <c r="G179" s="76">
        <v>1476.4550326589028</v>
      </c>
      <c r="H179" s="76">
        <v>1452.155505970404</v>
      </c>
      <c r="I179" s="76">
        <v>1463.0005922382018</v>
      </c>
      <c r="J179" s="76">
        <v>1432.7923181001627</v>
      </c>
      <c r="K179" s="76">
        <v>1404.9122359564528</v>
      </c>
      <c r="L179" s="76">
        <v>1359.1277774886519</v>
      </c>
      <c r="M179" s="76">
        <v>1376.3505756245397</v>
      </c>
      <c r="N179" s="76">
        <v>1348.6355857074125</v>
      </c>
      <c r="O179" s="76">
        <v>1334.0470169507191</v>
      </c>
      <c r="P179" s="76">
        <v>1239.2425526030443</v>
      </c>
      <c r="Q179" s="76">
        <v>1178.204106149951</v>
      </c>
    </row>
    <row r="180" spans="1:17" ht="11.45" customHeight="1" x14ac:dyDescent="0.25">
      <c r="A180" s="62" t="s">
        <v>59</v>
      </c>
      <c r="B180" s="75">
        <v>483.7602933764843</v>
      </c>
      <c r="C180" s="75">
        <v>484.96969410992546</v>
      </c>
      <c r="D180" s="75">
        <v>486.18211834520019</v>
      </c>
      <c r="E180" s="75">
        <v>487.39757364106316</v>
      </c>
      <c r="F180" s="75">
        <v>488.61606757516591</v>
      </c>
      <c r="G180" s="75">
        <v>489.83760774410376</v>
      </c>
      <c r="H180" s="75">
        <v>491.06220176346392</v>
      </c>
      <c r="I180" s="75">
        <v>492.28985726787261</v>
      </c>
      <c r="J180" s="75">
        <v>493.52058191104231</v>
      </c>
      <c r="K180" s="75">
        <v>494.75438336581999</v>
      </c>
      <c r="L180" s="75">
        <v>495.99126932423451</v>
      </c>
      <c r="M180" s="75">
        <v>497.2312474975451</v>
      </c>
      <c r="N180" s="75">
        <v>498.47432561628887</v>
      </c>
      <c r="O180" s="75">
        <v>499.72051143032968</v>
      </c>
      <c r="P180" s="75">
        <v>500.96981270890524</v>
      </c>
      <c r="Q180" s="75">
        <v>502.22223724067754</v>
      </c>
    </row>
    <row r="181" spans="1:17" ht="11.45" customHeight="1" x14ac:dyDescent="0.25">
      <c r="A181" s="62" t="s">
        <v>58</v>
      </c>
      <c r="B181" s="75">
        <v>1762.6705641586859</v>
      </c>
      <c r="C181" s="75">
        <v>1721.3516602154073</v>
      </c>
      <c r="D181" s="75">
        <v>1714.6915244183676</v>
      </c>
      <c r="E181" s="75">
        <v>1695.7162491625784</v>
      </c>
      <c r="F181" s="75">
        <v>1666.6772195699111</v>
      </c>
      <c r="G181" s="75">
        <v>1650.0404352694695</v>
      </c>
      <c r="H181" s="75">
        <v>1633.2327673342663</v>
      </c>
      <c r="I181" s="75">
        <v>1614.1144633984875</v>
      </c>
      <c r="J181" s="75">
        <v>1590.5957425116812</v>
      </c>
      <c r="K181" s="75">
        <v>1569.0324423590207</v>
      </c>
      <c r="L181" s="75">
        <v>1550.2775959497021</v>
      </c>
      <c r="M181" s="75">
        <v>1530.34930807562</v>
      </c>
      <c r="N181" s="75">
        <v>1508.0509550743941</v>
      </c>
      <c r="O181" s="75">
        <v>1473.6657833932079</v>
      </c>
      <c r="P181" s="75">
        <v>1453.0272226677694</v>
      </c>
      <c r="Q181" s="75">
        <v>1432.5339357225971</v>
      </c>
    </row>
    <row r="182" spans="1:17" ht="11.45" customHeight="1" x14ac:dyDescent="0.25">
      <c r="A182" s="62" t="s">
        <v>57</v>
      </c>
      <c r="B182" s="75" t="s">
        <v>183</v>
      </c>
      <c r="C182" s="75" t="s">
        <v>183</v>
      </c>
      <c r="D182" s="75" t="s">
        <v>183</v>
      </c>
      <c r="E182" s="75" t="s">
        <v>183</v>
      </c>
      <c r="F182" s="75" t="s">
        <v>183</v>
      </c>
      <c r="G182" s="75" t="s">
        <v>183</v>
      </c>
      <c r="H182" s="75" t="s">
        <v>183</v>
      </c>
      <c r="I182" s="75" t="s">
        <v>183</v>
      </c>
      <c r="J182" s="75" t="s">
        <v>183</v>
      </c>
      <c r="K182" s="75" t="s">
        <v>183</v>
      </c>
      <c r="L182" s="75" t="s">
        <v>183</v>
      </c>
      <c r="M182" s="75" t="s">
        <v>183</v>
      </c>
      <c r="N182" s="75" t="s">
        <v>183</v>
      </c>
      <c r="O182" s="75" t="s">
        <v>183</v>
      </c>
      <c r="P182" s="75" t="s">
        <v>183</v>
      </c>
      <c r="Q182" s="75" t="s">
        <v>183</v>
      </c>
    </row>
    <row r="183" spans="1:17" ht="11.45" customHeight="1" x14ac:dyDescent="0.25">
      <c r="A183" s="62" t="s">
        <v>56</v>
      </c>
      <c r="B183" s="75">
        <v>981.7529507155765</v>
      </c>
      <c r="C183" s="75">
        <v>964.14026044123716</v>
      </c>
      <c r="D183" s="75">
        <v>944.91005068153834</v>
      </c>
      <c r="E183" s="75">
        <v>938.20129095963875</v>
      </c>
      <c r="F183" s="75">
        <v>937.22108594896486</v>
      </c>
      <c r="G183" s="75">
        <v>935.97606867378374</v>
      </c>
      <c r="H183" s="75">
        <v>934.32124033220407</v>
      </c>
      <c r="I183" s="75">
        <v>917.14289889101076</v>
      </c>
      <c r="J183" s="75">
        <v>916.63271667156198</v>
      </c>
      <c r="K183" s="75">
        <v>913.20324730732273</v>
      </c>
      <c r="L183" s="75">
        <v>907.05071054649102</v>
      </c>
      <c r="M183" s="75">
        <v>905.55718269163242</v>
      </c>
      <c r="N183" s="75">
        <v>900.33104728604769</v>
      </c>
      <c r="O183" s="75">
        <v>895.36356537363122</v>
      </c>
      <c r="P183" s="75">
        <v>881.31451691581378</v>
      </c>
      <c r="Q183" s="75">
        <v>870.38767368748302</v>
      </c>
    </row>
    <row r="184" spans="1:17" ht="11.45" customHeight="1" x14ac:dyDescent="0.25">
      <c r="A184" s="62" t="s">
        <v>55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239.43515877230806</v>
      </c>
      <c r="C186" s="78">
        <v>230.53525618646219</v>
      </c>
      <c r="D186" s="78">
        <v>226.91053136773314</v>
      </c>
      <c r="E186" s="78">
        <v>228.06239789899448</v>
      </c>
      <c r="F186" s="78">
        <v>223.97091372618928</v>
      </c>
      <c r="G186" s="78">
        <v>222.51420735691966</v>
      </c>
      <c r="H186" s="78">
        <v>220.35189256866215</v>
      </c>
      <c r="I186" s="78">
        <v>219.74868325461796</v>
      </c>
      <c r="J186" s="78">
        <v>220.19003490719876</v>
      </c>
      <c r="K186" s="78">
        <v>216.95049186182234</v>
      </c>
      <c r="L186" s="78">
        <v>213.95281856174401</v>
      </c>
      <c r="M186" s="78">
        <v>210.30551714150687</v>
      </c>
      <c r="N186" s="78">
        <v>199.09082182777402</v>
      </c>
      <c r="O186" s="78">
        <v>204.30685251534319</v>
      </c>
      <c r="P186" s="78">
        <v>205.75414738869503</v>
      </c>
      <c r="Q186" s="78">
        <v>207.5902451438829</v>
      </c>
    </row>
    <row r="187" spans="1:17" ht="11.45" customHeight="1" x14ac:dyDescent="0.25">
      <c r="A187" s="62" t="s">
        <v>59</v>
      </c>
      <c r="B187" s="77">
        <v>214.46015444295801</v>
      </c>
      <c r="C187" s="77">
        <v>209.84785682491486</v>
      </c>
      <c r="D187" s="77">
        <v>207.3626851228762</v>
      </c>
      <c r="E187" s="77">
        <v>206.57461056696727</v>
      </c>
      <c r="F187" s="77">
        <v>204.96440961669421</v>
      </c>
      <c r="G187" s="77">
        <v>202.60483643823338</v>
      </c>
      <c r="H187" s="77">
        <v>199.72846765996152</v>
      </c>
      <c r="I187" s="77">
        <v>197.34276279057195</v>
      </c>
      <c r="J187" s="77">
        <v>195.22309623867608</v>
      </c>
      <c r="K187" s="77">
        <v>194.20926401431061</v>
      </c>
      <c r="L187" s="77">
        <v>193.09256124662099</v>
      </c>
      <c r="M187" s="77">
        <v>192.55451465355458</v>
      </c>
      <c r="N187" s="77">
        <v>192.30955138926225</v>
      </c>
      <c r="O187" s="77">
        <v>191.8368158841744</v>
      </c>
      <c r="P187" s="77">
        <v>190.14692709813235</v>
      </c>
      <c r="Q187" s="77">
        <v>187.32850902997782</v>
      </c>
    </row>
    <row r="188" spans="1:17" ht="11.45" customHeight="1" x14ac:dyDescent="0.25">
      <c r="A188" s="62" t="s">
        <v>58</v>
      </c>
      <c r="B188" s="77">
        <v>244.11272521960274</v>
      </c>
      <c r="C188" s="77">
        <v>234.47817717534821</v>
      </c>
      <c r="D188" s="77">
        <v>231.20521345412345</v>
      </c>
      <c r="E188" s="77">
        <v>228.00418485119556</v>
      </c>
      <c r="F188" s="77">
        <v>225.15029501745494</v>
      </c>
      <c r="G188" s="77">
        <v>223.37478436621927</v>
      </c>
      <c r="H188" s="77">
        <v>222.67348917629056</v>
      </c>
      <c r="I188" s="77">
        <v>222.13481401924227</v>
      </c>
      <c r="J188" s="77">
        <v>222.15296778566739</v>
      </c>
      <c r="K188" s="77">
        <v>221.48553434974454</v>
      </c>
      <c r="L188" s="77">
        <v>221.45831857888925</v>
      </c>
      <c r="M188" s="77">
        <v>221.05586929596748</v>
      </c>
      <c r="N188" s="77">
        <v>221.02904097374196</v>
      </c>
      <c r="O188" s="77">
        <v>220.73983024532777</v>
      </c>
      <c r="P188" s="77">
        <v>220.47063767255426</v>
      </c>
      <c r="Q188" s="77">
        <v>219.64859610678178</v>
      </c>
    </row>
    <row r="189" spans="1:17" ht="11.45" customHeight="1" x14ac:dyDescent="0.25">
      <c r="A189" s="62" t="s">
        <v>57</v>
      </c>
      <c r="B189" s="77">
        <v>325.01274860726227</v>
      </c>
      <c r="C189" s="77">
        <v>324.4915098815365</v>
      </c>
      <c r="D189" s="77">
        <v>322.14909177771329</v>
      </c>
      <c r="E189" s="77">
        <v>319.5695815877308</v>
      </c>
      <c r="F189" s="77">
        <v>315.94196734139314</v>
      </c>
      <c r="G189" s="77">
        <v>312.80264452832813</v>
      </c>
      <c r="H189" s="77">
        <v>308.93219452943538</v>
      </c>
      <c r="I189" s="77">
        <v>305.25811905329573</v>
      </c>
      <c r="J189" s="77">
        <v>303.5344001410665</v>
      </c>
      <c r="K189" s="77">
        <v>300.56368495726718</v>
      </c>
      <c r="L189" s="77">
        <v>298.59381026048328</v>
      </c>
      <c r="M189" s="77">
        <v>296.6546078365061</v>
      </c>
      <c r="N189" s="77">
        <v>295.06397872633482</v>
      </c>
      <c r="O189" s="77">
        <v>295.1332771529606</v>
      </c>
      <c r="P189" s="77">
        <v>294.67923435962723</v>
      </c>
      <c r="Q189" s="77">
        <v>293.27575030443057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 t="s">
        <v>183</v>
      </c>
      <c r="I190" s="77" t="s">
        <v>183</v>
      </c>
      <c r="J190" s="77" t="s">
        <v>183</v>
      </c>
      <c r="K190" s="77" t="s">
        <v>183</v>
      </c>
      <c r="L190" s="77" t="s">
        <v>183</v>
      </c>
      <c r="M190" s="77" t="s">
        <v>183</v>
      </c>
      <c r="N190" s="77">
        <v>210.90519187358899</v>
      </c>
      <c r="O190" s="77">
        <v>202.17701841353716</v>
      </c>
      <c r="P190" s="77">
        <v>190.20782829116038</v>
      </c>
      <c r="Q190" s="77">
        <v>161.81474931603441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 t="s">
        <v>183</v>
      </c>
      <c r="F191" s="77" t="s">
        <v>183</v>
      </c>
      <c r="G191" s="77" t="s">
        <v>183</v>
      </c>
      <c r="H191" s="77" t="s">
        <v>183</v>
      </c>
      <c r="I191" s="77" t="s">
        <v>183</v>
      </c>
      <c r="J191" s="77" t="s">
        <v>183</v>
      </c>
      <c r="K191" s="77" t="s">
        <v>183</v>
      </c>
      <c r="L191" s="77" t="s">
        <v>183</v>
      </c>
      <c r="M191" s="77" t="s">
        <v>183</v>
      </c>
      <c r="N191" s="77" t="s">
        <v>183</v>
      </c>
      <c r="O191" s="77" t="s">
        <v>183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1134.788693202315</v>
      </c>
      <c r="C192" s="76">
        <v>1131.8148531068639</v>
      </c>
      <c r="D192" s="76">
        <v>1129.366853544434</v>
      </c>
      <c r="E192" s="76">
        <v>1130.7599513337661</v>
      </c>
      <c r="F192" s="76">
        <v>1133.5912802580692</v>
      </c>
      <c r="G192" s="76">
        <v>1131.9283860409587</v>
      </c>
      <c r="H192" s="76">
        <v>1128.5043936466504</v>
      </c>
      <c r="I192" s="76">
        <v>1123.2799406245003</v>
      </c>
      <c r="J192" s="76">
        <v>1118.4804927073101</v>
      </c>
      <c r="K192" s="76">
        <v>1117.5829454356806</v>
      </c>
      <c r="L192" s="76">
        <v>1113.3853563237997</v>
      </c>
      <c r="M192" s="76">
        <v>1107.2578562928675</v>
      </c>
      <c r="N192" s="76">
        <v>1095.9885842330764</v>
      </c>
      <c r="O192" s="76">
        <v>1089.4014470058294</v>
      </c>
      <c r="P192" s="76">
        <v>1080.3026221790099</v>
      </c>
      <c r="Q192" s="76">
        <v>1070.1922030809901</v>
      </c>
    </row>
    <row r="193" spans="1:17" ht="11.45" customHeight="1" x14ac:dyDescent="0.25">
      <c r="A193" s="17" t="s">
        <v>23</v>
      </c>
      <c r="B193" s="75">
        <v>1111.3362238487991</v>
      </c>
      <c r="C193" s="75">
        <v>1111.432696333399</v>
      </c>
      <c r="D193" s="75">
        <v>1110.5460107607116</v>
      </c>
      <c r="E193" s="75">
        <v>1112.0391949741718</v>
      </c>
      <c r="F193" s="75">
        <v>1113.3104733694356</v>
      </c>
      <c r="G193" s="75">
        <v>1111.4580662749115</v>
      </c>
      <c r="H193" s="75">
        <v>1106.8140773437099</v>
      </c>
      <c r="I193" s="75">
        <v>1101.6585979254098</v>
      </c>
      <c r="J193" s="75">
        <v>1097.1081617297243</v>
      </c>
      <c r="K193" s="75">
        <v>1096.6735777027657</v>
      </c>
      <c r="L193" s="75">
        <v>1089.8127205549554</v>
      </c>
      <c r="M193" s="75">
        <v>1081.4876475275219</v>
      </c>
      <c r="N193" s="75">
        <v>1071.5732731614974</v>
      </c>
      <c r="O193" s="75">
        <v>1061.8927490663068</v>
      </c>
      <c r="P193" s="75">
        <v>1053.251876780889</v>
      </c>
      <c r="Q193" s="75">
        <v>1043.660126803919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1371.1686152227132</v>
      </c>
      <c r="D194" s="74">
        <v>1339.5251119884722</v>
      </c>
      <c r="E194" s="74">
        <v>1318.4679979760394</v>
      </c>
      <c r="F194" s="74">
        <v>1303.3897206467625</v>
      </c>
      <c r="G194" s="74">
        <v>1297.5311646612417</v>
      </c>
      <c r="H194" s="74">
        <v>1293.7708547430263</v>
      </c>
      <c r="I194" s="74">
        <v>1290.3480026705024</v>
      </c>
      <c r="J194" s="74">
        <v>1287.8868992746666</v>
      </c>
      <c r="K194" s="74">
        <v>1283.9782068191944</v>
      </c>
      <c r="L194" s="74">
        <v>1276.4983759099032</v>
      </c>
      <c r="M194" s="74">
        <v>1269.342056370135</v>
      </c>
      <c r="N194" s="74">
        <v>1263.6791849454326</v>
      </c>
      <c r="O194" s="74">
        <v>1255.3804307368753</v>
      </c>
      <c r="P194" s="74">
        <v>1249.4994773744609</v>
      </c>
      <c r="Q194" s="74">
        <v>1241.892924810456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1.0725000000065621</v>
      </c>
      <c r="C198" s="111">
        <f>IF(TrRoad_act!C86=0,"",TrRoad_emi!C56/TrRoad_tech!C171)</f>
        <v>1.0726114503025486</v>
      </c>
      <c r="D198" s="111">
        <f>IF(TrRoad_act!D86=0,"",TrRoad_emi!D56/TrRoad_tech!D171)</f>
        <v>1.0728336143009907</v>
      </c>
      <c r="E198" s="111">
        <f>IF(TrRoad_act!E86=0,"",TrRoad_emi!E56/TrRoad_tech!E171)</f>
        <v>1.0729788281777475</v>
      </c>
      <c r="F198" s="111">
        <f>IF(TrRoad_act!F86=0,"",TrRoad_emi!F56/TrRoad_tech!F171)</f>
        <v>1.0735488846894561</v>
      </c>
      <c r="G198" s="111">
        <f>IF(TrRoad_act!G86=0,"",TrRoad_emi!G56/TrRoad_tech!G171)</f>
        <v>1.0758400505358154</v>
      </c>
      <c r="H198" s="111">
        <f>IF(TrRoad_act!H86=0,"",TrRoad_emi!H56/TrRoad_tech!H171)</f>
        <v>1.0776144757102639</v>
      </c>
      <c r="I198" s="111">
        <f>IF(TrRoad_act!I86=0,"",TrRoad_emi!I56/TrRoad_tech!I171)</f>
        <v>1.0817629842647427</v>
      </c>
      <c r="J198" s="111">
        <f>IF(TrRoad_act!J86=0,"",TrRoad_emi!J56/TrRoad_tech!J171)</f>
        <v>1.067949435179764</v>
      </c>
      <c r="K198" s="111">
        <f>IF(TrRoad_act!K86=0,"",TrRoad_emi!K56/TrRoad_tech!K171)</f>
        <v>1.0577133702019692</v>
      </c>
      <c r="L198" s="111">
        <f>IF(TrRoad_act!L86=0,"",TrRoad_emi!L56/TrRoad_tech!L171)</f>
        <v>1.0587151362084879</v>
      </c>
      <c r="M198" s="111">
        <f>IF(TrRoad_act!M86=0,"",TrRoad_emi!M56/TrRoad_tech!M171)</f>
        <v>1.0599644514624711</v>
      </c>
      <c r="N198" s="111">
        <f>IF(TrRoad_act!N86=0,"",TrRoad_emi!N56/TrRoad_tech!N171)</f>
        <v>1.0662087185210667</v>
      </c>
      <c r="O198" s="111">
        <f>IF(TrRoad_act!O86=0,"",TrRoad_emi!O56/TrRoad_tech!O171)</f>
        <v>1.0681301603483213</v>
      </c>
      <c r="P198" s="111">
        <f>IF(TrRoad_act!P86=0,"",TrRoad_emi!P56/TrRoad_tech!P171)</f>
        <v>1.0654878834314483</v>
      </c>
      <c r="Q198" s="111">
        <f>IF(TrRoad_act!Q86=0,"",TrRoad_emi!Q56/TrRoad_tech!Q171)</f>
        <v>1.0777461475764445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1.0680582836831225</v>
      </c>
      <c r="C199" s="107">
        <f>IF(TrRoad_act!C87=0,"",TrRoad_emi!C57/TrRoad_tech!C172)</f>
        <v>1.0701985882785392</v>
      </c>
      <c r="D199" s="107">
        <f>IF(TrRoad_act!D87=0,"",TrRoad_emi!D57/TrRoad_tech!D172)</f>
        <v>1.0687634639212491</v>
      </c>
      <c r="E199" s="107">
        <f>IF(TrRoad_act!E87=0,"",TrRoad_emi!E57/TrRoad_tech!E172)</f>
        <v>1.0713472847305394</v>
      </c>
      <c r="F199" s="107">
        <f>IF(TrRoad_act!F87=0,"",TrRoad_emi!F57/TrRoad_tech!F172)</f>
        <v>1.0768535811767725</v>
      </c>
      <c r="G199" s="107">
        <f>IF(TrRoad_act!G87=0,"",TrRoad_emi!G57/TrRoad_tech!G172)</f>
        <v>1.0772030791738465</v>
      </c>
      <c r="H199" s="107">
        <f>IF(TrRoad_act!H87=0,"",TrRoad_emi!H57/TrRoad_tech!H172)</f>
        <v>1.0787638910801871</v>
      </c>
      <c r="I199" s="107">
        <f>IF(TrRoad_act!I87=0,"",TrRoad_emi!I57/TrRoad_tech!I172)</f>
        <v>1.0842419803439298</v>
      </c>
      <c r="J199" s="107">
        <f>IF(TrRoad_act!J87=0,"",TrRoad_emi!J57/TrRoad_tech!J172)</f>
        <v>1.0721132606480919</v>
      </c>
      <c r="K199" s="107">
        <f>IF(TrRoad_act!K87=0,"",TrRoad_emi!K57/TrRoad_tech!K172)</f>
        <v>1.0703560070765008</v>
      </c>
      <c r="L199" s="107">
        <f>IF(TrRoad_act!L87=0,"",TrRoad_emi!L57/TrRoad_tech!L172)</f>
        <v>1.0589013590414829</v>
      </c>
      <c r="M199" s="107">
        <f>IF(TrRoad_act!M87=0,"",TrRoad_emi!M57/TrRoad_tech!M172)</f>
        <v>1.0584361116748169</v>
      </c>
      <c r="N199" s="107">
        <f>IF(TrRoad_act!N87=0,"",TrRoad_emi!N57/TrRoad_tech!N172)</f>
        <v>1.0675236725613428</v>
      </c>
      <c r="O199" s="107">
        <f>IF(TrRoad_act!O87=0,"",TrRoad_emi!O57/TrRoad_tech!O172)</f>
        <v>1.0734585925892097</v>
      </c>
      <c r="P199" s="107">
        <f>IF(TrRoad_act!P87=0,"",TrRoad_emi!P57/TrRoad_tech!P172)</f>
        <v>1.0752643264020303</v>
      </c>
      <c r="Q199" s="107">
        <f>IF(TrRoad_act!Q87=0,"",TrRoad_emi!Q57/TrRoad_tech!Q172)</f>
        <v>1.0926800201104898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1.0966709759160309</v>
      </c>
      <c r="C200" s="108">
        <f>IF(TrRoad_act!C88=0,"",TrRoad_emi!C58/TrRoad_tech!C173)</f>
        <v>1.0978638270492422</v>
      </c>
      <c r="D200" s="108">
        <f>IF(TrRoad_act!D88=0,"",TrRoad_emi!D58/TrRoad_tech!D173)</f>
        <v>1.098253396212528</v>
      </c>
      <c r="E200" s="108">
        <f>IF(TrRoad_act!E88=0,"",TrRoad_emi!E58/TrRoad_tech!E173)</f>
        <v>1.1007025391025329</v>
      </c>
      <c r="F200" s="108">
        <f>IF(TrRoad_act!F88=0,"",TrRoad_emi!F58/TrRoad_tech!F173)</f>
        <v>1.101245179666152</v>
      </c>
      <c r="G200" s="108">
        <f>IF(TrRoad_act!G88=0,"",TrRoad_emi!G58/TrRoad_tech!G173)</f>
        <v>1.1022538406462532</v>
      </c>
      <c r="H200" s="108">
        <f>IF(TrRoad_act!H88=0,"",TrRoad_emi!H58/TrRoad_tech!H173)</f>
        <v>1.1029464556659754</v>
      </c>
      <c r="I200" s="108">
        <f>IF(TrRoad_act!I88=0,"",TrRoad_emi!I58/TrRoad_tech!I173)</f>
        <v>1.1057292737537567</v>
      </c>
      <c r="J200" s="108">
        <f>IF(TrRoad_act!J88=0,"",TrRoad_emi!J58/TrRoad_tech!J173)</f>
        <v>1.0902807851616652</v>
      </c>
      <c r="K200" s="108">
        <f>IF(TrRoad_act!K88=0,"",TrRoad_emi!K58/TrRoad_tech!K173)</f>
        <v>1.080134997372779</v>
      </c>
      <c r="L200" s="108">
        <f>IF(TrRoad_act!L88=0,"",TrRoad_emi!L58/TrRoad_tech!L173)</f>
        <v>1.0734934983190354</v>
      </c>
      <c r="M200" s="108">
        <f>IF(TrRoad_act!M88=0,"",TrRoad_emi!M58/TrRoad_tech!M173)</f>
        <v>1.0746494035429996</v>
      </c>
      <c r="N200" s="108">
        <f>IF(TrRoad_act!N88=0,"",TrRoad_emi!N58/TrRoad_tech!N173)</f>
        <v>1.0786917006977816</v>
      </c>
      <c r="O200" s="108">
        <f>IF(TrRoad_act!O88=0,"",TrRoad_emi!O58/TrRoad_tech!O173)</f>
        <v>1.0826592742221233</v>
      </c>
      <c r="P200" s="108">
        <f>IF(TrRoad_act!P88=0,"",TrRoad_emi!P58/TrRoad_tech!P173)</f>
        <v>1.0780788498806861</v>
      </c>
      <c r="Q200" s="108">
        <f>IF(TrRoad_act!Q88=0,"",TrRoad_emi!Q58/TrRoad_tech!Q173)</f>
        <v>1.08994725651769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1.0597423646502788</v>
      </c>
      <c r="C201" s="108">
        <f>IF(TrRoad_act!C89=0,"",TrRoad_emi!C59/TrRoad_tech!C174)</f>
        <v>1.0731497962079211</v>
      </c>
      <c r="D201" s="108">
        <f>IF(TrRoad_act!D89=0,"",TrRoad_emi!D59/TrRoad_tech!D174)</f>
        <v>1.0671352185428069</v>
      </c>
      <c r="E201" s="108">
        <f>IF(TrRoad_act!E89=0,"",TrRoad_emi!E59/TrRoad_tech!E174)</f>
        <v>1.0763975698644512</v>
      </c>
      <c r="F201" s="108">
        <f>IF(TrRoad_act!F89=0,"",TrRoad_emi!F59/TrRoad_tech!F174)</f>
        <v>1.0919870891599301</v>
      </c>
      <c r="G201" s="108">
        <f>IF(TrRoad_act!G89=0,"",TrRoad_emi!G59/TrRoad_tech!G174)</f>
        <v>1.1065242529891735</v>
      </c>
      <c r="H201" s="108">
        <f>IF(TrRoad_act!H89=0,"",TrRoad_emi!H59/TrRoad_tech!H174)</f>
        <v>1.1057464822526488</v>
      </c>
      <c r="I201" s="108">
        <f>IF(TrRoad_act!I89=0,"",TrRoad_emi!I59/TrRoad_tech!I174)</f>
        <v>1.1070301280323598</v>
      </c>
      <c r="J201" s="108">
        <f>IF(TrRoad_act!J89=0,"",TrRoad_emi!J59/TrRoad_tech!J174)</f>
        <v>1.0980319269811833</v>
      </c>
      <c r="K201" s="108">
        <f>IF(TrRoad_act!K89=0,"",TrRoad_emi!K59/TrRoad_tech!K174)</f>
        <v>1.083002977546679</v>
      </c>
      <c r="L201" s="108">
        <f>IF(TrRoad_act!L89=0,"",TrRoad_emi!L59/TrRoad_tech!L174)</f>
        <v>1.0673334771314347</v>
      </c>
      <c r="M201" s="108">
        <f>IF(TrRoad_act!M89=0,"",TrRoad_emi!M59/TrRoad_tech!M174)</f>
        <v>1.0529815753318863</v>
      </c>
      <c r="N201" s="108">
        <f>IF(TrRoad_act!N89=0,"",TrRoad_emi!N59/TrRoad_tech!N174)</f>
        <v>1.0640992888388583</v>
      </c>
      <c r="O201" s="108">
        <f>IF(TrRoad_act!O89=0,"",TrRoad_emi!O59/TrRoad_tech!O174)</f>
        <v>1.0716099435069795</v>
      </c>
      <c r="P201" s="108">
        <f>IF(TrRoad_act!P89=0,"",TrRoad_emi!P59/TrRoad_tech!P174)</f>
        <v>1.0717310562404068</v>
      </c>
      <c r="Q201" s="108">
        <f>IF(TrRoad_act!Q89=0,"",TrRoad_emi!Q59/TrRoad_tech!Q174)</f>
        <v>1.0901572978606062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1.2709129902840439</v>
      </c>
      <c r="C202" s="108">
        <f>IF(TrRoad_act!C90=0,"",TrRoad_emi!C60/TrRoad_tech!C175)</f>
        <v>1.2164045316872432</v>
      </c>
      <c r="D202" s="108">
        <f>IF(TrRoad_act!D90=0,"",TrRoad_emi!D60/TrRoad_tech!D175)</f>
        <v>1.2103541451526263</v>
      </c>
      <c r="E202" s="108">
        <f>IF(TrRoad_act!E90=0,"",TrRoad_emi!E60/TrRoad_tech!E175)</f>
        <v>1.1000951073349796</v>
      </c>
      <c r="F202" s="108">
        <f>IF(TrRoad_act!F90=0,"",TrRoad_emi!F60/TrRoad_tech!F175)</f>
        <v>1.1019645185300952</v>
      </c>
      <c r="G202" s="108">
        <f>IF(TrRoad_act!G90=0,"",TrRoad_emi!G60/TrRoad_tech!G175)</f>
        <v>1.100328926136847</v>
      </c>
      <c r="H202" s="108">
        <f>IF(TrRoad_act!H90=0,"",TrRoad_emi!H60/TrRoad_tech!H175)</f>
        <v>1.1050058582246418</v>
      </c>
      <c r="I202" s="108">
        <f>IF(TrRoad_act!I90=0,"",TrRoad_emi!I60/TrRoad_tech!I175)</f>
        <v>1.1025370564629529</v>
      </c>
      <c r="J202" s="108">
        <f>IF(TrRoad_act!J90=0,"",TrRoad_emi!J60/TrRoad_tech!J175)</f>
        <v>1.1033684493662399</v>
      </c>
      <c r="K202" s="108">
        <f>IF(TrRoad_act!K90=0,"",TrRoad_emi!K60/TrRoad_tech!K175)</f>
        <v>1.1057882724196955</v>
      </c>
      <c r="L202" s="108">
        <f>IF(TrRoad_act!L90=0,"",TrRoad_emi!L60/TrRoad_tech!L175)</f>
        <v>1.1072798611639814</v>
      </c>
      <c r="M202" s="108">
        <f>IF(TrRoad_act!M90=0,"",TrRoad_emi!M60/TrRoad_tech!M175)</f>
        <v>1.1114671647272345</v>
      </c>
      <c r="N202" s="108">
        <f>IF(TrRoad_act!N90=0,"",TrRoad_emi!N60/TrRoad_tech!N175)</f>
        <v>1.1202236728678565</v>
      </c>
      <c r="O202" s="108">
        <f>IF(TrRoad_act!O90=0,"",TrRoad_emi!O60/TrRoad_tech!O175)</f>
        <v>1.1253151825263414</v>
      </c>
      <c r="P202" s="108">
        <f>IF(TrRoad_act!P90=0,"",TrRoad_emi!P60/TrRoad_tech!P175)</f>
        <v>1.1349192596404047</v>
      </c>
      <c r="Q202" s="108">
        <f>IF(TrRoad_act!Q90=0,"",TrRoad_emi!Q60/TrRoad_tech!Q175)</f>
        <v>1.1395489486127144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>
        <f>IF(TrRoad_act!L91=0,"",TrRoad_emi!L61/TrRoad_tech!L176)</f>
        <v>1.2000000000070938</v>
      </c>
      <c r="M203" s="108">
        <f>IF(TrRoad_act!M91=0,"",TrRoad_emi!M61/TrRoad_tech!M176)</f>
        <v>1.2102671959640514</v>
      </c>
      <c r="N203" s="108">
        <f>IF(TrRoad_act!N91=0,"",TrRoad_emi!N61/TrRoad_tech!N176)</f>
        <v>1.2247770456054266</v>
      </c>
      <c r="O203" s="108">
        <f>IF(TrRoad_act!O91=0,"",TrRoad_emi!O61/TrRoad_tech!O176)</f>
        <v>1.2344488616457712</v>
      </c>
      <c r="P203" s="108">
        <f>IF(TrRoad_act!P91=0,"",TrRoad_emi!P61/TrRoad_tech!P176)</f>
        <v>1.2692685736407827</v>
      </c>
      <c r="Q203" s="108">
        <f>IF(TrRoad_act!Q91=0,"",TrRoad_emi!Q61/TrRoad_tech!Q176)</f>
        <v>1.2801240001642449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>
        <f>IF(TrRoad_act!O92=0,"",TrRoad_emi!O62/TrRoad_tech!O177)</f>
        <v>1.2051983685190149</v>
      </c>
      <c r="P204" s="108">
        <f>IF(TrRoad_act!P92=0,"",TrRoad_emi!P62/TrRoad_tech!P177)</f>
        <v>1.2078867805005391</v>
      </c>
      <c r="Q204" s="108">
        <f>IF(TrRoad_act!Q92=0,"",TrRoad_emi!Q62/TrRoad_tech!Q177)</f>
        <v>1.2305267393424524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1.1059754907000223</v>
      </c>
      <c r="C206" s="107">
        <f>IF(TrRoad_act!C94=0,"",TrRoad_emi!C64/TrRoad_tech!C179)</f>
        <v>1.1145282047976597</v>
      </c>
      <c r="D206" s="107">
        <f>IF(TrRoad_act!D94=0,"",TrRoad_emi!D64/TrRoad_tech!D179)</f>
        <v>1.196928760821965</v>
      </c>
      <c r="E206" s="107">
        <f>IF(TrRoad_act!E94=0,"",TrRoad_emi!E64/TrRoad_tech!E179)</f>
        <v>1.1151009721830898</v>
      </c>
      <c r="F206" s="107">
        <f>IF(TrRoad_act!F94=0,"",TrRoad_emi!F64/TrRoad_tech!F179)</f>
        <v>1.108927066887919</v>
      </c>
      <c r="G206" s="107">
        <f>IF(TrRoad_act!G94=0,"",TrRoad_emi!G64/TrRoad_tech!G179)</f>
        <v>1.1140259399863393</v>
      </c>
      <c r="H206" s="107">
        <f>IF(TrRoad_act!H94=0,"",TrRoad_emi!H64/TrRoad_tech!H179)</f>
        <v>1.1307621266339642</v>
      </c>
      <c r="I206" s="107">
        <f>IF(TrRoad_act!I94=0,"",TrRoad_emi!I64/TrRoad_tech!I179)</f>
        <v>1.1030800142159585</v>
      </c>
      <c r="J206" s="107">
        <f>IF(TrRoad_act!J94=0,"",TrRoad_emi!J64/TrRoad_tech!J179)</f>
        <v>1.0986108417138074</v>
      </c>
      <c r="K206" s="107">
        <f>IF(TrRoad_act!K94=0,"",TrRoad_emi!K64/TrRoad_tech!K179)</f>
        <v>1.0893816563135321</v>
      </c>
      <c r="L206" s="107">
        <f>IF(TrRoad_act!L94=0,"",TrRoad_emi!L64/TrRoad_tech!L179)</f>
        <v>1.1012400984210355</v>
      </c>
      <c r="M206" s="107">
        <f>IF(TrRoad_act!M94=0,"",TrRoad_emi!M64/TrRoad_tech!M179)</f>
        <v>1.0541660138723696</v>
      </c>
      <c r="N206" s="107">
        <f>IF(TrRoad_act!N94=0,"",TrRoad_emi!N64/TrRoad_tech!N179)</f>
        <v>1.0675828366135893</v>
      </c>
      <c r="O206" s="107">
        <f>IF(TrRoad_act!O94=0,"",TrRoad_emi!O64/TrRoad_tech!O179)</f>
        <v>1.0729312399576414</v>
      </c>
      <c r="P206" s="107">
        <f>IF(TrRoad_act!P94=0,"",TrRoad_emi!P64/TrRoad_tech!P179)</f>
        <v>1.1634683540179862</v>
      </c>
      <c r="Q206" s="107">
        <f>IF(TrRoad_act!Q94=0,"",TrRoad_emi!Q64/TrRoad_tech!Q179)</f>
        <v>1.2137689983725295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1.1000000000133239</v>
      </c>
      <c r="C207" s="106">
        <f>IF(TrRoad_act!C95=0,"",TrRoad_emi!C65/TrRoad_tech!C180)</f>
        <v>1.1000000000133243</v>
      </c>
      <c r="D207" s="106">
        <f>IF(TrRoad_act!D95=0,"",TrRoad_emi!D65/TrRoad_tech!D180)</f>
        <v>1.1000000000133241</v>
      </c>
      <c r="E207" s="106">
        <f>IF(TrRoad_act!E95=0,"",TrRoad_emi!E65/TrRoad_tech!E180)</f>
        <v>1.1000000000133241</v>
      </c>
      <c r="F207" s="106">
        <f>IF(TrRoad_act!F95=0,"",TrRoad_emi!F65/TrRoad_tech!F180)</f>
        <v>1.1000000000133241</v>
      </c>
      <c r="G207" s="106">
        <f>IF(TrRoad_act!G95=0,"",TrRoad_emi!G65/TrRoad_tech!G180)</f>
        <v>1.1000000000133243</v>
      </c>
      <c r="H207" s="106">
        <f>IF(TrRoad_act!H95=0,"",TrRoad_emi!H65/TrRoad_tech!H180)</f>
        <v>1.0993691194129345</v>
      </c>
      <c r="I207" s="106">
        <f>IF(TrRoad_act!I95=0,"",TrRoad_emi!I65/TrRoad_tech!I180)</f>
        <v>1.1000000000133241</v>
      </c>
      <c r="J207" s="106">
        <f>IF(TrRoad_act!J95=0,"",TrRoad_emi!J65/TrRoad_tech!J180)</f>
        <v>1.0821764477972435</v>
      </c>
      <c r="K207" s="106">
        <f>IF(TrRoad_act!K95=0,"",TrRoad_emi!K65/TrRoad_tech!K180)</f>
        <v>1.0694984158727521</v>
      </c>
      <c r="L207" s="106">
        <f>IF(TrRoad_act!L95=0,"",TrRoad_emi!L65/TrRoad_tech!L180)</f>
        <v>1.0668514429939338</v>
      </c>
      <c r="M207" s="106">
        <f>IF(TrRoad_act!M95=0,"",TrRoad_emi!M65/TrRoad_tech!M180)</f>
        <v>1.064082922297205</v>
      </c>
      <c r="N207" s="106">
        <f>IF(TrRoad_act!N95=0,"",TrRoad_emi!N65/TrRoad_tech!N180)</f>
        <v>1.0643279234856193</v>
      </c>
      <c r="O207" s="106">
        <f>IF(TrRoad_act!O95=0,"",TrRoad_emi!O65/TrRoad_tech!O180)</f>
        <v>1.0638215170928516</v>
      </c>
      <c r="P207" s="106">
        <f>IF(TrRoad_act!P95=0,"",TrRoad_emi!P65/TrRoad_tech!P180)</f>
        <v>1.055437788719443</v>
      </c>
      <c r="Q207" s="106">
        <f>IF(TrRoad_act!Q95=0,"",TrRoad_emi!Q65/TrRoad_tech!Q180)</f>
        <v>1.0574461233704282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1.062959289276096</v>
      </c>
      <c r="C208" s="106">
        <f>IF(TrRoad_act!C96=0,"",TrRoad_emi!C66/TrRoad_tech!C181)</f>
        <v>1.0750565000230898</v>
      </c>
      <c r="D208" s="106">
        <f>IF(TrRoad_act!D96=0,"",TrRoad_emi!D66/TrRoad_tech!D181)</f>
        <v>1.0679779407351593</v>
      </c>
      <c r="E208" s="106">
        <f>IF(TrRoad_act!E96=0,"",TrRoad_emi!E66/TrRoad_tech!E181)</f>
        <v>1.0743269472104429</v>
      </c>
      <c r="F208" s="106">
        <f>IF(TrRoad_act!F96=0,"",TrRoad_emi!F66/TrRoad_tech!F181)</f>
        <v>1.0886605633330799</v>
      </c>
      <c r="G208" s="106">
        <f>IF(TrRoad_act!G96=0,"",TrRoad_emi!G66/TrRoad_tech!G181)</f>
        <v>1.1003975019624241</v>
      </c>
      <c r="H208" s="106">
        <f>IF(TrRoad_act!H96=0,"",TrRoad_emi!H66/TrRoad_tech!H181)</f>
        <v>1.096112057696113</v>
      </c>
      <c r="I208" s="106">
        <f>IF(TrRoad_act!I96=0,"",TrRoad_emi!I66/TrRoad_tech!I181)</f>
        <v>1.0926142485632204</v>
      </c>
      <c r="J208" s="106">
        <f>IF(TrRoad_act!J96=0,"",TrRoad_emi!J66/TrRoad_tech!J181)</f>
        <v>1.0799418033215809</v>
      </c>
      <c r="K208" s="106">
        <f>IF(TrRoad_act!K96=0,"",TrRoad_emi!K66/TrRoad_tech!K181)</f>
        <v>1.0626229551587345</v>
      </c>
      <c r="L208" s="106">
        <f>IF(TrRoad_act!L96=0,"",TrRoad_emi!L66/TrRoad_tech!L181)</f>
        <v>1.0513935529252396</v>
      </c>
      <c r="M208" s="106">
        <f>IF(TrRoad_act!M96=0,"",TrRoad_emi!M66/TrRoad_tech!M181)</f>
        <v>1.0345971725141783</v>
      </c>
      <c r="N208" s="106">
        <f>IF(TrRoad_act!N96=0,"",TrRoad_emi!N66/TrRoad_tech!N181)</f>
        <v>1.0440819787646078</v>
      </c>
      <c r="O208" s="106">
        <f>IF(TrRoad_act!O96=0,"",TrRoad_emi!O66/TrRoad_tech!O181)</f>
        <v>1.0484816317953365</v>
      </c>
      <c r="P208" s="106">
        <f>IF(TrRoad_act!P96=0,"",TrRoad_emi!P66/TrRoad_tech!P181)</f>
        <v>1.0479410081389915</v>
      </c>
      <c r="Q208" s="106">
        <f>IF(TrRoad_act!Q96=0,"",TrRoad_emi!Q66/TrRoad_tech!Q181)</f>
        <v>1.0604257416538081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>
        <f>IF(TrRoad_act!B98=0,"",TrRoad_emi!B68/TrRoad_tech!B183)</f>
        <v>1.1000000000133241</v>
      </c>
      <c r="C210" s="106">
        <f>IF(TrRoad_act!C98=0,"",TrRoad_emi!C68/TrRoad_tech!C183)</f>
        <v>1.1003602813123781</v>
      </c>
      <c r="D210" s="106">
        <f>IF(TrRoad_act!D98=0,"",TrRoad_emi!D68/TrRoad_tech!D183)</f>
        <v>1.1012771051546064</v>
      </c>
      <c r="E210" s="106">
        <f>IF(TrRoad_act!E98=0,"",TrRoad_emi!E68/TrRoad_tech!E183)</f>
        <v>1.1021864691635215</v>
      </c>
      <c r="F210" s="106">
        <f>IF(TrRoad_act!F98=0,"",TrRoad_emi!F68/TrRoad_tech!F183)</f>
        <v>1.3441071202756583</v>
      </c>
      <c r="G210" s="106">
        <f>IF(TrRoad_act!G98=0,"",TrRoad_emi!G68/TrRoad_tech!G183)</f>
        <v>1.1614573886679247</v>
      </c>
      <c r="H210" s="106">
        <f>IF(TrRoad_act!H98=0,"",TrRoad_emi!H68/TrRoad_tech!H183)</f>
        <v>1.6971716311161065</v>
      </c>
      <c r="I210" s="106">
        <f>IF(TrRoad_act!I98=0,"",TrRoad_emi!I68/TrRoad_tech!I183)</f>
        <v>1.1036160359037683</v>
      </c>
      <c r="J210" s="106">
        <f>IF(TrRoad_act!J98=0,"",TrRoad_emi!J68/TrRoad_tech!J183)</f>
        <v>1.1041344174449885</v>
      </c>
      <c r="K210" s="106">
        <f>IF(TrRoad_act!K98=0,"",TrRoad_emi!K68/TrRoad_tech!K183)</f>
        <v>1.1075626518508899</v>
      </c>
      <c r="L210" s="106">
        <f>IF(TrRoad_act!L98=0,"",TrRoad_emi!L68/TrRoad_tech!L183)</f>
        <v>1.1135566437293987</v>
      </c>
      <c r="M210" s="106">
        <f>IF(TrRoad_act!M98=0,"",TrRoad_emi!M68/TrRoad_tech!M183)</f>
        <v>1.1164125414385506</v>
      </c>
      <c r="N210" s="106">
        <f>IF(TrRoad_act!N98=0,"",TrRoad_emi!N68/TrRoad_tech!N183)</f>
        <v>1.122318034834346</v>
      </c>
      <c r="O210" s="106">
        <f>IF(TrRoad_act!O98=0,"",TrRoad_emi!O68/TrRoad_tech!O183)</f>
        <v>1.1274982542953342</v>
      </c>
      <c r="P210" s="106">
        <f>IF(TrRoad_act!P98=0,"",TrRoad_emi!P68/TrRoad_tech!P183)</f>
        <v>1.1420572172191714</v>
      </c>
      <c r="Q210" s="106">
        <f>IF(TrRoad_act!Q98=0,"",TrRoad_emi!Q68/TrRoad_tech!Q183)</f>
        <v>1.1545484071237149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1.076721065406226</v>
      </c>
      <c r="C213" s="109">
        <f>IF(TrRoad_act!C101=0,"",TrRoad_emi!C71/TrRoad_tech!C186)</f>
        <v>1.0882783206189535</v>
      </c>
      <c r="D213" s="109">
        <f>IF(TrRoad_act!D101=0,"",TrRoad_emi!D71/TrRoad_tech!D186)</f>
        <v>1.0851936273772513</v>
      </c>
      <c r="E213" s="109">
        <f>IF(TrRoad_act!E101=0,"",TrRoad_emi!E71/TrRoad_tech!E186)</f>
        <v>1.0742245853538934</v>
      </c>
      <c r="F213" s="109">
        <f>IF(TrRoad_act!F101=0,"",TrRoad_emi!F71/TrRoad_tech!F186)</f>
        <v>1.0954028326195493</v>
      </c>
      <c r="G213" s="109">
        <f>IF(TrRoad_act!G101=0,"",TrRoad_emi!G71/TrRoad_tech!G186)</f>
        <v>1.1066541005029011</v>
      </c>
      <c r="H213" s="109">
        <f>IF(TrRoad_act!H101=0,"",TrRoad_emi!H71/TrRoad_tech!H186)</f>
        <v>1.1117029524126592</v>
      </c>
      <c r="I213" s="109">
        <f>IF(TrRoad_act!I101=0,"",TrRoad_emi!I71/TrRoad_tech!I186)</f>
        <v>1.1122466341123121</v>
      </c>
      <c r="J213" s="109">
        <f>IF(TrRoad_act!J101=0,"",TrRoad_emi!J71/TrRoad_tech!J186)</f>
        <v>1.1008823383714841</v>
      </c>
      <c r="K213" s="109">
        <f>IF(TrRoad_act!K101=0,"",TrRoad_emi!K71/TrRoad_tech!K186)</f>
        <v>1.099733673408317</v>
      </c>
      <c r="L213" s="109">
        <f>IF(TrRoad_act!L101=0,"",TrRoad_emi!L71/TrRoad_tech!L186)</f>
        <v>1.1066737132645845</v>
      </c>
      <c r="M213" s="109">
        <f>IF(TrRoad_act!M101=0,"",TrRoad_emi!M71/TrRoad_tech!M186)</f>
        <v>1.1109282955309561</v>
      </c>
      <c r="N213" s="109">
        <f>IF(TrRoad_act!N101=0,"",TrRoad_emi!N71/TrRoad_tech!N186)</f>
        <v>1.1838664964905334</v>
      </c>
      <c r="O213" s="109">
        <f>IF(TrRoad_act!O101=0,"",TrRoad_emi!O71/TrRoad_tech!O186)</f>
        <v>1.1559568814125061</v>
      </c>
      <c r="P213" s="109">
        <f>IF(TrRoad_act!P101=0,"",TrRoad_emi!P71/TrRoad_tech!P186)</f>
        <v>1.1456191815684398</v>
      </c>
      <c r="Q213" s="109">
        <f>IF(TrRoad_act!Q101=0,"",TrRoad_emi!Q71/TrRoad_tech!Q186)</f>
        <v>1.1428464006420154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</v>
      </c>
      <c r="C214" s="108">
        <f>IF(TrRoad_act!C102=0,"",TrRoad_emi!C72/TrRoad_tech!C187)</f>
        <v>1.1000389315150023</v>
      </c>
      <c r="D214" s="108">
        <f>IF(TrRoad_act!D102=0,"",TrRoad_emi!D72/TrRoad_tech!D187)</f>
        <v>1.1001497759500063</v>
      </c>
      <c r="E214" s="108">
        <f>IF(TrRoad_act!E102=0,"",TrRoad_emi!E72/TrRoad_tech!E187)</f>
        <v>1.1002177200861238</v>
      </c>
      <c r="F214" s="108">
        <f>IF(TrRoad_act!F102=0,"",TrRoad_emi!F72/TrRoad_tech!F187)</f>
        <v>1.1003958013665482</v>
      </c>
      <c r="G214" s="108">
        <f>IF(TrRoad_act!G102=0,"",TrRoad_emi!G72/TrRoad_tech!G187)</f>
        <v>1.1007592556695898</v>
      </c>
      <c r="H214" s="108">
        <f>IF(TrRoad_act!H102=0,"",TrRoad_emi!H72/TrRoad_tech!H187)</f>
        <v>1.1014282987722828</v>
      </c>
      <c r="I214" s="108">
        <f>IF(TrRoad_act!I102=0,"",TrRoad_emi!I72/TrRoad_tech!I187)</f>
        <v>1.1040972815032326</v>
      </c>
      <c r="J214" s="108">
        <f>IF(TrRoad_act!J102=0,"",TrRoad_emi!J72/TrRoad_tech!J187)</f>
        <v>1.0886664792688989</v>
      </c>
      <c r="K214" s="108">
        <f>IF(TrRoad_act!K102=0,"",TrRoad_emi!K72/TrRoad_tech!K187)</f>
        <v>1.0769034974732763</v>
      </c>
      <c r="L214" s="108">
        <f>IF(TrRoad_act!L102=0,"",TrRoad_emi!L72/TrRoad_tech!L187)</f>
        <v>1.0756113688999571</v>
      </c>
      <c r="M214" s="108">
        <f>IF(TrRoad_act!M102=0,"",TrRoad_emi!M72/TrRoad_tech!M187)</f>
        <v>1.0747782121537255</v>
      </c>
      <c r="N214" s="108">
        <f>IF(TrRoad_act!N102=0,"",TrRoad_emi!N72/TrRoad_tech!N187)</f>
        <v>1.0777221004109441</v>
      </c>
      <c r="O214" s="108">
        <f>IF(TrRoad_act!O102=0,"",TrRoad_emi!O72/TrRoad_tech!O187)</f>
        <v>1.0820357966690546</v>
      </c>
      <c r="P214" s="108">
        <f>IF(TrRoad_act!P102=0,"",TrRoad_emi!P72/TrRoad_tech!P187)</f>
        <v>1.0809020221129233</v>
      </c>
      <c r="Q214" s="108">
        <f>IF(TrRoad_act!Q102=0,"",TrRoad_emi!Q72/TrRoad_tech!Q187)</f>
        <v>1.0934563559226973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1.0629592892697237</v>
      </c>
      <c r="C215" s="108">
        <f>IF(TrRoad_act!C103=0,"",TrRoad_emi!C73/TrRoad_tech!C188)</f>
        <v>1.0753058223808039</v>
      </c>
      <c r="D215" s="108">
        <f>IF(TrRoad_act!D103=0,"",TrRoad_emi!D73/TrRoad_tech!D188)</f>
        <v>1.0693708019328838</v>
      </c>
      <c r="E215" s="108">
        <f>IF(TrRoad_act!E103=0,"",TrRoad_emi!E73/TrRoad_tech!E188)</f>
        <v>1.0776834032275067</v>
      </c>
      <c r="F215" s="108">
        <f>IF(TrRoad_act!F103=0,"",TrRoad_emi!F73/TrRoad_tech!F188)</f>
        <v>1.0947529822901909</v>
      </c>
      <c r="G215" s="108">
        <f>IF(TrRoad_act!G103=0,"",TrRoad_emi!G73/TrRoad_tech!G188)</f>
        <v>1.1109010233481822</v>
      </c>
      <c r="H215" s="108">
        <f>IF(TrRoad_act!H103=0,"",TrRoad_emi!H73/TrRoad_tech!H188)</f>
        <v>1.1112436134091548</v>
      </c>
      <c r="I215" s="108">
        <f>IF(TrRoad_act!I103=0,"",TrRoad_emi!I73/TrRoad_tech!I188)</f>
        <v>1.1134721087306878</v>
      </c>
      <c r="J215" s="108">
        <f>IF(TrRoad_act!J103=0,"",TrRoad_emi!J73/TrRoad_tech!J188)</f>
        <v>1.1067786585437993</v>
      </c>
      <c r="K215" s="108">
        <f>IF(TrRoad_act!K103=0,"",TrRoad_emi!K73/TrRoad_tech!K188)</f>
        <v>1.091363481011246</v>
      </c>
      <c r="L215" s="108">
        <f>IF(TrRoad_act!L103=0,"",TrRoad_emi!L73/TrRoad_tech!L188)</f>
        <v>1.0820327268821661</v>
      </c>
      <c r="M215" s="108">
        <f>IF(TrRoad_act!M103=0,"",TrRoad_emi!M73/TrRoad_tech!M188)</f>
        <v>1.0672616183454229</v>
      </c>
      <c r="N215" s="108">
        <f>IF(TrRoad_act!N103=0,"",TrRoad_emi!N73/TrRoad_tech!N188)</f>
        <v>1.0763766249611104</v>
      </c>
      <c r="O215" s="108">
        <f>IF(TrRoad_act!O103=0,"",TrRoad_emi!O73/TrRoad_tech!O188)</f>
        <v>1.0792477045603017</v>
      </c>
      <c r="P215" s="108">
        <f>IF(TrRoad_act!P103=0,"",TrRoad_emi!P73/TrRoad_tech!P188)</f>
        <v>1.0779819335153784</v>
      </c>
      <c r="Q215" s="108">
        <f>IF(TrRoad_act!Q103=0,"",TrRoad_emi!Q73/TrRoad_tech!Q188)</f>
        <v>1.0913916139594229</v>
      </c>
    </row>
    <row r="216" spans="1:17" ht="11.45" customHeight="1" x14ac:dyDescent="0.25">
      <c r="A216" s="62" t="s">
        <v>57</v>
      </c>
      <c r="B216" s="108">
        <f>IF(TrRoad_act!B104=0,"",TrRoad_emi!B74/TrRoad_tech!B189)</f>
        <v>1.1000000000067305</v>
      </c>
      <c r="C216" s="108">
        <f>IF(TrRoad_act!C104=0,"",TrRoad_emi!C74/TrRoad_tech!C189)</f>
        <v>1.1000033389593116</v>
      </c>
      <c r="D216" s="108">
        <f>IF(TrRoad_act!D104=0,"",TrRoad_emi!D74/TrRoad_tech!D189)</f>
        <v>1.1000215641751263</v>
      </c>
      <c r="E216" s="108">
        <f>IF(TrRoad_act!E104=0,"",TrRoad_emi!E74/TrRoad_tech!E189)</f>
        <v>1.1000551461208716</v>
      </c>
      <c r="F216" s="108">
        <f>IF(TrRoad_act!F104=0,"",TrRoad_emi!F74/TrRoad_tech!F189)</f>
        <v>1.1001222243125837</v>
      </c>
      <c r="G216" s="108">
        <f>IF(TrRoad_act!G104=0,"",TrRoad_emi!G74/TrRoad_tech!G189)</f>
        <v>1.1002072640233826</v>
      </c>
      <c r="H216" s="108">
        <f>IF(TrRoad_act!H104=0,"",TrRoad_emi!H74/TrRoad_tech!H189)</f>
        <v>1.1008605421826425</v>
      </c>
      <c r="I216" s="108">
        <f>IF(TrRoad_act!I104=0,"",TrRoad_emi!I74/TrRoad_tech!I189)</f>
        <v>1.1022392374765033</v>
      </c>
      <c r="J216" s="108">
        <f>IF(TrRoad_act!J104=0,"",TrRoad_emi!J74/TrRoad_tech!J189)</f>
        <v>1.1030203290028071</v>
      </c>
      <c r="K216" s="108">
        <f>IF(TrRoad_act!K104=0,"",TrRoad_emi!K74/TrRoad_tech!K189)</f>
        <v>1.1055052770932783</v>
      </c>
      <c r="L216" s="108">
        <f>IF(TrRoad_act!L104=0,"",TrRoad_emi!L74/TrRoad_tech!L189)</f>
        <v>1.1070636316182327</v>
      </c>
      <c r="M216" s="108">
        <f>IF(TrRoad_act!M104=0,"",TrRoad_emi!M74/TrRoad_tech!M189)</f>
        <v>1.1112653192268982</v>
      </c>
      <c r="N216" s="108">
        <f>IF(TrRoad_act!N104=0,"",TrRoad_emi!N74/TrRoad_tech!N189)</f>
        <v>1.1199430627331661</v>
      </c>
      <c r="O216" s="108">
        <f>IF(TrRoad_act!O104=0,"",TrRoad_emi!O74/TrRoad_tech!O189)</f>
        <v>1.1266067432433271</v>
      </c>
      <c r="P216" s="108">
        <f>IF(TrRoad_act!P104=0,"",TrRoad_emi!P74/TrRoad_tech!P189)</f>
        <v>1.137217661169998</v>
      </c>
      <c r="Q216" s="108">
        <f>IF(TrRoad_act!Q104=0,"",TrRoad_emi!Q74/TrRoad_tech!Q189)</f>
        <v>1.1433261191413784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>
        <f>IF(TrRoad_act!N105=0,"",TrRoad_emi!N75/TrRoad_tech!N190)</f>
        <v>1.2360000000066971</v>
      </c>
      <c r="O217" s="108">
        <f>IF(TrRoad_act!O105=0,"",TrRoad_emi!O75/TrRoad_tech!O190)</f>
        <v>1.2449348144358852</v>
      </c>
      <c r="P217" s="108">
        <f>IF(TrRoad_act!P105=0,"",TrRoad_emi!P75/TrRoad_tech!P190)</f>
        <v>1.2636415488255806</v>
      </c>
      <c r="Q217" s="108">
        <f>IF(TrRoad_act!Q105=0,"",TrRoad_emi!Q75/TrRoad_tech!Q190)</f>
        <v>1.2838806624928796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1.0641270951329598</v>
      </c>
      <c r="C219" s="107">
        <f>IF(TrRoad_act!C107=0,"",TrRoad_emi!C77/TrRoad_tech!C192)</f>
        <v>1.0404274025989126</v>
      </c>
      <c r="D219" s="107">
        <f>IF(TrRoad_act!D107=0,"",TrRoad_emi!D77/TrRoad_tech!D192)</f>
        <v>1.05587131477566</v>
      </c>
      <c r="E219" s="107">
        <f>IF(TrRoad_act!E107=0,"",TrRoad_emi!E77/TrRoad_tech!E192)</f>
        <v>1.171720901169371</v>
      </c>
      <c r="F219" s="107">
        <f>IF(TrRoad_act!F107=0,"",TrRoad_emi!F77/TrRoad_tech!F192)</f>
        <v>1.1739553475339073</v>
      </c>
      <c r="G219" s="107">
        <f>IF(TrRoad_act!G107=0,"",TrRoad_emi!G77/TrRoad_tech!G192)</f>
        <v>1.2337635145302841</v>
      </c>
      <c r="H219" s="107">
        <f>IF(TrRoad_act!H107=0,"",TrRoad_emi!H77/TrRoad_tech!H192)</f>
        <v>1.3198456374579595</v>
      </c>
      <c r="I219" s="107">
        <f>IF(TrRoad_act!I107=0,"",TrRoad_emi!I77/TrRoad_tech!I192)</f>
        <v>1.3868159579596429</v>
      </c>
      <c r="J219" s="107">
        <f>IF(TrRoad_act!J107=0,"",TrRoad_emi!J77/TrRoad_tech!J192)</f>
        <v>1.4161980062441988</v>
      </c>
      <c r="K219" s="107">
        <f>IF(TrRoad_act!K107=0,"",TrRoad_emi!K77/TrRoad_tech!K192)</f>
        <v>1.5672764840245808</v>
      </c>
      <c r="L219" s="107">
        <f>IF(TrRoad_act!L107=0,"",TrRoad_emi!L77/TrRoad_tech!L192)</f>
        <v>1.4338451090027782</v>
      </c>
      <c r="M219" s="107">
        <f>IF(TrRoad_act!M107=0,"",TrRoad_emi!M77/TrRoad_tech!M192)</f>
        <v>1.4406597412900648</v>
      </c>
      <c r="N219" s="107">
        <f>IF(TrRoad_act!N107=0,"",TrRoad_emi!N77/TrRoad_tech!N192)</f>
        <v>1.509097568320406</v>
      </c>
      <c r="O219" s="107">
        <f>IF(TrRoad_act!O107=0,"",TrRoad_emi!O77/TrRoad_tech!O192)</f>
        <v>1.4307599674130165</v>
      </c>
      <c r="P219" s="107">
        <f>IF(TrRoad_act!P107=0,"",TrRoad_emi!P77/TrRoad_tech!P192)</f>
        <v>1.4072600319912623</v>
      </c>
      <c r="Q219" s="107">
        <f>IF(TrRoad_act!Q107=0,"",TrRoad_emi!Q77/TrRoad_tech!Q192)</f>
        <v>1.3206362471823727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1.054902915397963</v>
      </c>
      <c r="C220" s="106">
        <f>IF(TrRoad_act!C108=0,"",TrRoad_emi!C78/TrRoad_tech!C193)</f>
        <v>1.0652998929325663</v>
      </c>
      <c r="D220" s="106">
        <f>IF(TrRoad_act!D108=0,"",TrRoad_emi!D78/TrRoad_tech!D193)</f>
        <v>1.0616656517651095</v>
      </c>
      <c r="E220" s="106">
        <f>IF(TrRoad_act!E108=0,"",TrRoad_emi!E78/TrRoad_tech!E193)</f>
        <v>1.0794669091571865</v>
      </c>
      <c r="F220" s="106">
        <f>IF(TrRoad_act!F108=0,"",TrRoad_emi!F78/TrRoad_tech!F193)</f>
        <v>1.0925399017780428</v>
      </c>
      <c r="G220" s="106">
        <f>IF(TrRoad_act!G108=0,"",TrRoad_emi!G78/TrRoad_tech!G193)</f>
        <v>1.1101578932812899</v>
      </c>
      <c r="H220" s="106">
        <f>IF(TrRoad_act!H108=0,"",TrRoad_emi!H78/TrRoad_tech!H193)</f>
        <v>1.115814101015526</v>
      </c>
      <c r="I220" s="106">
        <f>IF(TrRoad_act!I108=0,"",TrRoad_emi!I78/TrRoad_tech!I193)</f>
        <v>1.1207807983336908</v>
      </c>
      <c r="J220" s="106">
        <f>IF(TrRoad_act!J108=0,"",TrRoad_emi!J78/TrRoad_tech!J193)</f>
        <v>1.1137317316931643</v>
      </c>
      <c r="K220" s="106">
        <f>IF(TrRoad_act!K108=0,"",TrRoad_emi!K78/TrRoad_tech!K193)</f>
        <v>1.1114614742238209</v>
      </c>
      <c r="L220" s="106">
        <f>IF(TrRoad_act!L108=0,"",TrRoad_emi!L78/TrRoad_tech!L193)</f>
        <v>1.0900492195817171</v>
      </c>
      <c r="M220" s="106">
        <f>IF(TrRoad_act!M108=0,"",TrRoad_emi!M78/TrRoad_tech!M193)</f>
        <v>1.0773822063978151</v>
      </c>
      <c r="N220" s="106">
        <f>IF(TrRoad_act!N108=0,"",TrRoad_emi!N78/TrRoad_tech!N193)</f>
        <v>1.0954201760815236</v>
      </c>
      <c r="O220" s="106">
        <f>IF(TrRoad_act!O108=0,"",TrRoad_emi!O78/TrRoad_tech!O193)</f>
        <v>1.0932138441940364</v>
      </c>
      <c r="P220" s="106">
        <f>IF(TrRoad_act!P108=0,"",TrRoad_emi!P78/TrRoad_tech!P193)</f>
        <v>1.0936508054392295</v>
      </c>
      <c r="Q220" s="106">
        <f>IF(TrRoad_act!Q108=0,"",TrRoad_emi!Q78/TrRoad_tech!Q193)</f>
        <v>1.1018103726985768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0.88850739637495446</v>
      </c>
      <c r="C221" s="105">
        <f>IF(TrRoad_act!C109=0,"",TrRoad_emi!C79/TrRoad_tech!C194)</f>
        <v>0.85029031794409127</v>
      </c>
      <c r="D221" s="105">
        <f>IF(TrRoad_act!D109=0,"",TrRoad_emi!D79/TrRoad_tech!D194)</f>
        <v>0.91006150391285134</v>
      </c>
      <c r="E221" s="105">
        <f>IF(TrRoad_act!E109=0,"",TrRoad_emi!E79/TrRoad_tech!E194)</f>
        <v>1.2216240010056814</v>
      </c>
      <c r="F221" s="105">
        <f>IF(TrRoad_act!F109=0,"",TrRoad_emi!F79/TrRoad_tech!F194)</f>
        <v>1.2091231050629634</v>
      </c>
      <c r="G221" s="105">
        <f>IF(TrRoad_act!G109=0,"",TrRoad_emi!G79/TrRoad_tech!G194)</f>
        <v>1.3790171943460319</v>
      </c>
      <c r="H221" s="105">
        <f>IF(TrRoad_act!H109=0,"",TrRoad_emi!H79/TrRoad_tech!H194)</f>
        <v>1.5902878302113652</v>
      </c>
      <c r="I221" s="105">
        <f>IF(TrRoad_act!I109=0,"",TrRoad_emi!I79/TrRoad_tech!I194)</f>
        <v>1.742049078333189</v>
      </c>
      <c r="J221" s="105">
        <f>IF(TrRoad_act!J109=0,"",TrRoad_emi!J79/TrRoad_tech!J194)</f>
        <v>1.8430747275165191</v>
      </c>
      <c r="K221" s="105">
        <f>IF(TrRoad_act!K109=0,"",TrRoad_emi!K79/TrRoad_tech!K194)</f>
        <v>2.1580251348085833</v>
      </c>
      <c r="L221" s="105">
        <f>IF(TrRoad_act!L109=0,"",TrRoad_emi!L79/TrRoad_tech!L194)</f>
        <v>1.8216985699937249</v>
      </c>
      <c r="M221" s="105">
        <f>IF(TrRoad_act!M109=0,"",TrRoad_emi!M79/TrRoad_tech!M194)</f>
        <v>1.8223945043526653</v>
      </c>
      <c r="N221" s="105">
        <f>IF(TrRoad_act!N109=0,"",TrRoad_emi!N79/TrRoad_tech!N194)</f>
        <v>1.9162680379836918</v>
      </c>
      <c r="O221" s="105">
        <f>IF(TrRoad_act!O109=0,"",TrRoad_emi!O79/TrRoad_tech!O194)</f>
        <v>1.7179282463479422</v>
      </c>
      <c r="P221" s="105">
        <f>IF(TrRoad_act!P109=0,"",TrRoad_emi!P79/TrRoad_tech!P194)</f>
        <v>1.6941491005807352</v>
      </c>
      <c r="Q221" s="105">
        <f>IF(TrRoad_act!Q109=0,"",TrRoad_emi!Q79/TrRoad_tech!Q194)</f>
        <v>1.5301686230317659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99.687298425414767</v>
      </c>
      <c r="C225" s="78">
        <v>99.144591773105645</v>
      </c>
      <c r="D225" s="78">
        <v>98.545048888042174</v>
      </c>
      <c r="E225" s="78">
        <v>97.311585658909365</v>
      </c>
      <c r="F225" s="78">
        <v>97.176826019606139</v>
      </c>
      <c r="G225" s="78">
        <v>98.695213926162452</v>
      </c>
      <c r="H225" s="78">
        <v>98.695213926162452</v>
      </c>
      <c r="I225" s="78">
        <v>98.695213926162452</v>
      </c>
      <c r="J225" s="78">
        <v>97.176826019606111</v>
      </c>
      <c r="K225" s="78">
        <v>91.82793528212369</v>
      </c>
      <c r="L225" s="78">
        <v>88.48810307979781</v>
      </c>
      <c r="M225" s="78">
        <v>86.103728098540174</v>
      </c>
      <c r="N225" s="78">
        <v>83.422187480840989</v>
      </c>
      <c r="O225" s="78">
        <v>79.970099515516196</v>
      </c>
      <c r="P225" s="78">
        <v>78.633308836673393</v>
      </c>
      <c r="Q225" s="78">
        <v>75.705266548039788</v>
      </c>
    </row>
    <row r="226" spans="1:17" ht="11.45" customHeight="1" x14ac:dyDescent="0.25">
      <c r="A226" s="19" t="s">
        <v>29</v>
      </c>
      <c r="B226" s="76">
        <v>0</v>
      </c>
      <c r="C226" s="76">
        <v>161.84453681110017</v>
      </c>
      <c r="D226" s="76">
        <v>161.23580249969243</v>
      </c>
      <c r="E226" s="76">
        <v>160.29376883275901</v>
      </c>
      <c r="F226" s="76">
        <v>159.89476689972904</v>
      </c>
      <c r="G226" s="76">
        <v>162.32229584861543</v>
      </c>
      <c r="H226" s="76">
        <v>163.72614225125068</v>
      </c>
      <c r="I226" s="76">
        <v>163.84218284602932</v>
      </c>
      <c r="J226" s="76">
        <v>162.94483663976899</v>
      </c>
      <c r="K226" s="76">
        <v>155.85468356251965</v>
      </c>
      <c r="L226" s="76">
        <v>148.89641951723547</v>
      </c>
      <c r="M226" s="76">
        <v>144.52206355864595</v>
      </c>
      <c r="N226" s="76">
        <v>140.76225586828227</v>
      </c>
      <c r="O226" s="76">
        <v>134.59524720460061</v>
      </c>
      <c r="P226" s="76">
        <v>131.65386291268626</v>
      </c>
      <c r="Q226" s="76">
        <v>126.18737243162317</v>
      </c>
    </row>
    <row r="227" spans="1:17" ht="11.45" customHeight="1" x14ac:dyDescent="0.25">
      <c r="A227" s="62" t="s">
        <v>59</v>
      </c>
      <c r="B227" s="77">
        <v>0</v>
      </c>
      <c r="C227" s="77">
        <v>165.24098628850939</v>
      </c>
      <c r="D227" s="77">
        <v>164.24174814673697</v>
      </c>
      <c r="E227" s="77">
        <v>162.18597609818227</v>
      </c>
      <c r="F227" s="77">
        <v>161.96137669934353</v>
      </c>
      <c r="G227" s="77">
        <v>164.49202321027076</v>
      </c>
      <c r="H227" s="77">
        <v>164.49202321027076</v>
      </c>
      <c r="I227" s="77">
        <v>164.49202321027076</v>
      </c>
      <c r="J227" s="77">
        <v>161.96137669934353</v>
      </c>
      <c r="K227" s="77">
        <v>153.04655880353948</v>
      </c>
      <c r="L227" s="77">
        <v>147.47049832171399</v>
      </c>
      <c r="M227" s="77">
        <v>143.44310217447699</v>
      </c>
      <c r="N227" s="77">
        <v>138.912614473806</v>
      </c>
      <c r="O227" s="77">
        <v>133.26043112019099</v>
      </c>
      <c r="P227" s="77">
        <v>131.08798569015201</v>
      </c>
      <c r="Q227" s="77">
        <v>126.229494848519</v>
      </c>
    </row>
    <row r="228" spans="1:17" ht="11.45" customHeight="1" x14ac:dyDescent="0.25">
      <c r="A228" s="62" t="s">
        <v>58</v>
      </c>
      <c r="B228" s="77">
        <v>0</v>
      </c>
      <c r="C228" s="77">
        <v>156.26634497315129</v>
      </c>
      <c r="D228" s="77">
        <v>156.18008592916129</v>
      </c>
      <c r="E228" s="77">
        <v>156.53590448561982</v>
      </c>
      <c r="F228" s="77">
        <v>155.50349155286523</v>
      </c>
      <c r="G228" s="77">
        <v>158.02420397559774</v>
      </c>
      <c r="H228" s="77">
        <v>160.64112679614445</v>
      </c>
      <c r="I228" s="77">
        <v>160.91876251555121</v>
      </c>
      <c r="J228" s="77">
        <v>163.38999530512211</v>
      </c>
      <c r="K228" s="77">
        <v>156.9691113322115</v>
      </c>
      <c r="L228" s="77">
        <v>150.93970850684099</v>
      </c>
      <c r="M228" s="77">
        <v>146.057636339705</v>
      </c>
      <c r="N228" s="77">
        <v>143.21240133384001</v>
      </c>
      <c r="O228" s="77">
        <v>136.477865014766</v>
      </c>
      <c r="P228" s="77">
        <v>133.00635151194999</v>
      </c>
      <c r="Q228" s="77">
        <v>127.253157550445</v>
      </c>
    </row>
    <row r="229" spans="1:17" ht="11.45" customHeight="1" x14ac:dyDescent="0.25">
      <c r="A229" s="62" t="s">
        <v>57</v>
      </c>
      <c r="B229" s="77">
        <v>0</v>
      </c>
      <c r="C229" s="77">
        <v>177.21461112298363</v>
      </c>
      <c r="D229" s="77">
        <v>177.11678863318807</v>
      </c>
      <c r="E229" s="77">
        <v>177.52030640359453</v>
      </c>
      <c r="F229" s="77">
        <v>176.34949347885455</v>
      </c>
      <c r="G229" s="77">
        <v>179.20811970335714</v>
      </c>
      <c r="H229" s="77">
        <v>182.17585379902394</v>
      </c>
      <c r="I229" s="77">
        <v>182.49070794152641</v>
      </c>
      <c r="J229" s="77">
        <v>185.29322154657314</v>
      </c>
      <c r="K229" s="77">
        <v>178.01158674209458</v>
      </c>
      <c r="L229" s="77">
        <v>171.173913043478</v>
      </c>
      <c r="M229" s="77">
        <v>179.023622047244</v>
      </c>
      <c r="N229" s="77">
        <v>146.359922178988</v>
      </c>
      <c r="O229" s="77">
        <v>130.63295269168</v>
      </c>
      <c r="P229" s="77">
        <v>130.21028037383201</v>
      </c>
      <c r="Q229" s="77">
        <v>128.66692728694301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138.506666666667</v>
      </c>
      <c r="M230" s="77">
        <v>148.71649484536101</v>
      </c>
      <c r="N230" s="77">
        <v>126.91489361702099</v>
      </c>
      <c r="O230" s="77">
        <v>113.45238095238101</v>
      </c>
      <c r="P230" s="77">
        <v>100.99302865995401</v>
      </c>
      <c r="Q230" s="77">
        <v>97.381593306656995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47.2</v>
      </c>
      <c r="P231" s="77">
        <v>26.210526315789501</v>
      </c>
      <c r="Q231" s="77">
        <v>65.255319148936195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1411.3313216965803</v>
      </c>
      <c r="C233" s="76">
        <v>1409.4021544375807</v>
      </c>
      <c r="D233" s="76">
        <v>1238.826082484575</v>
      </c>
      <c r="E233" s="76">
        <v>1385.4157564679388</v>
      </c>
      <c r="F233" s="76">
        <v>1417.7619464339898</v>
      </c>
      <c r="G233" s="76">
        <v>1422.2662756596981</v>
      </c>
      <c r="H233" s="76">
        <v>1392.0079572446123</v>
      </c>
      <c r="I233" s="76">
        <v>1433.4738136144972</v>
      </c>
      <c r="J233" s="76">
        <v>1399.0966149968024</v>
      </c>
      <c r="K233" s="76">
        <v>1352.7684516644972</v>
      </c>
      <c r="L233" s="76">
        <v>1291.3139304507538</v>
      </c>
      <c r="M233" s="76">
        <v>1338.6168170704416</v>
      </c>
      <c r="N233" s="76">
        <v>1306.512786030944</v>
      </c>
      <c r="O233" s="76">
        <v>1312.9290698030579</v>
      </c>
      <c r="P233" s="76">
        <v>1169.5994166775827</v>
      </c>
      <c r="Q233" s="76">
        <v>1096.5152649728047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1437.1260419666373</v>
      </c>
      <c r="C235" s="75">
        <v>1435.1616155668287</v>
      </c>
      <c r="D235" s="75">
        <v>1432.9820687163865</v>
      </c>
      <c r="E235" s="75">
        <v>1428.4555076414704</v>
      </c>
      <c r="F235" s="75">
        <v>1427.960452792903</v>
      </c>
      <c r="G235" s="75">
        <v>1433.4738136144972</v>
      </c>
      <c r="H235" s="75">
        <v>1433.4738136144972</v>
      </c>
      <c r="I235" s="75">
        <v>1433.4738136144972</v>
      </c>
      <c r="J235" s="75">
        <v>1427.8960944953744</v>
      </c>
      <c r="K235" s="75">
        <v>1407.4011467041619</v>
      </c>
      <c r="L235" s="75">
        <v>1394.2452953152015</v>
      </c>
      <c r="M235" s="75">
        <v>1384.6593367480871</v>
      </c>
      <c r="N235" s="75">
        <v>1373.6208462583536</v>
      </c>
      <c r="O235" s="75">
        <v>1358.9552614587922</v>
      </c>
      <c r="P235" s="75">
        <v>1353.2040391939242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905.44946731105597</v>
      </c>
      <c r="D237" s="75">
        <v>904.07438208489975</v>
      </c>
      <c r="E237" s="75">
        <v>901.2185557657051</v>
      </c>
      <c r="F237" s="75">
        <v>900.90622359066424</v>
      </c>
      <c r="G237" s="75">
        <v>904.3846259983502</v>
      </c>
      <c r="H237" s="75">
        <v>904.3846259983502</v>
      </c>
      <c r="I237" s="75">
        <v>0</v>
      </c>
      <c r="J237" s="75">
        <v>900.86561967150828</v>
      </c>
      <c r="K237" s="75">
        <v>887.93527136868499</v>
      </c>
      <c r="L237" s="75">
        <v>879.63518968941548</v>
      </c>
      <c r="M237" s="75">
        <v>873.5873683262223</v>
      </c>
      <c r="N237" s="75">
        <v>866.6231384963296</v>
      </c>
      <c r="O237" s="75">
        <v>857.37055969228788</v>
      </c>
      <c r="P237" s="75">
        <v>853.7420895049388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209.33914284057195</v>
      </c>
      <c r="C240" s="78">
        <v>208.93569946592166</v>
      </c>
      <c r="D240" s="78">
        <v>209.55130251682908</v>
      </c>
      <c r="E240" s="78">
        <v>215.281983346956</v>
      </c>
      <c r="F240" s="78">
        <v>212.75913784291967</v>
      </c>
      <c r="G240" s="78">
        <v>214.71498094319224</v>
      </c>
      <c r="H240" s="78">
        <v>215.41615236454481</v>
      </c>
      <c r="I240" s="78">
        <v>216.35471747318007</v>
      </c>
      <c r="J240" s="78">
        <v>218.41374868167711</v>
      </c>
      <c r="K240" s="78">
        <v>215.20250435152286</v>
      </c>
      <c r="L240" s="78">
        <v>205.0382760992986</v>
      </c>
      <c r="M240" s="78">
        <v>200.21293858615874</v>
      </c>
      <c r="N240" s="78">
        <v>195.98943939992091</v>
      </c>
      <c r="O240" s="78">
        <v>189.28993563487438</v>
      </c>
      <c r="P240" s="78">
        <v>191.04871035940783</v>
      </c>
      <c r="Q240" s="78">
        <v>183.208807669263</v>
      </c>
    </row>
    <row r="241" spans="1:17" ht="11.45" customHeight="1" x14ac:dyDescent="0.25">
      <c r="A241" s="62" t="s">
        <v>59</v>
      </c>
      <c r="B241" s="77">
        <v>191.19270990683896</v>
      </c>
      <c r="C241" s="77">
        <v>190.15183953339732</v>
      </c>
      <c r="D241" s="77">
        <v>189.00196155785559</v>
      </c>
      <c r="E241" s="77">
        <v>186.63627223661484</v>
      </c>
      <c r="F241" s="77">
        <v>186.37781342559859</v>
      </c>
      <c r="G241" s="77">
        <v>189.28996676037355</v>
      </c>
      <c r="H241" s="77">
        <v>189.28996676037355</v>
      </c>
      <c r="I241" s="77">
        <v>189.28996676037355</v>
      </c>
      <c r="J241" s="77">
        <v>186.37781342559856</v>
      </c>
      <c r="K241" s="77">
        <v>176.1190449440752</v>
      </c>
      <c r="L241" s="77">
        <v>169.71349900710143</v>
      </c>
      <c r="M241" s="77">
        <v>165.1404478631606</v>
      </c>
      <c r="N241" s="77">
        <v>159.997455470738</v>
      </c>
      <c r="O241" s="77">
        <v>160</v>
      </c>
      <c r="P241" s="77">
        <v>154.204347826087</v>
      </c>
      <c r="Q241" s="77">
        <v>157.219619326501</v>
      </c>
    </row>
    <row r="242" spans="1:17" ht="11.45" customHeight="1" x14ac:dyDescent="0.25">
      <c r="A242" s="62" t="s">
        <v>58</v>
      </c>
      <c r="B242" s="77">
        <v>216.55097975022571</v>
      </c>
      <c r="C242" s="77">
        <v>216.44339422670973</v>
      </c>
      <c r="D242" s="77">
        <v>216.32391744322732</v>
      </c>
      <c r="E242" s="77">
        <v>216.8167591750919</v>
      </c>
      <c r="F242" s="77">
        <v>215.38677142278766</v>
      </c>
      <c r="G242" s="77">
        <v>218.87819212978255</v>
      </c>
      <c r="H242" s="77">
        <v>222.50287316910541</v>
      </c>
      <c r="I242" s="77">
        <v>222.88742441382348</v>
      </c>
      <c r="J242" s="77">
        <v>226.31031123562099</v>
      </c>
      <c r="K242" s="77">
        <v>217.41679087286198</v>
      </c>
      <c r="L242" s="77">
        <v>209.06550824122732</v>
      </c>
      <c r="M242" s="77">
        <v>202.30338507966982</v>
      </c>
      <c r="N242" s="77">
        <v>198.36247046911899</v>
      </c>
      <c r="O242" s="77">
        <v>190.665319578858</v>
      </c>
      <c r="P242" s="77">
        <v>193.636204996326</v>
      </c>
      <c r="Q242" s="77">
        <v>186.29671415630401</v>
      </c>
    </row>
    <row r="243" spans="1:17" ht="11.45" customHeight="1" x14ac:dyDescent="0.25">
      <c r="A243" s="62" t="s">
        <v>57</v>
      </c>
      <c r="B243" s="77">
        <v>0</v>
      </c>
      <c r="C243" s="77">
        <v>288.17368046759736</v>
      </c>
      <c r="D243" s="77">
        <v>288.01460855621127</v>
      </c>
      <c r="E243" s="77">
        <v>288.67078019067878</v>
      </c>
      <c r="F243" s="77">
        <v>286.7668882512765</v>
      </c>
      <c r="G243" s="77">
        <v>291.41538103060168</v>
      </c>
      <c r="H243" s="77">
        <v>296.24129719845058</v>
      </c>
      <c r="I243" s="77">
        <v>296.75329040533381</v>
      </c>
      <c r="J243" s="77">
        <v>301.3105368705609</v>
      </c>
      <c r="K243" s="77">
        <v>289.46966501394354</v>
      </c>
      <c r="L243" s="77">
        <v>278.35073084096285</v>
      </c>
      <c r="M243" s="77">
        <v>291.11536418513481</v>
      </c>
      <c r="N243" s="77">
        <v>238</v>
      </c>
      <c r="O243" s="77">
        <v>229.5</v>
      </c>
      <c r="P243" s="77">
        <v>172.4375</v>
      </c>
      <c r="Q243" s="77">
        <v>167.92156862745099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210.90519187358899</v>
      </c>
      <c r="O244" s="77">
        <v>191.78016085790901</v>
      </c>
      <c r="P244" s="77">
        <v>182.00873362445401</v>
      </c>
      <c r="Q244" s="77">
        <v>144.40291262135901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1150.7577491144116</v>
      </c>
      <c r="C246" s="76">
        <v>1148.9811267237867</v>
      </c>
      <c r="D246" s="76">
        <v>1129.7913520830436</v>
      </c>
      <c r="E246" s="76">
        <v>1216.9709052685384</v>
      </c>
      <c r="F246" s="76">
        <v>1209.5455793834399</v>
      </c>
      <c r="G246" s="76">
        <v>1117.3196312737862</v>
      </c>
      <c r="H246" s="76">
        <v>1102.4733081233328</v>
      </c>
      <c r="I246" s="76">
        <v>1092.7993711418794</v>
      </c>
      <c r="J246" s="76">
        <v>1089.3440569321201</v>
      </c>
      <c r="K246" s="76">
        <v>1177.3702821331897</v>
      </c>
      <c r="L246" s="76">
        <v>1117.70271683397</v>
      </c>
      <c r="M246" s="76">
        <v>1098.7773799243901</v>
      </c>
      <c r="N246" s="76">
        <v>1054.7139496656878</v>
      </c>
      <c r="O246" s="76">
        <v>1092.325431330439</v>
      </c>
      <c r="P246" s="76">
        <v>1054.9039251768497</v>
      </c>
      <c r="Q246" s="76">
        <v>1044.4758337896153</v>
      </c>
    </row>
    <row r="247" spans="1:17" ht="11.45" customHeight="1" x14ac:dyDescent="0.25">
      <c r="A247" s="17" t="s">
        <v>23</v>
      </c>
      <c r="B247" s="75">
        <v>0</v>
      </c>
      <c r="C247" s="75">
        <v>1056.7813935597515</v>
      </c>
      <c r="D247" s="75">
        <v>1054.9687325071227</v>
      </c>
      <c r="E247" s="75">
        <v>1052.7116320955688</v>
      </c>
      <c r="F247" s="75">
        <v>1050.0158276597476</v>
      </c>
      <c r="G247" s="75">
        <v>1046.8881209390381</v>
      </c>
      <c r="H247" s="75">
        <v>1043.3363376620832</v>
      </c>
      <c r="I247" s="75">
        <v>1039.3692793437781</v>
      </c>
      <c r="J247" s="75">
        <v>1034.9966698389178</v>
      </c>
      <c r="K247" s="75">
        <v>1030.2290972390826</v>
      </c>
      <c r="L247" s="75">
        <v>1025.0779517527278</v>
      </c>
      <c r="M247" s="75">
        <v>1019.5553602184025</v>
      </c>
      <c r="N247" s="75">
        <v>1013.6741179262087</v>
      </c>
      <c r="O247" s="75">
        <v>1007.4476184305064</v>
      </c>
      <c r="P247" s="75">
        <v>1000.8897820208044</v>
      </c>
      <c r="Q247" s="75">
        <v>994.01498351789064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15368</v>
      </c>
      <c r="C4" s="40">
        <f t="shared" ref="C4:Q4" si="1">SUM(C5,C6,C9)</f>
        <v>15526</v>
      </c>
      <c r="D4" s="40">
        <f t="shared" si="1"/>
        <v>14904</v>
      </c>
      <c r="E4" s="40">
        <f t="shared" si="1"/>
        <v>15081.4</v>
      </c>
      <c r="F4" s="40">
        <f t="shared" si="1"/>
        <v>15305.5</v>
      </c>
      <c r="G4" s="40">
        <f t="shared" si="1"/>
        <v>14601.2</v>
      </c>
      <c r="H4" s="40">
        <f t="shared" si="1"/>
        <v>14720.8</v>
      </c>
      <c r="I4" s="40">
        <f t="shared" si="1"/>
        <v>14648.4</v>
      </c>
      <c r="J4" s="40">
        <f t="shared" si="1"/>
        <v>15915.800000000001</v>
      </c>
      <c r="K4" s="40">
        <f t="shared" si="1"/>
        <v>15458.7</v>
      </c>
      <c r="L4" s="40">
        <f t="shared" si="1"/>
        <v>15556</v>
      </c>
      <c r="M4" s="40">
        <f t="shared" si="1"/>
        <v>15385.000000000002</v>
      </c>
      <c r="N4" s="40">
        <f t="shared" si="1"/>
        <v>16698</v>
      </c>
      <c r="O4" s="40">
        <f t="shared" si="1"/>
        <v>17092.900000000001</v>
      </c>
      <c r="P4" s="40">
        <f t="shared" si="1"/>
        <v>17201.400000000001</v>
      </c>
      <c r="Q4" s="40">
        <f t="shared" si="1"/>
        <v>17958</v>
      </c>
    </row>
    <row r="5" spans="1:17" ht="11.45" customHeight="1" x14ac:dyDescent="0.25">
      <c r="A5" s="91" t="s">
        <v>21</v>
      </c>
      <c r="B5" s="121">
        <v>8068</v>
      </c>
      <c r="C5" s="121">
        <v>8227</v>
      </c>
      <c r="D5" s="121">
        <v>8307</v>
      </c>
      <c r="E5" s="121">
        <v>8563.4</v>
      </c>
      <c r="F5" s="121">
        <v>8725.5</v>
      </c>
      <c r="G5" s="121">
        <v>7934.2000000000007</v>
      </c>
      <c r="H5" s="121">
        <v>7798.8</v>
      </c>
      <c r="I5" s="121">
        <v>7750.4</v>
      </c>
      <c r="J5" s="121">
        <v>9142.8000000000011</v>
      </c>
      <c r="K5" s="121">
        <v>8986.7000000000007</v>
      </c>
      <c r="L5" s="121">
        <v>8997</v>
      </c>
      <c r="M5" s="121">
        <v>8716.0000000000018</v>
      </c>
      <c r="N5" s="121">
        <v>9501.9999999999982</v>
      </c>
      <c r="O5" s="121">
        <v>9580.9000000000015</v>
      </c>
      <c r="P5" s="121">
        <v>9557.4000000000015</v>
      </c>
      <c r="Q5" s="121">
        <v>9833</v>
      </c>
    </row>
    <row r="6" spans="1:17" ht="11.45" customHeight="1" x14ac:dyDescent="0.25">
      <c r="A6" s="19" t="s">
        <v>20</v>
      </c>
      <c r="B6" s="38">
        <f t="shared" ref="B6" si="2">SUM(B7:B8)</f>
        <v>7300</v>
      </c>
      <c r="C6" s="38">
        <f t="shared" ref="C6:Q6" si="3">SUM(C7:C8)</f>
        <v>7299</v>
      </c>
      <c r="D6" s="38">
        <f t="shared" si="3"/>
        <v>6597</v>
      </c>
      <c r="E6" s="38">
        <f t="shared" si="3"/>
        <v>6518</v>
      </c>
      <c r="F6" s="38">
        <f t="shared" si="3"/>
        <v>6579</v>
      </c>
      <c r="G6" s="38">
        <f t="shared" si="3"/>
        <v>6661</v>
      </c>
      <c r="H6" s="38">
        <f t="shared" si="3"/>
        <v>6774</v>
      </c>
      <c r="I6" s="38">
        <f t="shared" si="3"/>
        <v>6569</v>
      </c>
      <c r="J6" s="38">
        <f t="shared" si="3"/>
        <v>6520</v>
      </c>
      <c r="K6" s="38">
        <f t="shared" si="3"/>
        <v>6237</v>
      </c>
      <c r="L6" s="38">
        <f t="shared" si="3"/>
        <v>6288</v>
      </c>
      <c r="M6" s="38">
        <f t="shared" si="3"/>
        <v>6384</v>
      </c>
      <c r="N6" s="38">
        <f t="shared" si="3"/>
        <v>6925</v>
      </c>
      <c r="O6" s="38">
        <f t="shared" si="3"/>
        <v>7266</v>
      </c>
      <c r="P6" s="38">
        <f t="shared" si="3"/>
        <v>7398</v>
      </c>
      <c r="Q6" s="38">
        <f t="shared" si="3"/>
        <v>7879</v>
      </c>
    </row>
    <row r="7" spans="1:17" ht="11.45" customHeight="1" x14ac:dyDescent="0.25">
      <c r="A7" s="62" t="s">
        <v>116</v>
      </c>
      <c r="B7" s="42">
        <v>2990.6327010021573</v>
      </c>
      <c r="C7" s="42">
        <v>3270.2236043238004</v>
      </c>
      <c r="D7" s="42">
        <v>2865.6954419257468</v>
      </c>
      <c r="E7" s="42">
        <v>2782.3054438020745</v>
      </c>
      <c r="F7" s="42">
        <v>3105.4223639223515</v>
      </c>
      <c r="G7" s="42">
        <v>3138.5933512994307</v>
      </c>
      <c r="H7" s="42">
        <v>2980.4643901474742</v>
      </c>
      <c r="I7" s="42">
        <v>2999.745820227115</v>
      </c>
      <c r="J7" s="42">
        <v>2885.4791849639323</v>
      </c>
      <c r="K7" s="42">
        <v>3015.4194516439052</v>
      </c>
      <c r="L7" s="42">
        <v>3036.2319296561809</v>
      </c>
      <c r="M7" s="42">
        <v>3054.2091250142216</v>
      </c>
      <c r="N7" s="42">
        <v>3400.5049020934766</v>
      </c>
      <c r="O7" s="42">
        <v>3377.1986549349763</v>
      </c>
      <c r="P7" s="42">
        <v>3436.7472980236521</v>
      </c>
      <c r="Q7" s="42">
        <v>3562.4972877095779</v>
      </c>
    </row>
    <row r="8" spans="1:17" ht="11.45" customHeight="1" x14ac:dyDescent="0.25">
      <c r="A8" s="62" t="s">
        <v>16</v>
      </c>
      <c r="B8" s="42">
        <v>4309.3672989978422</v>
      </c>
      <c r="C8" s="42">
        <v>4028.7763956761996</v>
      </c>
      <c r="D8" s="42">
        <v>3731.3045580742532</v>
      </c>
      <c r="E8" s="42">
        <v>3735.6945561979255</v>
      </c>
      <c r="F8" s="42">
        <v>3473.5776360776485</v>
      </c>
      <c r="G8" s="42">
        <v>3522.4066487005693</v>
      </c>
      <c r="H8" s="42">
        <v>3793.5356098525258</v>
      </c>
      <c r="I8" s="42">
        <v>3569.254179772885</v>
      </c>
      <c r="J8" s="42">
        <v>3634.5208150360677</v>
      </c>
      <c r="K8" s="42">
        <v>3221.5805483560948</v>
      </c>
      <c r="L8" s="42">
        <v>3251.7680703438191</v>
      </c>
      <c r="M8" s="42">
        <v>3329.7908749857784</v>
      </c>
      <c r="N8" s="42">
        <v>3524.4950979065234</v>
      </c>
      <c r="O8" s="42">
        <v>3888.8013450650237</v>
      </c>
      <c r="P8" s="42">
        <v>3961.2527019763479</v>
      </c>
      <c r="Q8" s="42">
        <v>4316.5027122904221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1</v>
      </c>
      <c r="G9" s="120">
        <v>6</v>
      </c>
      <c r="H9" s="120">
        <v>148</v>
      </c>
      <c r="I9" s="120">
        <v>329</v>
      </c>
      <c r="J9" s="120">
        <v>253</v>
      </c>
      <c r="K9" s="120">
        <v>235</v>
      </c>
      <c r="L9" s="120">
        <v>271</v>
      </c>
      <c r="M9" s="120">
        <v>285</v>
      </c>
      <c r="N9" s="120">
        <v>271</v>
      </c>
      <c r="O9" s="120">
        <v>246</v>
      </c>
      <c r="P9" s="120">
        <v>246</v>
      </c>
      <c r="Q9" s="120">
        <v>246</v>
      </c>
    </row>
    <row r="10" spans="1:17" ht="11.45" customHeight="1" x14ac:dyDescent="0.25">
      <c r="A10" s="25" t="s">
        <v>51</v>
      </c>
      <c r="B10" s="40">
        <f t="shared" ref="B10" si="4">SUM(B11:B12)</f>
        <v>17496</v>
      </c>
      <c r="C10" s="40">
        <f t="shared" ref="C10:Q10" si="5">SUM(C11:C12)</f>
        <v>16900</v>
      </c>
      <c r="D10" s="40">
        <f t="shared" si="5"/>
        <v>15810</v>
      </c>
      <c r="E10" s="40">
        <f t="shared" si="5"/>
        <v>15862</v>
      </c>
      <c r="F10" s="40">
        <f t="shared" si="5"/>
        <v>15092</v>
      </c>
      <c r="G10" s="40">
        <f t="shared" si="5"/>
        <v>14866</v>
      </c>
      <c r="H10" s="40">
        <f t="shared" si="5"/>
        <v>15779</v>
      </c>
      <c r="I10" s="40">
        <f t="shared" si="5"/>
        <v>16303.999999999998</v>
      </c>
      <c r="J10" s="40">
        <f t="shared" si="5"/>
        <v>15437</v>
      </c>
      <c r="K10" s="40">
        <f t="shared" si="5"/>
        <v>12791</v>
      </c>
      <c r="L10" s="40">
        <f t="shared" si="5"/>
        <v>13770</v>
      </c>
      <c r="M10" s="40">
        <f t="shared" si="5"/>
        <v>14316</v>
      </c>
      <c r="N10" s="40">
        <f t="shared" si="5"/>
        <v>14267</v>
      </c>
      <c r="O10" s="40">
        <f t="shared" si="5"/>
        <v>13965</v>
      </c>
      <c r="P10" s="40">
        <f t="shared" si="5"/>
        <v>14574</v>
      </c>
      <c r="Q10" s="40">
        <f t="shared" si="5"/>
        <v>15261</v>
      </c>
    </row>
    <row r="11" spans="1:17" ht="11.45" customHeight="1" x14ac:dyDescent="0.25">
      <c r="A11" s="116" t="s">
        <v>116</v>
      </c>
      <c r="B11" s="42">
        <v>4625.4736714498731</v>
      </c>
      <c r="C11" s="42">
        <v>4057.923517359503</v>
      </c>
      <c r="D11" s="42">
        <v>3837.4522093387654</v>
      </c>
      <c r="E11" s="42">
        <v>3508.6566312323639</v>
      </c>
      <c r="F11" s="42">
        <v>3298.742576467961</v>
      </c>
      <c r="G11" s="42">
        <v>3159.0069113209388</v>
      </c>
      <c r="H11" s="42">
        <v>3688.876901296594</v>
      </c>
      <c r="I11" s="42">
        <v>3710.4296755947876</v>
      </c>
      <c r="J11" s="42">
        <v>3731.6279334956989</v>
      </c>
      <c r="K11" s="42">
        <v>3694.1434796242338</v>
      </c>
      <c r="L11" s="42">
        <v>3726.4603335099837</v>
      </c>
      <c r="M11" s="42">
        <v>3553.9064431391848</v>
      </c>
      <c r="N11" s="42">
        <v>2853.3931070079802</v>
      </c>
      <c r="O11" s="42">
        <v>2796.6484632969268</v>
      </c>
      <c r="P11" s="42">
        <v>3635.7649952621337</v>
      </c>
      <c r="Q11" s="42">
        <v>3549.987835289447</v>
      </c>
    </row>
    <row r="12" spans="1:17" ht="11.45" customHeight="1" x14ac:dyDescent="0.25">
      <c r="A12" s="93" t="s">
        <v>16</v>
      </c>
      <c r="B12" s="36">
        <v>12870.526328550128</v>
      </c>
      <c r="C12" s="36">
        <v>12842.076482640497</v>
      </c>
      <c r="D12" s="36">
        <v>11972.547790661234</v>
      </c>
      <c r="E12" s="36">
        <v>12353.343368767637</v>
      </c>
      <c r="F12" s="36">
        <v>11793.257423532039</v>
      </c>
      <c r="G12" s="36">
        <v>11706.993088679061</v>
      </c>
      <c r="H12" s="36">
        <v>12090.123098703407</v>
      </c>
      <c r="I12" s="36">
        <v>12593.570324405211</v>
      </c>
      <c r="J12" s="36">
        <v>11705.3720665043</v>
      </c>
      <c r="K12" s="36">
        <v>9096.8565203757662</v>
      </c>
      <c r="L12" s="36">
        <v>10043.539666490016</v>
      </c>
      <c r="M12" s="36">
        <v>10762.093556860815</v>
      </c>
      <c r="N12" s="36">
        <v>11413.60689299202</v>
      </c>
      <c r="O12" s="36">
        <v>11168.351536703074</v>
      </c>
      <c r="P12" s="36">
        <v>10938.235004737866</v>
      </c>
      <c r="Q12" s="36">
        <v>11711.012164710553</v>
      </c>
    </row>
    <row r="14" spans="1:17" ht="11.45" customHeight="1" x14ac:dyDescent="0.25">
      <c r="A14" s="27" t="s">
        <v>115</v>
      </c>
      <c r="B14" s="68">
        <f t="shared" ref="B14" si="6">B15+B21</f>
        <v>201.03173491601291</v>
      </c>
      <c r="C14" s="68">
        <f t="shared" ref="C14:Q14" si="7">C15+C21</f>
        <v>198.8270573542199</v>
      </c>
      <c r="D14" s="68">
        <f t="shared" si="7"/>
        <v>205.07090987532862</v>
      </c>
      <c r="E14" s="68">
        <f t="shared" si="7"/>
        <v>215.26005037088061</v>
      </c>
      <c r="F14" s="68">
        <f t="shared" si="7"/>
        <v>219.0341574447196</v>
      </c>
      <c r="G14" s="68">
        <f t="shared" si="7"/>
        <v>212.00986789151523</v>
      </c>
      <c r="H14" s="68">
        <f t="shared" si="7"/>
        <v>216.03377522198161</v>
      </c>
      <c r="I14" s="68">
        <f t="shared" si="7"/>
        <v>221.32692710278508</v>
      </c>
      <c r="J14" s="68">
        <f t="shared" si="7"/>
        <v>243.04351844026209</v>
      </c>
      <c r="K14" s="68">
        <f t="shared" si="7"/>
        <v>242.29658877415014</v>
      </c>
      <c r="L14" s="68">
        <f t="shared" si="7"/>
        <v>225.57317257409181</v>
      </c>
      <c r="M14" s="68">
        <f t="shared" si="7"/>
        <v>225.84342853399113</v>
      </c>
      <c r="N14" s="68">
        <f t="shared" si="7"/>
        <v>234.2553080541982</v>
      </c>
      <c r="O14" s="68">
        <f t="shared" si="7"/>
        <v>236.78197801359141</v>
      </c>
      <c r="P14" s="68">
        <f t="shared" si="7"/>
        <v>239.41535024035488</v>
      </c>
      <c r="Q14" s="68">
        <f t="shared" si="7"/>
        <v>247.29222326349202</v>
      </c>
    </row>
    <row r="15" spans="1:17" ht="11.45" customHeight="1" x14ac:dyDescent="0.25">
      <c r="A15" s="25" t="s">
        <v>39</v>
      </c>
      <c r="B15" s="79">
        <f t="shared" ref="B15" si="8">SUM(B16,B17,B20)</f>
        <v>173.65906824934623</v>
      </c>
      <c r="C15" s="79">
        <f t="shared" ref="C15:Q15" si="9">SUM(C16,C17,C20)</f>
        <v>175.50946911892578</v>
      </c>
      <c r="D15" s="79">
        <f t="shared" si="9"/>
        <v>181.86153487532863</v>
      </c>
      <c r="E15" s="79">
        <f t="shared" si="9"/>
        <v>191.48908262894511</v>
      </c>
      <c r="F15" s="79">
        <f t="shared" si="9"/>
        <v>192.69341670397884</v>
      </c>
      <c r="G15" s="79">
        <f t="shared" si="9"/>
        <v>187.38246048410784</v>
      </c>
      <c r="H15" s="79">
        <f t="shared" si="9"/>
        <v>190.83821966642606</v>
      </c>
      <c r="I15" s="79">
        <f t="shared" si="9"/>
        <v>194.90692710278506</v>
      </c>
      <c r="J15" s="79">
        <f t="shared" si="9"/>
        <v>217.31314806989172</v>
      </c>
      <c r="K15" s="79">
        <f t="shared" si="9"/>
        <v>220.21436655192792</v>
      </c>
      <c r="L15" s="79">
        <f t="shared" si="9"/>
        <v>203.35020961112886</v>
      </c>
      <c r="M15" s="79">
        <f t="shared" si="9"/>
        <v>203.18713223769484</v>
      </c>
      <c r="N15" s="79">
        <f t="shared" si="9"/>
        <v>211.3859330541982</v>
      </c>
      <c r="O15" s="79">
        <f t="shared" si="9"/>
        <v>214.73531134692476</v>
      </c>
      <c r="P15" s="79">
        <f t="shared" si="9"/>
        <v>217.48942431442896</v>
      </c>
      <c r="Q15" s="79">
        <f t="shared" si="9"/>
        <v>223.91444548571425</v>
      </c>
    </row>
    <row r="16" spans="1:17" ht="11.45" customHeight="1" x14ac:dyDescent="0.25">
      <c r="A16" s="91" t="s">
        <v>21</v>
      </c>
      <c r="B16" s="123">
        <v>115.17259766111093</v>
      </c>
      <c r="C16" s="123">
        <v>118.20137923128534</v>
      </c>
      <c r="D16" s="123">
        <v>122.80610630390005</v>
      </c>
      <c r="E16" s="123">
        <v>128.85822548608797</v>
      </c>
      <c r="F16" s="123">
        <v>131.27085521401321</v>
      </c>
      <c r="G16" s="123">
        <v>120.02066047074845</v>
      </c>
      <c r="H16" s="123">
        <v>117.49238003371829</v>
      </c>
      <c r="I16" s="123">
        <v>117.43625504547241</v>
      </c>
      <c r="J16" s="123">
        <v>140.1711554895966</v>
      </c>
      <c r="K16" s="123">
        <v>140.51162778551981</v>
      </c>
      <c r="L16" s="123">
        <v>139.31433890974441</v>
      </c>
      <c r="M16" s="123">
        <v>134.23578023067213</v>
      </c>
      <c r="N16" s="123">
        <v>144.45258839033127</v>
      </c>
      <c r="O16" s="123">
        <v>144.39408125525296</v>
      </c>
      <c r="P16" s="123">
        <v>143.04050217694996</v>
      </c>
      <c r="Q16" s="123">
        <v>144.9215634285714</v>
      </c>
    </row>
    <row r="17" spans="1:17" ht="11.45" customHeight="1" x14ac:dyDescent="0.25">
      <c r="A17" s="19" t="s">
        <v>20</v>
      </c>
      <c r="B17" s="76">
        <f t="shared" ref="B17" si="10">SUM(B18:B19)</f>
        <v>58.486470588235306</v>
      </c>
      <c r="C17" s="76">
        <f t="shared" ref="C17:Q17" si="11">SUM(C18:C19)</f>
        <v>57.308089887640449</v>
      </c>
      <c r="D17" s="76">
        <f t="shared" si="11"/>
        <v>59.055428571428571</v>
      </c>
      <c r="E17" s="76">
        <f t="shared" si="11"/>
        <v>62.630857142857138</v>
      </c>
      <c r="F17" s="76">
        <f t="shared" si="11"/>
        <v>61.418048137542947</v>
      </c>
      <c r="G17" s="76">
        <f t="shared" si="11"/>
        <v>67.334571409486614</v>
      </c>
      <c r="H17" s="76">
        <f t="shared" si="11"/>
        <v>72.676933945487036</v>
      </c>
      <c r="I17" s="76">
        <f t="shared" si="11"/>
        <v>75.975141713977052</v>
      </c>
      <c r="J17" s="76">
        <f t="shared" si="11"/>
        <v>75.97834569950804</v>
      </c>
      <c r="K17" s="76">
        <f t="shared" si="11"/>
        <v>78.600435389319827</v>
      </c>
      <c r="L17" s="76">
        <f t="shared" si="11"/>
        <v>62.776978209069</v>
      </c>
      <c r="M17" s="76">
        <f t="shared" si="11"/>
        <v>67.634559991221593</v>
      </c>
      <c r="N17" s="76">
        <f t="shared" si="11"/>
        <v>65.697394817925669</v>
      </c>
      <c r="O17" s="76">
        <f t="shared" si="11"/>
        <v>69.22898769308317</v>
      </c>
      <c r="P17" s="76">
        <f t="shared" si="11"/>
        <v>73.344396946458559</v>
      </c>
      <c r="Q17" s="76">
        <f t="shared" si="11"/>
        <v>77.905196571428561</v>
      </c>
    </row>
    <row r="18" spans="1:17" ht="11.45" customHeight="1" x14ac:dyDescent="0.25">
      <c r="A18" s="62" t="s">
        <v>17</v>
      </c>
      <c r="B18" s="77">
        <v>26.668125000000003</v>
      </c>
      <c r="C18" s="77">
        <v>28.161907686677782</v>
      </c>
      <c r="D18" s="77">
        <v>27.350697674418605</v>
      </c>
      <c r="E18" s="77">
        <v>28.052639999999997</v>
      </c>
      <c r="F18" s="77">
        <v>28.836000000000006</v>
      </c>
      <c r="G18" s="77">
        <v>30.622754054054059</v>
      </c>
      <c r="H18" s="77">
        <v>34.261121062459573</v>
      </c>
      <c r="I18" s="77">
        <v>35.351437499999996</v>
      </c>
      <c r="J18" s="77">
        <v>40.48617011733073</v>
      </c>
      <c r="K18" s="77">
        <v>39.822053028521921</v>
      </c>
      <c r="L18" s="77">
        <v>39.080250783699064</v>
      </c>
      <c r="M18" s="77">
        <v>38.891456112794621</v>
      </c>
      <c r="N18" s="77">
        <v>39.237251352049441</v>
      </c>
      <c r="O18" s="77">
        <v>38.671355943706523</v>
      </c>
      <c r="P18" s="77">
        <v>38.249797838843563</v>
      </c>
      <c r="Q18" s="77">
        <v>37.266552745871643</v>
      </c>
    </row>
    <row r="19" spans="1:17" ht="11.45" customHeight="1" x14ac:dyDescent="0.25">
      <c r="A19" s="62" t="s">
        <v>16</v>
      </c>
      <c r="B19" s="77">
        <v>31.818345588235303</v>
      </c>
      <c r="C19" s="77">
        <v>29.146182200962663</v>
      </c>
      <c r="D19" s="77">
        <v>31.704730897009966</v>
      </c>
      <c r="E19" s="77">
        <v>34.578217142857142</v>
      </c>
      <c r="F19" s="77">
        <v>32.582048137542941</v>
      </c>
      <c r="G19" s="77">
        <v>36.711817355432558</v>
      </c>
      <c r="H19" s="77">
        <v>38.415812883027463</v>
      </c>
      <c r="I19" s="77">
        <v>40.623704213977057</v>
      </c>
      <c r="J19" s="77">
        <v>35.49217558217731</v>
      </c>
      <c r="K19" s="77">
        <v>38.778382360797906</v>
      </c>
      <c r="L19" s="77">
        <v>23.696727425369939</v>
      </c>
      <c r="M19" s="77">
        <v>28.743103878426972</v>
      </c>
      <c r="N19" s="77">
        <v>26.460143465876229</v>
      </c>
      <c r="O19" s="77">
        <v>30.557631749376647</v>
      </c>
      <c r="P19" s="77">
        <v>35.094599107614997</v>
      </c>
      <c r="Q19" s="77">
        <v>40.638643825556919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4.5133524226925632E-3</v>
      </c>
      <c r="G20" s="122">
        <v>2.7228603872771952E-2</v>
      </c>
      <c r="H20" s="122">
        <v>0.66890568722073818</v>
      </c>
      <c r="I20" s="122">
        <v>1.4955303433355864</v>
      </c>
      <c r="J20" s="122">
        <v>1.1636468807871094</v>
      </c>
      <c r="K20" s="122">
        <v>1.1023033770882691</v>
      </c>
      <c r="L20" s="122">
        <v>1.258892492315463</v>
      </c>
      <c r="M20" s="122">
        <v>1.3167920158011093</v>
      </c>
      <c r="N20" s="122">
        <v>1.2359498459412688</v>
      </c>
      <c r="O20" s="122">
        <v>1.1122423985886158</v>
      </c>
      <c r="P20" s="122">
        <v>1.1045251910204561</v>
      </c>
      <c r="Q20" s="122">
        <v>1.0876854857142857</v>
      </c>
    </row>
    <row r="21" spans="1:17" ht="11.45" customHeight="1" x14ac:dyDescent="0.25">
      <c r="A21" s="25" t="s">
        <v>18</v>
      </c>
      <c r="B21" s="79">
        <f t="shared" ref="B21" si="12">SUM(B22:B23)</f>
        <v>27.372666666666664</v>
      </c>
      <c r="C21" s="79">
        <f t="shared" ref="C21:Q21" si="13">SUM(C22:C23)</f>
        <v>23.317588235294124</v>
      </c>
      <c r="D21" s="79">
        <f t="shared" si="13"/>
        <v>23.209374999999994</v>
      </c>
      <c r="E21" s="79">
        <f t="shared" si="13"/>
        <v>23.770967741935486</v>
      </c>
      <c r="F21" s="79">
        <f t="shared" si="13"/>
        <v>26.340740740740749</v>
      </c>
      <c r="G21" s="79">
        <f t="shared" si="13"/>
        <v>24.627407407407404</v>
      </c>
      <c r="H21" s="79">
        <f t="shared" si="13"/>
        <v>25.195555555555554</v>
      </c>
      <c r="I21" s="79">
        <f t="shared" si="13"/>
        <v>26.42</v>
      </c>
      <c r="J21" s="79">
        <f t="shared" si="13"/>
        <v>25.73037037037037</v>
      </c>
      <c r="K21" s="79">
        <f t="shared" si="13"/>
        <v>22.082222222222221</v>
      </c>
      <c r="L21" s="79">
        <f t="shared" si="13"/>
        <v>22.22296296296296</v>
      </c>
      <c r="M21" s="79">
        <f t="shared" si="13"/>
        <v>22.656296296296297</v>
      </c>
      <c r="N21" s="79">
        <f t="shared" si="13"/>
        <v>22.869374999999998</v>
      </c>
      <c r="O21" s="79">
        <f t="shared" si="13"/>
        <v>22.046666666666667</v>
      </c>
      <c r="P21" s="79">
        <f t="shared" si="13"/>
        <v>21.925925925925924</v>
      </c>
      <c r="Q21" s="79">
        <f t="shared" si="13"/>
        <v>23.377777777777776</v>
      </c>
    </row>
    <row r="22" spans="1:17" ht="11.45" customHeight="1" x14ac:dyDescent="0.25">
      <c r="A22" s="116" t="s">
        <v>17</v>
      </c>
      <c r="B22" s="77">
        <v>6.7407333333333348</v>
      </c>
      <c r="C22" s="77">
        <v>5.2034705882352954</v>
      </c>
      <c r="D22" s="77">
        <v>5.2368749999999995</v>
      </c>
      <c r="E22" s="77">
        <v>5.6008927530287851</v>
      </c>
      <c r="F22" s="77">
        <v>5.3401501729519953</v>
      </c>
      <c r="G22" s="77">
        <v>4.8512570267434008</v>
      </c>
      <c r="H22" s="77">
        <v>5.471111111111111</v>
      </c>
      <c r="I22" s="77">
        <v>5.5814814814814806</v>
      </c>
      <c r="J22" s="77">
        <v>5.7814814814814817</v>
      </c>
      <c r="K22" s="77">
        <v>5.9540740740740734</v>
      </c>
      <c r="L22" s="77">
        <v>5.6051851851851859</v>
      </c>
      <c r="M22" s="77">
        <v>5.2311111111111108</v>
      </c>
      <c r="N22" s="77">
        <v>4.2335218015549847</v>
      </c>
      <c r="O22" s="77">
        <v>4.0881481481481483</v>
      </c>
      <c r="P22" s="77">
        <v>5.087976257058382</v>
      </c>
      <c r="Q22" s="77">
        <v>5.0505303998507207</v>
      </c>
    </row>
    <row r="23" spans="1:17" ht="11.45" customHeight="1" x14ac:dyDescent="0.25">
      <c r="A23" s="93" t="s">
        <v>16</v>
      </c>
      <c r="B23" s="74">
        <v>20.631933333333329</v>
      </c>
      <c r="C23" s="74">
        <v>18.11411764705883</v>
      </c>
      <c r="D23" s="74">
        <v>17.972499999999997</v>
      </c>
      <c r="E23" s="74">
        <v>18.170074988906702</v>
      </c>
      <c r="F23" s="74">
        <v>21.000590567788752</v>
      </c>
      <c r="G23" s="74">
        <v>19.776150380664003</v>
      </c>
      <c r="H23" s="74">
        <v>19.724444444444444</v>
      </c>
      <c r="I23" s="74">
        <v>20.838518518518519</v>
      </c>
      <c r="J23" s="74">
        <v>19.948888888888888</v>
      </c>
      <c r="K23" s="74">
        <v>16.128148148148149</v>
      </c>
      <c r="L23" s="74">
        <v>16.617777777777775</v>
      </c>
      <c r="M23" s="74">
        <v>17.425185185185185</v>
      </c>
      <c r="N23" s="74">
        <v>18.635853198445012</v>
      </c>
      <c r="O23" s="74">
        <v>17.958518518518517</v>
      </c>
      <c r="P23" s="74">
        <v>16.837949668867541</v>
      </c>
      <c r="Q23" s="74">
        <v>18.327247377927055</v>
      </c>
    </row>
    <row r="25" spans="1:17" ht="11.45" customHeight="1" x14ac:dyDescent="0.25">
      <c r="A25" s="27" t="s">
        <v>114</v>
      </c>
      <c r="B25" s="68">
        <f t="shared" ref="B25:Q25" si="14">B26+B32</f>
        <v>1421.5</v>
      </c>
      <c r="C25" s="68">
        <f t="shared" si="14"/>
        <v>1449.5</v>
      </c>
      <c r="D25" s="68">
        <f t="shared" si="14"/>
        <v>1490.5</v>
      </c>
      <c r="E25" s="68">
        <f t="shared" si="14"/>
        <v>1553.5</v>
      </c>
      <c r="F25" s="68">
        <f t="shared" si="14"/>
        <v>1582.5</v>
      </c>
      <c r="G25" s="68">
        <f t="shared" si="14"/>
        <v>1595</v>
      </c>
      <c r="H25" s="68">
        <f t="shared" si="14"/>
        <v>1617</v>
      </c>
      <c r="I25" s="68">
        <f t="shared" si="14"/>
        <v>1630.5</v>
      </c>
      <c r="J25" s="68">
        <f t="shared" si="14"/>
        <v>1736.5</v>
      </c>
      <c r="K25" s="68">
        <f t="shared" si="14"/>
        <v>1749</v>
      </c>
      <c r="L25" s="68">
        <f t="shared" si="14"/>
        <v>1764</v>
      </c>
      <c r="M25" s="68">
        <f t="shared" si="14"/>
        <v>1776.5</v>
      </c>
      <c r="N25" s="68">
        <f t="shared" si="14"/>
        <v>1791.5</v>
      </c>
      <c r="O25" s="68">
        <f t="shared" si="14"/>
        <v>1810</v>
      </c>
      <c r="P25" s="68">
        <f t="shared" si="14"/>
        <v>1828.5</v>
      </c>
      <c r="Q25" s="68">
        <f t="shared" si="14"/>
        <v>1824.5</v>
      </c>
    </row>
    <row r="26" spans="1:17" ht="11.45" customHeight="1" x14ac:dyDescent="0.25">
      <c r="A26" s="25" t="s">
        <v>39</v>
      </c>
      <c r="B26" s="79">
        <f t="shared" ref="B26:Q26" si="15">SUM(B27,B28,B31)</f>
        <v>1229.5</v>
      </c>
      <c r="C26" s="79">
        <f t="shared" si="15"/>
        <v>1262.5</v>
      </c>
      <c r="D26" s="79">
        <f t="shared" si="15"/>
        <v>1302.5</v>
      </c>
      <c r="E26" s="79">
        <f t="shared" si="15"/>
        <v>1365.5</v>
      </c>
      <c r="F26" s="79">
        <f t="shared" si="15"/>
        <v>1393.5</v>
      </c>
      <c r="G26" s="79">
        <f t="shared" si="15"/>
        <v>1404.5</v>
      </c>
      <c r="H26" s="79">
        <f t="shared" si="15"/>
        <v>1425.5</v>
      </c>
      <c r="I26" s="79">
        <f t="shared" si="15"/>
        <v>1439</v>
      </c>
      <c r="J26" s="79">
        <f t="shared" si="15"/>
        <v>1544</v>
      </c>
      <c r="K26" s="79">
        <f t="shared" si="15"/>
        <v>1555.5</v>
      </c>
      <c r="L26" s="79">
        <f t="shared" si="15"/>
        <v>1570.5</v>
      </c>
      <c r="M26" s="79">
        <f t="shared" si="15"/>
        <v>1582.5</v>
      </c>
      <c r="N26" s="79">
        <f t="shared" si="15"/>
        <v>1598</v>
      </c>
      <c r="O26" s="79">
        <f t="shared" si="15"/>
        <v>1611</v>
      </c>
      <c r="P26" s="79">
        <f t="shared" si="15"/>
        <v>1631</v>
      </c>
      <c r="Q26" s="79">
        <f t="shared" si="15"/>
        <v>1627.5</v>
      </c>
    </row>
    <row r="27" spans="1:17" ht="11.45" customHeight="1" x14ac:dyDescent="0.25">
      <c r="A27" s="91" t="s">
        <v>21</v>
      </c>
      <c r="B27" s="123">
        <v>1012.5</v>
      </c>
      <c r="C27" s="123">
        <v>1039.5</v>
      </c>
      <c r="D27" s="123">
        <v>1079.5</v>
      </c>
      <c r="E27" s="123">
        <v>1133</v>
      </c>
      <c r="F27" s="123">
        <v>1154</v>
      </c>
      <c r="G27" s="123">
        <v>1154.5</v>
      </c>
      <c r="H27" s="123">
        <v>1154.5</v>
      </c>
      <c r="I27" s="123">
        <v>1154.5</v>
      </c>
      <c r="J27" s="123">
        <v>1232.5</v>
      </c>
      <c r="K27" s="123">
        <v>1235.5</v>
      </c>
      <c r="L27" s="123">
        <v>1243</v>
      </c>
      <c r="M27" s="123">
        <v>1255</v>
      </c>
      <c r="N27" s="123">
        <v>1270</v>
      </c>
      <c r="O27" s="123">
        <v>1284</v>
      </c>
      <c r="P27" s="123">
        <v>1304.5</v>
      </c>
      <c r="Q27" s="123">
        <v>1304.5</v>
      </c>
    </row>
    <row r="28" spans="1:17" ht="11.45" customHeight="1" x14ac:dyDescent="0.25">
      <c r="A28" s="19" t="s">
        <v>20</v>
      </c>
      <c r="B28" s="76">
        <f t="shared" ref="B28:Q28" si="16">SUM(B29:B30)</f>
        <v>217</v>
      </c>
      <c r="C28" s="76">
        <f t="shared" si="16"/>
        <v>223</v>
      </c>
      <c r="D28" s="76">
        <f t="shared" si="16"/>
        <v>223</v>
      </c>
      <c r="E28" s="76">
        <f t="shared" si="16"/>
        <v>232.5</v>
      </c>
      <c r="F28" s="76">
        <f t="shared" si="16"/>
        <v>239</v>
      </c>
      <c r="G28" s="76">
        <f t="shared" si="16"/>
        <v>249.5</v>
      </c>
      <c r="H28" s="76">
        <f t="shared" si="16"/>
        <v>269.5</v>
      </c>
      <c r="I28" s="76">
        <f t="shared" si="16"/>
        <v>281.5</v>
      </c>
      <c r="J28" s="76">
        <f t="shared" si="16"/>
        <v>308.5</v>
      </c>
      <c r="K28" s="76">
        <f t="shared" si="16"/>
        <v>317</v>
      </c>
      <c r="L28" s="76">
        <f t="shared" si="16"/>
        <v>324.5</v>
      </c>
      <c r="M28" s="76">
        <f t="shared" si="16"/>
        <v>324.5</v>
      </c>
      <c r="N28" s="76">
        <f t="shared" si="16"/>
        <v>325</v>
      </c>
      <c r="O28" s="76">
        <f t="shared" si="16"/>
        <v>324</v>
      </c>
      <c r="P28" s="76">
        <f t="shared" si="16"/>
        <v>323.5</v>
      </c>
      <c r="Q28" s="76">
        <f t="shared" si="16"/>
        <v>320</v>
      </c>
    </row>
    <row r="29" spans="1:17" ht="11.45" customHeight="1" x14ac:dyDescent="0.25">
      <c r="A29" s="62" t="s">
        <v>17</v>
      </c>
      <c r="B29" s="77">
        <v>98.5</v>
      </c>
      <c r="C29" s="77">
        <v>104</v>
      </c>
      <c r="D29" s="77">
        <v>104</v>
      </c>
      <c r="E29" s="77">
        <v>104</v>
      </c>
      <c r="F29" s="77">
        <v>106.5</v>
      </c>
      <c r="G29" s="77">
        <v>113</v>
      </c>
      <c r="H29" s="77">
        <v>126.5</v>
      </c>
      <c r="I29" s="77">
        <v>130.5</v>
      </c>
      <c r="J29" s="77">
        <v>149.5</v>
      </c>
      <c r="K29" s="77">
        <v>158</v>
      </c>
      <c r="L29" s="77">
        <v>156.5</v>
      </c>
      <c r="M29" s="77">
        <v>156.5</v>
      </c>
      <c r="N29" s="77">
        <v>156.5</v>
      </c>
      <c r="O29" s="77">
        <v>155.5</v>
      </c>
      <c r="P29" s="77">
        <v>155</v>
      </c>
      <c r="Q29" s="77">
        <v>151.5</v>
      </c>
    </row>
    <row r="30" spans="1:17" ht="11.45" customHeight="1" x14ac:dyDescent="0.25">
      <c r="A30" s="62" t="s">
        <v>16</v>
      </c>
      <c r="B30" s="77">
        <v>118.5</v>
      </c>
      <c r="C30" s="77">
        <v>119</v>
      </c>
      <c r="D30" s="77">
        <v>119</v>
      </c>
      <c r="E30" s="77">
        <v>128.5</v>
      </c>
      <c r="F30" s="77">
        <v>132.5</v>
      </c>
      <c r="G30" s="77">
        <v>136.5</v>
      </c>
      <c r="H30" s="77">
        <v>143</v>
      </c>
      <c r="I30" s="77">
        <v>151</v>
      </c>
      <c r="J30" s="77">
        <v>159</v>
      </c>
      <c r="K30" s="77">
        <v>159</v>
      </c>
      <c r="L30" s="77">
        <v>168</v>
      </c>
      <c r="M30" s="77">
        <v>168</v>
      </c>
      <c r="N30" s="77">
        <v>168.5</v>
      </c>
      <c r="O30" s="77">
        <v>168.5</v>
      </c>
      <c r="P30" s="77">
        <v>168.5</v>
      </c>
      <c r="Q30" s="77">
        <v>168.5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0.5</v>
      </c>
      <c r="G31" s="122">
        <v>0.5</v>
      </c>
      <c r="H31" s="122">
        <v>1.5</v>
      </c>
      <c r="I31" s="122">
        <v>3</v>
      </c>
      <c r="J31" s="122">
        <v>3</v>
      </c>
      <c r="K31" s="122">
        <v>3</v>
      </c>
      <c r="L31" s="122">
        <v>3</v>
      </c>
      <c r="M31" s="122">
        <v>3</v>
      </c>
      <c r="N31" s="122">
        <v>3</v>
      </c>
      <c r="O31" s="122">
        <v>3</v>
      </c>
      <c r="P31" s="122">
        <v>3</v>
      </c>
      <c r="Q31" s="122">
        <v>3</v>
      </c>
    </row>
    <row r="32" spans="1:17" ht="11.45" customHeight="1" x14ac:dyDescent="0.25">
      <c r="A32" s="25" t="s">
        <v>18</v>
      </c>
      <c r="B32" s="79">
        <f t="shared" ref="B32:Q32" si="17">SUM(B33:B34)</f>
        <v>192</v>
      </c>
      <c r="C32" s="79">
        <f t="shared" si="17"/>
        <v>187</v>
      </c>
      <c r="D32" s="79">
        <f t="shared" si="17"/>
        <v>188</v>
      </c>
      <c r="E32" s="79">
        <f t="shared" si="17"/>
        <v>188</v>
      </c>
      <c r="F32" s="79">
        <f t="shared" si="17"/>
        <v>189</v>
      </c>
      <c r="G32" s="79">
        <f t="shared" si="17"/>
        <v>190.5</v>
      </c>
      <c r="H32" s="79">
        <f t="shared" si="17"/>
        <v>191.5</v>
      </c>
      <c r="I32" s="79">
        <f t="shared" si="17"/>
        <v>191.5</v>
      </c>
      <c r="J32" s="79">
        <f t="shared" si="17"/>
        <v>192.5</v>
      </c>
      <c r="K32" s="79">
        <f t="shared" si="17"/>
        <v>193.5</v>
      </c>
      <c r="L32" s="79">
        <f t="shared" si="17"/>
        <v>193.5</v>
      </c>
      <c r="M32" s="79">
        <f t="shared" si="17"/>
        <v>194</v>
      </c>
      <c r="N32" s="79">
        <f t="shared" si="17"/>
        <v>193.5</v>
      </c>
      <c r="O32" s="79">
        <f t="shared" si="17"/>
        <v>199</v>
      </c>
      <c r="P32" s="79">
        <f t="shared" si="17"/>
        <v>197.5</v>
      </c>
      <c r="Q32" s="79">
        <f t="shared" si="17"/>
        <v>197</v>
      </c>
    </row>
    <row r="33" spans="1:17" ht="11.45" customHeight="1" x14ac:dyDescent="0.25">
      <c r="A33" s="116" t="s">
        <v>17</v>
      </c>
      <c r="B33" s="77">
        <v>69.5</v>
      </c>
      <c r="C33" s="77">
        <v>64</v>
      </c>
      <c r="D33" s="77">
        <v>64</v>
      </c>
      <c r="E33" s="77">
        <v>64</v>
      </c>
      <c r="F33" s="77">
        <v>64.5</v>
      </c>
      <c r="G33" s="77">
        <v>65</v>
      </c>
      <c r="H33" s="77">
        <v>65</v>
      </c>
      <c r="I33" s="77">
        <v>65</v>
      </c>
      <c r="J33" s="77">
        <v>65</v>
      </c>
      <c r="K33" s="77">
        <v>65</v>
      </c>
      <c r="L33" s="77">
        <v>65</v>
      </c>
      <c r="M33" s="77">
        <v>65.5</v>
      </c>
      <c r="N33" s="77">
        <v>65</v>
      </c>
      <c r="O33" s="77">
        <v>65</v>
      </c>
      <c r="P33" s="77">
        <v>65</v>
      </c>
      <c r="Q33" s="77">
        <v>64.5</v>
      </c>
    </row>
    <row r="34" spans="1:17" ht="11.45" customHeight="1" x14ac:dyDescent="0.25">
      <c r="A34" s="93" t="s">
        <v>16</v>
      </c>
      <c r="B34" s="74">
        <v>122.5</v>
      </c>
      <c r="C34" s="74">
        <v>123</v>
      </c>
      <c r="D34" s="74">
        <v>124</v>
      </c>
      <c r="E34" s="74">
        <v>124</v>
      </c>
      <c r="F34" s="74">
        <v>124.5</v>
      </c>
      <c r="G34" s="74">
        <v>125.5</v>
      </c>
      <c r="H34" s="74">
        <v>126.5</v>
      </c>
      <c r="I34" s="74">
        <v>126.5</v>
      </c>
      <c r="J34" s="74">
        <v>127.5</v>
      </c>
      <c r="K34" s="74">
        <v>128.5</v>
      </c>
      <c r="L34" s="74">
        <v>128.5</v>
      </c>
      <c r="M34" s="74">
        <v>128.5</v>
      </c>
      <c r="N34" s="74">
        <v>128.5</v>
      </c>
      <c r="O34" s="74">
        <v>134</v>
      </c>
      <c r="P34" s="74">
        <v>132.5</v>
      </c>
      <c r="Q34" s="74">
        <v>132.5</v>
      </c>
    </row>
    <row r="36" spans="1:17" ht="11.45" customHeight="1" x14ac:dyDescent="0.25">
      <c r="A36" s="27" t="s">
        <v>113</v>
      </c>
      <c r="B36" s="68">
        <f t="shared" ref="B36:Q36" si="18">B37+B43</f>
        <v>1421.5</v>
      </c>
      <c r="C36" s="68">
        <f t="shared" si="18"/>
        <v>1449.5</v>
      </c>
      <c r="D36" s="68">
        <f t="shared" si="18"/>
        <v>1490.5</v>
      </c>
      <c r="E36" s="68">
        <f t="shared" si="18"/>
        <v>1553.5</v>
      </c>
      <c r="F36" s="68">
        <f t="shared" si="18"/>
        <v>1582.5</v>
      </c>
      <c r="G36" s="68">
        <f t="shared" si="18"/>
        <v>1595</v>
      </c>
      <c r="H36" s="68">
        <f t="shared" si="18"/>
        <v>1617</v>
      </c>
      <c r="I36" s="68">
        <f t="shared" si="18"/>
        <v>1630.5</v>
      </c>
      <c r="J36" s="68">
        <f t="shared" si="18"/>
        <v>1736.5</v>
      </c>
      <c r="K36" s="68">
        <f t="shared" si="18"/>
        <v>1749</v>
      </c>
      <c r="L36" s="68">
        <f t="shared" si="18"/>
        <v>1764</v>
      </c>
      <c r="M36" s="68">
        <f t="shared" si="18"/>
        <v>1776.5</v>
      </c>
      <c r="N36" s="68">
        <f t="shared" si="18"/>
        <v>1791.5</v>
      </c>
      <c r="O36" s="68">
        <f t="shared" si="18"/>
        <v>1810</v>
      </c>
      <c r="P36" s="68">
        <f t="shared" si="18"/>
        <v>1828.5</v>
      </c>
      <c r="Q36" s="68">
        <f t="shared" si="18"/>
        <v>1824.5</v>
      </c>
    </row>
    <row r="37" spans="1:17" ht="11.45" customHeight="1" x14ac:dyDescent="0.25">
      <c r="A37" s="25" t="s">
        <v>39</v>
      </c>
      <c r="B37" s="79">
        <f t="shared" ref="B37:Q37" si="19">SUM(B38,B39,B42)</f>
        <v>1229.5</v>
      </c>
      <c r="C37" s="79">
        <f t="shared" si="19"/>
        <v>1262.5</v>
      </c>
      <c r="D37" s="79">
        <f t="shared" si="19"/>
        <v>1302.5</v>
      </c>
      <c r="E37" s="79">
        <f t="shared" si="19"/>
        <v>1365.5</v>
      </c>
      <c r="F37" s="79">
        <f t="shared" si="19"/>
        <v>1393.5</v>
      </c>
      <c r="G37" s="79">
        <f t="shared" si="19"/>
        <v>1404.5</v>
      </c>
      <c r="H37" s="79">
        <f t="shared" si="19"/>
        <v>1425.5</v>
      </c>
      <c r="I37" s="79">
        <f t="shared" si="19"/>
        <v>1439</v>
      </c>
      <c r="J37" s="79">
        <f t="shared" si="19"/>
        <v>1544</v>
      </c>
      <c r="K37" s="79">
        <f t="shared" si="19"/>
        <v>1555.5</v>
      </c>
      <c r="L37" s="79">
        <f t="shared" si="19"/>
        <v>1570.5</v>
      </c>
      <c r="M37" s="79">
        <f t="shared" si="19"/>
        <v>1582.5</v>
      </c>
      <c r="N37" s="79">
        <f t="shared" si="19"/>
        <v>1598</v>
      </c>
      <c r="O37" s="79">
        <f t="shared" si="19"/>
        <v>1611</v>
      </c>
      <c r="P37" s="79">
        <f t="shared" si="19"/>
        <v>1631</v>
      </c>
      <c r="Q37" s="79">
        <f t="shared" si="19"/>
        <v>1627.5</v>
      </c>
    </row>
    <row r="38" spans="1:17" ht="11.45" customHeight="1" x14ac:dyDescent="0.25">
      <c r="A38" s="91" t="s">
        <v>21</v>
      </c>
      <c r="B38" s="123">
        <v>1012.5</v>
      </c>
      <c r="C38" s="123">
        <v>1039.5</v>
      </c>
      <c r="D38" s="123">
        <v>1079.5</v>
      </c>
      <c r="E38" s="123">
        <v>1133</v>
      </c>
      <c r="F38" s="123">
        <v>1154</v>
      </c>
      <c r="G38" s="123">
        <v>1154.5</v>
      </c>
      <c r="H38" s="123">
        <v>1154.5</v>
      </c>
      <c r="I38" s="123">
        <v>1154.5</v>
      </c>
      <c r="J38" s="123">
        <v>1232.5</v>
      </c>
      <c r="K38" s="123">
        <v>1235.5</v>
      </c>
      <c r="L38" s="123">
        <v>1243</v>
      </c>
      <c r="M38" s="123">
        <v>1255</v>
      </c>
      <c r="N38" s="123">
        <v>1270</v>
      </c>
      <c r="O38" s="123">
        <v>1284</v>
      </c>
      <c r="P38" s="123">
        <v>1304.5</v>
      </c>
      <c r="Q38" s="123">
        <v>1304.5</v>
      </c>
    </row>
    <row r="39" spans="1:17" ht="11.45" customHeight="1" x14ac:dyDescent="0.25">
      <c r="A39" s="19" t="s">
        <v>20</v>
      </c>
      <c r="B39" s="76">
        <f t="shared" ref="B39:Q39" si="20">SUM(B40:B41)</f>
        <v>217</v>
      </c>
      <c r="C39" s="76">
        <f t="shared" si="20"/>
        <v>223</v>
      </c>
      <c r="D39" s="76">
        <f t="shared" si="20"/>
        <v>223</v>
      </c>
      <c r="E39" s="76">
        <f t="shared" si="20"/>
        <v>232.5</v>
      </c>
      <c r="F39" s="76">
        <f t="shared" si="20"/>
        <v>239</v>
      </c>
      <c r="G39" s="76">
        <f t="shared" si="20"/>
        <v>249.5</v>
      </c>
      <c r="H39" s="76">
        <f t="shared" si="20"/>
        <v>269.5</v>
      </c>
      <c r="I39" s="76">
        <f t="shared" si="20"/>
        <v>281.5</v>
      </c>
      <c r="J39" s="76">
        <f t="shared" si="20"/>
        <v>308.5</v>
      </c>
      <c r="K39" s="76">
        <f t="shared" si="20"/>
        <v>317</v>
      </c>
      <c r="L39" s="76">
        <f t="shared" si="20"/>
        <v>324.5</v>
      </c>
      <c r="M39" s="76">
        <f t="shared" si="20"/>
        <v>324.5</v>
      </c>
      <c r="N39" s="76">
        <f t="shared" si="20"/>
        <v>325</v>
      </c>
      <c r="O39" s="76">
        <f t="shared" si="20"/>
        <v>324</v>
      </c>
      <c r="P39" s="76">
        <f t="shared" si="20"/>
        <v>323.5</v>
      </c>
      <c r="Q39" s="76">
        <f t="shared" si="20"/>
        <v>320</v>
      </c>
    </row>
    <row r="40" spans="1:17" ht="11.45" customHeight="1" x14ac:dyDescent="0.25">
      <c r="A40" s="62" t="s">
        <v>17</v>
      </c>
      <c r="B40" s="77">
        <v>98.5</v>
      </c>
      <c r="C40" s="77">
        <v>104</v>
      </c>
      <c r="D40" s="77">
        <v>104</v>
      </c>
      <c r="E40" s="77">
        <v>104</v>
      </c>
      <c r="F40" s="77">
        <v>106.5</v>
      </c>
      <c r="G40" s="77">
        <v>113</v>
      </c>
      <c r="H40" s="77">
        <v>126.5</v>
      </c>
      <c r="I40" s="77">
        <v>130.5</v>
      </c>
      <c r="J40" s="77">
        <v>149.5</v>
      </c>
      <c r="K40" s="77">
        <v>158</v>
      </c>
      <c r="L40" s="77">
        <v>156.5</v>
      </c>
      <c r="M40" s="77">
        <v>156.5</v>
      </c>
      <c r="N40" s="77">
        <v>156.5</v>
      </c>
      <c r="O40" s="77">
        <v>155.5</v>
      </c>
      <c r="P40" s="77">
        <v>155</v>
      </c>
      <c r="Q40" s="77">
        <v>151.5</v>
      </c>
    </row>
    <row r="41" spans="1:17" ht="11.45" customHeight="1" x14ac:dyDescent="0.25">
      <c r="A41" s="62" t="s">
        <v>16</v>
      </c>
      <c r="B41" s="77">
        <v>118.5</v>
      </c>
      <c r="C41" s="77">
        <v>119</v>
      </c>
      <c r="D41" s="77">
        <v>119</v>
      </c>
      <c r="E41" s="77">
        <v>128.5</v>
      </c>
      <c r="F41" s="77">
        <v>132.5</v>
      </c>
      <c r="G41" s="77">
        <v>136.5</v>
      </c>
      <c r="H41" s="77">
        <v>143</v>
      </c>
      <c r="I41" s="77">
        <v>151</v>
      </c>
      <c r="J41" s="77">
        <v>159</v>
      </c>
      <c r="K41" s="77">
        <v>159</v>
      </c>
      <c r="L41" s="77">
        <v>168</v>
      </c>
      <c r="M41" s="77">
        <v>168</v>
      </c>
      <c r="N41" s="77">
        <v>168.5</v>
      </c>
      <c r="O41" s="77">
        <v>168.5</v>
      </c>
      <c r="P41" s="77">
        <v>168.5</v>
      </c>
      <c r="Q41" s="77">
        <v>168.5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0.5</v>
      </c>
      <c r="G42" s="122">
        <v>0.5</v>
      </c>
      <c r="H42" s="122">
        <v>1.5</v>
      </c>
      <c r="I42" s="122">
        <v>3</v>
      </c>
      <c r="J42" s="122">
        <v>3</v>
      </c>
      <c r="K42" s="122">
        <v>3</v>
      </c>
      <c r="L42" s="122">
        <v>3</v>
      </c>
      <c r="M42" s="122">
        <v>3</v>
      </c>
      <c r="N42" s="122">
        <v>3</v>
      </c>
      <c r="O42" s="122">
        <v>3</v>
      </c>
      <c r="P42" s="122">
        <v>3</v>
      </c>
      <c r="Q42" s="122">
        <v>3</v>
      </c>
    </row>
    <row r="43" spans="1:17" ht="11.45" customHeight="1" x14ac:dyDescent="0.25">
      <c r="A43" s="25" t="s">
        <v>18</v>
      </c>
      <c r="B43" s="79">
        <f t="shared" ref="B43:Q43" si="21">SUM(B44:B45)</f>
        <v>192</v>
      </c>
      <c r="C43" s="79">
        <f t="shared" si="21"/>
        <v>187</v>
      </c>
      <c r="D43" s="79">
        <f t="shared" si="21"/>
        <v>188</v>
      </c>
      <c r="E43" s="79">
        <f t="shared" si="21"/>
        <v>188</v>
      </c>
      <c r="F43" s="79">
        <f t="shared" si="21"/>
        <v>189</v>
      </c>
      <c r="G43" s="79">
        <f t="shared" si="21"/>
        <v>190.5</v>
      </c>
      <c r="H43" s="79">
        <f t="shared" si="21"/>
        <v>191.5</v>
      </c>
      <c r="I43" s="79">
        <f t="shared" si="21"/>
        <v>191.5</v>
      </c>
      <c r="J43" s="79">
        <f t="shared" si="21"/>
        <v>192.5</v>
      </c>
      <c r="K43" s="79">
        <f t="shared" si="21"/>
        <v>193.5</v>
      </c>
      <c r="L43" s="79">
        <f t="shared" si="21"/>
        <v>193.5</v>
      </c>
      <c r="M43" s="79">
        <f t="shared" si="21"/>
        <v>194</v>
      </c>
      <c r="N43" s="79">
        <f t="shared" si="21"/>
        <v>193.5</v>
      </c>
      <c r="O43" s="79">
        <f t="shared" si="21"/>
        <v>199</v>
      </c>
      <c r="P43" s="79">
        <f t="shared" si="21"/>
        <v>197.5</v>
      </c>
      <c r="Q43" s="79">
        <f t="shared" si="21"/>
        <v>197</v>
      </c>
    </row>
    <row r="44" spans="1:17" ht="11.45" customHeight="1" x14ac:dyDescent="0.25">
      <c r="A44" s="116" t="s">
        <v>17</v>
      </c>
      <c r="B44" s="77">
        <v>69.5</v>
      </c>
      <c r="C44" s="77">
        <v>64</v>
      </c>
      <c r="D44" s="77">
        <v>64</v>
      </c>
      <c r="E44" s="77">
        <v>64</v>
      </c>
      <c r="F44" s="77">
        <v>64.5</v>
      </c>
      <c r="G44" s="77">
        <v>65</v>
      </c>
      <c r="H44" s="77">
        <v>65</v>
      </c>
      <c r="I44" s="77">
        <v>65</v>
      </c>
      <c r="J44" s="77">
        <v>65</v>
      </c>
      <c r="K44" s="77">
        <v>65</v>
      </c>
      <c r="L44" s="77">
        <v>65</v>
      </c>
      <c r="M44" s="77">
        <v>65.5</v>
      </c>
      <c r="N44" s="77">
        <v>65</v>
      </c>
      <c r="O44" s="77">
        <v>65</v>
      </c>
      <c r="P44" s="77">
        <v>65</v>
      </c>
      <c r="Q44" s="77">
        <v>64.5</v>
      </c>
    </row>
    <row r="45" spans="1:17" ht="11.45" customHeight="1" x14ac:dyDescent="0.25">
      <c r="A45" s="93" t="s">
        <v>16</v>
      </c>
      <c r="B45" s="74">
        <v>122.5</v>
      </c>
      <c r="C45" s="74">
        <v>123</v>
      </c>
      <c r="D45" s="74">
        <v>124</v>
      </c>
      <c r="E45" s="74">
        <v>124</v>
      </c>
      <c r="F45" s="74">
        <v>124.5</v>
      </c>
      <c r="G45" s="74">
        <v>125.5</v>
      </c>
      <c r="H45" s="74">
        <v>126.5</v>
      </c>
      <c r="I45" s="74">
        <v>126.5</v>
      </c>
      <c r="J45" s="74">
        <v>127.5</v>
      </c>
      <c r="K45" s="74">
        <v>128.5</v>
      </c>
      <c r="L45" s="74">
        <v>128.5</v>
      </c>
      <c r="M45" s="74">
        <v>128.5</v>
      </c>
      <c r="N45" s="74">
        <v>128.5</v>
      </c>
      <c r="O45" s="74">
        <v>134</v>
      </c>
      <c r="P45" s="74">
        <v>132.5</v>
      </c>
      <c r="Q45" s="74">
        <v>132.5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33.5</v>
      </c>
      <c r="D47" s="68">
        <f t="shared" si="22"/>
        <v>41</v>
      </c>
      <c r="E47" s="68">
        <f t="shared" si="22"/>
        <v>63</v>
      </c>
      <c r="F47" s="68">
        <f t="shared" si="22"/>
        <v>29</v>
      </c>
      <c r="G47" s="68">
        <f t="shared" si="22"/>
        <v>12.5</v>
      </c>
      <c r="H47" s="68">
        <f t="shared" si="22"/>
        <v>22</v>
      </c>
      <c r="I47" s="68">
        <f t="shared" si="22"/>
        <v>13.5</v>
      </c>
      <c r="J47" s="68">
        <f t="shared" si="22"/>
        <v>106</v>
      </c>
      <c r="K47" s="68">
        <f t="shared" si="22"/>
        <v>12.5</v>
      </c>
      <c r="L47" s="68">
        <f t="shared" si="22"/>
        <v>16.5</v>
      </c>
      <c r="M47" s="68">
        <f t="shared" si="22"/>
        <v>12.5</v>
      </c>
      <c r="N47" s="68">
        <f t="shared" si="22"/>
        <v>15.5</v>
      </c>
      <c r="O47" s="68">
        <f t="shared" si="22"/>
        <v>19.5</v>
      </c>
      <c r="P47" s="68">
        <f t="shared" si="22"/>
        <v>20.5</v>
      </c>
      <c r="Q47" s="68">
        <f t="shared" si="22"/>
        <v>0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33</v>
      </c>
      <c r="D48" s="79">
        <f t="shared" si="23"/>
        <v>40</v>
      </c>
      <c r="E48" s="79">
        <f t="shared" si="23"/>
        <v>63</v>
      </c>
      <c r="F48" s="79">
        <f t="shared" si="23"/>
        <v>28</v>
      </c>
      <c r="G48" s="79">
        <f t="shared" si="23"/>
        <v>11</v>
      </c>
      <c r="H48" s="79">
        <f t="shared" si="23"/>
        <v>21</v>
      </c>
      <c r="I48" s="79">
        <f t="shared" si="23"/>
        <v>13.5</v>
      </c>
      <c r="J48" s="79">
        <f t="shared" si="23"/>
        <v>105</v>
      </c>
      <c r="K48" s="79">
        <f t="shared" si="23"/>
        <v>11.5</v>
      </c>
      <c r="L48" s="79">
        <f t="shared" si="23"/>
        <v>16.5</v>
      </c>
      <c r="M48" s="79">
        <f t="shared" si="23"/>
        <v>12</v>
      </c>
      <c r="N48" s="79">
        <f t="shared" si="23"/>
        <v>15.5</v>
      </c>
      <c r="O48" s="79">
        <f t="shared" si="23"/>
        <v>14</v>
      </c>
      <c r="P48" s="79">
        <f t="shared" si="23"/>
        <v>20.5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27</v>
      </c>
      <c r="D49" s="123">
        <v>40</v>
      </c>
      <c r="E49" s="123">
        <v>53.5</v>
      </c>
      <c r="F49" s="123">
        <v>21</v>
      </c>
      <c r="G49" s="123">
        <v>0.5</v>
      </c>
      <c r="H49" s="123">
        <v>0</v>
      </c>
      <c r="I49" s="123">
        <v>0</v>
      </c>
      <c r="J49" s="123">
        <v>78</v>
      </c>
      <c r="K49" s="123">
        <v>3</v>
      </c>
      <c r="L49" s="123">
        <v>7.5</v>
      </c>
      <c r="M49" s="123">
        <v>12</v>
      </c>
      <c r="N49" s="123">
        <v>15</v>
      </c>
      <c r="O49" s="123">
        <v>14</v>
      </c>
      <c r="P49" s="123">
        <v>20.5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6</v>
      </c>
      <c r="D50" s="76">
        <f t="shared" si="24"/>
        <v>0</v>
      </c>
      <c r="E50" s="76">
        <f t="shared" si="24"/>
        <v>9.5</v>
      </c>
      <c r="F50" s="76">
        <f t="shared" si="24"/>
        <v>6.5</v>
      </c>
      <c r="G50" s="76">
        <f t="shared" si="24"/>
        <v>10.5</v>
      </c>
      <c r="H50" s="76">
        <f t="shared" si="24"/>
        <v>20</v>
      </c>
      <c r="I50" s="76">
        <f t="shared" si="24"/>
        <v>12</v>
      </c>
      <c r="J50" s="76">
        <f t="shared" si="24"/>
        <v>27</v>
      </c>
      <c r="K50" s="76">
        <f t="shared" si="24"/>
        <v>8.5</v>
      </c>
      <c r="L50" s="76">
        <f t="shared" si="24"/>
        <v>9</v>
      </c>
      <c r="M50" s="76">
        <f t="shared" si="24"/>
        <v>0</v>
      </c>
      <c r="N50" s="76">
        <f t="shared" si="24"/>
        <v>0.5</v>
      </c>
      <c r="O50" s="76">
        <f t="shared" si="24"/>
        <v>0</v>
      </c>
      <c r="P50" s="76">
        <f t="shared" si="24"/>
        <v>0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5.5</v>
      </c>
      <c r="D51" s="77">
        <v>0</v>
      </c>
      <c r="E51" s="77">
        <v>0</v>
      </c>
      <c r="F51" s="77">
        <v>2.5</v>
      </c>
      <c r="G51" s="77">
        <v>6.5</v>
      </c>
      <c r="H51" s="77">
        <v>13.5</v>
      </c>
      <c r="I51" s="77">
        <v>4</v>
      </c>
      <c r="J51" s="77">
        <v>19</v>
      </c>
      <c r="K51" s="77">
        <v>8.5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0.5</v>
      </c>
      <c r="D52" s="77">
        <v>0</v>
      </c>
      <c r="E52" s="77">
        <v>9.5</v>
      </c>
      <c r="F52" s="77">
        <v>4</v>
      </c>
      <c r="G52" s="77">
        <v>4</v>
      </c>
      <c r="H52" s="77">
        <v>6.5</v>
      </c>
      <c r="I52" s="77">
        <v>8</v>
      </c>
      <c r="J52" s="77">
        <v>8</v>
      </c>
      <c r="K52" s="77">
        <v>0</v>
      </c>
      <c r="L52" s="77">
        <v>9</v>
      </c>
      <c r="M52" s="77">
        <v>0</v>
      </c>
      <c r="N52" s="77">
        <v>0.5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0.5</v>
      </c>
      <c r="G53" s="122">
        <v>0</v>
      </c>
      <c r="H53" s="122">
        <v>1</v>
      </c>
      <c r="I53" s="122">
        <v>1.5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0.5</v>
      </c>
      <c r="D54" s="79">
        <f t="shared" si="25"/>
        <v>1</v>
      </c>
      <c r="E54" s="79">
        <f t="shared" si="25"/>
        <v>0</v>
      </c>
      <c r="F54" s="79">
        <f t="shared" si="25"/>
        <v>1</v>
      </c>
      <c r="G54" s="79">
        <f t="shared" si="25"/>
        <v>1.5</v>
      </c>
      <c r="H54" s="79">
        <f t="shared" si="25"/>
        <v>1</v>
      </c>
      <c r="I54" s="79">
        <f t="shared" si="25"/>
        <v>0</v>
      </c>
      <c r="J54" s="79">
        <f t="shared" si="25"/>
        <v>1</v>
      </c>
      <c r="K54" s="79">
        <f t="shared" si="25"/>
        <v>1</v>
      </c>
      <c r="L54" s="79">
        <f t="shared" si="25"/>
        <v>0</v>
      </c>
      <c r="M54" s="79">
        <f t="shared" si="25"/>
        <v>0.5</v>
      </c>
      <c r="N54" s="79">
        <f t="shared" si="25"/>
        <v>0</v>
      </c>
      <c r="O54" s="79">
        <f t="shared" si="25"/>
        <v>5.5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0</v>
      </c>
      <c r="F55" s="77">
        <v>0.5</v>
      </c>
      <c r="G55" s="77">
        <v>0.5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0.5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0.5</v>
      </c>
      <c r="D56" s="74">
        <v>1</v>
      </c>
      <c r="E56" s="74">
        <v>0</v>
      </c>
      <c r="F56" s="74">
        <v>0.5</v>
      </c>
      <c r="G56" s="74">
        <v>1</v>
      </c>
      <c r="H56" s="74">
        <v>1</v>
      </c>
      <c r="I56" s="74">
        <v>0</v>
      </c>
      <c r="J56" s="74">
        <v>1</v>
      </c>
      <c r="K56" s="74">
        <v>1</v>
      </c>
      <c r="L56" s="74">
        <v>0</v>
      </c>
      <c r="M56" s="74">
        <v>0</v>
      </c>
      <c r="N56" s="74">
        <v>0</v>
      </c>
      <c r="O56" s="74">
        <v>5.5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88.495234685550926</v>
      </c>
      <c r="C61" s="79">
        <f t="shared" si="26"/>
        <v>88.462463466740545</v>
      </c>
      <c r="D61" s="79">
        <f t="shared" si="26"/>
        <v>81.952459106963573</v>
      </c>
      <c r="E61" s="79">
        <f t="shared" si="26"/>
        <v>78.758537003510213</v>
      </c>
      <c r="F61" s="79">
        <f t="shared" si="26"/>
        <v>79.4292833756368</v>
      </c>
      <c r="G61" s="79">
        <f t="shared" si="26"/>
        <v>77.921914155024922</v>
      </c>
      <c r="H61" s="79">
        <f t="shared" si="26"/>
        <v>77.13758819240239</v>
      </c>
      <c r="I61" s="79">
        <f t="shared" si="26"/>
        <v>75.155871665223572</v>
      </c>
      <c r="J61" s="79">
        <f t="shared" si="26"/>
        <v>73.239010807027654</v>
      </c>
      <c r="K61" s="79">
        <f t="shared" si="26"/>
        <v>70.198417306051383</v>
      </c>
      <c r="L61" s="79">
        <f t="shared" si="26"/>
        <v>76.498568797878718</v>
      </c>
      <c r="M61" s="79">
        <f t="shared" si="26"/>
        <v>75.718377589000738</v>
      </c>
      <c r="N61" s="79">
        <f t="shared" si="26"/>
        <v>78.9929573777207</v>
      </c>
      <c r="O61" s="79">
        <f t="shared" si="26"/>
        <v>79.599856645770018</v>
      </c>
      <c r="P61" s="79">
        <f t="shared" si="26"/>
        <v>79.090742247455594</v>
      </c>
      <c r="Q61" s="79">
        <f t="shared" si="26"/>
        <v>80.200274533630846</v>
      </c>
    </row>
    <row r="62" spans="1:17" ht="11.45" customHeight="1" x14ac:dyDescent="0.25">
      <c r="A62" s="91" t="s">
        <v>21</v>
      </c>
      <c r="B62" s="123">
        <f t="shared" ref="B62:Q62" si="27">IF(B5=0,0,B5/B16)</f>
        <v>70.051385171841389</v>
      </c>
      <c r="C62" s="123">
        <f t="shared" si="27"/>
        <v>69.601556711975249</v>
      </c>
      <c r="D62" s="123">
        <f t="shared" si="27"/>
        <v>67.643216204927327</v>
      </c>
      <c r="E62" s="123">
        <f t="shared" si="27"/>
        <v>66.455982671626472</v>
      </c>
      <c r="F62" s="123">
        <f t="shared" si="27"/>
        <v>66.469438214405344</v>
      </c>
      <c r="G62" s="123">
        <f t="shared" si="27"/>
        <v>66.106951660491248</v>
      </c>
      <c r="H62" s="123">
        <f t="shared" si="27"/>
        <v>66.377070562038824</v>
      </c>
      <c r="I62" s="123">
        <f t="shared" si="27"/>
        <v>65.996654925678385</v>
      </c>
      <c r="J62" s="123">
        <f t="shared" si="27"/>
        <v>65.225972976148952</v>
      </c>
      <c r="K62" s="123">
        <f t="shared" si="27"/>
        <v>63.956984497521496</v>
      </c>
      <c r="L62" s="123">
        <f t="shared" si="27"/>
        <v>64.580574192214044</v>
      </c>
      <c r="M62" s="123">
        <f t="shared" si="27"/>
        <v>64.930527352858817</v>
      </c>
      <c r="N62" s="123">
        <f t="shared" si="27"/>
        <v>65.779368205741349</v>
      </c>
      <c r="O62" s="123">
        <f t="shared" si="27"/>
        <v>66.352442681243588</v>
      </c>
      <c r="P62" s="123">
        <f t="shared" si="27"/>
        <v>66.816040593711747</v>
      </c>
      <c r="Q62" s="123">
        <f t="shared" si="27"/>
        <v>67.850496277915639</v>
      </c>
    </row>
    <row r="63" spans="1:17" ht="11.45" customHeight="1" x14ac:dyDescent="0.25">
      <c r="A63" s="19" t="s">
        <v>20</v>
      </c>
      <c r="B63" s="76">
        <f t="shared" ref="B63:Q63" si="28">IF(B6=0,0,B6/B17)</f>
        <v>124.81519104468603</v>
      </c>
      <c r="C63" s="76">
        <f t="shared" si="28"/>
        <v>127.36421706447705</v>
      </c>
      <c r="D63" s="76">
        <f t="shared" si="28"/>
        <v>111.70861273186449</v>
      </c>
      <c r="E63" s="76">
        <f t="shared" si="28"/>
        <v>104.07010693040401</v>
      </c>
      <c r="F63" s="76">
        <f t="shared" si="28"/>
        <v>107.11835037913654</v>
      </c>
      <c r="G63" s="76">
        <f t="shared" si="28"/>
        <v>98.923923633403376</v>
      </c>
      <c r="H63" s="76">
        <f t="shared" si="28"/>
        <v>93.207014003658855</v>
      </c>
      <c r="I63" s="76">
        <f t="shared" si="28"/>
        <v>86.462490912228319</v>
      </c>
      <c r="J63" s="76">
        <f t="shared" si="28"/>
        <v>85.813924217123571</v>
      </c>
      <c r="K63" s="76">
        <f t="shared" si="28"/>
        <v>79.350705490461948</v>
      </c>
      <c r="L63" s="76">
        <f t="shared" si="28"/>
        <v>100.16410759783292</v>
      </c>
      <c r="M63" s="76">
        <f t="shared" si="28"/>
        <v>94.389613842813361</v>
      </c>
      <c r="N63" s="76">
        <f t="shared" si="28"/>
        <v>105.40752824662233</v>
      </c>
      <c r="O63" s="76">
        <f t="shared" si="28"/>
        <v>104.95603420077111</v>
      </c>
      <c r="P63" s="76">
        <f t="shared" si="28"/>
        <v>100.86660069480895</v>
      </c>
      <c r="Q63" s="76">
        <f t="shared" si="28"/>
        <v>101.13574378540999</v>
      </c>
    </row>
    <row r="64" spans="1:17" ht="11.45" customHeight="1" x14ac:dyDescent="0.25">
      <c r="A64" s="62" t="s">
        <v>17</v>
      </c>
      <c r="B64" s="77">
        <f t="shared" ref="B64:Q64" si="29">IF(B7=0,0,B7/B18)</f>
        <v>112.14259348949943</v>
      </c>
      <c r="C64" s="77">
        <f t="shared" si="29"/>
        <v>116.12223293632931</v>
      </c>
      <c r="D64" s="77">
        <f t="shared" si="29"/>
        <v>104.77595401912039</v>
      </c>
      <c r="E64" s="77">
        <f t="shared" si="29"/>
        <v>99.181590174831129</v>
      </c>
      <c r="F64" s="77">
        <f t="shared" si="29"/>
        <v>107.692549726812</v>
      </c>
      <c r="G64" s="77">
        <f t="shared" si="29"/>
        <v>102.49219733010661</v>
      </c>
      <c r="H64" s="77">
        <f t="shared" si="29"/>
        <v>86.992611383438174</v>
      </c>
      <c r="I64" s="77">
        <f t="shared" si="29"/>
        <v>84.854988435112872</v>
      </c>
      <c r="J64" s="77">
        <f t="shared" si="29"/>
        <v>71.270737059141055</v>
      </c>
      <c r="K64" s="77">
        <f t="shared" si="29"/>
        <v>75.722350364110014</v>
      </c>
      <c r="L64" s="77">
        <f t="shared" si="29"/>
        <v>77.692232490039117</v>
      </c>
      <c r="M64" s="77">
        <f t="shared" si="29"/>
        <v>78.531621859471585</v>
      </c>
      <c r="N64" s="77">
        <f t="shared" si="29"/>
        <v>86.665216979217931</v>
      </c>
      <c r="O64" s="77">
        <f t="shared" si="29"/>
        <v>87.330753538901718</v>
      </c>
      <c r="P64" s="77">
        <f t="shared" si="29"/>
        <v>89.850077443639577</v>
      </c>
      <c r="Q64" s="77">
        <f t="shared" si="29"/>
        <v>95.595031609255258</v>
      </c>
    </row>
    <row r="65" spans="1:17" ht="11.45" customHeight="1" x14ac:dyDescent="0.25">
      <c r="A65" s="62" t="s">
        <v>16</v>
      </c>
      <c r="B65" s="77">
        <f t="shared" ref="B65:Q65" si="30">IF(B8=0,0,B8/B19)</f>
        <v>135.43656086855793</v>
      </c>
      <c r="C65" s="77">
        <f t="shared" si="30"/>
        <v>138.22655632555313</v>
      </c>
      <c r="D65" s="77">
        <f t="shared" si="30"/>
        <v>117.68920449743189</v>
      </c>
      <c r="E65" s="77">
        <f t="shared" si="30"/>
        <v>108.03606619636292</v>
      </c>
      <c r="F65" s="77">
        <f t="shared" si="30"/>
        <v>106.61016831766293</v>
      </c>
      <c r="G65" s="77">
        <f t="shared" si="30"/>
        <v>95.947487823817283</v>
      </c>
      <c r="H65" s="77">
        <f t="shared" si="30"/>
        <v>98.749325477075928</v>
      </c>
      <c r="I65" s="77">
        <f t="shared" si="30"/>
        <v>87.86136687517633</v>
      </c>
      <c r="J65" s="77">
        <f t="shared" si="30"/>
        <v>102.40343837533511</v>
      </c>
      <c r="K65" s="77">
        <f t="shared" si="30"/>
        <v>83.076713164107531</v>
      </c>
      <c r="L65" s="77">
        <f t="shared" si="30"/>
        <v>137.22435220580061</v>
      </c>
      <c r="M65" s="77">
        <f t="shared" si="30"/>
        <v>115.84660059921157</v>
      </c>
      <c r="N65" s="77">
        <f t="shared" si="30"/>
        <v>133.20015072676438</v>
      </c>
      <c r="O65" s="77">
        <f t="shared" si="30"/>
        <v>127.26121503654656</v>
      </c>
      <c r="P65" s="77">
        <f t="shared" si="30"/>
        <v>112.87357036988681</v>
      </c>
      <c r="Q65" s="77">
        <f t="shared" si="30"/>
        <v>106.2167017880614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221.5647940480178</v>
      </c>
      <c r="G66" s="122">
        <f t="shared" si="31"/>
        <v>220.35650553497081</v>
      </c>
      <c r="H66" s="122">
        <f t="shared" si="31"/>
        <v>221.25690187346271</v>
      </c>
      <c r="I66" s="122">
        <f t="shared" si="31"/>
        <v>219.98884975226125</v>
      </c>
      <c r="J66" s="122">
        <f t="shared" si="31"/>
        <v>217.41990992049645</v>
      </c>
      <c r="K66" s="122">
        <f t="shared" si="31"/>
        <v>213.18994832507161</v>
      </c>
      <c r="L66" s="122">
        <f t="shared" si="31"/>
        <v>215.26858064071348</v>
      </c>
      <c r="M66" s="122">
        <f t="shared" si="31"/>
        <v>216.43509117619598</v>
      </c>
      <c r="N66" s="122">
        <f t="shared" si="31"/>
        <v>219.26456068580447</v>
      </c>
      <c r="O66" s="122">
        <f t="shared" si="31"/>
        <v>221.17480893747859</v>
      </c>
      <c r="P66" s="122">
        <f t="shared" si="31"/>
        <v>222.72013531237243</v>
      </c>
      <c r="Q66" s="122">
        <f t="shared" si="31"/>
        <v>226.16832092638543</v>
      </c>
    </row>
    <row r="67" spans="1:17" ht="11.45" customHeight="1" x14ac:dyDescent="0.25">
      <c r="A67" s="25" t="s">
        <v>66</v>
      </c>
      <c r="B67" s="79">
        <f t="shared" ref="B67:Q67" si="32">IF(B10=0,0,B10/B21)</f>
        <v>639.17776857692593</v>
      </c>
      <c r="C67" s="79">
        <f t="shared" si="32"/>
        <v>724.77478500198015</v>
      </c>
      <c r="D67" s="79">
        <f t="shared" si="32"/>
        <v>681.19025178403137</v>
      </c>
      <c r="E67" s="79">
        <f t="shared" si="32"/>
        <v>667.28457049803228</v>
      </c>
      <c r="F67" s="79">
        <f t="shared" si="32"/>
        <v>572.95275590551159</v>
      </c>
      <c r="G67" s="79">
        <f t="shared" si="32"/>
        <v>603.63641832345786</v>
      </c>
      <c r="H67" s="79">
        <f t="shared" si="32"/>
        <v>626.26124536955376</v>
      </c>
      <c r="I67" s="79">
        <f t="shared" si="32"/>
        <v>617.10825132475384</v>
      </c>
      <c r="J67" s="79">
        <f t="shared" si="32"/>
        <v>599.95249884845691</v>
      </c>
      <c r="K67" s="79">
        <f t="shared" si="32"/>
        <v>579.24423870383418</v>
      </c>
      <c r="L67" s="79">
        <f t="shared" si="32"/>
        <v>619.62934568847709</v>
      </c>
      <c r="M67" s="79">
        <f t="shared" si="32"/>
        <v>631.87732949715553</v>
      </c>
      <c r="N67" s="79">
        <f t="shared" si="32"/>
        <v>623.84739416796481</v>
      </c>
      <c r="O67" s="79">
        <f t="shared" si="32"/>
        <v>633.42908980949505</v>
      </c>
      <c r="P67" s="79">
        <f t="shared" si="32"/>
        <v>664.69256756756761</v>
      </c>
      <c r="Q67" s="79">
        <f t="shared" si="32"/>
        <v>652.79942965779469</v>
      </c>
    </row>
    <row r="68" spans="1:17" ht="11.45" customHeight="1" x14ac:dyDescent="0.25">
      <c r="A68" s="116" t="s">
        <v>17</v>
      </c>
      <c r="B68" s="77">
        <f t="shared" ref="B68:Q68" si="33">IF(B11=0,0,B11/B22)</f>
        <v>686.19739762981362</v>
      </c>
      <c r="C68" s="77">
        <f t="shared" si="33"/>
        <v>779.84941944981892</v>
      </c>
      <c r="D68" s="77">
        <f t="shared" si="33"/>
        <v>732.77521600931198</v>
      </c>
      <c r="E68" s="77">
        <f t="shared" si="33"/>
        <v>626.44595887592982</v>
      </c>
      <c r="F68" s="77">
        <f t="shared" si="33"/>
        <v>617.72468369451133</v>
      </c>
      <c r="G68" s="77">
        <f t="shared" si="33"/>
        <v>651.1728597158143</v>
      </c>
      <c r="H68" s="77">
        <f t="shared" si="33"/>
        <v>674.24638732066103</v>
      </c>
      <c r="I68" s="77">
        <f t="shared" si="33"/>
        <v>664.77505800304766</v>
      </c>
      <c r="J68" s="77">
        <f t="shared" si="33"/>
        <v>645.44493404473974</v>
      </c>
      <c r="K68" s="77">
        <f t="shared" si="33"/>
        <v>620.43962397271912</v>
      </c>
      <c r="L68" s="77">
        <f t="shared" si="33"/>
        <v>664.82376770694827</v>
      </c>
      <c r="M68" s="77">
        <f t="shared" si="33"/>
        <v>679.37888675133104</v>
      </c>
      <c r="N68" s="77">
        <f t="shared" si="33"/>
        <v>673.99986128804642</v>
      </c>
      <c r="O68" s="77">
        <f t="shared" si="33"/>
        <v>684.08686817373632</v>
      </c>
      <c r="P68" s="77">
        <f t="shared" si="33"/>
        <v>714.57978802836521</v>
      </c>
      <c r="Q68" s="77">
        <f t="shared" si="33"/>
        <v>702.89406344220299</v>
      </c>
    </row>
    <row r="69" spans="1:17" ht="11.45" customHeight="1" x14ac:dyDescent="0.25">
      <c r="A69" s="93" t="s">
        <v>16</v>
      </c>
      <c r="B69" s="74">
        <f t="shared" ref="B69:Q69" si="34">IF(B12=0,0,B12/B23)</f>
        <v>623.81581602710344</v>
      </c>
      <c r="C69" s="74">
        <f t="shared" si="34"/>
        <v>708.95401768165345</v>
      </c>
      <c r="D69" s="74">
        <f t="shared" si="34"/>
        <v>666.15928728119275</v>
      </c>
      <c r="E69" s="74">
        <f t="shared" si="34"/>
        <v>679.87299867004788</v>
      </c>
      <c r="F69" s="74">
        <f t="shared" si="34"/>
        <v>561.56789426773753</v>
      </c>
      <c r="G69" s="74">
        <f t="shared" si="34"/>
        <v>591.9753270143766</v>
      </c>
      <c r="H69" s="74">
        <f t="shared" si="34"/>
        <v>612.95126120060081</v>
      </c>
      <c r="I69" s="74">
        <f t="shared" si="34"/>
        <v>604.34096182095243</v>
      </c>
      <c r="J69" s="74">
        <f t="shared" si="34"/>
        <v>586.76812185885433</v>
      </c>
      <c r="K69" s="74">
        <f t="shared" si="34"/>
        <v>564.036021793381</v>
      </c>
      <c r="L69" s="74">
        <f t="shared" si="34"/>
        <v>604.38524336995295</v>
      </c>
      <c r="M69" s="74">
        <f t="shared" si="34"/>
        <v>617.61716977393723</v>
      </c>
      <c r="N69" s="74">
        <f t="shared" si="34"/>
        <v>612.4542177625857</v>
      </c>
      <c r="O69" s="74">
        <f t="shared" si="34"/>
        <v>621.89715288521495</v>
      </c>
      <c r="P69" s="74">
        <f t="shared" si="34"/>
        <v>649.61798911669575</v>
      </c>
      <c r="Q69" s="74">
        <f t="shared" si="34"/>
        <v>638.99460312927545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385.88043920292802</v>
      </c>
      <c r="C72" s="79">
        <f t="shared" ref="C72:Q72" si="35">IF(C37=0,0,(C38*C73+C39*C74+C42*C77)/C37)</f>
        <v>385.86930693069309</v>
      </c>
      <c r="D72" s="79">
        <f t="shared" si="35"/>
        <v>386.30326295585411</v>
      </c>
      <c r="E72" s="79">
        <f t="shared" si="35"/>
        <v>386.3786158916148</v>
      </c>
      <c r="F72" s="79">
        <f t="shared" si="35"/>
        <v>386.33656261212775</v>
      </c>
      <c r="G72" s="79">
        <f t="shared" si="35"/>
        <v>385.84549661801356</v>
      </c>
      <c r="H72" s="79">
        <f t="shared" si="35"/>
        <v>385.04384426517009</v>
      </c>
      <c r="I72" s="79">
        <f t="shared" si="35"/>
        <v>384.68380820013897</v>
      </c>
      <c r="J72" s="79">
        <f t="shared" si="35"/>
        <v>384.32642487046633</v>
      </c>
      <c r="K72" s="79">
        <f t="shared" si="35"/>
        <v>384.00514304082287</v>
      </c>
      <c r="L72" s="79">
        <f t="shared" si="35"/>
        <v>383.7758675581025</v>
      </c>
      <c r="M72" s="79">
        <f t="shared" si="35"/>
        <v>383.89889415481832</v>
      </c>
      <c r="N72" s="79">
        <f t="shared" si="35"/>
        <v>384.03003754693367</v>
      </c>
      <c r="O72" s="79">
        <f t="shared" si="35"/>
        <v>384.20856610800746</v>
      </c>
      <c r="P72" s="79">
        <f t="shared" si="35"/>
        <v>384.42673206621703</v>
      </c>
      <c r="Q72" s="79">
        <f t="shared" si="35"/>
        <v>384.56528417818743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0.22933330040866046</v>
      </c>
      <c r="C83" s="168">
        <f t="shared" ref="C83:Q83" si="38">IF(C61=0,0,C61/C72)</f>
        <v>0.22925498835446245</v>
      </c>
      <c r="D83" s="168">
        <f t="shared" si="38"/>
        <v>0.21214539706419441</v>
      </c>
      <c r="E83" s="168">
        <f t="shared" si="38"/>
        <v>0.20383772228637831</v>
      </c>
      <c r="F83" s="168">
        <f t="shared" si="38"/>
        <v>0.2055960814026857</v>
      </c>
      <c r="G83" s="168">
        <f t="shared" si="38"/>
        <v>0.20195107844466434</v>
      </c>
      <c r="H83" s="168">
        <f t="shared" si="38"/>
        <v>0.20033455758684887</v>
      </c>
      <c r="I83" s="168">
        <f t="shared" si="38"/>
        <v>0.19537050965795347</v>
      </c>
      <c r="J83" s="168">
        <f t="shared" si="38"/>
        <v>0.19056459839240089</v>
      </c>
      <c r="K83" s="168">
        <f t="shared" si="38"/>
        <v>0.18280593002002768</v>
      </c>
      <c r="L83" s="168">
        <f t="shared" si="38"/>
        <v>0.19933136829218961</v>
      </c>
      <c r="M83" s="168">
        <f t="shared" si="38"/>
        <v>0.1972352063052964</v>
      </c>
      <c r="N83" s="168">
        <f t="shared" si="38"/>
        <v>0.20569473649067541</v>
      </c>
      <c r="O83" s="168">
        <f t="shared" si="38"/>
        <v>0.20717876608558791</v>
      </c>
      <c r="P83" s="168">
        <f t="shared" si="38"/>
        <v>0.20573684307113249</v>
      </c>
      <c r="Q83" s="168">
        <f t="shared" si="38"/>
        <v>0.20854787947127915</v>
      </c>
    </row>
    <row r="84" spans="1:17" ht="11.45" customHeight="1" x14ac:dyDescent="0.25">
      <c r="A84" s="91" t="s">
        <v>21</v>
      </c>
      <c r="B84" s="169">
        <f t="shared" ref="B84:Q84" si="39">IF(B62=0,0,B62/B73)</f>
        <v>0.17512846292960346</v>
      </c>
      <c r="C84" s="169">
        <f t="shared" si="39"/>
        <v>0.17400389177993814</v>
      </c>
      <c r="D84" s="169">
        <f t="shared" si="39"/>
        <v>0.16910804051231831</v>
      </c>
      <c r="E84" s="169">
        <f t="shared" si="39"/>
        <v>0.16613995667906617</v>
      </c>
      <c r="F84" s="169">
        <f t="shared" si="39"/>
        <v>0.16617359553601335</v>
      </c>
      <c r="G84" s="169">
        <f t="shared" si="39"/>
        <v>0.16526737915122813</v>
      </c>
      <c r="H84" s="169">
        <f t="shared" si="39"/>
        <v>0.16594267640509705</v>
      </c>
      <c r="I84" s="169">
        <f t="shared" si="39"/>
        <v>0.16499163731419597</v>
      </c>
      <c r="J84" s="169">
        <f t="shared" si="39"/>
        <v>0.16306493244037237</v>
      </c>
      <c r="K84" s="169">
        <f t="shared" si="39"/>
        <v>0.15989246124380374</v>
      </c>
      <c r="L84" s="169">
        <f t="shared" si="39"/>
        <v>0.16145143548053512</v>
      </c>
      <c r="M84" s="169">
        <f t="shared" si="39"/>
        <v>0.16232631838214703</v>
      </c>
      <c r="N84" s="169">
        <f t="shared" si="39"/>
        <v>0.16444842051435338</v>
      </c>
      <c r="O84" s="169">
        <f t="shared" si="39"/>
        <v>0.16588110670310896</v>
      </c>
      <c r="P84" s="169">
        <f t="shared" si="39"/>
        <v>0.16704010148427936</v>
      </c>
      <c r="Q84" s="169">
        <f t="shared" si="39"/>
        <v>0.1696262406947891</v>
      </c>
    </row>
    <row r="85" spans="1:17" ht="11.45" customHeight="1" x14ac:dyDescent="0.25">
      <c r="A85" s="19" t="s">
        <v>20</v>
      </c>
      <c r="B85" s="170">
        <f t="shared" ref="B85:Q85" si="40">IF(B63=0,0,B63/B74)</f>
        <v>0.39004747201464385</v>
      </c>
      <c r="C85" s="170">
        <f t="shared" si="40"/>
        <v>0.39801317832649075</v>
      </c>
      <c r="D85" s="170">
        <f t="shared" si="40"/>
        <v>0.34908941478707656</v>
      </c>
      <c r="E85" s="170">
        <f t="shared" si="40"/>
        <v>0.32521908415751255</v>
      </c>
      <c r="F85" s="170">
        <f t="shared" si="40"/>
        <v>0.33474484493480172</v>
      </c>
      <c r="G85" s="170">
        <f t="shared" si="40"/>
        <v>0.30913726135438557</v>
      </c>
      <c r="H85" s="170">
        <f t="shared" si="40"/>
        <v>0.29127191876143393</v>
      </c>
      <c r="I85" s="170">
        <f t="shared" si="40"/>
        <v>0.27019528410071347</v>
      </c>
      <c r="J85" s="170">
        <f t="shared" si="40"/>
        <v>0.26816851317851115</v>
      </c>
      <c r="K85" s="170">
        <f t="shared" si="40"/>
        <v>0.24797095465769359</v>
      </c>
      <c r="L85" s="170">
        <f t="shared" si="40"/>
        <v>0.3130128362432279</v>
      </c>
      <c r="M85" s="170">
        <f t="shared" si="40"/>
        <v>0.29496754325879176</v>
      </c>
      <c r="N85" s="170">
        <f t="shared" si="40"/>
        <v>0.32939852577069478</v>
      </c>
      <c r="O85" s="170">
        <f t="shared" si="40"/>
        <v>0.32798760687740974</v>
      </c>
      <c r="P85" s="170">
        <f t="shared" si="40"/>
        <v>0.315208127171278</v>
      </c>
      <c r="Q85" s="170">
        <f t="shared" si="40"/>
        <v>0.31604919932940623</v>
      </c>
    </row>
    <row r="86" spans="1:17" ht="11.45" customHeight="1" x14ac:dyDescent="0.25">
      <c r="A86" s="62" t="s">
        <v>17</v>
      </c>
      <c r="B86" s="171">
        <f t="shared" ref="B86:Q86" si="41">IF(B64=0,0,B64/B75)</f>
        <v>0.35044560465468572</v>
      </c>
      <c r="C86" s="171">
        <f t="shared" si="41"/>
        <v>0.36288197792602911</v>
      </c>
      <c r="D86" s="171">
        <f t="shared" si="41"/>
        <v>0.32742485630975121</v>
      </c>
      <c r="E86" s="171">
        <f t="shared" si="41"/>
        <v>0.30994246929634728</v>
      </c>
      <c r="F86" s="171">
        <f t="shared" si="41"/>
        <v>0.33653921789628749</v>
      </c>
      <c r="G86" s="171">
        <f t="shared" si="41"/>
        <v>0.32028811665658313</v>
      </c>
      <c r="H86" s="171">
        <f t="shared" si="41"/>
        <v>0.27185191057324432</v>
      </c>
      <c r="I86" s="171">
        <f t="shared" si="41"/>
        <v>0.26517183885972773</v>
      </c>
      <c r="J86" s="171">
        <f t="shared" si="41"/>
        <v>0.22272105330981579</v>
      </c>
      <c r="K86" s="171">
        <f t="shared" si="41"/>
        <v>0.23663234488784379</v>
      </c>
      <c r="L86" s="171">
        <f t="shared" si="41"/>
        <v>0.24278822653137225</v>
      </c>
      <c r="M86" s="171">
        <f t="shared" si="41"/>
        <v>0.2454113183108487</v>
      </c>
      <c r="N86" s="171">
        <f t="shared" si="41"/>
        <v>0.27082880306005602</v>
      </c>
      <c r="O86" s="171">
        <f t="shared" si="41"/>
        <v>0.27290860480906787</v>
      </c>
      <c r="P86" s="171">
        <f t="shared" si="41"/>
        <v>0.2807814920113737</v>
      </c>
      <c r="Q86" s="171">
        <f t="shared" si="41"/>
        <v>0.2987344737789227</v>
      </c>
    </row>
    <row r="87" spans="1:17" ht="11.45" customHeight="1" x14ac:dyDescent="0.25">
      <c r="A87" s="62" t="s">
        <v>16</v>
      </c>
      <c r="B87" s="171">
        <f t="shared" ref="B87:Q87" si="42">IF(B65=0,0,B65/B76)</f>
        <v>0.42323925271424356</v>
      </c>
      <c r="C87" s="171">
        <f t="shared" si="42"/>
        <v>0.43195798851735356</v>
      </c>
      <c r="D87" s="171">
        <f t="shared" si="42"/>
        <v>0.36777876405447463</v>
      </c>
      <c r="E87" s="171">
        <f t="shared" si="42"/>
        <v>0.33761270686363415</v>
      </c>
      <c r="F87" s="171">
        <f t="shared" si="42"/>
        <v>0.33315677599269666</v>
      </c>
      <c r="G87" s="171">
        <f t="shared" si="42"/>
        <v>0.29983589944942901</v>
      </c>
      <c r="H87" s="171">
        <f t="shared" si="42"/>
        <v>0.30859164211586226</v>
      </c>
      <c r="I87" s="171">
        <f t="shared" si="42"/>
        <v>0.27456677148492603</v>
      </c>
      <c r="J87" s="171">
        <f t="shared" si="42"/>
        <v>0.32001074492292225</v>
      </c>
      <c r="K87" s="171">
        <f t="shared" si="42"/>
        <v>0.25961472863783602</v>
      </c>
      <c r="L87" s="171">
        <f t="shared" si="42"/>
        <v>0.42882610064312693</v>
      </c>
      <c r="M87" s="171">
        <f t="shared" si="42"/>
        <v>0.36202062687253617</v>
      </c>
      <c r="N87" s="171">
        <f t="shared" si="42"/>
        <v>0.41625047102113866</v>
      </c>
      <c r="O87" s="171">
        <f t="shared" si="42"/>
        <v>0.39769129698920802</v>
      </c>
      <c r="P87" s="171">
        <f t="shared" si="42"/>
        <v>0.35272990740589627</v>
      </c>
      <c r="Q87" s="171">
        <f t="shared" si="42"/>
        <v>0.33192719308769186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0.39565141794288894</v>
      </c>
      <c r="G88" s="172">
        <f t="shared" si="43"/>
        <v>0.39349375988387642</v>
      </c>
      <c r="H88" s="172">
        <f t="shared" si="43"/>
        <v>0.39510161048832626</v>
      </c>
      <c r="I88" s="172">
        <f t="shared" si="43"/>
        <v>0.39283723170046653</v>
      </c>
      <c r="J88" s="172">
        <f t="shared" si="43"/>
        <v>0.38824983914374367</v>
      </c>
      <c r="K88" s="172">
        <f t="shared" si="43"/>
        <v>0.38069633629477073</v>
      </c>
      <c r="L88" s="172">
        <f t="shared" si="43"/>
        <v>0.38440817971555979</v>
      </c>
      <c r="M88" s="172">
        <f t="shared" si="43"/>
        <v>0.38649123424320714</v>
      </c>
      <c r="N88" s="172">
        <f t="shared" si="43"/>
        <v>0.39154385836750799</v>
      </c>
      <c r="O88" s="172">
        <f t="shared" si="43"/>
        <v>0.39495501595978322</v>
      </c>
      <c r="P88" s="172">
        <f t="shared" si="43"/>
        <v>0.3977145273435222</v>
      </c>
      <c r="Q88" s="172">
        <f t="shared" si="43"/>
        <v>0.40387200165425968</v>
      </c>
    </row>
    <row r="89" spans="1:17" ht="11.45" customHeight="1" x14ac:dyDescent="0.25">
      <c r="A89" s="25" t="s">
        <v>18</v>
      </c>
      <c r="B89" s="168">
        <f t="shared" ref="B89:Q89" si="44">IF(B67=0,0,B67/B78)</f>
        <v>0.30437036598901235</v>
      </c>
      <c r="C89" s="168">
        <f t="shared" si="44"/>
        <v>0.3451308500009429</v>
      </c>
      <c r="D89" s="168">
        <f t="shared" si="44"/>
        <v>0.3243763103733483</v>
      </c>
      <c r="E89" s="168">
        <f t="shared" si="44"/>
        <v>0.31775455738001535</v>
      </c>
      <c r="F89" s="168">
        <f t="shared" si="44"/>
        <v>0.27283464566929122</v>
      </c>
      <c r="G89" s="168">
        <f t="shared" si="44"/>
        <v>0.28744591348736087</v>
      </c>
      <c r="H89" s="168">
        <f t="shared" si="44"/>
        <v>0.29821964065216844</v>
      </c>
      <c r="I89" s="168">
        <f t="shared" si="44"/>
        <v>0.29386107205940659</v>
      </c>
      <c r="J89" s="168">
        <f t="shared" si="44"/>
        <v>0.28569166611831281</v>
      </c>
      <c r="K89" s="168">
        <f t="shared" si="44"/>
        <v>0.27583058985896863</v>
      </c>
      <c r="L89" s="168">
        <f t="shared" si="44"/>
        <v>0.29506159318498909</v>
      </c>
      <c r="M89" s="168">
        <f t="shared" si="44"/>
        <v>0.30089396642721694</v>
      </c>
      <c r="N89" s="168">
        <f t="shared" si="44"/>
        <v>0.29707018769903087</v>
      </c>
      <c r="O89" s="168">
        <f t="shared" si="44"/>
        <v>0.30163289990928338</v>
      </c>
      <c r="P89" s="168">
        <f t="shared" si="44"/>
        <v>0.3165202702702703</v>
      </c>
      <c r="Q89" s="168">
        <f t="shared" si="44"/>
        <v>0.31085687126561651</v>
      </c>
    </row>
    <row r="90" spans="1:17" ht="11.45" customHeight="1" x14ac:dyDescent="0.25">
      <c r="A90" s="116" t="s">
        <v>17</v>
      </c>
      <c r="B90" s="171">
        <f t="shared" ref="B90:Q90" si="45">IF(B68=0,0,B68/B79)</f>
        <v>0.32676066553800648</v>
      </c>
      <c r="C90" s="171">
        <f t="shared" si="45"/>
        <v>0.37135686640467569</v>
      </c>
      <c r="D90" s="171">
        <f t="shared" si="45"/>
        <v>0.34894057905205333</v>
      </c>
      <c r="E90" s="171">
        <f t="shared" si="45"/>
        <v>0.29830759946472851</v>
      </c>
      <c r="F90" s="171">
        <f t="shared" si="45"/>
        <v>0.29415461128310061</v>
      </c>
      <c r="G90" s="171">
        <f t="shared" si="45"/>
        <v>0.31008231415038778</v>
      </c>
      <c r="H90" s="171">
        <f t="shared" si="45"/>
        <v>0.32106970824793385</v>
      </c>
      <c r="I90" s="171">
        <f t="shared" si="45"/>
        <v>0.31655955143002268</v>
      </c>
      <c r="J90" s="171">
        <f t="shared" si="45"/>
        <v>0.30735473049749512</v>
      </c>
      <c r="K90" s="171">
        <f t="shared" si="45"/>
        <v>0.29544743998700912</v>
      </c>
      <c r="L90" s="171">
        <f t="shared" si="45"/>
        <v>0.31658274652711821</v>
      </c>
      <c r="M90" s="171">
        <f t="shared" si="45"/>
        <v>0.32351375559587192</v>
      </c>
      <c r="N90" s="171">
        <f t="shared" si="45"/>
        <v>0.32095231489906972</v>
      </c>
      <c r="O90" s="171">
        <f t="shared" si="45"/>
        <v>0.32575565151130303</v>
      </c>
      <c r="P90" s="171">
        <f t="shared" si="45"/>
        <v>0.34027608953731675</v>
      </c>
      <c r="Q90" s="171">
        <f t="shared" si="45"/>
        <v>0.33471145878200143</v>
      </c>
    </row>
    <row r="91" spans="1:17" ht="11.45" customHeight="1" x14ac:dyDescent="0.25">
      <c r="A91" s="93" t="s">
        <v>16</v>
      </c>
      <c r="B91" s="173">
        <f t="shared" ref="B91:Q91" si="46">IF(B69=0,0,B69/B80)</f>
        <v>0.29705515048909686</v>
      </c>
      <c r="C91" s="173">
        <f t="shared" si="46"/>
        <v>0.33759715127697781</v>
      </c>
      <c r="D91" s="173">
        <f t="shared" si="46"/>
        <v>0.31721870822913939</v>
      </c>
      <c r="E91" s="173">
        <f t="shared" si="46"/>
        <v>0.32374904698573709</v>
      </c>
      <c r="F91" s="173">
        <f t="shared" si="46"/>
        <v>0.2674132829846369</v>
      </c>
      <c r="G91" s="173">
        <f t="shared" si="46"/>
        <v>0.28189301286398888</v>
      </c>
      <c r="H91" s="173">
        <f t="shared" si="46"/>
        <v>0.29188155295266704</v>
      </c>
      <c r="I91" s="173">
        <f t="shared" si="46"/>
        <v>0.28778141039092975</v>
      </c>
      <c r="J91" s="173">
        <f t="shared" si="46"/>
        <v>0.27941339136135923</v>
      </c>
      <c r="K91" s="173">
        <f t="shared" si="46"/>
        <v>0.26858858180637191</v>
      </c>
      <c r="L91" s="173">
        <f t="shared" si="46"/>
        <v>0.28780249684283471</v>
      </c>
      <c r="M91" s="173">
        <f t="shared" si="46"/>
        <v>0.29410341417806535</v>
      </c>
      <c r="N91" s="173">
        <f t="shared" si="46"/>
        <v>0.29164486560123126</v>
      </c>
      <c r="O91" s="173">
        <f t="shared" si="46"/>
        <v>0.29614150137391188</v>
      </c>
      <c r="P91" s="173">
        <f t="shared" si="46"/>
        <v>0.30934189957937891</v>
      </c>
      <c r="Q91" s="173">
        <f t="shared" si="46"/>
        <v>0.30428314434727405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141243.65046713804</v>
      </c>
      <c r="C94" s="40">
        <f t="shared" si="47"/>
        <v>139017.40128231747</v>
      </c>
      <c r="D94" s="40">
        <f t="shared" si="47"/>
        <v>139624.97879103923</v>
      </c>
      <c r="E94" s="40">
        <f t="shared" si="47"/>
        <v>140233.67457264379</v>
      </c>
      <c r="F94" s="40">
        <f t="shared" si="47"/>
        <v>138280.16986291989</v>
      </c>
      <c r="G94" s="40">
        <f t="shared" si="47"/>
        <v>133415.77820157196</v>
      </c>
      <c r="H94" s="40">
        <f t="shared" si="47"/>
        <v>133874.5841223613</v>
      </c>
      <c r="I94" s="40">
        <f t="shared" si="47"/>
        <v>135446.09249672346</v>
      </c>
      <c r="J94" s="40">
        <f t="shared" si="47"/>
        <v>140746.85755822004</v>
      </c>
      <c r="K94" s="40">
        <f t="shared" si="47"/>
        <v>141571.43462033296</v>
      </c>
      <c r="L94" s="40">
        <f t="shared" si="47"/>
        <v>129481.19045598783</v>
      </c>
      <c r="M94" s="40">
        <f t="shared" si="47"/>
        <v>128396.29209333006</v>
      </c>
      <c r="N94" s="40">
        <f t="shared" si="47"/>
        <v>132281.56010901014</v>
      </c>
      <c r="O94" s="40">
        <f t="shared" si="47"/>
        <v>133293.17898629719</v>
      </c>
      <c r="P94" s="40">
        <f t="shared" si="47"/>
        <v>133347.28652018943</v>
      </c>
      <c r="Q94" s="40">
        <f t="shared" si="47"/>
        <v>137581.84054421764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113750.71373936882</v>
      </c>
      <c r="C95" s="121">
        <f t="shared" si="48"/>
        <v>113709.84053033702</v>
      </c>
      <c r="D95" s="121">
        <f t="shared" si="48"/>
        <v>113762.0252930987</v>
      </c>
      <c r="E95" s="121">
        <f t="shared" si="48"/>
        <v>113731.8848067855</v>
      </c>
      <c r="F95" s="121">
        <f t="shared" si="48"/>
        <v>113752.90746448285</v>
      </c>
      <c r="G95" s="121">
        <f t="shared" si="48"/>
        <v>103958.99564378384</v>
      </c>
      <c r="H95" s="121">
        <f t="shared" si="48"/>
        <v>101769.06022842642</v>
      </c>
      <c r="I95" s="121">
        <f t="shared" si="48"/>
        <v>101720.44611994145</v>
      </c>
      <c r="J95" s="121">
        <f t="shared" si="48"/>
        <v>113729.1322430804</v>
      </c>
      <c r="K95" s="121">
        <f t="shared" si="48"/>
        <v>113728.5534484175</v>
      </c>
      <c r="L95" s="121">
        <f t="shared" si="48"/>
        <v>112079.11416713145</v>
      </c>
      <c r="M95" s="121">
        <f t="shared" si="48"/>
        <v>106960.78106029652</v>
      </c>
      <c r="N95" s="121">
        <f t="shared" si="48"/>
        <v>113742.195582938</v>
      </c>
      <c r="O95" s="121">
        <f t="shared" si="48"/>
        <v>112456.44957574218</v>
      </c>
      <c r="P95" s="121">
        <f t="shared" si="48"/>
        <v>109651.59231655803</v>
      </c>
      <c r="Q95" s="121">
        <f t="shared" si="48"/>
        <v>111093.57104528279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269522.90593656822</v>
      </c>
      <c r="C96" s="38">
        <f t="shared" si="49"/>
        <v>256986.95016879126</v>
      </c>
      <c r="D96" s="38">
        <f t="shared" si="49"/>
        <v>264822.5496476618</v>
      </c>
      <c r="E96" s="38">
        <f t="shared" si="49"/>
        <v>269380.03072196618</v>
      </c>
      <c r="F96" s="38">
        <f t="shared" si="49"/>
        <v>256979.28091022154</v>
      </c>
      <c r="G96" s="38">
        <f t="shared" si="49"/>
        <v>269878.04172138922</v>
      </c>
      <c r="H96" s="38">
        <f t="shared" si="49"/>
        <v>269673.2242875215</v>
      </c>
      <c r="I96" s="38">
        <f t="shared" si="49"/>
        <v>269893.9314883732</v>
      </c>
      <c r="J96" s="38">
        <f t="shared" si="49"/>
        <v>246283.13030634695</v>
      </c>
      <c r="K96" s="38">
        <f t="shared" si="49"/>
        <v>247950.90028176602</v>
      </c>
      <c r="L96" s="38">
        <f t="shared" si="49"/>
        <v>193457.55996631432</v>
      </c>
      <c r="M96" s="38">
        <f t="shared" si="49"/>
        <v>208426.99535045176</v>
      </c>
      <c r="N96" s="38">
        <f t="shared" si="49"/>
        <v>202145.83020900207</v>
      </c>
      <c r="O96" s="38">
        <f t="shared" si="49"/>
        <v>213669.71510210854</v>
      </c>
      <c r="P96" s="38">
        <f t="shared" si="49"/>
        <v>226721.47433217481</v>
      </c>
      <c r="Q96" s="38">
        <f t="shared" si="49"/>
        <v>243453.73928571425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270742.38578680204</v>
      </c>
      <c r="C97" s="42">
        <f t="shared" si="50"/>
        <v>270787.57391036331</v>
      </c>
      <c r="D97" s="42">
        <f t="shared" si="50"/>
        <v>262987.47763864044</v>
      </c>
      <c r="E97" s="42">
        <f t="shared" si="50"/>
        <v>269736.92307692306</v>
      </c>
      <c r="F97" s="42">
        <f t="shared" si="50"/>
        <v>270760.56338028173</v>
      </c>
      <c r="G97" s="42">
        <f t="shared" si="50"/>
        <v>270997.82348720409</v>
      </c>
      <c r="H97" s="42">
        <f t="shared" si="50"/>
        <v>270838.9016795223</v>
      </c>
      <c r="I97" s="42">
        <f t="shared" si="50"/>
        <v>270892.24137931032</v>
      </c>
      <c r="J97" s="42">
        <f t="shared" si="50"/>
        <v>270810.50245706172</v>
      </c>
      <c r="K97" s="42">
        <f t="shared" si="50"/>
        <v>252038.31030710076</v>
      </c>
      <c r="L97" s="42">
        <f t="shared" si="50"/>
        <v>249714.06251564898</v>
      </c>
      <c r="M97" s="42">
        <f t="shared" si="50"/>
        <v>248507.70679101994</v>
      </c>
      <c r="N97" s="42">
        <f t="shared" si="50"/>
        <v>250717.26103545967</v>
      </c>
      <c r="O97" s="42">
        <f t="shared" si="50"/>
        <v>248690.39192094229</v>
      </c>
      <c r="P97" s="42">
        <f t="shared" si="50"/>
        <v>246772.8892828617</v>
      </c>
      <c r="Q97" s="42">
        <f t="shared" si="50"/>
        <v>245983.84650740356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268509.24547034013</v>
      </c>
      <c r="C98" s="42">
        <f t="shared" si="51"/>
        <v>244925.90084842575</v>
      </c>
      <c r="D98" s="42">
        <f t="shared" si="51"/>
        <v>266426.31005890726</v>
      </c>
      <c r="E98" s="42">
        <f t="shared" si="51"/>
        <v>269091.18399110617</v>
      </c>
      <c r="F98" s="42">
        <f t="shared" si="51"/>
        <v>245902.2500946637</v>
      </c>
      <c r="G98" s="42">
        <f t="shared" si="51"/>
        <v>268951.04289694183</v>
      </c>
      <c r="H98" s="42">
        <f t="shared" si="51"/>
        <v>268642.04813305917</v>
      </c>
      <c r="I98" s="42">
        <f t="shared" si="51"/>
        <v>269031.15373494738</v>
      </c>
      <c r="J98" s="42">
        <f t="shared" si="51"/>
        <v>223221.23007658686</v>
      </c>
      <c r="K98" s="42">
        <f t="shared" si="51"/>
        <v>243889.19723772266</v>
      </c>
      <c r="L98" s="42">
        <f t="shared" si="51"/>
        <v>141051.94896053534</v>
      </c>
      <c r="M98" s="42">
        <f t="shared" si="51"/>
        <v>171089.90403825577</v>
      </c>
      <c r="N98" s="42">
        <f t="shared" si="51"/>
        <v>157033.4923790874</v>
      </c>
      <c r="O98" s="42">
        <f t="shared" si="51"/>
        <v>181350.93026336288</v>
      </c>
      <c r="P98" s="42">
        <f t="shared" si="51"/>
        <v>208276.55256744806</v>
      </c>
      <c r="Q98" s="42">
        <f t="shared" si="51"/>
        <v>241178.89510716274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9026.7048453851257</v>
      </c>
      <c r="G99" s="120">
        <f t="shared" si="52"/>
        <v>54457.207745543907</v>
      </c>
      <c r="H99" s="120">
        <f t="shared" si="52"/>
        <v>445937.12481382547</v>
      </c>
      <c r="I99" s="120">
        <f t="shared" si="52"/>
        <v>498510.11444519548</v>
      </c>
      <c r="J99" s="120">
        <f t="shared" si="52"/>
        <v>387882.29359570314</v>
      </c>
      <c r="K99" s="120">
        <f t="shared" si="52"/>
        <v>367434.45902942301</v>
      </c>
      <c r="L99" s="120">
        <f t="shared" si="52"/>
        <v>419630.83077182103</v>
      </c>
      <c r="M99" s="120">
        <f t="shared" si="52"/>
        <v>438930.67193370312</v>
      </c>
      <c r="N99" s="120">
        <f t="shared" si="52"/>
        <v>411983.28198042297</v>
      </c>
      <c r="O99" s="120">
        <f t="shared" si="52"/>
        <v>370747.46619620529</v>
      </c>
      <c r="P99" s="120">
        <f t="shared" si="52"/>
        <v>368175.06367348536</v>
      </c>
      <c r="Q99" s="120">
        <f t="shared" si="52"/>
        <v>362561.82857142854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142565.97222222219</v>
      </c>
      <c r="C100" s="40">
        <f t="shared" si="53"/>
        <v>124692.9852154766</v>
      </c>
      <c r="D100" s="40">
        <f t="shared" si="53"/>
        <v>123454.1223404255</v>
      </c>
      <c r="E100" s="40">
        <f t="shared" si="53"/>
        <v>126441.31777625259</v>
      </c>
      <c r="F100" s="40">
        <f t="shared" si="53"/>
        <v>139368.99862825795</v>
      </c>
      <c r="G100" s="40">
        <f t="shared" si="53"/>
        <v>129277.72917274227</v>
      </c>
      <c r="H100" s="40">
        <f t="shared" si="53"/>
        <v>131569.48070786189</v>
      </c>
      <c r="I100" s="40">
        <f t="shared" si="53"/>
        <v>137963.44647519584</v>
      </c>
      <c r="J100" s="40">
        <f t="shared" si="53"/>
        <v>133664.26166426166</v>
      </c>
      <c r="K100" s="40">
        <f t="shared" si="53"/>
        <v>114120.01148435257</v>
      </c>
      <c r="L100" s="40">
        <f t="shared" si="53"/>
        <v>114847.35381376208</v>
      </c>
      <c r="M100" s="40">
        <f t="shared" si="53"/>
        <v>116785.03245513554</v>
      </c>
      <c r="N100" s="40">
        <f t="shared" si="53"/>
        <v>118187.98449612403</v>
      </c>
      <c r="O100" s="40">
        <f t="shared" si="53"/>
        <v>110787.26968174205</v>
      </c>
      <c r="P100" s="40">
        <f t="shared" si="53"/>
        <v>111017.34646038443</v>
      </c>
      <c r="Q100" s="40">
        <f t="shared" si="53"/>
        <v>118668.92272983643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96988.968824940064</v>
      </c>
      <c r="C101" s="42">
        <f t="shared" si="54"/>
        <v>81304.22794117649</v>
      </c>
      <c r="D101" s="42">
        <f t="shared" si="54"/>
        <v>81826.171874999985</v>
      </c>
      <c r="E101" s="42">
        <f t="shared" si="54"/>
        <v>87513.949266074764</v>
      </c>
      <c r="F101" s="42">
        <f t="shared" si="54"/>
        <v>82793.025937240236</v>
      </c>
      <c r="G101" s="42">
        <f t="shared" si="54"/>
        <v>74634.723488360003</v>
      </c>
      <c r="H101" s="42">
        <f t="shared" si="54"/>
        <v>84170.940170940157</v>
      </c>
      <c r="I101" s="42">
        <f t="shared" si="54"/>
        <v>85868.945868945855</v>
      </c>
      <c r="J101" s="42">
        <f t="shared" si="54"/>
        <v>88945.868945868948</v>
      </c>
      <c r="K101" s="42">
        <f t="shared" si="54"/>
        <v>91601.139601139599</v>
      </c>
      <c r="L101" s="42">
        <f t="shared" si="54"/>
        <v>86233.618233618254</v>
      </c>
      <c r="M101" s="42">
        <f t="shared" si="54"/>
        <v>79864.29177268871</v>
      </c>
      <c r="N101" s="42">
        <f t="shared" si="54"/>
        <v>65131.104639307465</v>
      </c>
      <c r="O101" s="42">
        <f t="shared" si="54"/>
        <v>62894.586894586893</v>
      </c>
      <c r="P101" s="42">
        <f t="shared" si="54"/>
        <v>78276.557800898183</v>
      </c>
      <c r="Q101" s="42">
        <f t="shared" si="54"/>
        <v>78302.796896910397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168423.94557823127</v>
      </c>
      <c r="C102" s="36">
        <f t="shared" si="55"/>
        <v>147269.24916307992</v>
      </c>
      <c r="D102" s="36">
        <f t="shared" si="55"/>
        <v>144939.51612903221</v>
      </c>
      <c r="E102" s="36">
        <f t="shared" si="55"/>
        <v>146532.86281376373</v>
      </c>
      <c r="F102" s="36">
        <f t="shared" si="55"/>
        <v>168679.44231155622</v>
      </c>
      <c r="G102" s="36">
        <f t="shared" si="55"/>
        <v>157578.88749533068</v>
      </c>
      <c r="H102" s="36">
        <f t="shared" si="55"/>
        <v>155924.46201141851</v>
      </c>
      <c r="I102" s="36">
        <f t="shared" si="55"/>
        <v>164731.37168789344</v>
      </c>
      <c r="J102" s="36">
        <f t="shared" si="55"/>
        <v>156461.8736383442</v>
      </c>
      <c r="K102" s="36">
        <f t="shared" si="55"/>
        <v>125510.88053033579</v>
      </c>
      <c r="L102" s="36">
        <f t="shared" si="55"/>
        <v>129321.22784262859</v>
      </c>
      <c r="M102" s="36">
        <f t="shared" si="55"/>
        <v>135604.55397031273</v>
      </c>
      <c r="N102" s="36">
        <f t="shared" si="55"/>
        <v>145026.09492953317</v>
      </c>
      <c r="O102" s="36">
        <f t="shared" si="55"/>
        <v>134018.79491431729</v>
      </c>
      <c r="P102" s="36">
        <f t="shared" si="55"/>
        <v>127078.86542541541</v>
      </c>
      <c r="Q102" s="36">
        <f t="shared" si="55"/>
        <v>138318.84813529853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12499389.995933305</v>
      </c>
      <c r="C105" s="40">
        <f t="shared" si="56"/>
        <v>12297821.782178218</v>
      </c>
      <c r="D105" s="40">
        <f t="shared" si="56"/>
        <v>11442610.3646833</v>
      </c>
      <c r="E105" s="40">
        <f t="shared" si="56"/>
        <v>11044599.047967777</v>
      </c>
      <c r="F105" s="40">
        <f t="shared" si="56"/>
        <v>10983494.797273053</v>
      </c>
      <c r="G105" s="40">
        <f t="shared" si="56"/>
        <v>10396012.815948736</v>
      </c>
      <c r="H105" s="40">
        <f t="shared" si="56"/>
        <v>10326762.539459839</v>
      </c>
      <c r="I105" s="40">
        <f t="shared" si="56"/>
        <v>10179569.14523975</v>
      </c>
      <c r="J105" s="40">
        <f t="shared" si="56"/>
        <v>10308160.621761657</v>
      </c>
      <c r="K105" s="40">
        <f t="shared" si="56"/>
        <v>9938090.6460945029</v>
      </c>
      <c r="L105" s="40">
        <f t="shared" si="56"/>
        <v>9905125.7561286204</v>
      </c>
      <c r="M105" s="40">
        <f t="shared" si="56"/>
        <v>9721958.9257503971</v>
      </c>
      <c r="N105" s="40">
        <f t="shared" si="56"/>
        <v>10449311.639549438</v>
      </c>
      <c r="O105" s="40">
        <f t="shared" si="56"/>
        <v>10610117.939168219</v>
      </c>
      <c r="P105" s="40">
        <f t="shared" si="56"/>
        <v>10546535.867565911</v>
      </c>
      <c r="Q105" s="40">
        <f t="shared" si="56"/>
        <v>11034101.38248848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7968395.0617283946</v>
      </c>
      <c r="C106" s="121">
        <f t="shared" si="57"/>
        <v>7914381.9143819148</v>
      </c>
      <c r="D106" s="121">
        <f t="shared" si="57"/>
        <v>7695229.2728114864</v>
      </c>
      <c r="E106" s="121">
        <f t="shared" si="57"/>
        <v>7558164.1659311559</v>
      </c>
      <c r="F106" s="121">
        <f t="shared" si="57"/>
        <v>7561091.8544194112</v>
      </c>
      <c r="G106" s="121">
        <f t="shared" si="57"/>
        <v>6872412.2996968385</v>
      </c>
      <c r="H106" s="121">
        <f t="shared" si="57"/>
        <v>6755132.0918146381</v>
      </c>
      <c r="I106" s="121">
        <f t="shared" si="57"/>
        <v>6713209.1814638367</v>
      </c>
      <c r="J106" s="121">
        <f t="shared" si="57"/>
        <v>7418093.3062880328</v>
      </c>
      <c r="K106" s="121">
        <f t="shared" si="57"/>
        <v>7273735.3298259815</v>
      </c>
      <c r="L106" s="121">
        <f t="shared" si="57"/>
        <v>7238133.5478680618</v>
      </c>
      <c r="M106" s="121">
        <f t="shared" si="57"/>
        <v>6945019.9203187265</v>
      </c>
      <c r="N106" s="121">
        <f t="shared" si="57"/>
        <v>7481889.7637795266</v>
      </c>
      <c r="O106" s="121">
        <f t="shared" si="57"/>
        <v>7461760.1246105926</v>
      </c>
      <c r="P106" s="121">
        <f t="shared" si="57"/>
        <v>7326485.2433882719</v>
      </c>
      <c r="Q106" s="121">
        <f t="shared" si="57"/>
        <v>7537753.9287083177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33640552.995391712</v>
      </c>
      <c r="C107" s="38">
        <f t="shared" si="58"/>
        <v>32730941.704035871</v>
      </c>
      <c r="D107" s="38">
        <f t="shared" si="58"/>
        <v>29582959.641255606</v>
      </c>
      <c r="E107" s="38">
        <f t="shared" si="58"/>
        <v>28034408.602150537</v>
      </c>
      <c r="F107" s="38">
        <f t="shared" si="58"/>
        <v>27527196.652719665</v>
      </c>
      <c r="G107" s="38">
        <f t="shared" si="58"/>
        <v>26697394.789579157</v>
      </c>
      <c r="H107" s="38">
        <f t="shared" si="58"/>
        <v>25135435.992578849</v>
      </c>
      <c r="I107" s="38">
        <f t="shared" si="58"/>
        <v>23335701.598579042</v>
      </c>
      <c r="J107" s="38">
        <f t="shared" si="58"/>
        <v>21134521.88006483</v>
      </c>
      <c r="K107" s="38">
        <f t="shared" si="58"/>
        <v>19675078.864353314</v>
      </c>
      <c r="L107" s="38">
        <f t="shared" si="58"/>
        <v>19377503.852080125</v>
      </c>
      <c r="M107" s="38">
        <f t="shared" si="58"/>
        <v>19673343.605546996</v>
      </c>
      <c r="N107" s="38">
        <f t="shared" si="58"/>
        <v>21307692.307692308</v>
      </c>
      <c r="O107" s="38">
        <f t="shared" si="58"/>
        <v>22425925.925925929</v>
      </c>
      <c r="P107" s="38">
        <f t="shared" si="58"/>
        <v>22868624.420401853</v>
      </c>
      <c r="Q107" s="38">
        <f t="shared" si="58"/>
        <v>24621875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30361753.30966657</v>
      </c>
      <c r="C108" s="42">
        <f t="shared" si="59"/>
        <v>31444457.733882695</v>
      </c>
      <c r="D108" s="42">
        <f t="shared" si="59"/>
        <v>27554763.864670642</v>
      </c>
      <c r="E108" s="42">
        <f t="shared" si="59"/>
        <v>26752936.959635332</v>
      </c>
      <c r="F108" s="42">
        <f t="shared" si="59"/>
        <v>29158895.435890622</v>
      </c>
      <c r="G108" s="42">
        <f t="shared" si="59"/>
        <v>27775162.400879916</v>
      </c>
      <c r="H108" s="42">
        <f t="shared" si="59"/>
        <v>23560983.321323905</v>
      </c>
      <c r="I108" s="42">
        <f t="shared" si="59"/>
        <v>22986558.00940318</v>
      </c>
      <c r="J108" s="42">
        <f t="shared" si="59"/>
        <v>19300864.113471117</v>
      </c>
      <c r="K108" s="42">
        <f t="shared" si="59"/>
        <v>19084933.238252565</v>
      </c>
      <c r="L108" s="42">
        <f t="shared" si="59"/>
        <v>19400843.000997964</v>
      </c>
      <c r="M108" s="42">
        <f t="shared" si="59"/>
        <v>19515713.258876815</v>
      </c>
      <c r="N108" s="42">
        <f t="shared" si="59"/>
        <v>21728465.828073334</v>
      </c>
      <c r="O108" s="42">
        <f t="shared" si="59"/>
        <v>21718319.324340682</v>
      </c>
      <c r="P108" s="42">
        <f t="shared" si="59"/>
        <v>22172563.213055819</v>
      </c>
      <c r="Q108" s="42">
        <f t="shared" si="59"/>
        <v>23514833.582241438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36365968.76791428</v>
      </c>
      <c r="C109" s="42">
        <f t="shared" si="60"/>
        <v>33855263.829211764</v>
      </c>
      <c r="D109" s="42">
        <f t="shared" si="60"/>
        <v>31355500.488018937</v>
      </c>
      <c r="E109" s="42">
        <f t="shared" si="60"/>
        <v>29071552.96652082</v>
      </c>
      <c r="F109" s="42">
        <f t="shared" si="60"/>
        <v>26215680.272284139</v>
      </c>
      <c r="G109" s="42">
        <f t="shared" si="60"/>
        <v>25805176.913557287</v>
      </c>
      <c r="H109" s="42">
        <f t="shared" si="60"/>
        <v>26528221.047919761</v>
      </c>
      <c r="I109" s="42">
        <f t="shared" si="60"/>
        <v>23637444.89915818</v>
      </c>
      <c r="J109" s="42">
        <f t="shared" si="60"/>
        <v>22858621.47821426</v>
      </c>
      <c r="K109" s="42">
        <f t="shared" si="60"/>
        <v>20261512.882742736</v>
      </c>
      <c r="L109" s="42">
        <f t="shared" si="60"/>
        <v>19355762.323475111</v>
      </c>
      <c r="M109" s="42">
        <f t="shared" si="60"/>
        <v>19820183.779677249</v>
      </c>
      <c r="N109" s="42">
        <f t="shared" si="60"/>
        <v>20916884.85404465</v>
      </c>
      <c r="O109" s="42">
        <f t="shared" si="60"/>
        <v>23078939.733323582</v>
      </c>
      <c r="P109" s="42">
        <f t="shared" si="60"/>
        <v>23508918.112619277</v>
      </c>
      <c r="Q109" s="42">
        <f t="shared" si="60"/>
        <v>25617226.779171646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2000000</v>
      </c>
      <c r="G110" s="120">
        <f t="shared" si="61"/>
        <v>12000000</v>
      </c>
      <c r="H110" s="120">
        <f t="shared" si="61"/>
        <v>98666666.666666672</v>
      </c>
      <c r="I110" s="120">
        <f t="shared" si="61"/>
        <v>109666666.66666667</v>
      </c>
      <c r="J110" s="120">
        <f t="shared" si="61"/>
        <v>84333333.333333328</v>
      </c>
      <c r="K110" s="120">
        <f t="shared" si="61"/>
        <v>78333333.333333328</v>
      </c>
      <c r="L110" s="120">
        <f t="shared" si="61"/>
        <v>90333333.333333328</v>
      </c>
      <c r="M110" s="120">
        <f t="shared" si="61"/>
        <v>95000000</v>
      </c>
      <c r="N110" s="120">
        <f t="shared" si="61"/>
        <v>90333333.333333328</v>
      </c>
      <c r="O110" s="120">
        <f t="shared" si="61"/>
        <v>82000000</v>
      </c>
      <c r="P110" s="120">
        <f t="shared" si="61"/>
        <v>82000000</v>
      </c>
      <c r="Q110" s="120">
        <f t="shared" si="61"/>
        <v>82000000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91125000</v>
      </c>
      <c r="C111" s="40">
        <f t="shared" si="62"/>
        <v>90374331.550802141</v>
      </c>
      <c r="D111" s="40">
        <f t="shared" si="62"/>
        <v>84095744.680851072</v>
      </c>
      <c r="E111" s="40">
        <f t="shared" si="62"/>
        <v>84372340.425531924</v>
      </c>
      <c r="F111" s="40">
        <f t="shared" si="62"/>
        <v>79851851.851851851</v>
      </c>
      <c r="G111" s="40">
        <f t="shared" si="62"/>
        <v>78036745.406824157</v>
      </c>
      <c r="H111" s="40">
        <f t="shared" si="62"/>
        <v>82396866.840731069</v>
      </c>
      <c r="I111" s="40">
        <f t="shared" si="62"/>
        <v>85138381.201044381</v>
      </c>
      <c r="J111" s="40">
        <f t="shared" si="62"/>
        <v>80192207.792207792</v>
      </c>
      <c r="K111" s="40">
        <f t="shared" si="62"/>
        <v>66103359.173126623</v>
      </c>
      <c r="L111" s="40">
        <f t="shared" si="62"/>
        <v>71162790.697674423</v>
      </c>
      <c r="M111" s="40">
        <f t="shared" si="62"/>
        <v>73793814.432989687</v>
      </c>
      <c r="N111" s="40">
        <f t="shared" si="62"/>
        <v>73731266.149870798</v>
      </c>
      <c r="O111" s="40">
        <f t="shared" si="62"/>
        <v>70175879.39698492</v>
      </c>
      <c r="P111" s="40">
        <f t="shared" si="62"/>
        <v>73792405.063291147</v>
      </c>
      <c r="Q111" s="40">
        <f t="shared" si="62"/>
        <v>77467005.076142132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66553578.00647299</v>
      </c>
      <c r="C112" s="42">
        <f t="shared" si="63"/>
        <v>63405054.958742231</v>
      </c>
      <c r="D112" s="42">
        <f t="shared" si="63"/>
        <v>59960190.770918213</v>
      </c>
      <c r="E112" s="42">
        <f t="shared" si="63"/>
        <v>54822759.863005683</v>
      </c>
      <c r="F112" s="42">
        <f t="shared" si="63"/>
        <v>51143295.759193197</v>
      </c>
      <c r="G112" s="42">
        <f t="shared" si="63"/>
        <v>48600106.328014441</v>
      </c>
      <c r="H112" s="42">
        <f t="shared" si="63"/>
        <v>56751952.327639908</v>
      </c>
      <c r="I112" s="42">
        <f t="shared" si="63"/>
        <v>57083533.470689043</v>
      </c>
      <c r="J112" s="42">
        <f t="shared" si="63"/>
        <v>57409660.515318446</v>
      </c>
      <c r="K112" s="42">
        <f t="shared" si="63"/>
        <v>56832976.609603599</v>
      </c>
      <c r="L112" s="42">
        <f t="shared" si="63"/>
        <v>57330158.977076672</v>
      </c>
      <c r="M112" s="42">
        <f t="shared" si="63"/>
        <v>54258113.635712743</v>
      </c>
      <c r="N112" s="42">
        <f t="shared" si="63"/>
        <v>43898355.492430471</v>
      </c>
      <c r="O112" s="42">
        <f t="shared" si="63"/>
        <v>43025360.973798878</v>
      </c>
      <c r="P112" s="42">
        <f t="shared" si="63"/>
        <v>55934846.0809559</v>
      </c>
      <c r="Q112" s="42">
        <f t="shared" si="63"/>
        <v>55038571.089758866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105065521.0493888</v>
      </c>
      <c r="C113" s="36">
        <f t="shared" si="64"/>
        <v>104407125.875126</v>
      </c>
      <c r="D113" s="36">
        <f t="shared" si="64"/>
        <v>96552804.763397053</v>
      </c>
      <c r="E113" s="36">
        <f t="shared" si="64"/>
        <v>99623736.844900295</v>
      </c>
      <c r="F113" s="36">
        <f t="shared" si="64"/>
        <v>94724959.225156933</v>
      </c>
      <c r="G113" s="36">
        <f t="shared" si="64"/>
        <v>93282813.455610037</v>
      </c>
      <c r="H113" s="36">
        <f t="shared" si="64"/>
        <v>95574095.641924158</v>
      </c>
      <c r="I113" s="36">
        <f t="shared" si="64"/>
        <v>99553915.607946336</v>
      </c>
      <c r="J113" s="36">
        <f t="shared" si="64"/>
        <v>91806839.737288624</v>
      </c>
      <c r="K113" s="36">
        <f t="shared" si="64"/>
        <v>70792657.74611491</v>
      </c>
      <c r="L113" s="36">
        <f t="shared" si="64"/>
        <v>78159841.76256822</v>
      </c>
      <c r="M113" s="36">
        <f t="shared" si="64"/>
        <v>83751700.831601664</v>
      </c>
      <c r="N113" s="36">
        <f t="shared" si="64"/>
        <v>88821843.525229722</v>
      </c>
      <c r="O113" s="36">
        <f t="shared" si="64"/>
        <v>83345906.990321457</v>
      </c>
      <c r="P113" s="36">
        <f t="shared" si="64"/>
        <v>82552717.016889557</v>
      </c>
      <c r="Q113" s="36">
        <f t="shared" si="64"/>
        <v>88384997.46951361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0.52498698594482041</v>
      </c>
      <c r="C117" s="119">
        <f t="shared" si="66"/>
        <v>0.52988535360041222</v>
      </c>
      <c r="D117" s="119">
        <f t="shared" si="66"/>
        <v>0.55736714975845414</v>
      </c>
      <c r="E117" s="119">
        <f t="shared" si="66"/>
        <v>0.56781200684286603</v>
      </c>
      <c r="F117" s="119">
        <f t="shared" si="66"/>
        <v>0.57008918362680083</v>
      </c>
      <c r="G117" s="119">
        <f t="shared" si="66"/>
        <v>0.54339369366901358</v>
      </c>
      <c r="H117" s="119">
        <f t="shared" si="66"/>
        <v>0.52978099016357816</v>
      </c>
      <c r="I117" s="119">
        <f t="shared" si="66"/>
        <v>0.52909532781737256</v>
      </c>
      <c r="J117" s="119">
        <f t="shared" si="66"/>
        <v>0.57444803277246514</v>
      </c>
      <c r="K117" s="119">
        <f t="shared" si="66"/>
        <v>0.58133607612541804</v>
      </c>
      <c r="L117" s="119">
        <f t="shared" si="66"/>
        <v>0.57836204679866288</v>
      </c>
      <c r="M117" s="119">
        <f t="shared" si="66"/>
        <v>0.56652583685407865</v>
      </c>
      <c r="N117" s="119">
        <f t="shared" si="66"/>
        <v>0.56905018565097609</v>
      </c>
      <c r="O117" s="119">
        <f t="shared" si="66"/>
        <v>0.56051927993494377</v>
      </c>
      <c r="P117" s="119">
        <f t="shared" si="66"/>
        <v>0.5556175660120688</v>
      </c>
      <c r="Q117" s="119">
        <f t="shared" si="66"/>
        <v>0.54755540706091987</v>
      </c>
    </row>
    <row r="118" spans="1:17" ht="11.45" customHeight="1" x14ac:dyDescent="0.25">
      <c r="A118" s="19" t="s">
        <v>20</v>
      </c>
      <c r="B118" s="30">
        <f t="shared" ref="B118:Q118" si="67">IF(B6=0,0,B6/B$4)</f>
        <v>0.47501301405517959</v>
      </c>
      <c r="C118" s="30">
        <f t="shared" si="67"/>
        <v>0.47011464639958778</v>
      </c>
      <c r="D118" s="30">
        <f t="shared" si="67"/>
        <v>0.44263285024154592</v>
      </c>
      <c r="E118" s="30">
        <f t="shared" si="67"/>
        <v>0.43218799315713397</v>
      </c>
      <c r="F118" s="30">
        <f t="shared" si="67"/>
        <v>0.42984548038286891</v>
      </c>
      <c r="G118" s="30">
        <f t="shared" si="67"/>
        <v>0.45619538120154507</v>
      </c>
      <c r="H118" s="30">
        <f t="shared" si="67"/>
        <v>0.46016520841258629</v>
      </c>
      <c r="I118" s="30">
        <f t="shared" si="67"/>
        <v>0.4484448813522296</v>
      </c>
      <c r="J118" s="30">
        <f t="shared" si="67"/>
        <v>0.40965581371969989</v>
      </c>
      <c r="K118" s="30">
        <f t="shared" si="67"/>
        <v>0.40346212812202836</v>
      </c>
      <c r="L118" s="30">
        <f t="shared" si="67"/>
        <v>0.40421702237078938</v>
      </c>
      <c r="M118" s="30">
        <f t="shared" si="67"/>
        <v>0.41494962625934345</v>
      </c>
      <c r="N118" s="30">
        <f t="shared" si="67"/>
        <v>0.41472032578751944</v>
      </c>
      <c r="O118" s="30">
        <f t="shared" si="67"/>
        <v>0.42508877955174368</v>
      </c>
      <c r="P118" s="30">
        <f t="shared" si="67"/>
        <v>0.43008127245456762</v>
      </c>
      <c r="Q118" s="30">
        <f t="shared" si="67"/>
        <v>0.43874596280209377</v>
      </c>
    </row>
    <row r="119" spans="1:17" ht="11.45" customHeight="1" x14ac:dyDescent="0.25">
      <c r="A119" s="62" t="s">
        <v>17</v>
      </c>
      <c r="B119" s="115">
        <f t="shared" ref="B119:Q119" si="68">IF(B7=0,0,B7/B$4)</f>
        <v>0.19460129496370102</v>
      </c>
      <c r="C119" s="115">
        <f t="shared" si="68"/>
        <v>0.21062885510265364</v>
      </c>
      <c r="D119" s="115">
        <f t="shared" si="68"/>
        <v>0.19227693518020308</v>
      </c>
      <c r="E119" s="115">
        <f t="shared" si="68"/>
        <v>0.18448588617781336</v>
      </c>
      <c r="F119" s="115">
        <f t="shared" si="68"/>
        <v>0.2028958455406456</v>
      </c>
      <c r="G119" s="115">
        <f t="shared" si="68"/>
        <v>0.21495447985778091</v>
      </c>
      <c r="H119" s="115">
        <f t="shared" si="68"/>
        <v>0.20246619681997408</v>
      </c>
      <c r="I119" s="115">
        <f t="shared" si="68"/>
        <v>0.20478317223909198</v>
      </c>
      <c r="J119" s="115">
        <f t="shared" si="68"/>
        <v>0.18129652200730922</v>
      </c>
      <c r="K119" s="115">
        <f t="shared" si="68"/>
        <v>0.19506293877518194</v>
      </c>
      <c r="L119" s="115">
        <f t="shared" si="68"/>
        <v>0.19518076174184756</v>
      </c>
      <c r="M119" s="115">
        <f t="shared" si="68"/>
        <v>0.19851863016017038</v>
      </c>
      <c r="N119" s="115">
        <f t="shared" si="68"/>
        <v>0.20364743694415358</v>
      </c>
      <c r="O119" s="115">
        <f t="shared" si="68"/>
        <v>0.19757903310350941</v>
      </c>
      <c r="P119" s="115">
        <f t="shared" si="68"/>
        <v>0.19979462706661386</v>
      </c>
      <c r="Q119" s="115">
        <f t="shared" si="68"/>
        <v>0.19837940125345685</v>
      </c>
    </row>
    <row r="120" spans="1:17" ht="11.45" customHeight="1" x14ac:dyDescent="0.25">
      <c r="A120" s="62" t="s">
        <v>16</v>
      </c>
      <c r="B120" s="115">
        <f t="shared" ref="B120:Q120" si="69">IF(B8=0,0,B8/B$4)</f>
        <v>0.28041171909147855</v>
      </c>
      <c r="C120" s="115">
        <f t="shared" si="69"/>
        <v>0.25948579129693417</v>
      </c>
      <c r="D120" s="115">
        <f t="shared" si="69"/>
        <v>0.2503559150613428</v>
      </c>
      <c r="E120" s="115">
        <f t="shared" si="69"/>
        <v>0.2477021069793206</v>
      </c>
      <c r="F120" s="115">
        <f t="shared" si="69"/>
        <v>0.2269496348422233</v>
      </c>
      <c r="G120" s="115">
        <f t="shared" si="69"/>
        <v>0.24124090134376416</v>
      </c>
      <c r="H120" s="115">
        <f t="shared" si="69"/>
        <v>0.25769901159261221</v>
      </c>
      <c r="I120" s="115">
        <f t="shared" si="69"/>
        <v>0.24366170911313761</v>
      </c>
      <c r="J120" s="115">
        <f t="shared" si="69"/>
        <v>0.22835929171239067</v>
      </c>
      <c r="K120" s="115">
        <f t="shared" si="69"/>
        <v>0.20839918934684643</v>
      </c>
      <c r="L120" s="115">
        <f t="shared" si="69"/>
        <v>0.20903626062894182</v>
      </c>
      <c r="M120" s="115">
        <f t="shared" si="69"/>
        <v>0.2164309960991731</v>
      </c>
      <c r="N120" s="115">
        <f t="shared" si="69"/>
        <v>0.21107288884336586</v>
      </c>
      <c r="O120" s="115">
        <f t="shared" si="69"/>
        <v>0.22750974644823427</v>
      </c>
      <c r="P120" s="115">
        <f t="shared" si="69"/>
        <v>0.23028664538795374</v>
      </c>
      <c r="Q120" s="115">
        <f t="shared" si="69"/>
        <v>0.24036656154863695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6.5335990330273432E-5</v>
      </c>
      <c r="G121" s="117">
        <f t="shared" si="70"/>
        <v>4.1092512944141573E-4</v>
      </c>
      <c r="H121" s="117">
        <f t="shared" si="70"/>
        <v>1.0053801423835662E-2</v>
      </c>
      <c r="I121" s="117">
        <f t="shared" si="70"/>
        <v>2.2459790830397858E-2</v>
      </c>
      <c r="J121" s="117">
        <f t="shared" si="70"/>
        <v>1.5896153507834982E-2</v>
      </c>
      <c r="K121" s="117">
        <f t="shared" si="70"/>
        <v>1.5201795752553577E-2</v>
      </c>
      <c r="L121" s="117">
        <f t="shared" si="70"/>
        <v>1.7420930830547698E-2</v>
      </c>
      <c r="M121" s="117">
        <f t="shared" si="70"/>
        <v>1.8524536886577833E-2</v>
      </c>
      <c r="N121" s="117">
        <f t="shared" si="70"/>
        <v>1.6229488561504371E-2</v>
      </c>
      <c r="O121" s="117">
        <f t="shared" si="70"/>
        <v>1.4391940513312544E-2</v>
      </c>
      <c r="P121" s="117">
        <f t="shared" si="70"/>
        <v>1.4301161533363561E-2</v>
      </c>
      <c r="Q121" s="117">
        <f t="shared" si="70"/>
        <v>1.3698630136986301E-2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0.2643732093878528</v>
      </c>
      <c r="C123" s="115">
        <f t="shared" si="72"/>
        <v>0.24011381759523687</v>
      </c>
      <c r="D123" s="115">
        <f t="shared" si="72"/>
        <v>0.24272309989492508</v>
      </c>
      <c r="E123" s="115">
        <f t="shared" si="72"/>
        <v>0.22119887979021333</v>
      </c>
      <c r="F123" s="115">
        <f t="shared" si="72"/>
        <v>0.2185755749051127</v>
      </c>
      <c r="G123" s="115">
        <f t="shared" si="72"/>
        <v>0.21249878321814467</v>
      </c>
      <c r="H123" s="115">
        <f t="shared" si="72"/>
        <v>0.23378394710036085</v>
      </c>
      <c r="I123" s="115">
        <f t="shared" si="72"/>
        <v>0.22757787509781574</v>
      </c>
      <c r="J123" s="115">
        <f t="shared" si="72"/>
        <v>0.24173271577998956</v>
      </c>
      <c r="K123" s="115">
        <f t="shared" si="72"/>
        <v>0.28880802748997214</v>
      </c>
      <c r="L123" s="115">
        <f t="shared" si="72"/>
        <v>0.27062166546913463</v>
      </c>
      <c r="M123" s="115">
        <f t="shared" si="72"/>
        <v>0.24824716702564856</v>
      </c>
      <c r="N123" s="115">
        <f t="shared" si="72"/>
        <v>0.19999951685764214</v>
      </c>
      <c r="O123" s="115">
        <f t="shared" si="72"/>
        <v>0.20026125766537248</v>
      </c>
      <c r="P123" s="115">
        <f t="shared" si="72"/>
        <v>0.2494692600015187</v>
      </c>
      <c r="Q123" s="115">
        <f t="shared" si="72"/>
        <v>0.23261829731272177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0.7356267906121472</v>
      </c>
      <c r="C124" s="28">
        <f t="shared" si="73"/>
        <v>0.75988618240476313</v>
      </c>
      <c r="D124" s="28">
        <f t="shared" si="73"/>
        <v>0.75727690010507487</v>
      </c>
      <c r="E124" s="28">
        <f t="shared" si="73"/>
        <v>0.77880112020978676</v>
      </c>
      <c r="F124" s="28">
        <f t="shared" si="73"/>
        <v>0.7814244250948873</v>
      </c>
      <c r="G124" s="28">
        <f t="shared" si="73"/>
        <v>0.78750121678185525</v>
      </c>
      <c r="H124" s="28">
        <f t="shared" si="73"/>
        <v>0.76621605289963923</v>
      </c>
      <c r="I124" s="28">
        <f t="shared" si="73"/>
        <v>0.77242212490218431</v>
      </c>
      <c r="J124" s="28">
        <f t="shared" si="73"/>
        <v>0.75826728422001033</v>
      </c>
      <c r="K124" s="28">
        <f t="shared" si="73"/>
        <v>0.71119197251002786</v>
      </c>
      <c r="L124" s="28">
        <f t="shared" si="73"/>
        <v>0.72937833453086542</v>
      </c>
      <c r="M124" s="28">
        <f t="shared" si="73"/>
        <v>0.75175283297435136</v>
      </c>
      <c r="N124" s="28">
        <f t="shared" si="73"/>
        <v>0.80000048314235794</v>
      </c>
      <c r="O124" s="28">
        <f t="shared" si="73"/>
        <v>0.79973874233462761</v>
      </c>
      <c r="P124" s="28">
        <f t="shared" si="73"/>
        <v>0.7505307399984813</v>
      </c>
      <c r="Q124" s="28">
        <f t="shared" si="73"/>
        <v>0.76738170268727823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0.66321096169732852</v>
      </c>
      <c r="C128" s="119">
        <f t="shared" si="75"/>
        <v>0.6734757949224478</v>
      </c>
      <c r="D128" s="119">
        <f t="shared" si="75"/>
        <v>0.67527257145436059</v>
      </c>
      <c r="E128" s="119">
        <f t="shared" si="75"/>
        <v>0.67292726936177827</v>
      </c>
      <c r="F128" s="119">
        <f t="shared" si="75"/>
        <v>0.68124203441612785</v>
      </c>
      <c r="G128" s="119">
        <f t="shared" si="75"/>
        <v>0.64051171150529096</v>
      </c>
      <c r="H128" s="119">
        <f t="shared" si="75"/>
        <v>0.61566482981809423</v>
      </c>
      <c r="I128" s="119">
        <f t="shared" si="75"/>
        <v>0.60252478858045855</v>
      </c>
      <c r="J128" s="119">
        <f t="shared" si="75"/>
        <v>0.64501921183579325</v>
      </c>
      <c r="K128" s="119">
        <f t="shared" si="75"/>
        <v>0.63806748844601968</v>
      </c>
      <c r="L128" s="119">
        <f t="shared" si="75"/>
        <v>0.68509562481473874</v>
      </c>
      <c r="M128" s="119">
        <f t="shared" si="75"/>
        <v>0.66065099080013989</v>
      </c>
      <c r="N128" s="119">
        <f t="shared" si="75"/>
        <v>0.68335951358359504</v>
      </c>
      <c r="O128" s="119">
        <f t="shared" si="75"/>
        <v>0.67242821103591555</v>
      </c>
      <c r="P128" s="119">
        <f t="shared" si="75"/>
        <v>0.65768946066155998</v>
      </c>
      <c r="Q128" s="119">
        <f t="shared" si="75"/>
        <v>0.64721846379409853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0.33678903830267148</v>
      </c>
      <c r="C129" s="30">
        <f t="shared" si="76"/>
        <v>0.32652420507755225</v>
      </c>
      <c r="D129" s="30">
        <f t="shared" si="76"/>
        <v>0.3247274285456393</v>
      </c>
      <c r="E129" s="30">
        <f t="shared" si="76"/>
        <v>0.32707273063822168</v>
      </c>
      <c r="F129" s="30">
        <f t="shared" si="76"/>
        <v>0.31873454313125349</v>
      </c>
      <c r="G129" s="30">
        <f t="shared" si="76"/>
        <v>0.35934297818230088</v>
      </c>
      <c r="H129" s="30">
        <f t="shared" si="76"/>
        <v>0.38083007729018864</v>
      </c>
      <c r="I129" s="30">
        <f t="shared" si="76"/>
        <v>0.38980216272103668</v>
      </c>
      <c r="J129" s="30">
        <f t="shared" si="76"/>
        <v>0.34962608739657147</v>
      </c>
      <c r="K129" s="30">
        <f t="shared" si="76"/>
        <v>0.35692691907448898</v>
      </c>
      <c r="L129" s="30">
        <f t="shared" si="76"/>
        <v>0.30871361445419121</v>
      </c>
      <c r="M129" s="30">
        <f t="shared" si="76"/>
        <v>0.33286832313820203</v>
      </c>
      <c r="N129" s="30">
        <f t="shared" si="76"/>
        <v>0.31079359855549715</v>
      </c>
      <c r="O129" s="30">
        <f t="shared" si="76"/>
        <v>0.32239219185165746</v>
      </c>
      <c r="P129" s="30">
        <f t="shared" si="76"/>
        <v>0.3372320156607847</v>
      </c>
      <c r="Q129" s="30">
        <f t="shared" si="76"/>
        <v>0.34792394212189814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0.15356597999079957</v>
      </c>
      <c r="C130" s="115">
        <f t="shared" si="77"/>
        <v>0.16045805293613635</v>
      </c>
      <c r="D130" s="115">
        <f t="shared" si="77"/>
        <v>0.15039297723495132</v>
      </c>
      <c r="E130" s="115">
        <f t="shared" si="77"/>
        <v>0.14649733350260258</v>
      </c>
      <c r="F130" s="115">
        <f t="shared" si="77"/>
        <v>0.14964704292050982</v>
      </c>
      <c r="G130" s="115">
        <f t="shared" si="77"/>
        <v>0.1634238016457854</v>
      </c>
      <c r="H130" s="115">
        <f t="shared" si="77"/>
        <v>0.17952966194269676</v>
      </c>
      <c r="I130" s="115">
        <f t="shared" si="77"/>
        <v>0.18137599327784412</v>
      </c>
      <c r="J130" s="115">
        <f t="shared" si="77"/>
        <v>0.18630336211552956</v>
      </c>
      <c r="K130" s="115">
        <f t="shared" si="77"/>
        <v>0.1808331293368711</v>
      </c>
      <c r="L130" s="115">
        <f t="shared" si="77"/>
        <v>0.19218200393514764</v>
      </c>
      <c r="M130" s="115">
        <f t="shared" si="77"/>
        <v>0.19140708215369734</v>
      </c>
      <c r="N130" s="115">
        <f t="shared" si="77"/>
        <v>0.18561902764830251</v>
      </c>
      <c r="O130" s="115">
        <f t="shared" si="77"/>
        <v>0.18008848056307503</v>
      </c>
      <c r="P130" s="115">
        <f t="shared" si="77"/>
        <v>0.1758696909489495</v>
      </c>
      <c r="Q130" s="115">
        <f t="shared" si="77"/>
        <v>0.16643210608870365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0.18322305831187188</v>
      </c>
      <c r="C131" s="115">
        <f t="shared" si="78"/>
        <v>0.1660661521414159</v>
      </c>
      <c r="D131" s="115">
        <f t="shared" si="78"/>
        <v>0.174334451310688</v>
      </c>
      <c r="E131" s="115">
        <f t="shared" si="78"/>
        <v>0.1805753971356191</v>
      </c>
      <c r="F131" s="115">
        <f t="shared" si="78"/>
        <v>0.16908750021074367</v>
      </c>
      <c r="G131" s="115">
        <f t="shared" si="78"/>
        <v>0.19591917653651547</v>
      </c>
      <c r="H131" s="115">
        <f t="shared" si="78"/>
        <v>0.20130041534749191</v>
      </c>
      <c r="I131" s="115">
        <f t="shared" si="78"/>
        <v>0.20842616944319253</v>
      </c>
      <c r="J131" s="115">
        <f t="shared" si="78"/>
        <v>0.16332272528104191</v>
      </c>
      <c r="K131" s="115">
        <f t="shared" si="78"/>
        <v>0.17609378973761788</v>
      </c>
      <c r="L131" s="115">
        <f t="shared" si="78"/>
        <v>0.11653161051904357</v>
      </c>
      <c r="M131" s="115">
        <f t="shared" si="78"/>
        <v>0.14146124098450469</v>
      </c>
      <c r="N131" s="115">
        <f t="shared" si="78"/>
        <v>0.12517457090719461</v>
      </c>
      <c r="O131" s="115">
        <f t="shared" si="78"/>
        <v>0.14230371128858246</v>
      </c>
      <c r="P131" s="115">
        <f t="shared" si="78"/>
        <v>0.16136232471183523</v>
      </c>
      <c r="Q131" s="115">
        <f t="shared" si="78"/>
        <v>0.18149183603319449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2.3422452618742572E-5</v>
      </c>
      <c r="G132" s="117">
        <f t="shared" si="79"/>
        <v>1.4531031240824831E-4</v>
      </c>
      <c r="H132" s="117">
        <f t="shared" si="79"/>
        <v>3.505092891717109E-3</v>
      </c>
      <c r="I132" s="117">
        <f t="shared" si="79"/>
        <v>7.6730486985047567E-3</v>
      </c>
      <c r="J132" s="117">
        <f t="shared" si="79"/>
        <v>5.3547007676353767E-3</v>
      </c>
      <c r="K132" s="117">
        <f t="shared" si="79"/>
        <v>5.0055924794912918E-3</v>
      </c>
      <c r="L132" s="117">
        <f t="shared" si="79"/>
        <v>6.1907607310701628E-3</v>
      </c>
      <c r="M132" s="117">
        <f t="shared" si="79"/>
        <v>6.4806860616580956E-3</v>
      </c>
      <c r="N132" s="117">
        <f t="shared" si="79"/>
        <v>5.8468878609078401E-3</v>
      </c>
      <c r="O132" s="117">
        <f t="shared" si="79"/>
        <v>5.1795971124268675E-3</v>
      </c>
      <c r="P132" s="117">
        <f t="shared" si="79"/>
        <v>5.0785236776553378E-3</v>
      </c>
      <c r="Q132" s="117">
        <f t="shared" si="79"/>
        <v>4.8575940840033032E-3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0.24625782410677327</v>
      </c>
      <c r="C134" s="115">
        <f t="shared" si="81"/>
        <v>0.22315646608593864</v>
      </c>
      <c r="D134" s="115">
        <f t="shared" si="81"/>
        <v>0.22563619227144208</v>
      </c>
      <c r="E134" s="115">
        <f t="shared" si="81"/>
        <v>0.23561904647020263</v>
      </c>
      <c r="F134" s="115">
        <f t="shared" si="81"/>
        <v>0.2027334851936218</v>
      </c>
      <c r="G134" s="115">
        <f t="shared" si="81"/>
        <v>0.1969861035914095</v>
      </c>
      <c r="H134" s="115">
        <f t="shared" si="81"/>
        <v>0.21714588110777916</v>
      </c>
      <c r="I134" s="115">
        <f t="shared" si="81"/>
        <v>0.21125970785319759</v>
      </c>
      <c r="J134" s="115">
        <f t="shared" si="81"/>
        <v>0.22469484108705667</v>
      </c>
      <c r="K134" s="115">
        <f t="shared" si="81"/>
        <v>0.26963201502800976</v>
      </c>
      <c r="L134" s="115">
        <f t="shared" si="81"/>
        <v>0.25222492583580552</v>
      </c>
      <c r="M134" s="115">
        <f t="shared" si="81"/>
        <v>0.23088994965016671</v>
      </c>
      <c r="N134" s="115">
        <f t="shared" si="81"/>
        <v>0.18511751202448623</v>
      </c>
      <c r="O134" s="115">
        <f t="shared" si="81"/>
        <v>0.18543157611799888</v>
      </c>
      <c r="P134" s="115">
        <f t="shared" si="81"/>
        <v>0.23205297118340595</v>
      </c>
      <c r="Q134" s="115">
        <f t="shared" si="81"/>
        <v>0.21603979847270194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0.75374217589322678</v>
      </c>
      <c r="C135" s="28">
        <f t="shared" si="82"/>
        <v>0.77684353391406136</v>
      </c>
      <c r="D135" s="28">
        <f t="shared" si="82"/>
        <v>0.77436380772855806</v>
      </c>
      <c r="E135" s="28">
        <f t="shared" si="82"/>
        <v>0.7643809535297974</v>
      </c>
      <c r="F135" s="28">
        <f t="shared" si="82"/>
        <v>0.79726651480637811</v>
      </c>
      <c r="G135" s="28">
        <f t="shared" si="82"/>
        <v>0.80301389640859044</v>
      </c>
      <c r="H135" s="28">
        <f t="shared" si="82"/>
        <v>0.7828541188922209</v>
      </c>
      <c r="I135" s="28">
        <f t="shared" si="82"/>
        <v>0.7887402921468023</v>
      </c>
      <c r="J135" s="28">
        <f t="shared" si="82"/>
        <v>0.77530515891294338</v>
      </c>
      <c r="K135" s="28">
        <f t="shared" si="82"/>
        <v>0.73036798497199029</v>
      </c>
      <c r="L135" s="28">
        <f t="shared" si="82"/>
        <v>0.74777507416419453</v>
      </c>
      <c r="M135" s="28">
        <f t="shared" si="82"/>
        <v>0.76911005034983326</v>
      </c>
      <c r="N135" s="28">
        <f t="shared" si="82"/>
        <v>0.81488248797551377</v>
      </c>
      <c r="O135" s="28">
        <f t="shared" si="82"/>
        <v>0.81456842388200101</v>
      </c>
      <c r="P135" s="28">
        <f t="shared" si="82"/>
        <v>0.76794702881659405</v>
      </c>
      <c r="Q135" s="28">
        <f t="shared" si="82"/>
        <v>0.78396020152729806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297.79377806944024</v>
      </c>
      <c r="C4" s="166">
        <v>270.59956999999997</v>
      </c>
      <c r="D4" s="166">
        <v>270.64740999999998</v>
      </c>
      <c r="E4" s="166">
        <v>274.20035999999999</v>
      </c>
      <c r="F4" s="166">
        <v>271.30100000000004</v>
      </c>
      <c r="G4" s="166">
        <v>270.06245794748639</v>
      </c>
      <c r="H4" s="166">
        <v>278.29043999999999</v>
      </c>
      <c r="I4" s="166">
        <v>285.18853999999999</v>
      </c>
      <c r="J4" s="166">
        <v>282.25292000000002</v>
      </c>
      <c r="K4" s="166">
        <v>265.59632999999997</v>
      </c>
      <c r="L4" s="166">
        <v>225.60430594245986</v>
      </c>
      <c r="M4" s="166">
        <v>222.02898246944346</v>
      </c>
      <c r="N4" s="166">
        <v>219.46216415149314</v>
      </c>
      <c r="O4" s="166">
        <v>215.81052121840247</v>
      </c>
      <c r="P4" s="166">
        <v>214.7001193440172</v>
      </c>
      <c r="Q4" s="166">
        <v>216.39554899564436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0.70001000000000002</v>
      </c>
      <c r="E5" s="123">
        <v>0.69998000000000005</v>
      </c>
      <c r="F5" s="123">
        <v>0</v>
      </c>
      <c r="G5" s="123">
        <v>0.33437929301209529</v>
      </c>
      <c r="H5" s="123">
        <v>0.90006000000000008</v>
      </c>
      <c r="I5" s="123">
        <v>0.80000999999999989</v>
      </c>
      <c r="J5" s="123">
        <v>0.90007999999999999</v>
      </c>
      <c r="K5" s="123">
        <v>0.30002000000000001</v>
      </c>
      <c r="L5" s="123">
        <v>0.35826559488791859</v>
      </c>
      <c r="M5" s="123">
        <v>0.35827043625522209</v>
      </c>
      <c r="N5" s="123">
        <v>0.35827956316576132</v>
      </c>
      <c r="O5" s="123">
        <v>0.38214651562804863</v>
      </c>
      <c r="P5" s="123">
        <v>1.0509271656048773</v>
      </c>
      <c r="Q5" s="123">
        <v>1.0270357625044271</v>
      </c>
    </row>
    <row r="6" spans="1:17" ht="11.45" customHeight="1" x14ac:dyDescent="0.25">
      <c r="A6" s="95" t="s">
        <v>120</v>
      </c>
      <c r="B6" s="75">
        <v>106.04742544396017</v>
      </c>
      <c r="C6" s="75">
        <v>97.098939999999999</v>
      </c>
      <c r="D6" s="75">
        <v>94.149929999999998</v>
      </c>
      <c r="E6" s="75">
        <v>92.10575</v>
      </c>
      <c r="F6" s="75">
        <v>91.001609999999999</v>
      </c>
      <c r="G6" s="75">
        <v>91.90797800244674</v>
      </c>
      <c r="H6" s="75">
        <v>98.098429999999993</v>
      </c>
      <c r="I6" s="75">
        <v>96.996719999999996</v>
      </c>
      <c r="J6" s="75">
        <v>107.44699</v>
      </c>
      <c r="K6" s="75">
        <v>97.501300000000001</v>
      </c>
      <c r="L6" s="75">
        <v>94.569115084392493</v>
      </c>
      <c r="M6" s="75">
        <v>92.409162069058667</v>
      </c>
      <c r="N6" s="75">
        <v>89.265481353995284</v>
      </c>
      <c r="O6" s="75">
        <v>87.21673686291021</v>
      </c>
      <c r="P6" s="75">
        <v>88.30099978891451</v>
      </c>
      <c r="Q6" s="75">
        <v>86.150783884976619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191.74635262548009</v>
      </c>
      <c r="C14" s="74">
        <v>173.50063</v>
      </c>
      <c r="D14" s="74">
        <v>175.79746999999998</v>
      </c>
      <c r="E14" s="74">
        <v>181.39463000000001</v>
      </c>
      <c r="F14" s="74">
        <v>180.29939000000002</v>
      </c>
      <c r="G14" s="74">
        <v>177.82010065202758</v>
      </c>
      <c r="H14" s="74">
        <v>179.29194999999999</v>
      </c>
      <c r="I14" s="74">
        <v>187.39180999999999</v>
      </c>
      <c r="J14" s="74">
        <v>173.90584999999999</v>
      </c>
      <c r="K14" s="74">
        <v>167.79500999999999</v>
      </c>
      <c r="L14" s="74">
        <v>130.67692526317944</v>
      </c>
      <c r="M14" s="74">
        <v>129.26154996412959</v>
      </c>
      <c r="N14" s="74">
        <v>129.83840323433208</v>
      </c>
      <c r="O14" s="74">
        <v>128.21163783986421</v>
      </c>
      <c r="P14" s="74">
        <v>125.34819238949781</v>
      </c>
      <c r="Q14" s="74">
        <v>129.21772934816332</v>
      </c>
    </row>
    <row r="16" spans="1:17" ht="11.45" customHeight="1" x14ac:dyDescent="0.25">
      <c r="A16" s="27" t="s">
        <v>81</v>
      </c>
      <c r="B16" s="68">
        <f t="shared" ref="B16" si="0">SUM(B17,B23)</f>
        <v>297.79377806944024</v>
      </c>
      <c r="C16" s="68">
        <f t="shared" ref="C16:Q16" si="1">SUM(C17,C23)</f>
        <v>270.59956999999997</v>
      </c>
      <c r="D16" s="68">
        <f t="shared" si="1"/>
        <v>270.64740999999998</v>
      </c>
      <c r="E16" s="68">
        <f t="shared" si="1"/>
        <v>274.20035999999999</v>
      </c>
      <c r="F16" s="68">
        <f t="shared" si="1"/>
        <v>271.30100000000004</v>
      </c>
      <c r="G16" s="68">
        <f t="shared" si="1"/>
        <v>270.06245794748639</v>
      </c>
      <c r="H16" s="68">
        <f t="shared" si="1"/>
        <v>278.29043999999999</v>
      </c>
      <c r="I16" s="68">
        <f t="shared" si="1"/>
        <v>285.18853999999999</v>
      </c>
      <c r="J16" s="68">
        <f t="shared" si="1"/>
        <v>282.25292000000002</v>
      </c>
      <c r="K16" s="68">
        <f t="shared" si="1"/>
        <v>265.59632999999997</v>
      </c>
      <c r="L16" s="68">
        <f t="shared" si="1"/>
        <v>225.60430594245986</v>
      </c>
      <c r="M16" s="68">
        <f t="shared" si="1"/>
        <v>222.02898246944346</v>
      </c>
      <c r="N16" s="68">
        <f t="shared" si="1"/>
        <v>219.46216415149314</v>
      </c>
      <c r="O16" s="68">
        <f t="shared" si="1"/>
        <v>215.81052121840244</v>
      </c>
      <c r="P16" s="68">
        <f t="shared" si="1"/>
        <v>214.7001193440172</v>
      </c>
      <c r="Q16" s="68">
        <f t="shared" si="1"/>
        <v>216.39554899564433</v>
      </c>
    </row>
    <row r="17" spans="1:17" ht="11.45" customHeight="1" x14ac:dyDescent="0.25">
      <c r="A17" s="25" t="s">
        <v>39</v>
      </c>
      <c r="B17" s="79">
        <f t="shared" ref="B17" si="2">SUM(B18,B19,B22)</f>
        <v>214.57008844809098</v>
      </c>
      <c r="C17" s="79">
        <f t="shared" ref="C17:Q17" si="3">SUM(C18,C19,C22)</f>
        <v>200.64491728228802</v>
      </c>
      <c r="D17" s="79">
        <f t="shared" si="3"/>
        <v>201.90279157130331</v>
      </c>
      <c r="E17" s="79">
        <f t="shared" si="3"/>
        <v>205.05572643263449</v>
      </c>
      <c r="F17" s="79">
        <f t="shared" si="3"/>
        <v>196.71727143562123</v>
      </c>
      <c r="G17" s="79">
        <f t="shared" si="3"/>
        <v>201.85513630595568</v>
      </c>
      <c r="H17" s="79">
        <f t="shared" si="3"/>
        <v>209.12994612432038</v>
      </c>
      <c r="I17" s="79">
        <f t="shared" si="3"/>
        <v>213.65714636219712</v>
      </c>
      <c r="J17" s="79">
        <f t="shared" si="3"/>
        <v>213.14272862324745</v>
      </c>
      <c r="K17" s="79">
        <f t="shared" si="3"/>
        <v>205.94394309076358</v>
      </c>
      <c r="L17" s="79">
        <f t="shared" si="3"/>
        <v>166.22072242022753</v>
      </c>
      <c r="M17" s="79">
        <f t="shared" si="3"/>
        <v>166.25082178196291</v>
      </c>
      <c r="N17" s="79">
        <f t="shared" si="3"/>
        <v>166.61091285309737</v>
      </c>
      <c r="O17" s="79">
        <f t="shared" si="3"/>
        <v>168.28995542399971</v>
      </c>
      <c r="P17" s="79">
        <f t="shared" si="3"/>
        <v>168.45047564844046</v>
      </c>
      <c r="Q17" s="79">
        <f t="shared" si="3"/>
        <v>170.234190681608</v>
      </c>
    </row>
    <row r="18" spans="1:17" ht="11.45" customHeight="1" x14ac:dyDescent="0.25">
      <c r="A18" s="91" t="s">
        <v>21</v>
      </c>
      <c r="B18" s="123">
        <v>56.106240278567846</v>
      </c>
      <c r="C18" s="123">
        <v>52.244193735861749</v>
      </c>
      <c r="D18" s="123">
        <v>54.233791621983322</v>
      </c>
      <c r="E18" s="123">
        <v>56.068184164898149</v>
      </c>
      <c r="F18" s="123">
        <v>57.088783829848552</v>
      </c>
      <c r="G18" s="123">
        <v>52.161476688778905</v>
      </c>
      <c r="H18" s="123">
        <v>51.043561570642794</v>
      </c>
      <c r="I18" s="123">
        <v>50.99460991453082</v>
      </c>
      <c r="J18" s="123">
        <v>59.15609811375414</v>
      </c>
      <c r="K18" s="123">
        <v>58.691351115704407</v>
      </c>
      <c r="L18" s="123">
        <v>57.485290580925941</v>
      </c>
      <c r="M18" s="123">
        <v>54.269355704530298</v>
      </c>
      <c r="N18" s="123">
        <v>57.538890951642223</v>
      </c>
      <c r="O18" s="123">
        <v>56.288611659642427</v>
      </c>
      <c r="P18" s="123">
        <v>53.104278008122115</v>
      </c>
      <c r="Q18" s="123">
        <v>51.231632269767104</v>
      </c>
    </row>
    <row r="19" spans="1:17" ht="11.45" customHeight="1" x14ac:dyDescent="0.25">
      <c r="A19" s="19" t="s">
        <v>20</v>
      </c>
      <c r="B19" s="76">
        <f t="shared" ref="B19" si="4">SUM(B20:B21)</f>
        <v>158.46384816952315</v>
      </c>
      <c r="C19" s="76">
        <f t="shared" ref="C19:Q19" si="5">SUM(C20:C21)</f>
        <v>148.40072354642626</v>
      </c>
      <c r="D19" s="76">
        <f t="shared" si="5"/>
        <v>147.66899994931998</v>
      </c>
      <c r="E19" s="76">
        <f t="shared" si="5"/>
        <v>148.98754226773633</v>
      </c>
      <c r="F19" s="76">
        <f t="shared" si="5"/>
        <v>139.61691958277729</v>
      </c>
      <c r="G19" s="76">
        <f t="shared" si="5"/>
        <v>149.62462612538926</v>
      </c>
      <c r="H19" s="76">
        <f t="shared" si="5"/>
        <v>156.40815893651308</v>
      </c>
      <c r="I19" s="76">
        <f t="shared" si="5"/>
        <v>158.98643361212908</v>
      </c>
      <c r="J19" s="76">
        <f t="shared" si="5"/>
        <v>151.1817001770452</v>
      </c>
      <c r="K19" s="76">
        <f t="shared" si="5"/>
        <v>144.64895084177141</v>
      </c>
      <c r="L19" s="76">
        <f t="shared" si="5"/>
        <v>105.86962340739854</v>
      </c>
      <c r="M19" s="76">
        <f t="shared" si="5"/>
        <v>109.01615534065296</v>
      </c>
      <c r="N19" s="76">
        <f t="shared" si="5"/>
        <v>106.32154860518426</v>
      </c>
      <c r="O19" s="76">
        <f t="shared" si="5"/>
        <v>109.54454722522098</v>
      </c>
      <c r="P19" s="76">
        <f t="shared" si="5"/>
        <v>112.93069182337452</v>
      </c>
      <c r="Q19" s="76">
        <f t="shared" si="5"/>
        <v>116.648007853384</v>
      </c>
    </row>
    <row r="20" spans="1:17" ht="11.45" customHeight="1" x14ac:dyDescent="0.25">
      <c r="A20" s="62" t="s">
        <v>118</v>
      </c>
      <c r="B20" s="77">
        <v>79.912768334705163</v>
      </c>
      <c r="C20" s="77">
        <v>77.028442356978474</v>
      </c>
      <c r="D20" s="77">
        <v>74.68594047131397</v>
      </c>
      <c r="E20" s="77">
        <v>71.609074217049027</v>
      </c>
      <c r="F20" s="77">
        <v>70.976328146725081</v>
      </c>
      <c r="G20" s="77">
        <v>74.371483675491447</v>
      </c>
      <c r="H20" s="77">
        <v>79.165628873564685</v>
      </c>
      <c r="I20" s="77">
        <v>77.689444302142306</v>
      </c>
      <c r="J20" s="77">
        <v>87.629559258594455</v>
      </c>
      <c r="K20" s="77">
        <v>76.530515930300083</v>
      </c>
      <c r="L20" s="77">
        <v>74.945426065083865</v>
      </c>
      <c r="M20" s="77">
        <v>74.341431725684728</v>
      </c>
      <c r="N20" s="77">
        <v>74.806323468099166</v>
      </c>
      <c r="O20" s="77">
        <v>73.333591972912842</v>
      </c>
      <c r="P20" s="77">
        <v>71.710729481918392</v>
      </c>
      <c r="Q20" s="77">
        <v>69.700241045607939</v>
      </c>
    </row>
    <row r="21" spans="1:17" ht="11.45" customHeight="1" x14ac:dyDescent="0.25">
      <c r="A21" s="62" t="s">
        <v>16</v>
      </c>
      <c r="B21" s="77">
        <v>78.551079834817983</v>
      </c>
      <c r="C21" s="77">
        <v>71.372281189447776</v>
      </c>
      <c r="D21" s="77">
        <v>72.983059478005998</v>
      </c>
      <c r="E21" s="77">
        <v>77.378468050687289</v>
      </c>
      <c r="F21" s="77">
        <v>68.640591436052205</v>
      </c>
      <c r="G21" s="77">
        <v>75.253142449897808</v>
      </c>
      <c r="H21" s="77">
        <v>77.242530062948376</v>
      </c>
      <c r="I21" s="77">
        <v>81.29698930998677</v>
      </c>
      <c r="J21" s="77">
        <v>63.552140918450739</v>
      </c>
      <c r="K21" s="77">
        <v>68.118434911471326</v>
      </c>
      <c r="L21" s="77">
        <v>30.924197342314677</v>
      </c>
      <c r="M21" s="77">
        <v>34.674723614968229</v>
      </c>
      <c r="N21" s="77">
        <v>31.515225137085093</v>
      </c>
      <c r="O21" s="77">
        <v>36.210955252308146</v>
      </c>
      <c r="P21" s="77">
        <v>41.219962341456124</v>
      </c>
      <c r="Q21" s="77">
        <v>46.947766807776063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1.1568022995382855E-2</v>
      </c>
      <c r="G22" s="122">
        <v>6.9033491787528642E-2</v>
      </c>
      <c r="H22" s="122">
        <v>1.678225617164514</v>
      </c>
      <c r="I22" s="122">
        <v>3.676102835537217</v>
      </c>
      <c r="J22" s="122">
        <v>2.804930332448095</v>
      </c>
      <c r="K22" s="122">
        <v>2.6036411332877742</v>
      </c>
      <c r="L22" s="122">
        <v>2.8658084319030359</v>
      </c>
      <c r="M22" s="122">
        <v>2.9653107367796596</v>
      </c>
      <c r="N22" s="122">
        <v>2.7504732962708798</v>
      </c>
      <c r="O22" s="122">
        <v>2.4567965391363251</v>
      </c>
      <c r="P22" s="122">
        <v>2.4155058169438464</v>
      </c>
      <c r="Q22" s="122">
        <v>2.3545505584569173</v>
      </c>
    </row>
    <row r="23" spans="1:17" ht="11.45" customHeight="1" x14ac:dyDescent="0.25">
      <c r="A23" s="25" t="s">
        <v>18</v>
      </c>
      <c r="B23" s="79">
        <f t="shared" ref="B23" si="6">SUM(B24:B25)</f>
        <v>83.223689621349251</v>
      </c>
      <c r="C23" s="79">
        <f t="shared" ref="C23:Q23" si="7">SUM(C24:C25)</f>
        <v>69.954652717711966</v>
      </c>
      <c r="D23" s="79">
        <f t="shared" si="7"/>
        <v>68.744618428696683</v>
      </c>
      <c r="E23" s="79">
        <f t="shared" si="7"/>
        <v>69.144633567365517</v>
      </c>
      <c r="F23" s="79">
        <f t="shared" si="7"/>
        <v>74.583728564378845</v>
      </c>
      <c r="G23" s="79">
        <f t="shared" si="7"/>
        <v>68.207321641530712</v>
      </c>
      <c r="H23" s="79">
        <f t="shared" si="7"/>
        <v>69.160493875679606</v>
      </c>
      <c r="I23" s="79">
        <f t="shared" si="7"/>
        <v>71.531393637802864</v>
      </c>
      <c r="J23" s="79">
        <f t="shared" si="7"/>
        <v>69.110191376752596</v>
      </c>
      <c r="K23" s="79">
        <f t="shared" si="7"/>
        <v>59.652386909236363</v>
      </c>
      <c r="L23" s="79">
        <f t="shared" si="7"/>
        <v>59.383583522232335</v>
      </c>
      <c r="M23" s="79">
        <f t="shared" si="7"/>
        <v>55.77816068748055</v>
      </c>
      <c r="N23" s="79">
        <f t="shared" si="7"/>
        <v>52.851251298395781</v>
      </c>
      <c r="O23" s="79">
        <f t="shared" si="7"/>
        <v>47.520565794402728</v>
      </c>
      <c r="P23" s="79">
        <f t="shared" si="7"/>
        <v>46.249643695576722</v>
      </c>
      <c r="Q23" s="79">
        <f t="shared" si="7"/>
        <v>46.161358314036335</v>
      </c>
    </row>
    <row r="24" spans="1:17" ht="11.45" customHeight="1" x14ac:dyDescent="0.25">
      <c r="A24" s="116" t="s">
        <v>118</v>
      </c>
      <c r="B24" s="77">
        <v>26.134657109254988</v>
      </c>
      <c r="C24" s="77">
        <v>20.070497643021501</v>
      </c>
      <c r="D24" s="77">
        <v>20.163999528686038</v>
      </c>
      <c r="E24" s="77">
        <v>21.196655782950955</v>
      </c>
      <c r="F24" s="77">
        <v>20.025281853274947</v>
      </c>
      <c r="G24" s="77">
        <v>17.870873619967377</v>
      </c>
      <c r="H24" s="77">
        <v>19.832861126435311</v>
      </c>
      <c r="I24" s="77">
        <v>20.107285697857694</v>
      </c>
      <c r="J24" s="77">
        <v>20.717510741405579</v>
      </c>
      <c r="K24" s="77">
        <v>21.270804069699892</v>
      </c>
      <c r="L24" s="77">
        <v>19.981954614196553</v>
      </c>
      <c r="M24" s="77">
        <v>18.426000779629145</v>
      </c>
      <c r="N24" s="77">
        <v>14.817437449061902</v>
      </c>
      <c r="O24" s="77">
        <v>14.265291405625414</v>
      </c>
      <c r="P24" s="77">
        <v>17.641197472600993</v>
      </c>
      <c r="Q24" s="77">
        <v>17.477578601873102</v>
      </c>
    </row>
    <row r="25" spans="1:17" ht="11.45" customHeight="1" x14ac:dyDescent="0.25">
      <c r="A25" s="93" t="s">
        <v>16</v>
      </c>
      <c r="B25" s="74">
        <v>57.089032512094263</v>
      </c>
      <c r="C25" s="74">
        <v>49.884155074690469</v>
      </c>
      <c r="D25" s="74">
        <v>48.580618900010649</v>
      </c>
      <c r="E25" s="74">
        <v>47.947977784414562</v>
      </c>
      <c r="F25" s="74">
        <v>54.55844671110389</v>
      </c>
      <c r="G25" s="74">
        <v>50.336448021563335</v>
      </c>
      <c r="H25" s="74">
        <v>49.327632749244302</v>
      </c>
      <c r="I25" s="74">
        <v>51.424107939945166</v>
      </c>
      <c r="J25" s="74">
        <v>48.39268063534702</v>
      </c>
      <c r="K25" s="74">
        <v>38.38158283953647</v>
      </c>
      <c r="L25" s="74">
        <v>39.401628908035782</v>
      </c>
      <c r="M25" s="74">
        <v>37.352159907851401</v>
      </c>
      <c r="N25" s="74">
        <v>38.033813849333875</v>
      </c>
      <c r="O25" s="74">
        <v>33.255274388777316</v>
      </c>
      <c r="P25" s="74">
        <v>28.608446222975733</v>
      </c>
      <c r="Q25" s="74">
        <v>28.683779712163233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123.55824006840987</v>
      </c>
      <c r="C30" s="79">
        <f>IF(C17=0,"",C17/TrRail_act!C15*100)</f>
        <v>114.32141997212149</v>
      </c>
      <c r="D30" s="79">
        <f>IF(D17=0,"",D17/TrRail_act!D15*100)</f>
        <v>111.02006353884208</v>
      </c>
      <c r="E30" s="79">
        <f>IF(E17=0,"",E17/TrRail_act!E15*100)</f>
        <v>107.08481320054048</v>
      </c>
      <c r="F30" s="79">
        <f>IF(F17=0,"",F17/TrRail_act!F15*100)</f>
        <v>102.0882159860313</v>
      </c>
      <c r="G30" s="79">
        <f>IF(G17=0,"",G17/TrRail_act!G15*100)</f>
        <v>107.72360219011816</v>
      </c>
      <c r="H30" s="79">
        <f>IF(H17=0,"",H17/TrRail_act!H15*100)</f>
        <v>109.58493874542907</v>
      </c>
      <c r="I30" s="79">
        <f>IF(I17=0,"",I17/TrRail_act!I15*100)</f>
        <v>109.62008869470506</v>
      </c>
      <c r="J30" s="79">
        <f>IF(J17=0,"",J17/TrRail_act!J15*100)</f>
        <v>98.08091710801456</v>
      </c>
      <c r="K30" s="79">
        <f>IF(K17=0,"",K17/TrRail_act!K15*100)</f>
        <v>93.519758186258343</v>
      </c>
      <c r="L30" s="79">
        <f>IF(L17=0,"",L17/TrRail_act!L15*100)</f>
        <v>81.741111916282321</v>
      </c>
      <c r="M30" s="79">
        <f>IF(M17=0,"",M17/TrRail_act!M15*100)</f>
        <v>81.821530699826681</v>
      </c>
      <c r="N30" s="79">
        <f>IF(N17=0,"",N17/TrRail_act!N15*100)</f>
        <v>78.818353920636355</v>
      </c>
      <c r="O30" s="79">
        <f>IF(O17=0,"",O17/TrRail_act!O15*100)</f>
        <v>78.370881048115891</v>
      </c>
      <c r="P30" s="79">
        <f>IF(P17=0,"",P17/TrRail_act!P15*100)</f>
        <v>77.452260577465196</v>
      </c>
      <c r="Q30" s="79">
        <f>IF(Q17=0,"",Q17/TrRail_act!Q15*100)</f>
        <v>76.026444078825165</v>
      </c>
    </row>
    <row r="31" spans="1:17" ht="11.45" customHeight="1" x14ac:dyDescent="0.25">
      <c r="A31" s="91" t="s">
        <v>21</v>
      </c>
      <c r="B31" s="123">
        <f>IF(B18=0,"",B18/TrRail_act!B16*100)</f>
        <v>48.71492127290329</v>
      </c>
      <c r="C31" s="123">
        <f>IF(C18=0,"",C18/TrRail_act!C16*100)</f>
        <v>44.199309750553098</v>
      </c>
      <c r="D31" s="123">
        <f>IF(D18=0,"",D18/TrRail_act!D16*100)</f>
        <v>44.162129436605198</v>
      </c>
      <c r="E31" s="123">
        <f>IF(E18=0,"",E18/TrRail_act!E16*100)</f>
        <v>43.511529010580304</v>
      </c>
      <c r="F31" s="123">
        <f>IF(F18=0,"",F18/TrRail_act!F16*100)</f>
        <v>43.489305936779104</v>
      </c>
      <c r="G31" s="123">
        <f>IF(G18=0,"",G18/TrRail_act!G16*100)</f>
        <v>43.460414635438326</v>
      </c>
      <c r="H31" s="123">
        <f>IF(H18=0,"",H18/TrRail_act!H16*100)</f>
        <v>43.444146382934932</v>
      </c>
      <c r="I31" s="123">
        <f>IF(I18=0,"",I18/TrRail_act!I16*100)</f>
        <v>43.423225557375986</v>
      </c>
      <c r="J31" s="123">
        <f>IF(J18=0,"",J18/TrRail_act!J16*100)</f>
        <v>42.202761265062598</v>
      </c>
      <c r="K31" s="123">
        <f>IF(K18=0,"",K18/TrRail_act!K16*100)</f>
        <v>41.769746775186633</v>
      </c>
      <c r="L31" s="123">
        <f>IF(L18=0,"",L18/TrRail_act!L16*100)</f>
        <v>41.263010707152063</v>
      </c>
      <c r="M31" s="123">
        <f>IF(M18=0,"",M18/TrRail_act!M16*100)</f>
        <v>40.428383260612996</v>
      </c>
      <c r="N31" s="123">
        <f>IF(N18=0,"",N18/TrRail_act!N16*100)</f>
        <v>39.832371017239247</v>
      </c>
      <c r="O31" s="123">
        <f>IF(O18=0,"",O18/TrRail_act!O16*100)</f>
        <v>38.982630846300488</v>
      </c>
      <c r="P31" s="123">
        <f>IF(P18=0,"",P18/TrRail_act!P16*100)</f>
        <v>37.125343661356027</v>
      </c>
      <c r="Q31" s="123">
        <f>IF(Q18=0,"",Q18/TrRail_act!Q16*100)</f>
        <v>35.351283175341969</v>
      </c>
    </row>
    <row r="32" spans="1:17" ht="11.45" customHeight="1" x14ac:dyDescent="0.25">
      <c r="A32" s="19" t="s">
        <v>20</v>
      </c>
      <c r="B32" s="76">
        <f>IF(B19=0,"",B19/TrRail_act!B17*100)</f>
        <v>270.94103401308428</v>
      </c>
      <c r="C32" s="76">
        <f>IF(C19=0,"",C19/TrRail_act!C17*100)</f>
        <v>258.95248618019571</v>
      </c>
      <c r="D32" s="76">
        <f>IF(D19=0,"",D19/TrRail_act!D17*100)</f>
        <v>250.05152535759137</v>
      </c>
      <c r="E32" s="76">
        <f>IF(E19=0,"",E19/TrRail_act!E17*100)</f>
        <v>237.88201066433578</v>
      </c>
      <c r="F32" s="76">
        <f>IF(F19=0,"",F19/TrRail_act!F17*100)</f>
        <v>227.3222999046005</v>
      </c>
      <c r="G32" s="76">
        <f>IF(G19=0,"",G19/TrRail_act!G17*100)</f>
        <v>222.21070542718118</v>
      </c>
      <c r="H32" s="76">
        <f>IF(H19=0,"",H19/TrRail_act!H17*100)</f>
        <v>215.21017803782217</v>
      </c>
      <c r="I32" s="76">
        <f>IF(I19=0,"",I19/TrRail_act!I17*100)</f>
        <v>209.26112150032429</v>
      </c>
      <c r="J32" s="76">
        <f>IF(J19=0,"",J19/TrRail_act!J17*100)</f>
        <v>198.97998407989041</v>
      </c>
      <c r="K32" s="76">
        <f>IF(K19=0,"",K19/TrRail_act!K17*100)</f>
        <v>184.0307246713117</v>
      </c>
      <c r="L32" s="76">
        <f>IF(L19=0,"",L19/TrRail_act!L17*100)</f>
        <v>168.64402592749232</v>
      </c>
      <c r="M32" s="76">
        <f>IF(M19=0,"",M19/TrRail_act!M17*100)</f>
        <v>161.18409782632185</v>
      </c>
      <c r="N32" s="76">
        <f>IF(N19=0,"",N19/TrRail_act!N17*100)</f>
        <v>161.83525830795077</v>
      </c>
      <c r="O32" s="76">
        <f>IF(O19=0,"",O19/TrRail_act!O17*100)</f>
        <v>158.23508457305644</v>
      </c>
      <c r="P32" s="76">
        <f>IF(P19=0,"",P19/TrRail_act!P17*100)</f>
        <v>153.97316840141718</v>
      </c>
      <c r="Q32" s="76">
        <f>IF(Q19=0,"",Q19/TrRail_act!Q17*100)</f>
        <v>149.73071500619795</v>
      </c>
    </row>
    <row r="33" spans="1:17" ht="11.45" customHeight="1" x14ac:dyDescent="0.25">
      <c r="A33" s="62" t="s">
        <v>17</v>
      </c>
      <c r="B33" s="77">
        <f>IF(B20=0,"",B20/TrRail_act!B18*100)</f>
        <v>299.65649379064018</v>
      </c>
      <c r="C33" s="77">
        <f>IF(C20=0,"",C20/TrRail_act!C18*100)</f>
        <v>273.51997319917854</v>
      </c>
      <c r="D33" s="77">
        <f>IF(D20=0,"",D20/TrRail_act!D18*100)</f>
        <v>273.06777092259887</v>
      </c>
      <c r="E33" s="77">
        <f>IF(E20=0,"",E20/TrRail_act!E18*100)</f>
        <v>255.26679206323908</v>
      </c>
      <c r="F33" s="77">
        <f>IF(F20=0,"",F20/TrRail_act!F18*100)</f>
        <v>246.13791145347852</v>
      </c>
      <c r="G33" s="77">
        <f>IF(G20=0,"",G20/TrRail_act!G18*100)</f>
        <v>242.86347186217765</v>
      </c>
      <c r="H33" s="77">
        <f>IF(H20=0,"",H20/TrRail_act!H18*100)</f>
        <v>231.06549470241256</v>
      </c>
      <c r="I33" s="77">
        <f>IF(I20=0,"",I20/TrRail_act!I18*100)</f>
        <v>219.76318304493932</v>
      </c>
      <c r="J33" s="77">
        <f>IF(J20=0,"",J20/TrRail_act!J18*100)</f>
        <v>216.44319283508437</v>
      </c>
      <c r="K33" s="77">
        <f>IF(K20=0,"",K20/TrRail_act!K18*100)</f>
        <v>192.18124157357306</v>
      </c>
      <c r="L33" s="77">
        <f>IF(L20=0,"",L20/TrRail_act!L18*100)</f>
        <v>191.77314516196677</v>
      </c>
      <c r="M33" s="77">
        <f>IF(M20=0,"",M20/TrRail_act!M18*100)</f>
        <v>191.1510628711782</v>
      </c>
      <c r="N33" s="77">
        <f>IF(N20=0,"",N20/TrRail_act!N18*100)</f>
        <v>190.65128389578666</v>
      </c>
      <c r="O33" s="77">
        <f>IF(O20=0,"",O20/TrRail_act!O18*100)</f>
        <v>189.63284369874117</v>
      </c>
      <c r="P33" s="77">
        <f>IF(P20=0,"",P20/TrRail_act!P18*100)</f>
        <v>187.48002220575</v>
      </c>
      <c r="Q33" s="77">
        <f>IF(Q20=0,"",Q20/TrRail_act!Q18*100)</f>
        <v>187.03163000052177</v>
      </c>
    </row>
    <row r="34" spans="1:17" ht="11.45" customHeight="1" x14ac:dyDescent="0.25">
      <c r="A34" s="62" t="s">
        <v>16</v>
      </c>
      <c r="B34" s="77">
        <f>IF(B21=0,"",B21/TrRail_act!B19*100)</f>
        <v>246.87355166530693</v>
      </c>
      <c r="C34" s="77">
        <f>IF(C21=0,"",C21/TrRail_act!C19*100)</f>
        <v>244.87694716699613</v>
      </c>
      <c r="D34" s="77">
        <f>IF(D21=0,"",D21/TrRail_act!D19*100)</f>
        <v>230.19611715073393</v>
      </c>
      <c r="E34" s="77">
        <f>IF(E21=0,"",E21/TrRail_act!E19*100)</f>
        <v>223.7780731464677</v>
      </c>
      <c r="F34" s="77">
        <f>IF(F21=0,"",F21/TrRail_act!F19*100)</f>
        <v>210.66997122553661</v>
      </c>
      <c r="G34" s="77">
        <f>IF(G21=0,"",G21/TrRail_act!G19*100)</f>
        <v>204.98343005283547</v>
      </c>
      <c r="H34" s="77">
        <f>IF(H21=0,"",H21/TrRail_act!H19*100)</f>
        <v>201.06962280908806</v>
      </c>
      <c r="I34" s="77">
        <f>IF(I21=0,"",I21/TrRail_act!I19*100)</f>
        <v>200.12204914099291</v>
      </c>
      <c r="J34" s="77">
        <f>IF(J21=0,"",J21/TrRail_act!J19*100)</f>
        <v>179.05958109359733</v>
      </c>
      <c r="K34" s="77">
        <f>IF(K21=0,"",K21/TrRail_act!K19*100)</f>
        <v>175.66084700927095</v>
      </c>
      <c r="L34" s="77">
        <f>IF(L21=0,"",L21/TrRail_act!L19*100)</f>
        <v>130.49986518056895</v>
      </c>
      <c r="M34" s="77">
        <f>IF(M21=0,"",M21/TrRail_act!M19*100)</f>
        <v>120.63667083982956</v>
      </c>
      <c r="N34" s="77">
        <f>IF(N21=0,"",N21/TrRail_act!N19*100)</f>
        <v>119.10451346466826</v>
      </c>
      <c r="O34" s="77">
        <f>IF(O21=0,"",O21/TrRail_act!O19*100)</f>
        <v>118.50052893266778</v>
      </c>
      <c r="P34" s="77">
        <f>IF(P21=0,"",P21/TrRail_act!P19*100)</f>
        <v>117.45386295782481</v>
      </c>
      <c r="Q34" s="77">
        <f>IF(Q21=0,"",Q21/TrRail_act!Q19*100)</f>
        <v>115.5249348607727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>
        <f>IF(F22=0,"",F22/TrRail_act!F20*100)</f>
        <v>256.30666325147359</v>
      </c>
      <c r="G35" s="122">
        <f>IF(G22=0,"",G22/TrRail_act!G20*100)</f>
        <v>253.53298358628194</v>
      </c>
      <c r="H35" s="122">
        <f>IF(H22=0,"",H22/TrRail_act!H20*100)</f>
        <v>250.89121668817586</v>
      </c>
      <c r="I35" s="122">
        <f>IF(I22=0,"",I22/TrRail_act!I20*100)</f>
        <v>245.80596789083842</v>
      </c>
      <c r="J35" s="122">
        <f>IF(J22=0,"",J22/TrRail_act!J20*100)</f>
        <v>241.04652182376799</v>
      </c>
      <c r="K35" s="122">
        <f>IF(K22=0,"",K22/TrRail_act!K20*100)</f>
        <v>236.20005049474528</v>
      </c>
      <c r="L35" s="122">
        <f>IF(L22=0,"",L22/TrRail_act!L20*100)</f>
        <v>227.64520794241895</v>
      </c>
      <c r="M35" s="122">
        <f>IF(M22=0,"",M22/TrRail_act!M20*100)</f>
        <v>225.19203497566966</v>
      </c>
      <c r="N35" s="122">
        <f>IF(N22=0,"",N22/TrRail_act!N20*100)</f>
        <v>222.53923209773836</v>
      </c>
      <c r="O35" s="122">
        <f>IF(O22=0,"",O22/TrRail_act!O20*100)</f>
        <v>220.88679070802249</v>
      </c>
      <c r="P35" s="122">
        <f>IF(P22=0,"",P22/TrRail_act!P20*100)</f>
        <v>218.69178146242123</v>
      </c>
      <c r="Q35" s="122">
        <f>IF(Q22=0,"",Q22/TrRail_act!Q20*100)</f>
        <v>216.47347412296102</v>
      </c>
    </row>
    <row r="36" spans="1:17" ht="11.45" customHeight="1" x14ac:dyDescent="0.25">
      <c r="A36" s="25" t="s">
        <v>18</v>
      </c>
      <c r="B36" s="79">
        <f>IF(B23=0,"",B23/TrRail_act!B21*100)</f>
        <v>304.03939314650597</v>
      </c>
      <c r="C36" s="79">
        <f>IF(C23=0,"",C23/TrRail_act!C21*100)</f>
        <v>300.00809694300517</v>
      </c>
      <c r="D36" s="79">
        <f>IF(D23=0,"",D23/TrRail_act!D21*100)</f>
        <v>296.19332027982961</v>
      </c>
      <c r="E36" s="79">
        <f>IF(E23=0,"",E23/TrRail_act!E21*100)</f>
        <v>290.87849648369263</v>
      </c>
      <c r="F36" s="79">
        <f>IF(F23=0,"",F23/TrRail_act!F21*100)</f>
        <v>283.14970068029083</v>
      </c>
      <c r="G36" s="79">
        <f>IF(G23=0,"",G23/TrRail_act!G21*100)</f>
        <v>276.95697120361677</v>
      </c>
      <c r="H36" s="79">
        <f>IF(H23=0,"",H23/TrRail_act!H21*100)</f>
        <v>274.4948160527062</v>
      </c>
      <c r="I36" s="79">
        <f>IF(I23=0,"",I23/TrRail_act!I21*100)</f>
        <v>270.7471371604953</v>
      </c>
      <c r="J36" s="79">
        <f>IF(J23=0,"",J23/TrRail_act!J21*100)</f>
        <v>268.59384603470755</v>
      </c>
      <c r="K36" s="79">
        <f>IF(K23=0,"",K23/TrRail_act!K21*100)</f>
        <v>270.13760802210294</v>
      </c>
      <c r="L36" s="79">
        <f>IF(L23=0,"",L23/TrRail_act!L21*100)</f>
        <v>267.21721860942523</v>
      </c>
      <c r="M36" s="79">
        <f>IF(M23=0,"",M23/TrRail_act!M21*100)</f>
        <v>246.19275788955321</v>
      </c>
      <c r="N36" s="79">
        <f>IF(N23=0,"",N23/TrRail_act!N21*100)</f>
        <v>231.10054952702376</v>
      </c>
      <c r="O36" s="79">
        <f>IF(O23=0,"",O23/TrRail_act!O21*100)</f>
        <v>215.54535437436982</v>
      </c>
      <c r="P36" s="79">
        <f>IF(P23=0,"",P23/TrRail_act!P21*100)</f>
        <v>210.93587496293438</v>
      </c>
      <c r="Q36" s="79">
        <f>IF(Q23=0,"",Q23/TrRail_act!Q21*100)</f>
        <v>197.45828176156229</v>
      </c>
    </row>
    <row r="37" spans="1:17" ht="11.45" customHeight="1" x14ac:dyDescent="0.25">
      <c r="A37" s="116" t="s">
        <v>17</v>
      </c>
      <c r="B37" s="77">
        <f>IF(B24=0,"",B24/TrRail_act!B22*100)</f>
        <v>387.71237218386199</v>
      </c>
      <c r="C37" s="77">
        <f>IF(C24=0,"",C24/TrRail_act!C22*100)</f>
        <v>385.71367518439661</v>
      </c>
      <c r="D37" s="77">
        <f>IF(D24=0,"",D24/TrRail_act!D22*100)</f>
        <v>385.03877844489398</v>
      </c>
      <c r="E37" s="77">
        <f>IF(E24=0,"",E24/TrRail_act!E22*100)</f>
        <v>378.45137762169213</v>
      </c>
      <c r="F37" s="77">
        <f>IF(F24=0,"",F24/TrRail_act!F22*100)</f>
        <v>374.99473244598136</v>
      </c>
      <c r="G37" s="77">
        <f>IF(G24=0,"",G24/TrRail_act!G22*100)</f>
        <v>368.37614501666411</v>
      </c>
      <c r="H37" s="77">
        <f>IF(H24=0,"",H24/TrRail_act!H22*100)</f>
        <v>362.50152343200205</v>
      </c>
      <c r="I37" s="77">
        <f>IF(I24=0,"",I24/TrRail_act!I22*100)</f>
        <v>360.24997600674044</v>
      </c>
      <c r="J37" s="77">
        <f>IF(J24=0,"",J24/TrRail_act!J22*100)</f>
        <v>358.34259450221049</v>
      </c>
      <c r="K37" s="77">
        <f>IF(K24=0,"",K24/TrRail_act!K22*100)</f>
        <v>357.24789119301892</v>
      </c>
      <c r="L37" s="77">
        <f>IF(L24=0,"",L24/TrRail_act!L22*100)</f>
        <v>356.49053428261323</v>
      </c>
      <c r="M37" s="77">
        <f>IF(M24=0,"",M24/TrRail_act!M22*100)</f>
        <v>352.2387574695461</v>
      </c>
      <c r="N37" s="77">
        <f>IF(N24=0,"",N24/TrRail_act!N22*100)</f>
        <v>350.00262532295017</v>
      </c>
      <c r="O37" s="77">
        <f>IF(O24=0,"",O24/TrRail_act!O22*100)</f>
        <v>348.9426236201179</v>
      </c>
      <c r="P37" s="77">
        <f>IF(P24=0,"",P24/TrRail_act!P22*100)</f>
        <v>346.72326640927105</v>
      </c>
      <c r="Q37" s="77">
        <f>IF(Q24=0,"",Q24/TrRail_act!Q22*100)</f>
        <v>346.05431941147583</v>
      </c>
    </row>
    <row r="38" spans="1:17" ht="11.45" customHeight="1" x14ac:dyDescent="0.25">
      <c r="A38" s="93" t="s">
        <v>16</v>
      </c>
      <c r="B38" s="74">
        <f>IF(B25=0,"",B25/TrRail_act!B23*100)</f>
        <v>276.7022924597191</v>
      </c>
      <c r="C38" s="74">
        <f>IF(C25=0,"",C25/TrRail_act!C23*100)</f>
        <v>275.38826923093382</v>
      </c>
      <c r="D38" s="74">
        <f>IF(D25=0,"",D25/TrRail_act!D23*100)</f>
        <v>270.30529364312508</v>
      </c>
      <c r="E38" s="74">
        <f>IF(E25=0,"",E25/TrRail_act!E23*100)</f>
        <v>263.88431425675475</v>
      </c>
      <c r="F38" s="74">
        <f>IF(F25=0,"",F25/TrRail_act!F23*100)</f>
        <v>259.79482117415802</v>
      </c>
      <c r="G38" s="74">
        <f>IF(G25=0,"",G25/TrRail_act!G23*100)</f>
        <v>254.53107431251865</v>
      </c>
      <c r="H38" s="74">
        <f>IF(H25=0,"",H25/TrRail_act!H23*100)</f>
        <v>250.08376224830931</v>
      </c>
      <c r="I38" s="74">
        <f>IF(I25=0,"",I25/TrRail_act!I23*100)</f>
        <v>246.77429873071935</v>
      </c>
      <c r="J38" s="74">
        <f>IF(J25=0,"",J25/TrRail_act!J23*100)</f>
        <v>242.58333837480404</v>
      </c>
      <c r="K38" s="74">
        <f>IF(K25=0,"",K25/TrRail_act!K23*100)</f>
        <v>237.97885837217763</v>
      </c>
      <c r="L38" s="74">
        <f>IF(L25=0,"",L25/TrRail_act!L23*100)</f>
        <v>237.10528227622501</v>
      </c>
      <c r="M38" s="74">
        <f>IF(M25=0,"",M25/TrRail_act!M23*100)</f>
        <v>214.35731965481804</v>
      </c>
      <c r="N38" s="74">
        <f>IF(N25=0,"",N25/TrRail_act!N23*100)</f>
        <v>204.08946906980057</v>
      </c>
      <c r="O38" s="74">
        <f>IF(O25=0,"",O25/TrRail_act!O23*100)</f>
        <v>185.17827266478048</v>
      </c>
      <c r="P38" s="74">
        <f>IF(P25=0,"",P25/TrRail_act!P23*100)</f>
        <v>169.90457143289365</v>
      </c>
      <c r="Q38" s="74">
        <f>IF(Q25=0,"",Q25/TrRail_act!Q23*100)</f>
        <v>156.50893514270649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13.962134854769063</v>
      </c>
      <c r="C41" s="79">
        <f>IF(C17=0,"",C17/TrRail_act!C4*1000)</f>
        <v>12.923155821350511</v>
      </c>
      <c r="D41" s="79">
        <f>IF(D17=0,"",D17/TrRail_act!D4*1000)</f>
        <v>13.546886176281758</v>
      </c>
      <c r="E41" s="79">
        <f>IF(E17=0,"",E17/TrRail_act!E4*1000)</f>
        <v>13.596597559419848</v>
      </c>
      <c r="F41" s="79">
        <f>IF(F17=0,"",F17/TrRail_act!F4*1000)</f>
        <v>12.852717744315521</v>
      </c>
      <c r="G41" s="79">
        <f>IF(G17=0,"",G17/TrRail_act!G4*1000)</f>
        <v>13.82455800248991</v>
      </c>
      <c r="H41" s="79">
        <f>IF(H17=0,"",H17/TrRail_act!H4*1000)</f>
        <v>14.206425338590321</v>
      </c>
      <c r="I41" s="79">
        <f>IF(I17=0,"",I17/TrRail_act!I4*1000)</f>
        <v>14.585698531047562</v>
      </c>
      <c r="J41" s="79">
        <f>IF(J17=0,"",J17/TrRail_act!J4*1000)</f>
        <v>13.391895388434602</v>
      </c>
      <c r="K41" s="79">
        <f>IF(K17=0,"",K17/TrRail_act!K4*1000)</f>
        <v>13.322203231239598</v>
      </c>
      <c r="L41" s="79">
        <f>IF(L17=0,"",L17/TrRail_act!L4*1000)</f>
        <v>10.685312575226762</v>
      </c>
      <c r="M41" s="79">
        <f>IF(M17=0,"",M17/TrRail_act!M4*1000)</f>
        <v>10.806033264995962</v>
      </c>
      <c r="N41" s="79">
        <f>IF(N17=0,"",N17/TrRail_act!N4*1000)</f>
        <v>9.9778963260927878</v>
      </c>
      <c r="O41" s="79">
        <f>IF(O17=0,"",O17/TrRail_act!O4*1000)</f>
        <v>9.8456058026431847</v>
      </c>
      <c r="P41" s="79">
        <f>IF(P17=0,"",P17/TrRail_act!P4*1000)</f>
        <v>9.7928352139035457</v>
      </c>
      <c r="Q41" s="79">
        <f>IF(Q17=0,"",Q17/TrRail_act!Q4*1000)</f>
        <v>9.4795740439697074</v>
      </c>
    </row>
    <row r="42" spans="1:17" ht="11.45" customHeight="1" x14ac:dyDescent="0.25">
      <c r="A42" s="91" t="s">
        <v>21</v>
      </c>
      <c r="B42" s="123">
        <f>IF(B18=0,"",B18/TrRail_act!B5*1000)</f>
        <v>6.9541695932781167</v>
      </c>
      <c r="C42" s="123">
        <f>IF(C18=0,"",C18/TrRail_act!C5*1000)</f>
        <v>6.3503335038120516</v>
      </c>
      <c r="D42" s="123">
        <f>IF(D18=0,"",D18/TrRail_act!D5*1000)</f>
        <v>6.5286856412643939</v>
      </c>
      <c r="E42" s="123">
        <f>IF(E18=0,"",E18/TrRail_act!E5*1000)</f>
        <v>6.5474209034843813</v>
      </c>
      <c r="F42" s="123">
        <f>IF(F18=0,"",F18/TrRail_act!F5*1000)</f>
        <v>6.5427521436993352</v>
      </c>
      <c r="G42" s="123">
        <f>IF(G18=0,"",G18/TrRail_act!G5*1000)</f>
        <v>6.5742578569709478</v>
      </c>
      <c r="H42" s="123">
        <f>IF(H18=0,"",H18/TrRail_act!H5*1000)</f>
        <v>6.5450532864854578</v>
      </c>
      <c r="I42" s="123">
        <f>IF(I18=0,"",I18/TrRail_act!I5*1000)</f>
        <v>6.5796100736130807</v>
      </c>
      <c r="J42" s="123">
        <f>IF(J18=0,"",J18/TrRail_act!J5*1000)</f>
        <v>6.470238670183547</v>
      </c>
      <c r="K42" s="123">
        <f>IF(K18=0,"",K18/TrRail_act!K5*1000)</f>
        <v>6.5309124723985894</v>
      </c>
      <c r="L42" s="123">
        <f>IF(L18=0,"",L18/TrRail_act!L5*1000)</f>
        <v>6.3893843037596909</v>
      </c>
      <c r="M42" s="123">
        <f>IF(M18=0,"",M18/TrRail_act!M5*1000)</f>
        <v>6.2264061157102208</v>
      </c>
      <c r="N42" s="123">
        <f>IF(N18=0,"",N18/TrRail_act!N5*1000)</f>
        <v>6.0554505316398899</v>
      </c>
      <c r="O42" s="123">
        <f>IF(O18=0,"",O18/TrRail_act!O5*1000)</f>
        <v>5.8750860211089169</v>
      </c>
      <c r="P42" s="123">
        <f>IF(P18=0,"",P18/TrRail_act!P5*1000)</f>
        <v>5.5563519375690156</v>
      </c>
      <c r="Q42" s="123">
        <f>IF(Q18=0,"",Q18/TrRail_act!Q5*1000)</f>
        <v>5.2101731180481137</v>
      </c>
    </row>
    <row r="43" spans="1:17" ht="11.45" customHeight="1" x14ac:dyDescent="0.25">
      <c r="A43" s="19" t="s">
        <v>20</v>
      </c>
      <c r="B43" s="76">
        <f>IF(B19=0,"",B19/TrRail_act!B6*1000)</f>
        <v>21.707376461578512</v>
      </c>
      <c r="C43" s="76">
        <f>IF(C19=0,"",C19/TrRail_act!C6*1000)</f>
        <v>20.331651396962087</v>
      </c>
      <c r="D43" s="76">
        <f>IF(D19=0,"",D19/TrRail_act!D6*1000)</f>
        <v>22.384265567579199</v>
      </c>
      <c r="E43" s="76">
        <f>IF(E19=0,"",E19/TrRail_act!E6*1000)</f>
        <v>22.857861655068476</v>
      </c>
      <c r="F43" s="76">
        <f>IF(F19=0,"",F19/TrRail_act!F6*1000)</f>
        <v>21.221602003766119</v>
      </c>
      <c r="G43" s="76">
        <f>IF(G19=0,"",G19/TrRail_act!G6*1000)</f>
        <v>22.462787288003192</v>
      </c>
      <c r="H43" s="76">
        <f>IF(H19=0,"",H19/TrRail_act!H6*1000)</f>
        <v>23.089483161575593</v>
      </c>
      <c r="I43" s="76">
        <f>IF(I19=0,"",I19/TrRail_act!I6*1000)</f>
        <v>24.202532137635725</v>
      </c>
      <c r="J43" s="76">
        <f>IF(J19=0,"",J19/TrRail_act!J6*1000)</f>
        <v>23.18737732776767</v>
      </c>
      <c r="K43" s="76">
        <f>IF(K19=0,"",K19/TrRail_act!K6*1000)</f>
        <v>23.192071643702327</v>
      </c>
      <c r="L43" s="76">
        <f>IF(L19=0,"",L19/TrRail_act!L6*1000)</f>
        <v>16.836772170387807</v>
      </c>
      <c r="M43" s="76">
        <f>IF(M19=0,"",M19/TrRail_act!M6*1000)</f>
        <v>17.07646543556594</v>
      </c>
      <c r="N43" s="76">
        <f>IF(N19=0,"",N19/TrRail_act!N6*1000)</f>
        <v>15.353292217355127</v>
      </c>
      <c r="O43" s="76">
        <f>IF(O19=0,"",O19/TrRail_act!O6*1000)</f>
        <v>15.076320840245112</v>
      </c>
      <c r="P43" s="76">
        <f>IF(P19=0,"",P19/TrRail_act!P6*1000)</f>
        <v>15.265029984235539</v>
      </c>
      <c r="Q43" s="76">
        <f>IF(Q19=0,"",Q19/TrRail_act!Q6*1000)</f>
        <v>14.804925479551214</v>
      </c>
    </row>
    <row r="44" spans="1:17" ht="11.45" customHeight="1" x14ac:dyDescent="0.25">
      <c r="A44" s="62" t="s">
        <v>17</v>
      </c>
      <c r="B44" s="77">
        <f>IF(B20=0,"",B20/TrRail_act!B7*1000)</f>
        <v>26.721024052176819</v>
      </c>
      <c r="C44" s="77">
        <f>IF(C20=0,"",C20/TrRail_act!C7*1000)</f>
        <v>23.554487911815439</v>
      </c>
      <c r="D44" s="77">
        <f>IF(D20=0,"",D20/TrRail_act!D7*1000)</f>
        <v>26.062064858198969</v>
      </c>
      <c r="E44" s="77">
        <f>IF(E20=0,"",E20/TrRail_act!E7*1000)</f>
        <v>25.737315928618475</v>
      </c>
      <c r="F44" s="77">
        <f>IF(F20=0,"",F20/TrRail_act!F7*1000)</f>
        <v>22.85561183924667</v>
      </c>
      <c r="G44" s="77">
        <f>IF(G20=0,"",G20/TrRail_act!G7*1000)</f>
        <v>23.695801064735068</v>
      </c>
      <c r="H44" s="77">
        <f>IF(H20=0,"",H20/TrRail_act!H7*1000)</f>
        <v>26.561508043935241</v>
      </c>
      <c r="I44" s="77">
        <f>IF(I20=0,"",I20/TrRail_act!I7*1000)</f>
        <v>25.898675740553355</v>
      </c>
      <c r="J44" s="77">
        <f>IF(J20=0,"",J20/TrRail_act!J7*1000)</f>
        <v>30.369153142821858</v>
      </c>
      <c r="K44" s="77">
        <f>IF(K20=0,"",K20/TrRail_act!K7*1000)</f>
        <v>25.379724830181825</v>
      </c>
      <c r="L44" s="77">
        <f>IF(L20=0,"",L20/TrRail_act!L7*1000)</f>
        <v>24.683696042143456</v>
      </c>
      <c r="M44" s="77">
        <f>IF(M20=0,"",M20/TrRail_act!M7*1000)</f>
        <v>24.340648817012021</v>
      </c>
      <c r="N44" s="77">
        <f>IF(N20=0,"",N20/TrRail_act!N7*1000)</f>
        <v>21.998593038947135</v>
      </c>
      <c r="O44" s="77">
        <f>IF(O20=0,"",O20/TrRail_act!O7*1000)</f>
        <v>21.714325826155697</v>
      </c>
      <c r="P44" s="77">
        <f>IF(P20=0,"",P20/TrRail_act!P7*1000)</f>
        <v>20.865872077111</v>
      </c>
      <c r="Q44" s="77">
        <f>IF(Q20=0,"",Q20/TrRail_act!Q7*1000)</f>
        <v>19.564994838331522</v>
      </c>
    </row>
    <row r="45" spans="1:17" ht="11.45" customHeight="1" x14ac:dyDescent="0.25">
      <c r="A45" s="62" t="s">
        <v>16</v>
      </c>
      <c r="B45" s="77">
        <f>IF(B21=0,"",B21/TrRail_act!B8*1000)</f>
        <v>18.22798438487369</v>
      </c>
      <c r="C45" s="77">
        <f>IF(C21=0,"",C21/TrRail_act!C8*1000)</f>
        <v>17.71562235770806</v>
      </c>
      <c r="D45" s="77">
        <f>IF(D21=0,"",D21/TrRail_act!D8*1000)</f>
        <v>19.559662938817556</v>
      </c>
      <c r="E45" s="77">
        <f>IF(E21=0,"",E21/TrRail_act!E8*1000)</f>
        <v>20.713274837287742</v>
      </c>
      <c r="F45" s="77">
        <f>IF(F21=0,"",F21/TrRail_act!F8*1000)</f>
        <v>19.760776532854731</v>
      </c>
      <c r="G45" s="77">
        <f>IF(G21=0,"",G21/TrRail_act!G8*1000)</f>
        <v>21.364126847097285</v>
      </c>
      <c r="H45" s="77">
        <f>IF(H21=0,"",H21/TrRail_act!H8*1000)</f>
        <v>20.361619873116517</v>
      </c>
      <c r="I45" s="77">
        <f>IF(I21=0,"",I21/TrRail_act!I8*1000)</f>
        <v>22.777024334859721</v>
      </c>
      <c r="J45" s="77">
        <f>IF(J21=0,"",J21/TrRail_act!J8*1000)</f>
        <v>17.485700083360253</v>
      </c>
      <c r="K45" s="77">
        <f>IF(K21=0,"",K21/TrRail_act!K8*1000)</f>
        <v>21.144414640270515</v>
      </c>
      <c r="L45" s="77">
        <f>IF(L21=0,"",L21/TrRail_act!L8*1000)</f>
        <v>9.5099640175275386</v>
      </c>
      <c r="M45" s="77">
        <f>IF(M21=0,"",M21/TrRail_act!M8*1000)</f>
        <v>10.413483884364458</v>
      </c>
      <c r="N45" s="77">
        <f>IF(N21=0,"",N21/TrRail_act!N8*1000)</f>
        <v>8.9417701717912674</v>
      </c>
      <c r="O45" s="77">
        <f>IF(O21=0,"",O21/TrRail_act!O8*1000)</f>
        <v>9.3115981093404674</v>
      </c>
      <c r="P45" s="77">
        <f>IF(P21=0,"",P21/TrRail_act!P8*1000)</f>
        <v>10.405789643485926</v>
      </c>
      <c r="Q45" s="77">
        <f>IF(Q21=0,"",Q21/TrRail_act!Q8*1000)</f>
        <v>10.876343636736566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>
        <f>IF(F22=0,"",F22/TrRail_act!F9*1000)</f>
        <v>11.568022995382854</v>
      </c>
      <c r="G46" s="122">
        <f>IF(G22=0,"",G22/TrRail_act!G9*1000)</f>
        <v>11.505581964588107</v>
      </c>
      <c r="H46" s="122">
        <f>IF(H22=0,"",H22/TrRail_act!H9*1000)</f>
        <v>11.339362278138609</v>
      </c>
      <c r="I46" s="122">
        <f>IF(I22=0,"",I22/TrRail_act!I9*1000)</f>
        <v>11.173564849657193</v>
      </c>
      <c r="J46" s="122">
        <f>IF(J22=0,"",J22/TrRail_act!J9*1000)</f>
        <v>11.086681155921324</v>
      </c>
      <c r="K46" s="122">
        <f>IF(K22=0,"",K22/TrRail_act!K9*1000)</f>
        <v>11.079323971437336</v>
      </c>
      <c r="L46" s="122">
        <f>IF(L22=0,"",L22/TrRail_act!L9*1000)</f>
        <v>10.574938863110834</v>
      </c>
      <c r="M46" s="122">
        <f>IF(M22=0,"",M22/TrRail_act!M9*1000)</f>
        <v>10.404599076419858</v>
      </c>
      <c r="N46" s="122">
        <f>IF(N22=0,"",N22/TrRail_act!N9*1000)</f>
        <v>10.149347956719113</v>
      </c>
      <c r="O46" s="122">
        <f>IF(O22=0,"",O22/TrRail_act!O9*1000)</f>
        <v>9.9869778013671748</v>
      </c>
      <c r="P46" s="122">
        <f>IF(P22=0,"",P22/TrRail_act!P9*1000)</f>
        <v>9.8191293371701072</v>
      </c>
      <c r="Q46" s="122">
        <f>IF(Q22=0,"",Q22/TrRail_act!Q9*1000)</f>
        <v>9.5713437335647047</v>
      </c>
    </row>
    <row r="47" spans="1:17" ht="11.45" customHeight="1" x14ac:dyDescent="0.25">
      <c r="A47" s="25" t="s">
        <v>36</v>
      </c>
      <c r="B47" s="79">
        <f>IF(B23=0,"",B23/TrRail_act!B10*1000)</f>
        <v>4.7567266587419557</v>
      </c>
      <c r="C47" s="79">
        <f>IF(C23=0,"",C23/TrRail_act!C10*1000)</f>
        <v>4.1393285631782231</v>
      </c>
      <c r="D47" s="79">
        <f>IF(D23=0,"",D23/TrRail_act!D10*1000)</f>
        <v>4.3481732086462159</v>
      </c>
      <c r="E47" s="79">
        <f>IF(E23=0,"",E23/TrRail_act!E10*1000)</f>
        <v>4.3591371559302434</v>
      </c>
      <c r="F47" s="79">
        <f>IF(F23=0,"",F23/TrRail_act!F10*1000)</f>
        <v>4.9419380177828547</v>
      </c>
      <c r="G47" s="79">
        <f>IF(G23=0,"",G23/TrRail_act!G10*1000)</f>
        <v>4.5881421795728992</v>
      </c>
      <c r="H47" s="79">
        <f>IF(H23=0,"",H23/TrRail_act!H10*1000)</f>
        <v>4.3830720499194884</v>
      </c>
      <c r="I47" s="79">
        <f>IF(I23=0,"",I23/TrRail_act!I10*1000)</f>
        <v>4.3873524066365848</v>
      </c>
      <c r="J47" s="79">
        <f>IF(J23=0,"",J23/TrRail_act!J10*1000)</f>
        <v>4.4769185318878408</v>
      </c>
      <c r="K47" s="79">
        <f>IF(K23=0,"",K23/TrRail_act!K10*1000)</f>
        <v>4.6636218363878008</v>
      </c>
      <c r="L47" s="79">
        <f>IF(L23=0,"",L23/TrRail_act!L10*1000)</f>
        <v>4.3125332986370619</v>
      </c>
      <c r="M47" s="79">
        <f>IF(M23=0,"",M23/TrRail_act!M10*1000)</f>
        <v>3.8962112802095943</v>
      </c>
      <c r="N47" s="79">
        <f>IF(N23=0,"",N23/TrRail_act!N10*1000)</f>
        <v>3.7044404078219513</v>
      </c>
      <c r="O47" s="79">
        <f>IF(O23=0,"",O23/TrRail_act!O10*1000)</f>
        <v>3.4028332111996225</v>
      </c>
      <c r="P47" s="79">
        <f>IF(P23=0,"",P23/TrRail_act!P10*1000)</f>
        <v>3.1734351376133336</v>
      </c>
      <c r="Q47" s="79">
        <f>IF(Q23=0,"",Q23/TrRail_act!Q10*1000)</f>
        <v>3.0247924981348753</v>
      </c>
    </row>
    <row r="48" spans="1:17" ht="11.45" customHeight="1" x14ac:dyDescent="0.25">
      <c r="A48" s="116" t="s">
        <v>17</v>
      </c>
      <c r="B48" s="77">
        <f>IF(B24=0,"",B24/TrRail_act!B11*1000)</f>
        <v>5.6501580088040964</v>
      </c>
      <c r="C48" s="77">
        <f>IF(C24=0,"",C24/TrRail_act!C11*1000)</f>
        <v>4.9460019532554931</v>
      </c>
      <c r="D48" s="77">
        <f>IF(D24=0,"",D24/TrRail_act!D11*1000)</f>
        <v>5.2545278556473578</v>
      </c>
      <c r="E48" s="77">
        <f>IF(E24=0,"",E24/TrRail_act!E11*1000)</f>
        <v>6.0412454140620602</v>
      </c>
      <c r="F48" s="77">
        <f>IF(F24=0,"",F24/TrRail_act!F11*1000)</f>
        <v>6.0705803466230073</v>
      </c>
      <c r="G48" s="77">
        <f>IF(G24=0,"",G24/TrRail_act!G11*1000)</f>
        <v>5.6571176074112071</v>
      </c>
      <c r="H48" s="77">
        <f>IF(H24=0,"",H24/TrRail_act!H11*1000)</f>
        <v>5.3763954875979492</v>
      </c>
      <c r="I48" s="77">
        <f>IF(I24=0,"",I24/TrRail_act!I11*1000)</f>
        <v>5.4191259384627646</v>
      </c>
      <c r="J48" s="77">
        <f>IF(J24=0,"",J24/TrRail_act!J11*1000)</f>
        <v>5.5518693478097951</v>
      </c>
      <c r="K48" s="77">
        <f>IF(K24=0,"",K24/TrRail_act!K11*1000)</f>
        <v>5.7579799450192297</v>
      </c>
      <c r="L48" s="77">
        <f>IF(L24=0,"",L24/TrRail_act!L11*1000)</f>
        <v>5.3621809507832294</v>
      </c>
      <c r="M48" s="77">
        <f>IF(M24=0,"",M24/TrRail_act!M11*1000)</f>
        <v>5.1847174579399899</v>
      </c>
      <c r="N48" s="77">
        <f>IF(N24=0,"",N24/TrRail_act!N11*1000)</f>
        <v>5.192918358381827</v>
      </c>
      <c r="O48" s="77">
        <f>IF(O24=0,"",O24/TrRail_act!O11*1000)</f>
        <v>5.1008525357557009</v>
      </c>
      <c r="P48" s="77">
        <f>IF(P24=0,"",P24/TrRail_act!P11*1000)</f>
        <v>4.852128092874465</v>
      </c>
      <c r="Q48" s="77">
        <f>IF(Q24=0,"",Q24/TrRail_act!Q11*1000)</f>
        <v>4.9232784484874363</v>
      </c>
    </row>
    <row r="49" spans="1:17" ht="11.45" customHeight="1" x14ac:dyDescent="0.25">
      <c r="A49" s="93" t="s">
        <v>16</v>
      </c>
      <c r="B49" s="74">
        <f>IF(B25=0,"",B25/TrRail_act!B12*1000)</f>
        <v>4.4356408630668156</v>
      </c>
      <c r="C49" s="74">
        <f>IF(C25=0,"",C25/TrRail_act!C12*1000)</f>
        <v>3.8844306169739955</v>
      </c>
      <c r="D49" s="74">
        <f>IF(D25=0,"",D25/TrRail_act!D12*1000)</f>
        <v>4.0576675699640354</v>
      </c>
      <c r="E49" s="74">
        <f>IF(E25=0,"",E25/TrRail_act!E12*1000)</f>
        <v>3.881376591995259</v>
      </c>
      <c r="F49" s="74">
        <f>IF(F25=0,"",F25/TrRail_act!F12*1000)</f>
        <v>4.6262406349444225</v>
      </c>
      <c r="G49" s="74">
        <f>IF(G25=0,"",G25/TrRail_act!G12*1000)</f>
        <v>4.2996905900832783</v>
      </c>
      <c r="H49" s="74">
        <f>IF(H25=0,"",H25/TrRail_act!H12*1000)</f>
        <v>4.0799942520464816</v>
      </c>
      <c r="I49" s="74">
        <f>IF(I25=0,"",I25/TrRail_act!I12*1000)</f>
        <v>4.0833621137835587</v>
      </c>
      <c r="J49" s="74">
        <f>IF(J25=0,"",J25/TrRail_act!J12*1000)</f>
        <v>4.1342283150337344</v>
      </c>
      <c r="K49" s="74">
        <f>IF(K25=0,"",K25/TrRail_act!K12*1000)</f>
        <v>4.2192138299166047</v>
      </c>
      <c r="L49" s="74">
        <f>IF(L25=0,"",L25/TrRail_act!L12*1000)</f>
        <v>3.9230819229497542</v>
      </c>
      <c r="M49" s="74">
        <f>IF(M25=0,"",M25/TrRail_act!M12*1000)</f>
        <v>3.4707150342546012</v>
      </c>
      <c r="N49" s="74">
        <f>IF(N25=0,"",N25/TrRail_act!N12*1000)</f>
        <v>3.3323220438480949</v>
      </c>
      <c r="O49" s="74">
        <f>IF(O25=0,"",O25/TrRail_act!O12*1000)</f>
        <v>2.9776349964888693</v>
      </c>
      <c r="P49" s="74">
        <f>IF(P25=0,"",P25/TrRail_act!P12*1000)</f>
        <v>2.6154536093422807</v>
      </c>
      <c r="Q49" s="74">
        <f>IF(Q25=0,"",Q25/TrRail_act!Q12*1000)</f>
        <v>2.4492997965280634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174518.16872557215</v>
      </c>
      <c r="C52" s="40">
        <f>IF(C17=0,"",1000000*C17/TrRail_act!C37)</f>
        <v>158926.66715428754</v>
      </c>
      <c r="D52" s="40">
        <f>IF(D17=0,"",1000000*D17/TrRail_act!D37)</f>
        <v>155011.74016990658</v>
      </c>
      <c r="E52" s="40">
        <f>IF(E17=0,"",1000000*E17/TrRail_act!E37)</f>
        <v>150168.96846036945</v>
      </c>
      <c r="F52" s="40">
        <f>IF(F17=0,"",1000000*F17/TrRail_act!F37)</f>
        <v>141167.7584755086</v>
      </c>
      <c r="G52" s="40">
        <f>IF(G17=0,"",1000000*G17/TrRail_act!G37)</f>
        <v>143720.28216871177</v>
      </c>
      <c r="H52" s="40">
        <f>IF(H17=0,"",1000000*H17/TrRail_act!H37)</f>
        <v>146706.38100618758</v>
      </c>
      <c r="I52" s="40">
        <f>IF(I17=0,"",1000000*I17/TrRail_act!I37)</f>
        <v>148476.12672842052</v>
      </c>
      <c r="J52" s="40">
        <f>IF(J17=0,"",1000000*J17/TrRail_act!J37)</f>
        <v>138045.8086938131</v>
      </c>
      <c r="K52" s="40">
        <f>IF(K17=0,"",1000000*K17/TrRail_act!K37)</f>
        <v>132397.26331775222</v>
      </c>
      <c r="L52" s="40">
        <f>IF(L17=0,"",1000000*L17/TrRail_act!L37)</f>
        <v>105839.36480116365</v>
      </c>
      <c r="M52" s="40">
        <f>IF(M17=0,"",1000000*M17/TrRail_act!M37)</f>
        <v>105055.8115525832</v>
      </c>
      <c r="N52" s="40">
        <f>IF(N17=0,"",1000000*N17/TrRail_act!N37)</f>
        <v>104262.14821845894</v>
      </c>
      <c r="O52" s="40">
        <f>IF(O17=0,"",1000000*O17/TrRail_act!O37)</f>
        <v>104463.03874860318</v>
      </c>
      <c r="P52" s="40">
        <f>IF(P17=0,"",1000000*P17/TrRail_act!P37)</f>
        <v>103280.48782859623</v>
      </c>
      <c r="Q52" s="40">
        <f>IF(Q17=0,"",1000000*Q17/TrRail_act!Q37)</f>
        <v>104598.58106396804</v>
      </c>
    </row>
    <row r="53" spans="1:17" ht="11.45" customHeight="1" x14ac:dyDescent="0.25">
      <c r="A53" s="91" t="s">
        <v>21</v>
      </c>
      <c r="B53" s="121">
        <f>IF(B18=0,"",1000000*B18/TrRail_act!B38)</f>
        <v>55413.570645499101</v>
      </c>
      <c r="C53" s="121">
        <f>IF(C18=0,"",1000000*C18/TrRail_act!C38)</f>
        <v>50258.964632863637</v>
      </c>
      <c r="D53" s="121">
        <f>IF(D18=0,"",1000000*D18/TrRail_act!D38)</f>
        <v>50239.732859641794</v>
      </c>
      <c r="E53" s="121">
        <f>IF(E18=0,"",1000000*E18/TrRail_act!E38)</f>
        <v>49486.482051984247</v>
      </c>
      <c r="F53" s="121">
        <f>IF(F18=0,"",1000000*F18/TrRail_act!F38)</f>
        <v>49470.34993921018</v>
      </c>
      <c r="G53" s="121">
        <f>IF(G18=0,"",1000000*G18/TrRail_act!G38)</f>
        <v>45181.010557625734</v>
      </c>
      <c r="H53" s="121">
        <f>IF(H18=0,"",1000000*H18/TrRail_act!H38)</f>
        <v>44212.699498174785</v>
      </c>
      <c r="I53" s="121">
        <f>IF(I18=0,"",1000000*I18/TrRail_act!I38)</f>
        <v>44170.298756631288</v>
      </c>
      <c r="J53" s="121">
        <f>IF(J18=0,"",1000000*J18/TrRail_act!J38)</f>
        <v>47996.834169374553</v>
      </c>
      <c r="K53" s="121">
        <f>IF(K18=0,"",1000000*K18/TrRail_act!K38)</f>
        <v>47504.128786486777</v>
      </c>
      <c r="L53" s="121">
        <f>IF(L18=0,"",1000000*L18/TrRail_act!L38)</f>
        <v>46247.216879264633</v>
      </c>
      <c r="M53" s="121">
        <f>IF(M18=0,"",1000000*M18/TrRail_act!M38)</f>
        <v>43242.51450560183</v>
      </c>
      <c r="N53" s="121">
        <f>IF(N18=0,"",1000000*N18/TrRail_act!N38)</f>
        <v>45306.213347749785</v>
      </c>
      <c r="O53" s="121">
        <f>IF(O18=0,"",1000000*O18/TrRail_act!O38)</f>
        <v>43838.482600967625</v>
      </c>
      <c r="P53" s="121">
        <f>IF(P18=0,"",1000000*P18/TrRail_act!P38)</f>
        <v>40708.530477671229</v>
      </c>
      <c r="Q53" s="121">
        <f>IF(Q18=0,"",1000000*Q18/TrRail_act!Q38)</f>
        <v>39273.002889817639</v>
      </c>
    </row>
    <row r="54" spans="1:17" ht="11.45" customHeight="1" x14ac:dyDescent="0.25">
      <c r="A54" s="19" t="s">
        <v>20</v>
      </c>
      <c r="B54" s="38">
        <f>IF(B19=0,"",1000000*B19/TrRail_act!B39)</f>
        <v>730248.14824665047</v>
      </c>
      <c r="C54" s="38">
        <f>IF(C19=0,"",1000000*C19/TrRail_act!C39)</f>
        <v>665474.09662074561</v>
      </c>
      <c r="D54" s="38">
        <f>IF(D19=0,"",1000000*D19/TrRail_act!D39)</f>
        <v>662192.82488484296</v>
      </c>
      <c r="E54" s="38">
        <f>IF(E19=0,"",1000000*E19/TrRail_act!E39)</f>
        <v>640806.63340961852</v>
      </c>
      <c r="F54" s="38">
        <f>IF(F19=0,"",1000000*F19/TrRail_act!F39)</f>
        <v>584171.21164341958</v>
      </c>
      <c r="G54" s="38">
        <f>IF(G19=0,"",1000000*G19/TrRail_act!G39)</f>
        <v>599697.90030216135</v>
      </c>
      <c r="H54" s="38">
        <f>IF(H19=0,"",1000000*H19/TrRail_act!H39)</f>
        <v>580364.2261095104</v>
      </c>
      <c r="I54" s="38">
        <f>IF(I19=0,"",1000000*I19/TrRail_act!I39)</f>
        <v>564783.06789388659</v>
      </c>
      <c r="J54" s="38">
        <f>IF(J19=0,"",1000000*J19/TrRail_act!J39)</f>
        <v>490054.13347502495</v>
      </c>
      <c r="K54" s="38">
        <f>IF(K19=0,"",1000000*K19/TrRail_act!K39)</f>
        <v>456305.83861757547</v>
      </c>
      <c r="L54" s="38">
        <f>IF(L19=0,"",1000000*L19/TrRail_act!L39)</f>
        <v>326254.61758828518</v>
      </c>
      <c r="M54" s="38">
        <f>IF(M19=0,"",1000000*M19/TrRail_act!M39)</f>
        <v>335951.17208213545</v>
      </c>
      <c r="N54" s="38">
        <f>IF(N19=0,"",1000000*N19/TrRail_act!N39)</f>
        <v>327143.22647749004</v>
      </c>
      <c r="O54" s="38">
        <f>IF(O19=0,"",1000000*O19/TrRail_act!O39)</f>
        <v>338100.45439883019</v>
      </c>
      <c r="P54" s="38">
        <f>IF(P19=0,"",1000000*P19/TrRail_act!P39)</f>
        <v>349090.23747565539</v>
      </c>
      <c r="Q54" s="38">
        <f>IF(Q19=0,"",1000000*Q19/TrRail_act!Q39)</f>
        <v>364525.024541825</v>
      </c>
    </row>
    <row r="55" spans="1:17" ht="11.45" customHeight="1" x14ac:dyDescent="0.25">
      <c r="A55" s="62" t="s">
        <v>17</v>
      </c>
      <c r="B55" s="42">
        <f>IF(B20=0,"",1000000*B20/TrRail_act!B40)</f>
        <v>811297.14045385947</v>
      </c>
      <c r="C55" s="42">
        <f>IF(C20=0,"",1000000*C20/TrRail_act!C40)</f>
        <v>740658.09958633152</v>
      </c>
      <c r="D55" s="42">
        <f>IF(D20=0,"",1000000*D20/TrRail_act!D40)</f>
        <v>718134.04299340351</v>
      </c>
      <c r="E55" s="42">
        <f>IF(E20=0,"",1000000*E20/TrRail_act!E40)</f>
        <v>688548.79054854834</v>
      </c>
      <c r="F55" s="42">
        <f>IF(F20=0,"",1000000*F20/TrRail_act!F40)</f>
        <v>666444.39574389742</v>
      </c>
      <c r="G55" s="42">
        <f>IF(G20=0,"",1000000*G20/TrRail_act!G40)</f>
        <v>658154.72279195976</v>
      </c>
      <c r="H55" s="42">
        <f>IF(H20=0,"",1000000*H20/TrRail_act!H40)</f>
        <v>625815.24801236915</v>
      </c>
      <c r="I55" s="42">
        <f>IF(I20=0,"",1000000*I20/TrRail_act!I40)</f>
        <v>595321.41227695253</v>
      </c>
      <c r="J55" s="42">
        <f>IF(J20=0,"",1000000*J20/TrRail_act!J40)</f>
        <v>586150.89805079903</v>
      </c>
      <c r="K55" s="42">
        <f>IF(K20=0,"",1000000*K20/TrRail_act!K40)</f>
        <v>484370.35398924106</v>
      </c>
      <c r="L55" s="42">
        <f>IF(L20=0,"",1000000*L20/TrRail_act!L40)</f>
        <v>478884.51159797993</v>
      </c>
      <c r="M55" s="42">
        <f>IF(M20=0,"",1000000*M20/TrRail_act!M40)</f>
        <v>475025.12284782575</v>
      </c>
      <c r="N55" s="42">
        <f>IF(N20=0,"",1000000*N20/TrRail_act!N40)</f>
        <v>477995.67711245472</v>
      </c>
      <c r="O55" s="42">
        <f>IF(O20=0,"",1000000*O20/TrRail_act!O40)</f>
        <v>471598.6622052273</v>
      </c>
      <c r="P55" s="42">
        <f>IF(P20=0,"",1000000*P20/TrRail_act!P40)</f>
        <v>462649.86762527999</v>
      </c>
      <c r="Q55" s="42">
        <f>IF(Q20=0,"",1000000*Q20/TrRail_act!Q40)</f>
        <v>460067.5976607785</v>
      </c>
    </row>
    <row r="56" spans="1:17" ht="11.45" customHeight="1" x14ac:dyDescent="0.25">
      <c r="A56" s="62" t="s">
        <v>16</v>
      </c>
      <c r="B56" s="42">
        <f>IF(B21=0,"",1000000*B21/TrRail_act!B41)</f>
        <v>662878.31084234593</v>
      </c>
      <c r="C56" s="42">
        <f>IF(C21=0,"",1000000*C21/TrRail_act!C41)</f>
        <v>599767.06881888886</v>
      </c>
      <c r="D56" s="42">
        <f>IF(D21=0,"",1000000*D21/TrRail_act!D41)</f>
        <v>613303.02082357986</v>
      </c>
      <c r="E56" s="42">
        <f>IF(E21=0,"",1000000*E21/TrRail_act!E41)</f>
        <v>602167.06654231343</v>
      </c>
      <c r="F56" s="42">
        <f>IF(F21=0,"",1000000*F21/TrRail_act!F41)</f>
        <v>518042.19951737509</v>
      </c>
      <c r="G56" s="42">
        <f>IF(G21=0,"",1000000*G21/TrRail_act!G41)</f>
        <v>551305.07289302431</v>
      </c>
      <c r="H56" s="42">
        <f>IF(H21=0,"",1000000*H21/TrRail_act!H41)</f>
        <v>540157.55288775091</v>
      </c>
      <c r="I56" s="42">
        <f>IF(I21=0,"",1000000*I21/TrRail_act!I41)</f>
        <v>538390.65768203163</v>
      </c>
      <c r="J56" s="42">
        <f>IF(J21=0,"",1000000*J21/TrRail_act!J41)</f>
        <v>399698.99948711152</v>
      </c>
      <c r="K56" s="42">
        <f>IF(K21=0,"",1000000*K21/TrRail_act!K41)</f>
        <v>428417.82963189512</v>
      </c>
      <c r="L56" s="42">
        <f>IF(L21=0,"",1000000*L21/TrRail_act!L41)</f>
        <v>184072.60322806356</v>
      </c>
      <c r="M56" s="42">
        <f>IF(M21=0,"",1000000*M21/TrRail_act!M41)</f>
        <v>206397.16437481091</v>
      </c>
      <c r="N56" s="42">
        <f>IF(N21=0,"",1000000*N21/TrRail_act!N41)</f>
        <v>187033.97707468897</v>
      </c>
      <c r="O56" s="42">
        <f>IF(O21=0,"",1000000*O21/TrRail_act!O41)</f>
        <v>214901.81158639849</v>
      </c>
      <c r="P56" s="42">
        <f>IF(P21=0,"",1000000*P21/TrRail_act!P41)</f>
        <v>244628.85662585235</v>
      </c>
      <c r="Q56" s="42">
        <f>IF(Q21=0,"",1000000*Q21/TrRail_act!Q41)</f>
        <v>278621.76147048111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>
        <f>IF(F22=0,"",1000000*F22/TrRail_act!F42)</f>
        <v>23136.04599076571</v>
      </c>
      <c r="G57" s="120">
        <f>IF(G22=0,"",1000000*G22/TrRail_act!G42)</f>
        <v>138066.9835750573</v>
      </c>
      <c r="H57" s="120">
        <f>IF(H22=0,"",1000000*H22/TrRail_act!H42)</f>
        <v>1118817.078109676</v>
      </c>
      <c r="I57" s="120">
        <f>IF(I22=0,"",1000000*I22/TrRail_act!I42)</f>
        <v>1225367.611845739</v>
      </c>
      <c r="J57" s="120">
        <f>IF(J22=0,"",1000000*J22/TrRail_act!J42)</f>
        <v>934976.77748269832</v>
      </c>
      <c r="K57" s="120">
        <f>IF(K22=0,"",1000000*K22/TrRail_act!K42)</f>
        <v>867880.37776259147</v>
      </c>
      <c r="L57" s="120">
        <f>IF(L22=0,"",1000000*L22/TrRail_act!L42)</f>
        <v>955269.47730101191</v>
      </c>
      <c r="M57" s="120">
        <f>IF(M22=0,"",1000000*M22/TrRail_act!M42)</f>
        <v>988436.91225988651</v>
      </c>
      <c r="N57" s="120">
        <f>IF(N22=0,"",1000000*N22/TrRail_act!N42)</f>
        <v>916824.43209029327</v>
      </c>
      <c r="O57" s="120">
        <f>IF(O22=0,"",1000000*O22/TrRail_act!O42)</f>
        <v>818932.17971210834</v>
      </c>
      <c r="P57" s="120">
        <f>IF(P22=0,"",1000000*P22/TrRail_act!P42)</f>
        <v>805168.60564794869</v>
      </c>
      <c r="Q57" s="120">
        <f>IF(Q22=0,"",1000000*Q22/TrRail_act!Q42)</f>
        <v>784850.1861523058</v>
      </c>
    </row>
    <row r="58" spans="1:17" ht="11.45" customHeight="1" x14ac:dyDescent="0.25">
      <c r="A58" s="25" t="s">
        <v>18</v>
      </c>
      <c r="B58" s="40">
        <f>IF(B23=0,"",1000000*B23/TrRail_act!B43)</f>
        <v>433456.71677786065</v>
      </c>
      <c r="C58" s="40">
        <f>IF(C23=0,"",1000000*C23/TrRail_act!C43)</f>
        <v>374089.05196637416</v>
      </c>
      <c r="D58" s="40">
        <f>IF(D23=0,"",1000000*D23/TrRail_act!D43)</f>
        <v>365662.86398242915</v>
      </c>
      <c r="E58" s="40">
        <f>IF(E23=0,"",1000000*E23/TrRail_act!E43)</f>
        <v>367790.60408173146</v>
      </c>
      <c r="F58" s="40">
        <f>IF(F23=0,"",1000000*F23/TrRail_act!F43)</f>
        <v>394622.9024570309</v>
      </c>
      <c r="G58" s="40">
        <f>IF(G23=0,"",1000000*G23/TrRail_act!G43)</f>
        <v>358043.6831576415</v>
      </c>
      <c r="H58" s="40">
        <f>IF(H23=0,"",1000000*H23/TrRail_act!H43)</f>
        <v>361151.40405054629</v>
      </c>
      <c r="I58" s="40">
        <f>IF(I23=0,"",1000000*I23/TrRail_act!I43)</f>
        <v>373532.08165954502</v>
      </c>
      <c r="J58" s="40">
        <f>IF(J23=0,"",1000000*J23/TrRail_act!J43)</f>
        <v>359013.98117793561</v>
      </c>
      <c r="K58" s="40">
        <f>IF(K23=0,"",1000000*K23/TrRail_act!K43)</f>
        <v>308281.06929837912</v>
      </c>
      <c r="L58" s="40">
        <f>IF(L23=0,"",1000000*L23/TrRail_act!L43)</f>
        <v>306891.90450766066</v>
      </c>
      <c r="M58" s="40">
        <f>IF(M23=0,"",1000000*M23/TrRail_act!M43)</f>
        <v>287516.29220350803</v>
      </c>
      <c r="N58" s="40">
        <f>IF(N23=0,"",1000000*N23/TrRail_act!N43)</f>
        <v>273133.08164545626</v>
      </c>
      <c r="O58" s="40">
        <f>IF(O23=0,"",1000000*O23/TrRail_act!O43)</f>
        <v>238796.81303719964</v>
      </c>
      <c r="P58" s="40">
        <f>IF(P23=0,"",1000000*P23/TrRail_act!P43)</f>
        <v>234175.41111684416</v>
      </c>
      <c r="Q58" s="40">
        <f>IF(Q23=0,"",1000000*Q23/TrRail_act!Q43)</f>
        <v>234321.61580729103</v>
      </c>
    </row>
    <row r="59" spans="1:17" ht="11.45" customHeight="1" x14ac:dyDescent="0.25">
      <c r="A59" s="116" t="s">
        <v>17</v>
      </c>
      <c r="B59" s="42">
        <f>IF(B24=0,"",1000000*B24/TrRail_act!B44)</f>
        <v>376038.23178784159</v>
      </c>
      <c r="C59" s="42">
        <f>IF(C24=0,"",1000000*C24/TrRail_act!C44)</f>
        <v>313601.52567221096</v>
      </c>
      <c r="D59" s="42">
        <f>IF(D24=0,"",1000000*D24/TrRail_act!D44)</f>
        <v>315062.49263571936</v>
      </c>
      <c r="E59" s="42">
        <f>IF(E24=0,"",1000000*E24/TrRail_act!E44)</f>
        <v>331197.74660860869</v>
      </c>
      <c r="F59" s="42">
        <f>IF(F24=0,"",1000000*F24/TrRail_act!F44)</f>
        <v>310469.48609728605</v>
      </c>
      <c r="G59" s="42">
        <f>IF(G24=0,"",1000000*G24/TrRail_act!G44)</f>
        <v>274936.51723026729</v>
      </c>
      <c r="H59" s="42">
        <f>IF(H24=0,"",1000000*H24/TrRail_act!H44)</f>
        <v>305120.94040669705</v>
      </c>
      <c r="I59" s="42">
        <f>IF(I24=0,"",1000000*I24/TrRail_act!I44)</f>
        <v>309342.85689011833</v>
      </c>
      <c r="J59" s="42">
        <f>IF(J24=0,"",1000000*J24/TrRail_act!J44)</f>
        <v>318730.93448316277</v>
      </c>
      <c r="K59" s="42">
        <f>IF(K24=0,"",1000000*K24/TrRail_act!K44)</f>
        <v>327243.13953384449</v>
      </c>
      <c r="L59" s="42">
        <f>IF(L24=0,"",1000000*L24/TrRail_act!L44)</f>
        <v>307414.68637225468</v>
      </c>
      <c r="M59" s="42">
        <f>IF(M24=0,"",1000000*M24/TrRail_act!M44)</f>
        <v>281312.98900197167</v>
      </c>
      <c r="N59" s="42">
        <f>IF(N24=0,"",1000000*N24/TrRail_act!N44)</f>
        <v>227960.57613941387</v>
      </c>
      <c r="O59" s="42">
        <f>IF(O24=0,"",1000000*O24/TrRail_act!O44)</f>
        <v>219466.02162500637</v>
      </c>
      <c r="P59" s="42">
        <f>IF(P24=0,"",1000000*P24/TrRail_act!P44)</f>
        <v>271403.03804001526</v>
      </c>
      <c r="Q59" s="42">
        <f>IF(Q24=0,"",1000000*Q24/TrRail_act!Q44)</f>
        <v>270970.21088175353</v>
      </c>
    </row>
    <row r="60" spans="1:17" ht="11.45" customHeight="1" x14ac:dyDescent="0.25">
      <c r="A60" s="93" t="s">
        <v>16</v>
      </c>
      <c r="B60" s="36">
        <f>IF(B25=0,"",1000000*B25/TrRail_act!B45)</f>
        <v>466032.91846607567</v>
      </c>
      <c r="C60" s="36">
        <f>IF(C25=0,"",1000000*C25/TrRail_act!C45)</f>
        <v>405562.23637959728</v>
      </c>
      <c r="D60" s="36">
        <f>IF(D25=0,"",1000000*D25/TrRail_act!D45)</f>
        <v>391779.18467750523</v>
      </c>
      <c r="E60" s="36">
        <f>IF(E25=0,"",1000000*E25/TrRail_act!E45)</f>
        <v>386677.24019689159</v>
      </c>
      <c r="F60" s="36">
        <f>IF(F25=0,"",1000000*F25/TrRail_act!F45)</f>
        <v>438220.45551087463</v>
      </c>
      <c r="G60" s="36">
        <f>IF(G25=0,"",1000000*G25/TrRail_act!G45)</f>
        <v>401087.23523158039</v>
      </c>
      <c r="H60" s="36">
        <f>IF(H25=0,"",1000000*H25/TrRail_act!H45)</f>
        <v>389941.76086359133</v>
      </c>
      <c r="I60" s="36">
        <f>IF(I25=0,"",1000000*I25/TrRail_act!I45)</f>
        <v>406514.68727229384</v>
      </c>
      <c r="J60" s="36">
        <f>IF(J25=0,"",1000000*J25/TrRail_act!J45)</f>
        <v>379550.43635566288</v>
      </c>
      <c r="K60" s="36">
        <f>IF(K25=0,"",1000000*K25/TrRail_act!K45)</f>
        <v>298689.36061896087</v>
      </c>
      <c r="L60" s="36">
        <f>IF(L25=0,"",1000000*L25/TrRail_act!L45)</f>
        <v>306627.46231934463</v>
      </c>
      <c r="M60" s="36">
        <f>IF(M25=0,"",1000000*M25/TrRail_act!M45)</f>
        <v>290678.28722063347</v>
      </c>
      <c r="N60" s="36">
        <f>IF(N25=0,"",1000000*N25/TrRail_act!N45)</f>
        <v>295982.98715434922</v>
      </c>
      <c r="O60" s="36">
        <f>IF(O25=0,"",1000000*O25/TrRail_act!O45)</f>
        <v>248173.68946848743</v>
      </c>
      <c r="P60" s="36">
        <f>IF(P25=0,"",1000000*P25/TrRail_act!P45)</f>
        <v>215912.80168283574</v>
      </c>
      <c r="Q60" s="36">
        <f>IF(Q25=0,"",1000000*Q25/TrRail_act!Q45)</f>
        <v>216481.35631821307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0.72053247666597331</v>
      </c>
      <c r="C63" s="32">
        <f t="shared" si="9"/>
        <v>0.74148276467064611</v>
      </c>
      <c r="D63" s="32">
        <f t="shared" si="9"/>
        <v>0.74599934864074013</v>
      </c>
      <c r="E63" s="32">
        <f t="shared" si="9"/>
        <v>0.74783171850188124</v>
      </c>
      <c r="F63" s="32">
        <f t="shared" si="9"/>
        <v>0.72508863378911692</v>
      </c>
      <c r="G63" s="32">
        <f t="shared" si="9"/>
        <v>0.74743871414073548</v>
      </c>
      <c r="H63" s="32">
        <f t="shared" si="9"/>
        <v>0.75148088494998388</v>
      </c>
      <c r="I63" s="32">
        <f t="shared" si="9"/>
        <v>0.74917858327055198</v>
      </c>
      <c r="J63" s="32">
        <f t="shared" si="9"/>
        <v>0.75514800209417654</v>
      </c>
      <c r="K63" s="32">
        <f t="shared" si="9"/>
        <v>0.7754020663266078</v>
      </c>
      <c r="L63" s="32">
        <f t="shared" si="9"/>
        <v>0.73677991971758705</v>
      </c>
      <c r="M63" s="32">
        <f t="shared" si="9"/>
        <v>0.74877982114268815</v>
      </c>
      <c r="N63" s="32">
        <f t="shared" si="9"/>
        <v>0.75917830072106218</v>
      </c>
      <c r="O63" s="32">
        <f t="shared" si="9"/>
        <v>0.77980422119312975</v>
      </c>
      <c r="P63" s="32">
        <f t="shared" si="9"/>
        <v>0.78458491855111523</v>
      </c>
      <c r="Q63" s="32">
        <f t="shared" si="9"/>
        <v>0.78668064787707126</v>
      </c>
    </row>
    <row r="64" spans="1:17" ht="11.45" customHeight="1" x14ac:dyDescent="0.25">
      <c r="A64" s="91" t="s">
        <v>21</v>
      </c>
      <c r="B64" s="119">
        <f t="shared" ref="B64:Q64" si="10">IF(B18=0,0,B18/B$16)</f>
        <v>0.18840635503635292</v>
      </c>
      <c r="C64" s="119">
        <f t="shared" si="10"/>
        <v>0.19306828069187898</v>
      </c>
      <c r="D64" s="119">
        <f t="shared" si="10"/>
        <v>0.2003854077967468</v>
      </c>
      <c r="E64" s="119">
        <f t="shared" si="10"/>
        <v>0.20447888604120779</v>
      </c>
      <c r="F64" s="119">
        <f t="shared" si="10"/>
        <v>0.21042599853980834</v>
      </c>
      <c r="G64" s="119">
        <f t="shared" si="10"/>
        <v>0.19314597476899842</v>
      </c>
      <c r="H64" s="119">
        <f t="shared" si="10"/>
        <v>0.18341830776020476</v>
      </c>
      <c r="I64" s="119">
        <f t="shared" si="10"/>
        <v>0.17881016507371167</v>
      </c>
      <c r="J64" s="119">
        <f t="shared" si="10"/>
        <v>0.20958542470970412</v>
      </c>
      <c r="K64" s="119">
        <f t="shared" si="10"/>
        <v>0.22097952601869317</v>
      </c>
      <c r="L64" s="119">
        <f t="shared" si="10"/>
        <v>0.25480582181612926</v>
      </c>
      <c r="M64" s="119">
        <f t="shared" si="10"/>
        <v>0.24442464718316254</v>
      </c>
      <c r="N64" s="119">
        <f t="shared" si="10"/>
        <v>0.26218137041573847</v>
      </c>
      <c r="O64" s="119">
        <f t="shared" si="10"/>
        <v>0.26082422368406116</v>
      </c>
      <c r="P64" s="119">
        <f t="shared" si="10"/>
        <v>0.24734163246100641</v>
      </c>
      <c r="Q64" s="119">
        <f t="shared" si="10"/>
        <v>0.23674993551183582</v>
      </c>
    </row>
    <row r="65" spans="1:17" ht="11.45" customHeight="1" x14ac:dyDescent="0.25">
      <c r="A65" s="19" t="s">
        <v>20</v>
      </c>
      <c r="B65" s="30">
        <f t="shared" ref="B65:Q65" si="11">IF(B19=0,0,B19/B$16)</f>
        <v>0.53212612162962047</v>
      </c>
      <c r="C65" s="30">
        <f t="shared" si="11"/>
        <v>0.54841448397876713</v>
      </c>
      <c r="D65" s="30">
        <f t="shared" si="11"/>
        <v>0.54561394084399328</v>
      </c>
      <c r="E65" s="30">
        <f t="shared" si="11"/>
        <v>0.54335283246067345</v>
      </c>
      <c r="F65" s="30">
        <f t="shared" si="11"/>
        <v>0.51461999617685616</v>
      </c>
      <c r="G65" s="30">
        <f t="shared" si="11"/>
        <v>0.55403711890411567</v>
      </c>
      <c r="H65" s="30">
        <f t="shared" si="11"/>
        <v>0.5620320947299271</v>
      </c>
      <c r="I65" s="30">
        <f t="shared" si="11"/>
        <v>0.55747833910902966</v>
      </c>
      <c r="J65" s="30">
        <f t="shared" si="11"/>
        <v>0.53562492879451939</v>
      </c>
      <c r="K65" s="30">
        <f t="shared" si="11"/>
        <v>0.5446195391396087</v>
      </c>
      <c r="L65" s="30">
        <f t="shared" si="11"/>
        <v>0.46927128879534979</v>
      </c>
      <c r="M65" s="30">
        <f t="shared" si="11"/>
        <v>0.49099966197276163</v>
      </c>
      <c r="N65" s="30">
        <f t="shared" si="11"/>
        <v>0.48446413994072923</v>
      </c>
      <c r="O65" s="30">
        <f t="shared" si="11"/>
        <v>0.50759595318506634</v>
      </c>
      <c r="P65" s="30">
        <f t="shared" si="11"/>
        <v>0.52599268304282587</v>
      </c>
      <c r="Q65" s="30">
        <f t="shared" si="11"/>
        <v>0.53904994069786494</v>
      </c>
    </row>
    <row r="66" spans="1:17" ht="11.45" customHeight="1" x14ac:dyDescent="0.25">
      <c r="A66" s="62" t="s">
        <v>17</v>
      </c>
      <c r="B66" s="115">
        <f t="shared" ref="B66:Q66" si="12">IF(B20=0,0,B20/B$16)</f>
        <v>0.26834935522417436</v>
      </c>
      <c r="C66" s="115">
        <f t="shared" si="12"/>
        <v>0.28465840635658984</v>
      </c>
      <c r="D66" s="115">
        <f t="shared" si="12"/>
        <v>0.27595291036154374</v>
      </c>
      <c r="E66" s="115">
        <f t="shared" si="12"/>
        <v>0.26115601823808338</v>
      </c>
      <c r="F66" s="115">
        <f t="shared" si="12"/>
        <v>0.2616146941836745</v>
      </c>
      <c r="G66" s="115">
        <f t="shared" si="12"/>
        <v>0.27538623561647718</v>
      </c>
      <c r="H66" s="115">
        <f t="shared" si="12"/>
        <v>0.28447124836039889</v>
      </c>
      <c r="I66" s="115">
        <f t="shared" si="12"/>
        <v>0.27241432738546334</v>
      </c>
      <c r="J66" s="115">
        <f t="shared" si="12"/>
        <v>0.31046466856248806</v>
      </c>
      <c r="K66" s="115">
        <f t="shared" si="12"/>
        <v>0.28814598428487359</v>
      </c>
      <c r="L66" s="115">
        <f t="shared" si="12"/>
        <v>0.3321985622215855</v>
      </c>
      <c r="M66" s="115">
        <f t="shared" si="12"/>
        <v>0.33482760177904208</v>
      </c>
      <c r="N66" s="115">
        <f t="shared" si="12"/>
        <v>0.34086205135779535</v>
      </c>
      <c r="O66" s="115">
        <f t="shared" si="12"/>
        <v>0.33980545322300809</v>
      </c>
      <c r="P66" s="115">
        <f t="shared" si="12"/>
        <v>0.33400414355157027</v>
      </c>
      <c r="Q66" s="115">
        <f t="shared" si="12"/>
        <v>0.32209646348599752</v>
      </c>
    </row>
    <row r="67" spans="1:17" ht="11.45" customHeight="1" x14ac:dyDescent="0.25">
      <c r="A67" s="62" t="s">
        <v>16</v>
      </c>
      <c r="B67" s="115">
        <f t="shared" ref="B67:Q67" si="13">IF(B21=0,0,B21/B$16)</f>
        <v>0.26377676640544606</v>
      </c>
      <c r="C67" s="115">
        <f t="shared" si="13"/>
        <v>0.26375607762217723</v>
      </c>
      <c r="D67" s="115">
        <f t="shared" si="13"/>
        <v>0.26966103048244949</v>
      </c>
      <c r="E67" s="115">
        <f t="shared" si="13"/>
        <v>0.28219681422258996</v>
      </c>
      <c r="F67" s="115">
        <f t="shared" si="13"/>
        <v>0.25300530199318172</v>
      </c>
      <c r="G67" s="115">
        <f t="shared" si="13"/>
        <v>0.27865088328763848</v>
      </c>
      <c r="H67" s="115">
        <f t="shared" si="13"/>
        <v>0.2775608463695281</v>
      </c>
      <c r="I67" s="115">
        <f t="shared" si="13"/>
        <v>0.28506401172356638</v>
      </c>
      <c r="J67" s="115">
        <f t="shared" si="13"/>
        <v>0.2251602602320314</v>
      </c>
      <c r="K67" s="115">
        <f t="shared" si="13"/>
        <v>0.25647355485473511</v>
      </c>
      <c r="L67" s="115">
        <f t="shared" si="13"/>
        <v>0.13707272657376435</v>
      </c>
      <c r="M67" s="115">
        <f t="shared" si="13"/>
        <v>0.15617206019371957</v>
      </c>
      <c r="N67" s="115">
        <f t="shared" si="13"/>
        <v>0.14360208858293388</v>
      </c>
      <c r="O67" s="115">
        <f t="shared" si="13"/>
        <v>0.16779049996205833</v>
      </c>
      <c r="P67" s="115">
        <f t="shared" si="13"/>
        <v>0.19198853949125555</v>
      </c>
      <c r="Q67" s="115">
        <f t="shared" si="13"/>
        <v>0.21695347721186742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4.2639072452305199E-5</v>
      </c>
      <c r="G68" s="117">
        <f t="shared" si="14"/>
        <v>2.5562046762142777E-4</v>
      </c>
      <c r="H68" s="117">
        <f t="shared" si="14"/>
        <v>6.0304824598520672E-3</v>
      </c>
      <c r="I68" s="117">
        <f t="shared" si="14"/>
        <v>1.289007908781053E-2</v>
      </c>
      <c r="J68" s="117">
        <f t="shared" si="14"/>
        <v>9.9376485899529219E-3</v>
      </c>
      <c r="K68" s="117">
        <f t="shared" si="14"/>
        <v>9.8030011683059581E-3</v>
      </c>
      <c r="L68" s="117">
        <f t="shared" si="14"/>
        <v>1.2702809106107918E-2</v>
      </c>
      <c r="M68" s="117">
        <f t="shared" si="14"/>
        <v>1.335551198676397E-2</v>
      </c>
      <c r="N68" s="117">
        <f t="shared" si="14"/>
        <v>1.2532790364594454E-2</v>
      </c>
      <c r="O68" s="117">
        <f t="shared" si="14"/>
        <v>1.1384044324002267E-2</v>
      </c>
      <c r="P68" s="117">
        <f t="shared" si="14"/>
        <v>1.1250603047283106E-2</v>
      </c>
      <c r="Q68" s="117">
        <f t="shared" si="14"/>
        <v>1.0880771667370618E-2</v>
      </c>
    </row>
    <row r="69" spans="1:17" ht="11.45" customHeight="1" x14ac:dyDescent="0.25">
      <c r="A69" s="25" t="s">
        <v>18</v>
      </c>
      <c r="B69" s="32">
        <f t="shared" ref="B69:Q69" si="15">IF(B23=0,0,B23/B$16)</f>
        <v>0.27946752333402669</v>
      </c>
      <c r="C69" s="32">
        <f t="shared" si="15"/>
        <v>0.25851723532935389</v>
      </c>
      <c r="D69" s="32">
        <f t="shared" si="15"/>
        <v>0.25400065135925998</v>
      </c>
      <c r="E69" s="32">
        <f t="shared" si="15"/>
        <v>0.25216828149811882</v>
      </c>
      <c r="F69" s="32">
        <f t="shared" si="15"/>
        <v>0.27491136621088325</v>
      </c>
      <c r="G69" s="32">
        <f t="shared" si="15"/>
        <v>0.25256128585926452</v>
      </c>
      <c r="H69" s="32">
        <f t="shared" si="15"/>
        <v>0.24851911505001612</v>
      </c>
      <c r="I69" s="32">
        <f t="shared" si="15"/>
        <v>0.25082141672944808</v>
      </c>
      <c r="J69" s="32">
        <f t="shared" si="15"/>
        <v>0.24485199790582357</v>
      </c>
      <c r="K69" s="32">
        <f t="shared" si="15"/>
        <v>0.22459793367339215</v>
      </c>
      <c r="L69" s="32">
        <f t="shared" si="15"/>
        <v>0.26322008028241295</v>
      </c>
      <c r="M69" s="32">
        <f t="shared" si="15"/>
        <v>0.2512201788573119</v>
      </c>
      <c r="N69" s="32">
        <f t="shared" si="15"/>
        <v>0.24082169927893787</v>
      </c>
      <c r="O69" s="32">
        <f t="shared" si="15"/>
        <v>0.22019577880687027</v>
      </c>
      <c r="P69" s="32">
        <f t="shared" si="15"/>
        <v>0.21541508144888466</v>
      </c>
      <c r="Q69" s="32">
        <f t="shared" si="15"/>
        <v>0.21331935212292874</v>
      </c>
    </row>
    <row r="70" spans="1:17" ht="11.45" customHeight="1" x14ac:dyDescent="0.25">
      <c r="A70" s="116" t="s">
        <v>17</v>
      </c>
      <c r="B70" s="115">
        <f t="shared" ref="B70:Q70" si="16">IF(B24=0,0,B24/B$16)</f>
        <v>8.7760923947715411E-2</v>
      </c>
      <c r="C70" s="115">
        <f t="shared" si="16"/>
        <v>7.4170471309401936E-2</v>
      </c>
      <c r="D70" s="115">
        <f t="shared" si="16"/>
        <v>7.4502835732608852E-2</v>
      </c>
      <c r="E70" s="115">
        <f t="shared" si="16"/>
        <v>7.7303530100948648E-2</v>
      </c>
      <c r="F70" s="115">
        <f t="shared" si="16"/>
        <v>7.3812045857829287E-2</v>
      </c>
      <c r="G70" s="115">
        <f t="shared" si="16"/>
        <v>6.617311327086553E-2</v>
      </c>
      <c r="H70" s="115">
        <f t="shared" si="16"/>
        <v>7.1266771242430429E-2</v>
      </c>
      <c r="I70" s="115">
        <f t="shared" si="16"/>
        <v>7.0505237334774026E-2</v>
      </c>
      <c r="J70" s="115">
        <f t="shared" si="16"/>
        <v>7.3400518731234307E-2</v>
      </c>
      <c r="K70" s="115">
        <f t="shared" si="16"/>
        <v>8.0086965319512871E-2</v>
      </c>
      <c r="L70" s="115">
        <f t="shared" si="16"/>
        <v>8.8570803339599949E-2</v>
      </c>
      <c r="M70" s="115">
        <f t="shared" si="16"/>
        <v>8.2989169137704835E-2</v>
      </c>
      <c r="N70" s="115">
        <f t="shared" si="16"/>
        <v>6.7517047899124577E-2</v>
      </c>
      <c r="O70" s="115">
        <f t="shared" si="16"/>
        <v>6.6101000660615583E-2</v>
      </c>
      <c r="P70" s="115">
        <f t="shared" si="16"/>
        <v>8.2166686849084791E-2</v>
      </c>
      <c r="Q70" s="115">
        <f t="shared" si="16"/>
        <v>8.0766811900668506E-2</v>
      </c>
    </row>
    <row r="71" spans="1:17" ht="11.45" customHeight="1" x14ac:dyDescent="0.25">
      <c r="A71" s="93" t="s">
        <v>16</v>
      </c>
      <c r="B71" s="28">
        <f t="shared" ref="B71:Q71" si="17">IF(B25=0,0,B25/B$16)</f>
        <v>0.19170659938631127</v>
      </c>
      <c r="C71" s="28">
        <f t="shared" si="17"/>
        <v>0.18434676401995198</v>
      </c>
      <c r="D71" s="28">
        <f t="shared" si="17"/>
        <v>0.17949781562665112</v>
      </c>
      <c r="E71" s="28">
        <f t="shared" si="17"/>
        <v>0.17486475139717017</v>
      </c>
      <c r="F71" s="28">
        <f t="shared" si="17"/>
        <v>0.20109932035305392</v>
      </c>
      <c r="G71" s="28">
        <f t="shared" si="17"/>
        <v>0.18638817258839899</v>
      </c>
      <c r="H71" s="28">
        <f t="shared" si="17"/>
        <v>0.1772523438075857</v>
      </c>
      <c r="I71" s="28">
        <f t="shared" si="17"/>
        <v>0.18031617939467404</v>
      </c>
      <c r="J71" s="28">
        <f t="shared" si="17"/>
        <v>0.17145147917458928</v>
      </c>
      <c r="K71" s="28">
        <f t="shared" si="17"/>
        <v>0.14451096835387928</v>
      </c>
      <c r="L71" s="28">
        <f t="shared" si="17"/>
        <v>0.17464927694281299</v>
      </c>
      <c r="M71" s="28">
        <f t="shared" si="17"/>
        <v>0.16823100971960703</v>
      </c>
      <c r="N71" s="28">
        <f t="shared" si="17"/>
        <v>0.17330465137981327</v>
      </c>
      <c r="O71" s="28">
        <f t="shared" si="17"/>
        <v>0.15409477814625469</v>
      </c>
      <c r="P71" s="28">
        <f t="shared" si="17"/>
        <v>0.1332483945997999</v>
      </c>
      <c r="Q71" s="28">
        <f t="shared" si="17"/>
        <v>0.13255254022226023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2018-07-16T15:36:51Z</dcterms:created>
  <dcterms:modified xsi:type="dcterms:W3CDTF">2018-07-16T15:36:51Z</dcterms:modified>
</cp:coreProperties>
</file>