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P107" i="8"/>
  <c r="B107" i="8"/>
  <c r="Q107" i="8"/>
  <c r="O107" i="8"/>
  <c r="N107" i="8"/>
  <c r="M107" i="8"/>
  <c r="L107" i="8"/>
  <c r="K107" i="8"/>
  <c r="I107" i="8"/>
  <c r="H107" i="8"/>
  <c r="G107" i="8"/>
  <c r="F107" i="8"/>
  <c r="J107" i="8"/>
  <c r="E107" i="8"/>
  <c r="D107" i="8"/>
  <c r="C107" i="8"/>
  <c r="P101" i="8"/>
  <c r="Q101" i="8"/>
  <c r="O101" i="8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D100" i="8" s="1"/>
  <c r="C101" i="8"/>
  <c r="B101" i="8"/>
  <c r="N94" i="8"/>
  <c r="H94" i="8"/>
  <c r="M94" i="8"/>
  <c r="L94" i="8"/>
  <c r="L85" i="8" s="1"/>
  <c r="K94" i="8"/>
  <c r="J94" i="8"/>
  <c r="I94" i="8"/>
  <c r="G94" i="8"/>
  <c r="F94" i="8"/>
  <c r="E94" i="8"/>
  <c r="D94" i="8"/>
  <c r="C94" i="8"/>
  <c r="B94" i="8"/>
  <c r="Q94" i="8"/>
  <c r="P94" i="8"/>
  <c r="O94" i="8"/>
  <c r="F87" i="8"/>
  <c r="Q87" i="8"/>
  <c r="Q85" i="8" s="1"/>
  <c r="P87" i="8"/>
  <c r="P85" i="8" s="1"/>
  <c r="O87" i="8"/>
  <c r="O85" i="8" s="1"/>
  <c r="E87" i="8"/>
  <c r="D87" i="8"/>
  <c r="C87" i="8"/>
  <c r="B87" i="8"/>
  <c r="N87" i="8"/>
  <c r="N197" i="8" s="1"/>
  <c r="M87" i="8"/>
  <c r="L87" i="8"/>
  <c r="K87" i="8"/>
  <c r="J87" i="8"/>
  <c r="J197" i="8" s="1"/>
  <c r="I87" i="8"/>
  <c r="H87" i="8"/>
  <c r="H85" i="8" s="1"/>
  <c r="G87" i="8"/>
  <c r="M85" i="8"/>
  <c r="I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Q191" i="8"/>
  <c r="P84" i="9"/>
  <c r="M191" i="8"/>
  <c r="I191" i="8"/>
  <c r="H84" i="9"/>
  <c r="E191" i="8"/>
  <c r="I189" i="8"/>
  <c r="E189" i="8"/>
  <c r="P24" i="8"/>
  <c r="E81" i="9"/>
  <c r="C188" i="8"/>
  <c r="Q187" i="8"/>
  <c r="O23" i="8"/>
  <c r="K23" i="8"/>
  <c r="K214" i="8" s="1"/>
  <c r="E187" i="8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P15" i="8"/>
  <c r="N179" i="8"/>
  <c r="M179" i="8"/>
  <c r="I179" i="8"/>
  <c r="H179" i="8"/>
  <c r="F179" i="8"/>
  <c r="E179" i="8"/>
  <c r="Q178" i="8"/>
  <c r="E178" i="8"/>
  <c r="C14" i="8"/>
  <c r="C205" i="8" s="1"/>
  <c r="Q12" i="8"/>
  <c r="Q203" i="8" s="1"/>
  <c r="K12" i="8"/>
  <c r="K203" i="8" s="1"/>
  <c r="E176" i="8"/>
  <c r="D176" i="8"/>
  <c r="Q175" i="8"/>
  <c r="P11" i="8"/>
  <c r="P202" i="8" s="1"/>
  <c r="M175" i="8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E172" i="8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D163" i="8"/>
  <c r="M19" i="8"/>
  <c r="Q204" i="8"/>
  <c r="G11" i="8"/>
  <c r="G202" i="8" s="1"/>
  <c r="M197" i="8"/>
  <c r="I197" i="8"/>
  <c r="Q196" i="8"/>
  <c r="O196" i="8"/>
  <c r="M196" i="8"/>
  <c r="I196" i="8"/>
  <c r="G196" i="8"/>
  <c r="E196" i="8"/>
  <c r="C196" i="8"/>
  <c r="C100" i="8" l="1"/>
  <c r="K85" i="8"/>
  <c r="J85" i="8"/>
  <c r="B85" i="8"/>
  <c r="J100" i="8"/>
  <c r="B100" i="8"/>
  <c r="O100" i="8"/>
  <c r="O84" i="8" s="1"/>
  <c r="Q100" i="8"/>
  <c r="G85" i="8"/>
  <c r="F100" i="8"/>
  <c r="G100" i="8"/>
  <c r="P100" i="8"/>
  <c r="P84" i="8" s="1"/>
  <c r="N85" i="8"/>
  <c r="I100" i="8"/>
  <c r="I84" i="8" s="1"/>
  <c r="Q84" i="8"/>
  <c r="B84" i="8"/>
  <c r="K100" i="8"/>
  <c r="K84" i="8" s="1"/>
  <c r="L100" i="8"/>
  <c r="L84" i="8" s="1"/>
  <c r="C85" i="8"/>
  <c r="C84" i="8" s="1"/>
  <c r="D85" i="8"/>
  <c r="D84" i="8" s="1"/>
  <c r="E85" i="8"/>
  <c r="E84" i="8" s="1"/>
  <c r="M100" i="8"/>
  <c r="M210" i="8" s="1"/>
  <c r="H100" i="8"/>
  <c r="H84" i="8" s="1"/>
  <c r="F85" i="8"/>
  <c r="F84" i="8" s="1"/>
  <c r="N100" i="8"/>
  <c r="F197" i="8"/>
  <c r="M204" i="8"/>
  <c r="J62" i="9"/>
  <c r="K177" i="8"/>
  <c r="J40" i="10"/>
  <c r="O180" i="8"/>
  <c r="G188" i="8"/>
  <c r="B82" i="11"/>
  <c r="O177" i="8"/>
  <c r="N204" i="8"/>
  <c r="I217" i="8"/>
  <c r="G176" i="8"/>
  <c r="C170" i="8"/>
  <c r="I19" i="8"/>
  <c r="I210" i="8" s="1"/>
  <c r="E170" i="8"/>
  <c r="D12" i="8"/>
  <c r="D203" i="8" s="1"/>
  <c r="C204" i="8"/>
  <c r="Q174" i="8"/>
  <c r="O198" i="8"/>
  <c r="J211" i="8"/>
  <c r="J173" i="8"/>
  <c r="P215" i="8"/>
  <c r="E184" i="8"/>
  <c r="P64" i="9"/>
  <c r="G71" i="9"/>
  <c r="I170" i="8"/>
  <c r="O176" i="8"/>
  <c r="I178" i="8"/>
  <c r="C180" i="8"/>
  <c r="E80" i="8"/>
  <c r="Q217" i="8"/>
  <c r="K196" i="8"/>
  <c r="P206" i="8"/>
  <c r="E204" i="8"/>
  <c r="N219" i="8"/>
  <c r="F204" i="8"/>
  <c r="O157" i="8"/>
  <c r="C169" i="8"/>
  <c r="I184" i="8"/>
  <c r="C79" i="9"/>
  <c r="L80" i="9"/>
  <c r="B165" i="8"/>
  <c r="I204" i="8"/>
  <c r="I218" i="8"/>
  <c r="M170" i="8"/>
  <c r="G172" i="8"/>
  <c r="I80" i="8"/>
  <c r="G204" i="8"/>
  <c r="J204" i="8"/>
  <c r="Q19" i="8"/>
  <c r="Q210" i="8" s="1"/>
  <c r="O204" i="8"/>
  <c r="G164" i="8"/>
  <c r="G80" i="8"/>
  <c r="K204" i="8"/>
  <c r="L24" i="8"/>
  <c r="L215" i="8" s="1"/>
  <c r="O170" i="8"/>
  <c r="I172" i="8"/>
  <c r="C174" i="8"/>
  <c r="L68" i="9"/>
  <c r="O71" i="9"/>
  <c r="Q197" i="8"/>
  <c r="N211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77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N82" i="11"/>
  <c r="N75" i="11" s="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N4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K183" i="8" s="1"/>
  <c r="O46" i="8"/>
  <c r="O183" i="8" s="1"/>
  <c r="D185" i="8"/>
  <c r="H185" i="8"/>
  <c r="P185" i="8"/>
  <c r="D189" i="8"/>
  <c r="H189" i="8"/>
  <c r="L189" i="8"/>
  <c r="B51" i="10"/>
  <c r="F5" i="9"/>
  <c r="F4" i="9" s="1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J183" i="8" s="1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O58" i="8" s="1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O12" i="8"/>
  <c r="O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C74" i="8"/>
  <c r="G74" i="8"/>
  <c r="G73" i="8" s="1"/>
  <c r="K74" i="8"/>
  <c r="O74" i="8"/>
  <c r="O73" i="8" s="1"/>
  <c r="D74" i="8"/>
  <c r="D73" i="8" s="1"/>
  <c r="H74" i="8"/>
  <c r="H73" i="8" s="1"/>
  <c r="L74" i="8"/>
  <c r="L73" i="8" s="1"/>
  <c r="P74" i="8"/>
  <c r="P73" i="8" s="1"/>
  <c r="E74" i="8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H7" i="8"/>
  <c r="H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G183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M183" i="8" s="1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G58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N16" i="8"/>
  <c r="N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L60" i="11" s="1"/>
  <c r="P69" i="11"/>
  <c r="B62" i="11"/>
  <c r="E69" i="11"/>
  <c r="E60" i="11" s="1"/>
  <c r="I69" i="11"/>
  <c r="I60" i="11" s="1"/>
  <c r="M69" i="11"/>
  <c r="Q69" i="11"/>
  <c r="F69" i="11"/>
  <c r="J69" i="11"/>
  <c r="N69" i="11"/>
  <c r="C76" i="11"/>
  <c r="G76" i="11"/>
  <c r="G75" i="11" s="1"/>
  <c r="K76" i="11"/>
  <c r="K75" i="11" s="1"/>
  <c r="O76" i="11"/>
  <c r="Q58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D21" i="8"/>
  <c r="D212" i="8" s="1"/>
  <c r="H21" i="8"/>
  <c r="H212" i="8" s="1"/>
  <c r="M22" i="8"/>
  <c r="M213" i="8" s="1"/>
  <c r="Q22" i="8"/>
  <c r="Q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L21" i="8"/>
  <c r="L212" i="8" s="1"/>
  <c r="D25" i="8"/>
  <c r="D216" i="8" s="1"/>
  <c r="L25" i="8"/>
  <c r="L216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I23" i="8"/>
  <c r="I214" i="8" s="1"/>
  <c r="H22" i="8"/>
  <c r="H213" i="8" s="1"/>
  <c r="J19" i="8"/>
  <c r="N19" i="8"/>
  <c r="O19" i="8"/>
  <c r="I4" i="9" l="1"/>
  <c r="H33" i="10"/>
  <c r="M58" i="8"/>
  <c r="N73" i="8"/>
  <c r="G60" i="11"/>
  <c r="J73" i="8"/>
  <c r="E73" i="8"/>
  <c r="J84" i="8"/>
  <c r="J4" i="9"/>
  <c r="Q4" i="10"/>
  <c r="K58" i="8"/>
  <c r="K57" i="8" s="1"/>
  <c r="C75" i="11"/>
  <c r="N4" i="10"/>
  <c r="F73" i="8"/>
  <c r="J75" i="11"/>
  <c r="Q75" i="11"/>
  <c r="P75" i="11"/>
  <c r="L75" i="11"/>
  <c r="L59" i="11" s="1"/>
  <c r="G59" i="11"/>
  <c r="H75" i="11"/>
  <c r="H59" i="11" s="1"/>
  <c r="O75" i="11"/>
  <c r="Q60" i="11"/>
  <c r="M75" i="11"/>
  <c r="M60" i="11"/>
  <c r="K4" i="10"/>
  <c r="F33" i="10"/>
  <c r="Q42" i="9"/>
  <c r="Q76" i="9" s="1"/>
  <c r="N42" i="9"/>
  <c r="N76" i="9" s="1"/>
  <c r="K73" i="8"/>
  <c r="C73" i="8"/>
  <c r="I58" i="8"/>
  <c r="G156" i="8"/>
  <c r="Q156" i="8"/>
  <c r="N183" i="8"/>
  <c r="H58" i="8"/>
  <c r="H57" i="8" s="1"/>
  <c r="I73" i="8"/>
  <c r="F183" i="8"/>
  <c r="C4" i="10"/>
  <c r="H183" i="8"/>
  <c r="M84" i="8"/>
  <c r="N84" i="8"/>
  <c r="P33" i="10"/>
  <c r="O33" i="10"/>
  <c r="H4" i="10"/>
  <c r="K33" i="10"/>
  <c r="O4" i="9"/>
  <c r="O60" i="11"/>
  <c r="O59" i="11" s="1"/>
  <c r="K4" i="9"/>
  <c r="K47" i="10" s="1"/>
  <c r="C58" i="8"/>
  <c r="C57" i="8" s="1"/>
  <c r="K60" i="11"/>
  <c r="K59" i="11" s="1"/>
  <c r="C4" i="9"/>
  <c r="C127" i="8"/>
  <c r="C46" i="11" s="1"/>
  <c r="G4" i="10"/>
  <c r="I42" i="9"/>
  <c r="I76" i="9" s="1"/>
  <c r="Q4" i="9"/>
  <c r="Q47" i="10" s="1"/>
  <c r="P58" i="8"/>
  <c r="P57" i="8" s="1"/>
  <c r="D58" i="8"/>
  <c r="D57" i="8" s="1"/>
  <c r="O4" i="10"/>
  <c r="Q112" i="8"/>
  <c r="M4" i="9"/>
  <c r="J4" i="10"/>
  <c r="J47" i="10" s="1"/>
  <c r="L183" i="8"/>
  <c r="G84" i="8"/>
  <c r="J60" i="11"/>
  <c r="C112" i="8"/>
  <c r="C111" i="8" s="1"/>
  <c r="C33" i="10"/>
  <c r="J127" i="8"/>
  <c r="J46" i="11" s="1"/>
  <c r="E75" i="11"/>
  <c r="E59" i="11" s="1"/>
  <c r="D75" i="11"/>
  <c r="N47" i="10"/>
  <c r="G57" i="8"/>
  <c r="E58" i="8"/>
  <c r="C60" i="11"/>
  <c r="F42" i="9"/>
  <c r="F76" i="9" s="1"/>
  <c r="I156" i="8"/>
  <c r="L58" i="8"/>
  <c r="L57" i="8" s="1"/>
  <c r="I112" i="8"/>
  <c r="E4" i="9"/>
  <c r="J112" i="8"/>
  <c r="E42" i="9"/>
  <c r="E76" i="9" s="1"/>
  <c r="N60" i="11"/>
  <c r="N59" i="11" s="1"/>
  <c r="D33" i="10"/>
  <c r="B4" i="9"/>
  <c r="G33" i="10"/>
  <c r="O112" i="8"/>
  <c r="M42" i="9"/>
  <c r="M76" i="9" s="1"/>
  <c r="F60" i="11"/>
  <c r="F59" i="11" s="1"/>
  <c r="B4" i="10"/>
  <c r="L33" i="10"/>
  <c r="J58" i="8"/>
  <c r="J57" i="8" s="1"/>
  <c r="F127" i="8"/>
  <c r="F46" i="11" s="1"/>
  <c r="O42" i="9"/>
  <c r="O76" i="9" s="1"/>
  <c r="M156" i="8"/>
  <c r="M4" i="10"/>
  <c r="I75" i="11"/>
  <c r="I59" i="11" s="1"/>
  <c r="D60" i="11"/>
  <c r="E4" i="10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M57" i="8"/>
  <c r="I57" i="8" l="1"/>
  <c r="M59" i="11"/>
  <c r="E57" i="8"/>
  <c r="J59" i="11"/>
  <c r="C59" i="11"/>
  <c r="O47" i="10"/>
  <c r="Q59" i="11"/>
  <c r="B47" i="10"/>
  <c r="H47" i="10"/>
  <c r="E47" i="10"/>
  <c r="M47" i="10"/>
  <c r="J111" i="8"/>
  <c r="K111" i="8"/>
  <c r="C47" i="10"/>
  <c r="O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6" i="4"/>
  <c r="B9" i="4"/>
  <c r="B21" i="4"/>
  <c r="B22" i="4"/>
  <c r="B18" i="4"/>
  <c r="B17" i="4"/>
  <c r="B20" i="4"/>
  <c r="B8" i="4"/>
  <c r="B12" i="4"/>
  <c r="B13" i="4"/>
  <c r="B7" i="4"/>
  <c r="B4" i="4"/>
  <c r="B15" i="4"/>
  <c r="B11" i="4"/>
  <c r="B16" i="4"/>
  <c r="I138" i="11" l="1"/>
  <c r="L133" i="11"/>
  <c r="D132" i="11"/>
  <c r="L129" i="11"/>
  <c r="P126" i="11"/>
  <c r="D125" i="11"/>
  <c r="L120" i="11"/>
  <c r="H119" i="11"/>
  <c r="P117" i="11"/>
  <c r="M140" i="11"/>
  <c r="E140" i="11"/>
  <c r="M139" i="11"/>
  <c r="E139" i="11"/>
  <c r="M138" i="11"/>
  <c r="C138" i="11"/>
  <c r="K137" i="11"/>
  <c r="K136" i="11"/>
  <c r="K134" i="11"/>
  <c r="C134" i="11"/>
  <c r="K133" i="11"/>
  <c r="C133" i="11"/>
  <c r="K132" i="11"/>
  <c r="C132" i="11"/>
  <c r="K129" i="11"/>
  <c r="K128" i="11"/>
  <c r="K127" i="11"/>
  <c r="C127" i="11"/>
  <c r="C126" i="11"/>
  <c r="K125" i="11"/>
  <c r="C125" i="11"/>
  <c r="K122" i="11"/>
  <c r="K121" i="11"/>
  <c r="C121" i="11"/>
  <c r="K120" i="11"/>
  <c r="C120" i="11"/>
  <c r="K119" i="11"/>
  <c r="C119" i="11"/>
  <c r="K118" i="11"/>
  <c r="C118" i="11"/>
  <c r="K117" i="11"/>
  <c r="C117" i="11"/>
  <c r="N139" i="11"/>
  <c r="L137" i="11"/>
  <c r="P133" i="11"/>
  <c r="P127" i="11"/>
  <c r="H126" i="11"/>
  <c r="P124" i="11"/>
  <c r="P121" i="11"/>
  <c r="H120" i="11"/>
  <c r="P118" i="11"/>
  <c r="H117" i="11"/>
  <c r="L140" i="11"/>
  <c r="L139" i="11"/>
  <c r="D139" i="11"/>
  <c r="F138" i="11"/>
  <c r="N137" i="11"/>
  <c r="F137" i="11"/>
  <c r="N136" i="11"/>
  <c r="N135" i="11"/>
  <c r="N134" i="11"/>
  <c r="F134" i="11"/>
  <c r="N133" i="11"/>
  <c r="F133" i="11"/>
  <c r="N132" i="11"/>
  <c r="F132" i="11"/>
  <c r="N129" i="11"/>
  <c r="N128" i="11"/>
  <c r="F127" i="11"/>
  <c r="N126" i="11"/>
  <c r="F126" i="11"/>
  <c r="N125" i="11"/>
  <c r="F125" i="11"/>
  <c r="N124" i="11"/>
  <c r="N122" i="11"/>
  <c r="N121" i="11"/>
  <c r="F121" i="11"/>
  <c r="N120" i="11"/>
  <c r="F120" i="11"/>
  <c r="N119" i="11"/>
  <c r="F119" i="11"/>
  <c r="N118" i="11"/>
  <c r="F118" i="11"/>
  <c r="N117" i="11"/>
  <c r="F117" i="11"/>
  <c r="F140" i="11"/>
  <c r="H137" i="11"/>
  <c r="P135" i="11"/>
  <c r="H134" i="11"/>
  <c r="P132" i="11"/>
  <c r="H127" i="11"/>
  <c r="D126" i="11"/>
  <c r="P119" i="11"/>
  <c r="H118" i="11"/>
  <c r="D117" i="11"/>
  <c r="K140" i="11"/>
  <c r="C140" i="11"/>
  <c r="K139" i="11"/>
  <c r="C139" i="11"/>
  <c r="J138" i="11"/>
  <c r="Q137" i="11"/>
  <c r="I137" i="11"/>
  <c r="Q136" i="11"/>
  <c r="Q135" i="11"/>
  <c r="I135" i="11"/>
  <c r="Q134" i="11"/>
  <c r="I134" i="11"/>
  <c r="Q133" i="11"/>
  <c r="I133" i="11"/>
  <c r="Q132" i="11"/>
  <c r="I132" i="11"/>
  <c r="Q130" i="11"/>
  <c r="Q129" i="11"/>
  <c r="Q128" i="11"/>
  <c r="I128" i="11"/>
  <c r="Q127" i="11"/>
  <c r="I127" i="11"/>
  <c r="Q126" i="11"/>
  <c r="E126" i="11"/>
  <c r="Q125" i="11"/>
  <c r="I125" i="11"/>
  <c r="Q124" i="11"/>
  <c r="Q123" i="11"/>
  <c r="Q122" i="11"/>
  <c r="Q121" i="11"/>
  <c r="I121" i="11"/>
  <c r="Q120" i="11"/>
  <c r="Q119" i="11"/>
  <c r="I119" i="11"/>
  <c r="E119" i="11"/>
  <c r="Q118" i="11"/>
  <c r="I118" i="11"/>
  <c r="Q117" i="11"/>
  <c r="I117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6" i="11"/>
  <c r="J135" i="11"/>
  <c r="J134" i="11"/>
  <c r="J133" i="11"/>
  <c r="J129" i="11"/>
  <c r="J128" i="11"/>
  <c r="N127" i="11"/>
  <c r="J126" i="11"/>
  <c r="J125" i="11"/>
  <c r="J124" i="11"/>
  <c r="F124" i="11"/>
  <c r="N123" i="11"/>
  <c r="E166" i="7"/>
  <c r="G140" i="11"/>
  <c r="I136" i="11"/>
  <c r="E135" i="11"/>
  <c r="M134" i="11"/>
  <c r="E133" i="11"/>
  <c r="M132" i="11"/>
  <c r="I130" i="11"/>
  <c r="I129" i="11"/>
  <c r="M128" i="11"/>
  <c r="E128" i="11"/>
  <c r="M127" i="11"/>
  <c r="M125" i="11"/>
  <c r="E125" i="11"/>
  <c r="M124" i="11"/>
  <c r="E122" i="11"/>
  <c r="E121" i="11"/>
  <c r="E120" i="11"/>
  <c r="M118" i="11"/>
  <c r="E118" i="11"/>
  <c r="M117" i="11"/>
  <c r="N140" i="11"/>
  <c r="J140" i="11"/>
  <c r="J139" i="11"/>
  <c r="F139" i="11"/>
  <c r="P137" i="11"/>
  <c r="D137" i="11"/>
  <c r="P136" i="11"/>
  <c r="D136" i="11"/>
  <c r="L135" i="11"/>
  <c r="H216" i="11"/>
  <c r="D216" i="11"/>
  <c r="D135" i="11"/>
  <c r="P215" i="11"/>
  <c r="P134" i="11"/>
  <c r="L134" i="11"/>
  <c r="D134" i="11"/>
  <c r="D133" i="11"/>
  <c r="P130" i="11"/>
  <c r="L130" i="11"/>
  <c r="D130" i="11"/>
  <c r="L210" i="11"/>
  <c r="H129" i="11"/>
  <c r="H210" i="11"/>
  <c r="D210" i="11"/>
  <c r="P128" i="11"/>
  <c r="L128" i="11"/>
  <c r="D128" i="11"/>
  <c r="P208" i="11"/>
  <c r="L208" i="11"/>
  <c r="H208" i="11"/>
  <c r="D208" i="11"/>
  <c r="D127" i="11"/>
  <c r="P207" i="11"/>
  <c r="L126" i="11"/>
  <c r="D207" i="11"/>
  <c r="P125" i="11"/>
  <c r="L125" i="11"/>
  <c r="H124" i="11"/>
  <c r="P203" i="11"/>
  <c r="H122" i="11"/>
  <c r="D203" i="11"/>
  <c r="D122" i="11"/>
  <c r="L121" i="11"/>
  <c r="H121" i="11"/>
  <c r="D202" i="11"/>
  <c r="D121" i="11"/>
  <c r="D201" i="11"/>
  <c r="D120" i="11"/>
  <c r="P200" i="11"/>
  <c r="H200" i="11"/>
  <c r="D119" i="11"/>
  <c r="L118" i="11"/>
  <c r="P198" i="11"/>
  <c r="D198" i="11"/>
  <c r="L220" i="11"/>
  <c r="H220" i="11"/>
  <c r="H139" i="11"/>
  <c r="D220" i="11"/>
  <c r="J137" i="11"/>
  <c r="J136" i="11"/>
  <c r="F135" i="11"/>
  <c r="N130" i="11"/>
  <c r="J127" i="11"/>
  <c r="J123" i="11"/>
  <c r="J122" i="11"/>
  <c r="J121" i="11"/>
  <c r="J120" i="11"/>
  <c r="J118" i="11"/>
  <c r="J117" i="11"/>
  <c r="K166" i="7"/>
  <c r="O139" i="11"/>
  <c r="G139" i="11"/>
  <c r="O138" i="11"/>
  <c r="E138" i="11"/>
  <c r="M137" i="11"/>
  <c r="E137" i="11"/>
  <c r="M136" i="11"/>
  <c r="E136" i="11"/>
  <c r="M133" i="11"/>
  <c r="E132" i="11"/>
  <c r="M130" i="11"/>
  <c r="E130" i="11"/>
  <c r="M129" i="11"/>
  <c r="E129" i="11"/>
  <c r="E127" i="11"/>
  <c r="I126" i="11"/>
  <c r="I124" i="11"/>
  <c r="M123" i="11"/>
  <c r="M122" i="11"/>
  <c r="I120" i="11"/>
  <c r="E117" i="11"/>
  <c r="K164" i="7"/>
  <c r="I140" i="11"/>
  <c r="Q139" i="11"/>
  <c r="I139" i="11"/>
  <c r="Q138" i="11"/>
  <c r="G138" i="11"/>
  <c r="O137" i="11"/>
  <c r="G137" i="11"/>
  <c r="O136" i="11"/>
  <c r="G136" i="11"/>
  <c r="C136" i="11"/>
  <c r="O135" i="11"/>
  <c r="K135" i="11"/>
  <c r="O134" i="11"/>
  <c r="O133" i="11"/>
  <c r="O132" i="11"/>
  <c r="G132" i="11"/>
  <c r="K130" i="11"/>
  <c r="G130" i="11"/>
  <c r="C130" i="11"/>
  <c r="O129" i="11"/>
  <c r="G129" i="11"/>
  <c r="C129" i="11"/>
  <c r="O128" i="11"/>
  <c r="G128" i="11"/>
  <c r="G127" i="11"/>
  <c r="O126" i="11"/>
  <c r="K126" i="11"/>
  <c r="G126" i="11"/>
  <c r="O125" i="11"/>
  <c r="O124" i="11"/>
  <c r="K124" i="11"/>
  <c r="G124" i="11"/>
  <c r="O123" i="11"/>
  <c r="K123" i="11"/>
  <c r="O122" i="11"/>
  <c r="C122" i="11"/>
  <c r="O121" i="11"/>
  <c r="G121" i="11"/>
  <c r="O120" i="11"/>
  <c r="G120" i="11"/>
  <c r="O119" i="11"/>
  <c r="O118" i="11"/>
  <c r="G118" i="11"/>
  <c r="O117" i="11"/>
  <c r="G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221" i="11" s="1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203" i="11" s="1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E60" i="10"/>
  <c r="E202" i="11" s="1"/>
  <c r="Q59" i="10"/>
  <c r="M59" i="10"/>
  <c r="I59" i="10"/>
  <c r="I201" i="11" s="1"/>
  <c r="E59" i="10"/>
  <c r="E201" i="11" s="1"/>
  <c r="Q58" i="10"/>
  <c r="Q200" i="11" s="1"/>
  <c r="M58" i="10"/>
  <c r="I58" i="10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E11" i="14"/>
  <c r="E9" i="14" s="1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9" i="19" s="1"/>
  <c r="L3" i="19"/>
  <c r="L17" i="19" s="1"/>
  <c r="H3" i="19"/>
  <c r="H17" i="19" s="1"/>
  <c r="D3" i="19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38" i="11"/>
  <c r="C137" i="11"/>
  <c r="G135" i="11"/>
  <c r="C135" i="11"/>
  <c r="G134" i="11"/>
  <c r="G133" i="11"/>
  <c r="O130" i="11"/>
  <c r="C128" i="11"/>
  <c r="O127" i="11"/>
  <c r="G125" i="11"/>
  <c r="G123" i="11"/>
  <c r="C123" i="11"/>
  <c r="G122" i="11"/>
  <c r="G119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N138" i="11"/>
  <c r="B83" i="9"/>
  <c r="B82" i="9"/>
  <c r="B137" i="11" s="1"/>
  <c r="B81" i="9"/>
  <c r="B80" i="9"/>
  <c r="B135" i="11" s="1"/>
  <c r="B79" i="9"/>
  <c r="B134" i="11" s="1"/>
  <c r="B78" i="9"/>
  <c r="B133" i="11" s="1"/>
  <c r="J132" i="11"/>
  <c r="B77" i="9"/>
  <c r="B132" i="11" s="1"/>
  <c r="J130" i="11"/>
  <c r="F130" i="11"/>
  <c r="B75" i="9"/>
  <c r="F129" i="11"/>
  <c r="B74" i="9"/>
  <c r="B129" i="11" s="1"/>
  <c r="F128" i="11"/>
  <c r="B73" i="9"/>
  <c r="B72" i="9"/>
  <c r="B71" i="9"/>
  <c r="B126" i="11" s="1"/>
  <c r="B70" i="9"/>
  <c r="B125" i="11" s="1"/>
  <c r="F123" i="11"/>
  <c r="B68" i="9"/>
  <c r="B123" i="11" s="1"/>
  <c r="F122" i="11"/>
  <c r="B67" i="9"/>
  <c r="B66" i="9"/>
  <c r="B65" i="9"/>
  <c r="J119" i="11"/>
  <c r="B64" i="9"/>
  <c r="B63" i="9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M135" i="11"/>
  <c r="E134" i="11"/>
  <c r="M126" i="11"/>
  <c r="I123" i="11"/>
  <c r="E123" i="11"/>
  <c r="I122" i="11"/>
  <c r="M121" i="11"/>
  <c r="M120" i="11"/>
  <c r="M119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H140" i="11"/>
  <c r="P139" i="11"/>
  <c r="D138" i="11"/>
  <c r="L136" i="11"/>
  <c r="H136" i="11"/>
  <c r="H135" i="11"/>
  <c r="H133" i="11"/>
  <c r="L132" i="11"/>
  <c r="H132" i="11"/>
  <c r="H130" i="11"/>
  <c r="P129" i="11"/>
  <c r="D129" i="11"/>
  <c r="H128" i="11"/>
  <c r="L127" i="11"/>
  <c r="H125" i="11"/>
  <c r="P123" i="11"/>
  <c r="L123" i="11"/>
  <c r="H123" i="11"/>
  <c r="D123" i="11"/>
  <c r="P122" i="11"/>
  <c r="L122" i="11"/>
  <c r="P120" i="11"/>
  <c r="L119" i="11"/>
  <c r="D118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I9" i="14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B139" i="11" l="1"/>
  <c r="L34" i="20"/>
  <c r="P18" i="19"/>
  <c r="D13" i="19"/>
  <c r="I200" i="11"/>
  <c r="Q201" i="11"/>
  <c r="I202" i="11"/>
  <c r="N199" i="11"/>
  <c r="B130" i="11"/>
  <c r="N204" i="11"/>
  <c r="J210" i="11"/>
  <c r="N198" i="11"/>
  <c r="Q5" i="7"/>
  <c r="Q163" i="7" s="1"/>
  <c r="O207" i="11"/>
  <c r="L207" i="11"/>
  <c r="P202" i="11"/>
  <c r="J208" i="11"/>
  <c r="B131" i="10"/>
  <c r="K221" i="11"/>
  <c r="P13" i="19"/>
  <c r="K204" i="11"/>
  <c r="F215" i="11"/>
  <c r="J220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42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L158" i="9"/>
  <c r="L166" i="9"/>
  <c r="I144" i="9"/>
  <c r="I148" i="9"/>
  <c r="I149" i="9"/>
  <c r="I153" i="9"/>
  <c r="I155" i="9"/>
  <c r="I156" i="9"/>
  <c r="I158" i="9"/>
  <c r="I162" i="9"/>
  <c r="I166" i="9"/>
  <c r="F149" i="9"/>
  <c r="F155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C163" i="9"/>
  <c r="D55" i="10" l="1"/>
  <c r="D82" i="10"/>
  <c r="H219" i="11"/>
  <c r="E159" i="9"/>
  <c r="I165" i="9"/>
  <c r="I161" i="9"/>
  <c r="I152" i="9"/>
  <c r="I147" i="9"/>
  <c r="I143" i="9"/>
  <c r="O152" i="9"/>
  <c r="I164" i="9"/>
  <c r="I160" i="9"/>
  <c r="I151" i="9"/>
  <c r="I146" i="9"/>
  <c r="I141" i="9"/>
  <c r="I163" i="9"/>
  <c r="I159" i="9"/>
  <c r="I154" i="9"/>
  <c r="I145" i="9"/>
  <c r="F164" i="9"/>
  <c r="F160" i="9"/>
  <c r="F151" i="9"/>
  <c r="C145" i="9"/>
  <c r="F146" i="9"/>
  <c r="F141" i="9"/>
  <c r="B153" i="9"/>
  <c r="I163" i="7"/>
  <c r="Q157" i="9"/>
  <c r="Q164" i="9"/>
  <c r="Q160" i="9"/>
  <c r="Q155" i="9"/>
  <c r="Q151" i="9"/>
  <c r="Q147" i="9"/>
  <c r="Q143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P54" i="10" l="1"/>
  <c r="I54" i="10"/>
  <c r="I151" i="10"/>
  <c r="E146" i="10"/>
  <c r="K62" i="14"/>
  <c r="C151" i="10"/>
  <c r="G147" i="10"/>
  <c r="G158" i="10"/>
  <c r="G141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Q66" i="12" l="1"/>
  <c r="Q88" i="12" s="1"/>
  <c r="E66" i="12"/>
  <c r="E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D66" i="12"/>
  <c r="D88" i="12" s="1"/>
  <c r="I66" i="12"/>
  <c r="I88" i="12" s="1"/>
  <c r="M66" i="12"/>
  <c r="M88" i="12" s="1"/>
  <c r="G66" i="12"/>
  <c r="G88" i="12" s="1"/>
  <c r="O66" i="12" l="1"/>
  <c r="O88" i="12" s="1"/>
  <c r="C117" i="12"/>
  <c r="K66" i="12"/>
  <c r="K88" i="12" s="1"/>
  <c r="F66" i="12"/>
  <c r="F88" i="12" s="1"/>
  <c r="N66" i="12"/>
  <c r="N88" i="12" s="1"/>
  <c r="C66" i="12"/>
  <c r="C88" i="12" s="1"/>
  <c r="P31" i="13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E62" i="12" l="1"/>
  <c r="E84" i="12" s="1"/>
  <c r="B62" i="12"/>
  <c r="B84" i="12" s="1"/>
  <c r="D62" i="12"/>
  <c r="D84" i="12" s="1"/>
  <c r="M62" i="12"/>
  <c r="M84" i="12" s="1"/>
  <c r="L62" i="12"/>
  <c r="L84" i="12" s="1"/>
  <c r="J62" i="12"/>
  <c r="J84" i="12" s="1"/>
  <c r="H62" i="12"/>
  <c r="H84" i="12" s="1"/>
  <c r="I62" i="12"/>
  <c r="I84" i="12" s="1"/>
  <c r="K62" i="12"/>
  <c r="K84" i="12" s="1"/>
  <c r="O62" i="12"/>
  <c r="O84" i="12" s="1"/>
  <c r="N62" i="12"/>
  <c r="N84" i="12" s="1"/>
  <c r="P62" i="12"/>
  <c r="P84" i="12" s="1"/>
  <c r="Q62" i="12"/>
  <c r="Q84" i="12" s="1"/>
  <c r="C62" i="12"/>
  <c r="C84" i="12" s="1"/>
  <c r="P28" i="14"/>
  <c r="G62" i="12"/>
  <c r="G84" i="12" s="1"/>
  <c r="F62" i="12"/>
  <c r="F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M65" i="12" l="1"/>
  <c r="M87" i="12" s="1"/>
  <c r="K118" i="12"/>
  <c r="N118" i="12"/>
  <c r="N65" i="12"/>
  <c r="N87" i="12" s="1"/>
  <c r="O65" i="12"/>
  <c r="O87" i="12" s="1"/>
  <c r="P65" i="12"/>
  <c r="P87" i="12" s="1"/>
  <c r="K65" i="12"/>
  <c r="K87" i="12" s="1"/>
  <c r="L65" i="12"/>
  <c r="L87" i="12" s="1"/>
  <c r="O118" i="12"/>
  <c r="C61" i="12"/>
  <c r="G65" i="12"/>
  <c r="G87" i="12" s="1"/>
  <c r="M118" i="12"/>
  <c r="D65" i="12"/>
  <c r="D87" i="12" s="1"/>
  <c r="Q65" i="12"/>
  <c r="Q87" i="12" s="1"/>
  <c r="I118" i="12"/>
  <c r="J65" i="12"/>
  <c r="J87" i="12" s="1"/>
  <c r="E118" i="12"/>
  <c r="H65" i="12"/>
  <c r="H87" i="12" s="1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I65" i="12" l="1"/>
  <c r="I87" i="12" s="1"/>
  <c r="H63" i="12"/>
  <c r="Q63" i="12"/>
  <c r="J63" i="12"/>
  <c r="D63" i="12"/>
  <c r="L63" i="12"/>
  <c r="E63" i="12"/>
  <c r="G63" i="12"/>
  <c r="K63" i="12"/>
  <c r="P63" i="12"/>
  <c r="F63" i="12"/>
  <c r="N63" i="12"/>
  <c r="O63" i="12"/>
  <c r="M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O61" i="12" l="1"/>
  <c r="D61" i="12"/>
  <c r="L61" i="12"/>
  <c r="Q61" i="12"/>
  <c r="H61" i="12"/>
  <c r="F61" i="12"/>
  <c r="M61" i="12"/>
  <c r="K61" i="12"/>
  <c r="J61" i="12"/>
  <c r="G61" i="12"/>
  <c r="N61" i="12"/>
  <c r="I63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K124" i="12" l="1"/>
  <c r="H68" i="12"/>
  <c r="H90" i="12" s="1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G68" i="12" l="1"/>
  <c r="G90" i="12" s="1"/>
  <c r="L124" i="12"/>
  <c r="F124" i="12"/>
  <c r="J68" i="12"/>
  <c r="J90" i="12" s="1"/>
  <c r="H69" i="12"/>
  <c r="H91" i="12" s="1"/>
  <c r="H21" i="12"/>
  <c r="H134" i="12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K68" i="12" l="1"/>
  <c r="K90" i="12" s="1"/>
  <c r="H67" i="12"/>
  <c r="H36" i="13"/>
  <c r="G69" i="12"/>
  <c r="G91" i="12" s="1"/>
  <c r="J69" i="12"/>
  <c r="J91" i="12" s="1"/>
  <c r="H14" i="12"/>
  <c r="H133" i="12"/>
  <c r="H33" i="14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O124" i="12"/>
  <c r="J14" i="12"/>
  <c r="J26" i="14" s="1"/>
  <c r="N124" i="12"/>
  <c r="L68" i="12"/>
  <c r="L90" i="12" s="1"/>
  <c r="F68" i="12"/>
  <c r="F90" i="12" s="1"/>
  <c r="K69" i="12"/>
  <c r="K91" i="12" s="1"/>
  <c r="G67" i="12"/>
  <c r="J133" i="12"/>
  <c r="J33" i="14"/>
  <c r="J134" i="12"/>
  <c r="J135" i="12"/>
  <c r="K21" i="12"/>
  <c r="K33" i="14" s="1"/>
  <c r="G135" i="12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L69" i="12" l="1"/>
  <c r="L91" i="12" s="1"/>
  <c r="M69" i="12"/>
  <c r="M91" i="12" s="1"/>
  <c r="F69" i="12"/>
  <c r="F91" i="12" s="1"/>
  <c r="M68" i="12"/>
  <c r="M90" i="12" s="1"/>
  <c r="K67" i="12"/>
  <c r="L21" i="12"/>
  <c r="L33" i="14" s="1"/>
  <c r="L14" i="12"/>
  <c r="L13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B65" i="12" l="1"/>
  <c r="B87" i="12" s="1"/>
  <c r="L67" i="12"/>
  <c r="O68" i="12"/>
  <c r="O90" i="12" s="1"/>
  <c r="N68" i="12"/>
  <c r="N90" i="12" s="1"/>
  <c r="F67" i="12"/>
  <c r="L135" i="12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O69" i="12" l="1"/>
  <c r="O91" i="12" s="1"/>
  <c r="N69" i="12"/>
  <c r="N91" i="12" s="1"/>
  <c r="B63" i="12"/>
  <c r="P68" i="12"/>
  <c r="P90" i="12" s="1"/>
  <c r="E124" i="12"/>
  <c r="N21" i="12"/>
  <c r="N134" i="12" s="1"/>
  <c r="O21" i="12"/>
  <c r="K69" i="13"/>
  <c r="N133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33" i="14" l="1"/>
  <c r="O33" i="14"/>
  <c r="O67" i="12"/>
  <c r="N14" i="12"/>
  <c r="N67" i="12"/>
  <c r="Q68" i="12"/>
  <c r="Q90" i="12" s="1"/>
  <c r="B61" i="12"/>
  <c r="P69" i="12"/>
  <c r="P91" i="12" s="1"/>
  <c r="N135" i="12"/>
  <c r="Q69" i="12"/>
  <c r="Q91" i="12" s="1"/>
  <c r="D124" i="12"/>
  <c r="O14" i="12"/>
  <c r="O26" i="14" s="1"/>
  <c r="O135" i="12"/>
  <c r="O133" i="12"/>
  <c r="P21" i="12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C124" i="12" l="1"/>
  <c r="Q67" i="12"/>
  <c r="E68" i="12"/>
  <c r="E90" i="12" s="1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E67" i="12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D67" i="12" l="1"/>
  <c r="B69" i="12"/>
  <c r="B91" i="12" s="1"/>
  <c r="C69" i="12"/>
  <c r="C91" i="12" s="1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09" i="15" l="1"/>
  <c r="Q110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L14" i="15" s="1"/>
  <c r="E14" i="7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L13" i="7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K16" i="7"/>
  <c r="K13" i="7" s="1"/>
  <c r="E62" i="15"/>
  <c r="F44" i="15"/>
  <c r="K4" i="15"/>
  <c r="K105" i="15" s="1"/>
  <c r="B17" i="15" l="1"/>
  <c r="B119" i="15" s="1"/>
  <c r="B93" i="15"/>
  <c r="B102" i="15"/>
  <c r="B26" i="15"/>
  <c r="B73" i="15" s="1"/>
  <c r="B118" i="15"/>
  <c r="N14" i="15"/>
  <c r="B120" i="15"/>
  <c r="K108" i="15"/>
  <c r="K107" i="15"/>
  <c r="K106" i="15"/>
  <c r="F62" i="15"/>
  <c r="G44" i="15"/>
  <c r="K4" i="7"/>
  <c r="K93" i="7" s="1"/>
  <c r="B100" i="15" l="1"/>
  <c r="B82" i="15"/>
  <c r="B91" i="15"/>
  <c r="N97" i="15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/>
  <c r="I105" i="15" l="1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 s="1"/>
  <c r="H48" i="15"/>
  <c r="G97" i="15" l="1"/>
  <c r="G5" i="18"/>
  <c r="G88" i="15"/>
  <c r="H72" i="15"/>
  <c r="H25" i="15" l="1"/>
  <c r="H16" i="15" s="1"/>
  <c r="H99" i="15" l="1"/>
  <c r="H7" i="18"/>
  <c r="H90" i="15"/>
  <c r="G16" i="7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 s="1"/>
  <c r="G90" i="15" l="1"/>
  <c r="G7" i="18"/>
  <c r="G99" i="15"/>
  <c r="F16" i="7" l="1"/>
  <c r="F4" i="15"/>
  <c r="F108" i="15" s="1"/>
  <c r="F13" i="7"/>
  <c r="F106" i="15" l="1"/>
  <c r="F31" i="15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 s="1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/>
  <c r="C106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O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O20" i="16"/>
  <c r="B27" i="18"/>
  <c r="B26" i="18"/>
  <c r="E39" i="15"/>
  <c r="N172" i="7"/>
  <c r="P25" i="15" l="1"/>
  <c r="O65" i="16"/>
  <c r="O40" i="7"/>
  <c r="O172" i="7" s="1"/>
  <c r="O25" i="18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C28" i="16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5" i="18" l="1"/>
  <c r="C20" i="16"/>
  <c r="C24" i="17"/>
  <c r="C38" i="16"/>
  <c r="C5" i="18"/>
  <c r="C97" i="15"/>
  <c r="C42" i="17"/>
  <c r="C88" i="15"/>
  <c r="C65" i="16"/>
  <c r="D71" i="15" l="1"/>
  <c r="E71" i="15"/>
  <c r="E24" i="15" l="1"/>
  <c r="E15" i="15" s="1"/>
  <c r="D24" i="15"/>
  <c r="D15" i="15" s="1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G15" i="15" s="1"/>
  <c r="I24" i="15"/>
  <c r="I15" i="15" s="1"/>
  <c r="D12" i="18"/>
  <c r="D24" i="18" s="1"/>
  <c r="D18" i="18"/>
  <c r="E12" i="18"/>
  <c r="E24" i="18" s="1"/>
  <c r="E18" i="18"/>
  <c r="I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G22" i="15" l="1"/>
  <c r="H24" i="15"/>
  <c r="P24" i="15"/>
  <c r="P15" i="15" s="1"/>
  <c r="K24" i="15"/>
  <c r="K15" i="15" s="1"/>
  <c r="M24" i="15"/>
  <c r="M15" i="15" s="1"/>
  <c r="O24" i="15"/>
  <c r="O15" i="15" s="1"/>
  <c r="G13" i="15"/>
  <c r="G26" i="18"/>
  <c r="I13" i="15"/>
  <c r="I116" i="15" s="1"/>
  <c r="I26" i="18"/>
  <c r="F12" i="18"/>
  <c r="F24" i="18" s="1"/>
  <c r="F18" i="18"/>
  <c r="K22" i="15"/>
  <c r="H15" i="15"/>
  <c r="H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P22" i="15" l="1"/>
  <c r="I55" i="16"/>
  <c r="M22" i="15"/>
  <c r="L24" i="15"/>
  <c r="C24" i="15"/>
  <c r="C15" i="15" s="1"/>
  <c r="O22" i="15"/>
  <c r="N24" i="15"/>
  <c r="N22" i="15" s="1"/>
  <c r="Q24" i="15"/>
  <c r="Q15" i="15" s="1"/>
  <c r="J24" i="15"/>
  <c r="J15" i="15" s="1"/>
  <c r="H13" i="15"/>
  <c r="H116" i="15" s="1"/>
  <c r="H26" i="18"/>
  <c r="M13" i="15"/>
  <c r="M116" i="15" s="1"/>
  <c r="M26" i="18"/>
  <c r="P13" i="15"/>
  <c r="P26" i="18"/>
  <c r="K13" i="15"/>
  <c r="K26" i="18"/>
  <c r="O13" i="15"/>
  <c r="O116" i="15" s="1"/>
  <c r="O26" i="18"/>
  <c r="L15" i="15"/>
  <c r="L22" i="15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64" i="16" s="1"/>
  <c r="I114" i="15"/>
  <c r="I23" i="17"/>
  <c r="K25" i="17"/>
  <c r="K21" i="16"/>
  <c r="K55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N15" i="15" l="1"/>
  <c r="J22" i="15"/>
  <c r="Q22" i="15"/>
  <c r="C22" i="15"/>
  <c r="N13" i="15"/>
  <c r="N26" i="18"/>
  <c r="L13" i="15"/>
  <c r="L26" i="18"/>
  <c r="C13" i="15"/>
  <c r="C55" i="16" s="1"/>
  <c r="C26" i="18"/>
  <c r="J13" i="15"/>
  <c r="J55" i="16" s="1"/>
  <c r="J26" i="18"/>
  <c r="Q13" i="15"/>
  <c r="Q116" i="15" s="1"/>
  <c r="Q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55" i="16" l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I17" i="15"/>
  <c r="I12" i="15" s="1"/>
  <c r="C17" i="15"/>
  <c r="C12" i="15" s="1"/>
  <c r="N17" i="15"/>
  <c r="N12" i="15" s="1"/>
  <c r="E17" i="15"/>
  <c r="E12" i="15" s="1"/>
  <c r="Q17" i="15"/>
  <c r="Q12" i="15" s="1"/>
  <c r="K17" i="15"/>
  <c r="K12" i="15" s="1"/>
  <c r="D17" i="15"/>
  <c r="D12" i="15" s="1"/>
  <c r="D24" i="16"/>
  <c r="O119" i="15"/>
  <c r="J17" i="15"/>
  <c r="J12" i="15" s="1"/>
  <c r="P17" i="15"/>
  <c r="P12" i="15" s="1"/>
  <c r="G17" i="15"/>
  <c r="G12" i="15" s="1"/>
  <c r="G18" i="16" s="1"/>
  <c r="P24" i="16"/>
  <c r="J24" i="16"/>
  <c r="F17" i="15"/>
  <c r="F119" i="15"/>
  <c r="F24" i="16"/>
  <c r="G24" i="16"/>
  <c r="F41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G120" i="15"/>
  <c r="E180" i="7"/>
  <c r="E43" i="7"/>
  <c r="G37" i="17"/>
  <c r="G12" i="17"/>
  <c r="G27" i="17" s="1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L45" i="16"/>
  <c r="L52" i="16"/>
  <c r="L48" i="16"/>
  <c r="L47" i="16"/>
  <c r="L46" i="16"/>
  <c r="L18" i="16"/>
  <c r="L49" i="16"/>
  <c r="L51" i="16"/>
  <c r="C119" i="15" l="1"/>
  <c r="G23" i="16"/>
  <c r="G119" i="15"/>
  <c r="C59" i="16"/>
  <c r="P69" i="16"/>
  <c r="D69" i="16"/>
  <c r="K119" i="15"/>
  <c r="G82" i="15"/>
  <c r="G69" i="16"/>
  <c r="K59" i="16"/>
  <c r="G59" i="16"/>
  <c r="G118" i="15"/>
  <c r="E59" i="16"/>
  <c r="Q119" i="15"/>
  <c r="G68" i="16"/>
  <c r="M68" i="16"/>
  <c r="J69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K68" i="16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D112" i="12"/>
  <c r="D101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E78" i="12" l="1"/>
  <c r="E89" i="12" s="1"/>
  <c r="E111" i="12"/>
  <c r="E100" i="12"/>
  <c r="D108" i="12"/>
  <c r="D97" i="12"/>
  <c r="F112" i="12"/>
  <c r="F101" i="12"/>
  <c r="G113" i="12"/>
  <c r="G102" i="12"/>
  <c r="B109" i="12"/>
  <c r="B98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F78" i="12"/>
  <c r="F89" i="12" s="1"/>
  <c r="F111" i="12"/>
  <c r="F100" i="12"/>
  <c r="E108" i="12"/>
  <c r="E97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G78" i="12" l="1"/>
  <c r="G89" i="12" s="1"/>
  <c r="G111" i="12"/>
  <c r="G100" i="12"/>
  <c r="F108" i="12"/>
  <c r="F97" i="12"/>
  <c r="B105" i="12"/>
  <c r="B94" i="12"/>
  <c r="H78" i="12"/>
  <c r="H89" i="12" s="1"/>
  <c r="H111" i="12"/>
  <c r="H100" i="12"/>
  <c r="H112" i="12"/>
  <c r="H101" i="12"/>
  <c r="C74" i="12"/>
  <c r="C85" i="12" s="1"/>
  <c r="C107" i="12"/>
  <c r="C96" i="12"/>
  <c r="D109" i="12"/>
  <c r="D98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J113" i="12" l="1"/>
  <c r="J102" i="12"/>
  <c r="D74" i="12"/>
  <c r="D85" i="12" s="1"/>
  <c r="D107" i="12"/>
  <c r="D96" i="12"/>
  <c r="C72" i="12"/>
  <c r="C83" i="12" s="1"/>
  <c r="C105" i="12"/>
  <c r="C94" i="12"/>
  <c r="G108" i="12"/>
  <c r="G97" i="12"/>
  <c r="E109" i="12"/>
  <c r="E98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H108" i="12" l="1"/>
  <c r="H97" i="12"/>
  <c r="F109" i="12"/>
  <c r="F98" i="12"/>
  <c r="K113" i="12"/>
  <c r="K102" i="12"/>
  <c r="I78" i="12"/>
  <c r="I89" i="12" s="1"/>
  <c r="I111" i="12"/>
  <c r="I100" i="12"/>
  <c r="J112" i="12"/>
  <c r="J101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F74" i="12" l="1"/>
  <c r="F85" i="12" s="1"/>
  <c r="F107" i="12"/>
  <c r="F96" i="12"/>
  <c r="G109" i="12"/>
  <c r="G98" i="12"/>
  <c r="L113" i="12"/>
  <c r="L102" i="12"/>
  <c r="K112" i="12"/>
  <c r="K101" i="12"/>
  <c r="E72" i="12"/>
  <c r="E83" i="12" s="1"/>
  <c r="E105" i="12"/>
  <c r="E94" i="12"/>
  <c r="I108" i="12"/>
  <c r="I97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L112" i="12" l="1"/>
  <c r="L101" i="12"/>
  <c r="H109" i="12"/>
  <c r="H98" i="12"/>
  <c r="M113" i="12"/>
  <c r="M102" i="12"/>
  <c r="K78" i="12"/>
  <c r="K89" i="12" s="1"/>
  <c r="K111" i="12"/>
  <c r="K100" i="12"/>
  <c r="F72" i="12"/>
  <c r="F83" i="12" s="1"/>
  <c r="F105" i="12"/>
  <c r="F94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M112" i="12"/>
  <c r="M101" i="12"/>
  <c r="K108" i="12"/>
  <c r="K97" i="12"/>
  <c r="H74" i="12"/>
  <c r="H85" i="12" s="1"/>
  <c r="H107" i="12"/>
  <c r="H96" i="12"/>
  <c r="L78" i="12"/>
  <c r="L89" i="12" s="1"/>
  <c r="L111" i="12"/>
  <c r="L100" i="12"/>
  <c r="I109" i="12"/>
  <c r="I98" i="12"/>
  <c r="N113" i="12"/>
  <c r="N102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J109" i="12" l="1"/>
  <c r="J98" i="12"/>
  <c r="M78" i="12"/>
  <c r="M89" i="12" s="1"/>
  <c r="M111" i="12"/>
  <c r="M100" i="12"/>
  <c r="O113" i="12"/>
  <c r="O102" i="12"/>
  <c r="I74" i="12"/>
  <c r="I85" i="12" s="1"/>
  <c r="I107" i="12"/>
  <c r="I96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M108" i="12" l="1"/>
  <c r="M97" i="12"/>
  <c r="K109" i="12"/>
  <c r="K98" i="12"/>
  <c r="N78" i="12"/>
  <c r="N89" i="12" s="1"/>
  <c r="N111" i="12"/>
  <c r="N100" i="12"/>
  <c r="P113" i="12"/>
  <c r="P102" i="12"/>
  <c r="I72" i="12"/>
  <c r="I83" i="12" s="1"/>
  <c r="I105" i="12"/>
  <c r="I94" i="12"/>
  <c r="J74" i="12"/>
  <c r="J85" i="12" s="1"/>
  <c r="J107" i="12"/>
  <c r="J96" i="12"/>
  <c r="O112" i="12"/>
  <c r="O101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J105" i="12"/>
  <c r="J94" i="12"/>
  <c r="J72" i="12"/>
  <c r="J83" i="12" s="1"/>
  <c r="L109" i="12"/>
  <c r="L98" i="12"/>
  <c r="P112" i="12"/>
  <c r="P101" i="12"/>
  <c r="N108" i="12"/>
  <c r="N97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K105" i="12"/>
  <c r="K94" i="12"/>
  <c r="M109" i="12"/>
  <c r="M98" i="12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N109" i="12"/>
  <c r="N98" i="12"/>
  <c r="L72" i="12"/>
  <c r="L83" i="12" s="1"/>
  <c r="L105" i="12"/>
  <c r="L94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72" i="12" l="1"/>
  <c r="N83" i="12" s="1"/>
  <c r="N105" i="12"/>
  <c r="N94" i="12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O72" i="12" l="1"/>
  <c r="O83" i="12" s="1"/>
  <c r="O105" i="12"/>
  <c r="O94" i="12"/>
  <c r="Q109" i="12"/>
  <c r="Q98" i="12"/>
  <c r="P74" i="12"/>
  <c r="P85" i="12" s="1"/>
  <c r="P107" i="12"/>
  <c r="P96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<sst xmlns="http://schemas.openxmlformats.org/spreadsheetml/2006/main" count="1696" uniqueCount="194">
  <si>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</si>
  <si>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</si>
  <si>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</si>
  <si>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</si>
  <si>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</si>
  <si>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</si>
  <si>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</si>
  <si>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</si>
  <si>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</si>
  <si>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</si>
  <si>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</si>
  <si>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</si>
  <si>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</si>
  <si>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</si>
  <si>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</si>
  <si>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</si>
  <si>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</si>
  <si>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</si>
  <si>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</si>
  <si>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</si>
  <si>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</si>
  <si>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</si>
  <si>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</si>
  <si>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</si>
  <si>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</si>
  <si>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</si>
  <si>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</si>
  <si>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</si>
  <si>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</si>
  <si>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</si>
  <si>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</si>
  <si>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</si>
  <si>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</si>
  <si>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</si>
  <si>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</si>
  <si>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</si>
  <si>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</si>
  <si>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</si>
  <si>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</si>
  <si>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</si>
  <si>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</si>
  <si>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</si>
  <si>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</si>
  <si>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</si>
  <si>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</si>
  <si>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</si>
  <si>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</si>
  <si>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</si>
  <si>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</si>
  <si>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</si>
  <si>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</si>
  <si>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</si>
  <si>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</si>
  <si>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</si>
  <si>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</si>
  <si>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</si>
  <si>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</si>
  <si>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</si>
  <si>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</si>
  <si>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</si>
  <si>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</si>
  <si>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</si>
  <si>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</si>
  <si>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</si>
  <si>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</si>
  <si>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</si>
  <si>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</si>
  <si>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</si>
  <si>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</si>
  <si>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</si>
  <si>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</si>
  <si>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</si>
  <si>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</si>
  <si>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</si>
  <si>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</si>
  <si>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</si>
  <si>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</si>
  <si>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</si>
  <si>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</si>
  <si>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</si>
  <si>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</si>
  <si>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</si>
  <si>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</si>
  <si>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</si>
  <si>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</si>
  <si>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</si>
  <si>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</si>
  <si>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</si>
  <si>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</si>
  <si>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</si>
  <si>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</si>
  <si>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</si>
  <si>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</si>
  <si>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</si>
  <si>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</si>
  <si>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</si>
  <si>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</si>
  <si>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</si>
  <si>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</si>
  <si>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</si>
  <si>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</si>
  <si>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</si>
  <si>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</si>
  <si>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</si>
  <si>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</si>
  <si>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</si>
  <si>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</si>
  <si>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</si>
  <si>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</si>
  <si>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</si>
  <si>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</si>
  <si>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</si>
  <si>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</si>
  <si>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</si>
  <si>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</si>
  <si>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</si>
  <si>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</si>
  <si>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</si>
  <si>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</si>
  <si>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</si>
  <si>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</si>
  <si>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</si>
  <si>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</si>
  <si>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</si>
  <si>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</si>
  <si>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</si>
  <si>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</si>
  <si>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</si>
  <si>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</si>
  <si>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</si>
  <si>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</si>
  <si>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</si>
  <si>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</si>
  <si>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</si>
  <si>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</si>
  <si>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</si>
  <si>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</si>
  <si>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</si>
  <si>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</si>
  <si>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</si>
  <si>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</si>
  <si>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</si>
  <si>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</si>
  <si>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</si>
  <si>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</si>
  <si>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</si>
  <si>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</si>
  <si>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</si>
  <si>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</si>
  <si>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</si>
  <si>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</si>
  <si>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</si>
  <si>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</si>
  <si>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</si>
  <si>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</si>
  <si>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</si>
  <si>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</si>
  <si>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</si>
  <si>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</si>
  <si>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</si>
  <si>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</si>
  <si>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</si>
  <si>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</si>
  <si>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</si>
  <si>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</si>
  <si>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</si>
  <si>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</si>
  <si>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</si>
  <si>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</si>
  <si>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</si>
  <si>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</si>
  <si>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</si>
  <si>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</si>
  <si>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</si>
  <si>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</si>
  <si>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</si>
  <si>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</si>
  <si>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HR</t>
  </si>
  <si>
    <t>Croatia</t>
  </si>
  <si>
    <t>HR - Aviation</t>
  </si>
  <si>
    <t>HR - Aviation / energy consumption</t>
  </si>
  <si>
    <t>HR - Aviation / passenger transport specific data</t>
  </si>
  <si>
    <t>HR - Road transport</t>
  </si>
  <si>
    <t/>
  </si>
  <si>
    <t>HR - Road transport / energy consumption</t>
  </si>
  <si>
    <t>HR - Road transport / CO2 emissions</t>
  </si>
  <si>
    <t>HR - Road transport / technologies</t>
  </si>
  <si>
    <t>HR - Rail, metro and tram</t>
  </si>
  <si>
    <t>HR - Rail, metro and tram / energy consumption</t>
  </si>
  <si>
    <t>HR - Rail, metro and tram / CO2 emissions</t>
  </si>
  <si>
    <t>HR - Aviation / CO2 emissions</t>
  </si>
  <si>
    <t>HR - Coastal shipping and inland waterways</t>
  </si>
  <si>
    <t>HR - Coastal shipping and inland waterways / energy consumption</t>
  </si>
  <si>
    <t>HR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</si>
</sst>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43297.736562500002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85.441734791686727</v>
      </c>
      <c r="C4" s="124">
        <v>88.728774365556006</v>
      </c>
      <c r="D4" s="124">
        <v>88.543342793880001</v>
      </c>
      <c r="E4" s="124">
        <v>88.717729754627996</v>
      </c>
      <c r="F4" s="124">
        <v>94.926290257188001</v>
      </c>
      <c r="G4" s="124">
        <v>98.10832128581059</v>
      </c>
      <c r="H4" s="124">
        <v>101.13869775906001</v>
      </c>
      <c r="I4" s="124">
        <v>104.54549486752799</v>
      </c>
      <c r="J4" s="124">
        <v>101.142855000252</v>
      </c>
      <c r="K4" s="124">
        <v>88.729736115384014</v>
      </c>
      <c r="L4" s="124">
        <v>88.623640129908765</v>
      </c>
      <c r="M4" s="124">
        <v>82.249509023455545</v>
      </c>
      <c r="N4" s="124">
        <v>79.138146828411124</v>
      </c>
      <c r="O4" s="124">
        <v>75.951569001114407</v>
      </c>
      <c r="P4" s="124">
        <v>66.46702023798305</v>
      </c>
      <c r="Q4" s="124">
        <v>56.983820343544068</v>
      </c>
    </row>
    <row r="5" spans="1:17" ht="11.45" customHeight="1" x14ac:dyDescent="0.25">
      <c r="A5" s="91" t="s">
        <v>116</v>
      </c>
      <c r="B5" s="90">
        <f t="shared" ref="B5:Q5" si="0">B4-B6</f>
        <v>85.441734791686727</v>
      </c>
      <c r="C5" s="90">
        <f t="shared" si="0"/>
        <v>88.728774365556006</v>
      </c>
      <c r="D5" s="90">
        <f t="shared" si="0"/>
        <v>88.543342793880001</v>
      </c>
      <c r="E5" s="90">
        <f t="shared" si="0"/>
        <v>88.717729754627996</v>
      </c>
      <c r="F5" s="90">
        <f t="shared" si="0"/>
        <v>94.926290257188001</v>
      </c>
      <c r="G5" s="90">
        <f t="shared" si="0"/>
        <v>98.10832128581059</v>
      </c>
      <c r="H5" s="90">
        <f t="shared" si="0"/>
        <v>101.13869775906001</v>
      </c>
      <c r="I5" s="90">
        <f t="shared" si="0"/>
        <v>104.54549486752799</v>
      </c>
      <c r="J5" s="90">
        <f t="shared" si="0"/>
        <v>101.142855000252</v>
      </c>
      <c r="K5" s="90">
        <f t="shared" si="0"/>
        <v>88.729736115384014</v>
      </c>
      <c r="L5" s="90">
        <f t="shared" si="0"/>
        <v>88.623640129908765</v>
      </c>
      <c r="M5" s="90">
        <f t="shared" si="0"/>
        <v>82.249509023455545</v>
      </c>
      <c r="N5" s="90">
        <f t="shared" si="0"/>
        <v>79.138146828411124</v>
      </c>
      <c r="O5" s="90">
        <f t="shared" si="0"/>
        <v>75.951569001114407</v>
      </c>
      <c r="P5" s="90">
        <f t="shared" si="0"/>
        <v>66.46702023798305</v>
      </c>
      <c r="Q5" s="90">
        <f t="shared" si="0"/>
        <v>56.983820343544068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85.441734791686713</v>
      </c>
      <c r="C8" s="71">
        <f t="shared" si="1"/>
        <v>88.728774365555992</v>
      </c>
      <c r="D8" s="71">
        <f t="shared" si="1"/>
        <v>88.543342793879987</v>
      </c>
      <c r="E8" s="71">
        <f t="shared" si="1"/>
        <v>88.71772975462801</v>
      </c>
      <c r="F8" s="71">
        <f t="shared" si="1"/>
        <v>94.926290257188001</v>
      </c>
      <c r="G8" s="71">
        <f t="shared" si="1"/>
        <v>98.10832128581059</v>
      </c>
      <c r="H8" s="71">
        <f t="shared" si="1"/>
        <v>101.13869775905999</v>
      </c>
      <c r="I8" s="71">
        <f t="shared" si="1"/>
        <v>104.54549486752799</v>
      </c>
      <c r="J8" s="71">
        <f t="shared" si="1"/>
        <v>101.14285500025204</v>
      </c>
      <c r="K8" s="71">
        <f t="shared" si="1"/>
        <v>88.729736115384</v>
      </c>
      <c r="L8" s="71">
        <f t="shared" si="1"/>
        <v>88.62364012990875</v>
      </c>
      <c r="M8" s="71">
        <f t="shared" si="1"/>
        <v>82.249509023455531</v>
      </c>
      <c r="N8" s="71">
        <f t="shared" si="1"/>
        <v>79.138146828411124</v>
      </c>
      <c r="O8" s="71">
        <f t="shared" si="1"/>
        <v>75.951569001114407</v>
      </c>
      <c r="P8" s="71">
        <f t="shared" si="1"/>
        <v>66.46702023798305</v>
      </c>
      <c r="Q8" s="71">
        <f t="shared" si="1"/>
        <v>56.983820343544053</v>
      </c>
    </row>
    <row r="9" spans="1:17" ht="11.45" customHeight="1" x14ac:dyDescent="0.25">
      <c r="A9" s="25" t="s">
        <v>39</v>
      </c>
      <c r="B9" s="24">
        <f t="shared" ref="B9:Q9" si="2">SUM(B10,B11,B14)</f>
        <v>57.056519006601171</v>
      </c>
      <c r="C9" s="24">
        <f t="shared" si="2"/>
        <v>59.928682082674534</v>
      </c>
      <c r="D9" s="24">
        <f t="shared" si="2"/>
        <v>58.560072994643534</v>
      </c>
      <c r="E9" s="24">
        <f t="shared" si="2"/>
        <v>57.198911984433259</v>
      </c>
      <c r="F9" s="24">
        <f t="shared" si="2"/>
        <v>64.346369395064158</v>
      </c>
      <c r="G9" s="24">
        <f t="shared" si="2"/>
        <v>63.515113337229231</v>
      </c>
      <c r="H9" s="24">
        <f t="shared" si="2"/>
        <v>63.823992427900748</v>
      </c>
      <c r="I9" s="24">
        <f t="shared" si="2"/>
        <v>67.573406540640235</v>
      </c>
      <c r="J9" s="24">
        <f t="shared" si="2"/>
        <v>64.64492266694613</v>
      </c>
      <c r="K9" s="24">
        <f t="shared" si="2"/>
        <v>57.044581607597429</v>
      </c>
      <c r="L9" s="24">
        <f t="shared" si="2"/>
        <v>57.862800151511763</v>
      </c>
      <c r="M9" s="24">
        <f t="shared" si="2"/>
        <v>55.77742326832076</v>
      </c>
      <c r="N9" s="24">
        <f t="shared" si="2"/>
        <v>50.687516366939242</v>
      </c>
      <c r="O9" s="24">
        <f t="shared" si="2"/>
        <v>47.329876664143789</v>
      </c>
      <c r="P9" s="24">
        <f t="shared" si="2"/>
        <v>41.142246385420151</v>
      </c>
      <c r="Q9" s="24">
        <f t="shared" si="2"/>
        <v>38.361603291768631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57.056519006601171</v>
      </c>
      <c r="C11" s="21">
        <f t="shared" si="3"/>
        <v>59.928682082674534</v>
      </c>
      <c r="D11" s="21">
        <f t="shared" si="3"/>
        <v>58.560072994643534</v>
      </c>
      <c r="E11" s="21">
        <f t="shared" si="3"/>
        <v>57.198911984433259</v>
      </c>
      <c r="F11" s="21">
        <f t="shared" si="3"/>
        <v>64.346369395064158</v>
      </c>
      <c r="G11" s="21">
        <f t="shared" si="3"/>
        <v>63.515113337229231</v>
      </c>
      <c r="H11" s="21">
        <f t="shared" si="3"/>
        <v>63.823992427900748</v>
      </c>
      <c r="I11" s="21">
        <f t="shared" si="3"/>
        <v>67.573406540640235</v>
      </c>
      <c r="J11" s="21">
        <f t="shared" si="3"/>
        <v>64.64492266694613</v>
      </c>
      <c r="K11" s="21">
        <f t="shared" si="3"/>
        <v>57.044581607597429</v>
      </c>
      <c r="L11" s="21">
        <f t="shared" si="3"/>
        <v>57.862800151511763</v>
      </c>
      <c r="M11" s="21">
        <f t="shared" si="3"/>
        <v>55.77742326832076</v>
      </c>
      <c r="N11" s="21">
        <f t="shared" si="3"/>
        <v>50.687516366939242</v>
      </c>
      <c r="O11" s="21">
        <f t="shared" si="3"/>
        <v>47.329876664143789</v>
      </c>
      <c r="P11" s="21">
        <f t="shared" si="3"/>
        <v>41.142246385420151</v>
      </c>
      <c r="Q11" s="21">
        <f t="shared" si="3"/>
        <v>38.361603291768631</v>
      </c>
    </row>
    <row r="12" spans="1:17" ht="11.45" customHeight="1" x14ac:dyDescent="0.25">
      <c r="A12" s="62" t="s">
        <v>17</v>
      </c>
      <c r="B12" s="70">
        <v>57.056519006601171</v>
      </c>
      <c r="C12" s="70">
        <v>59.928682082674534</v>
      </c>
      <c r="D12" s="70">
        <v>58.560072994643534</v>
      </c>
      <c r="E12" s="70">
        <v>57.198911984433259</v>
      </c>
      <c r="F12" s="70">
        <v>64.346369395064158</v>
      </c>
      <c r="G12" s="70">
        <v>63.515113337229231</v>
      </c>
      <c r="H12" s="70">
        <v>63.823992427900748</v>
      </c>
      <c r="I12" s="70">
        <v>67.573406540640235</v>
      </c>
      <c r="J12" s="70">
        <v>64.64492266694613</v>
      </c>
      <c r="K12" s="70">
        <v>57.044581607597429</v>
      </c>
      <c r="L12" s="70">
        <v>57.862800151511763</v>
      </c>
      <c r="M12" s="70">
        <v>55.77742326832076</v>
      </c>
      <c r="N12" s="70">
        <v>50.687516366939242</v>
      </c>
      <c r="O12" s="70">
        <v>47.329876664143789</v>
      </c>
      <c r="P12" s="70">
        <v>41.142246385420151</v>
      </c>
      <c r="Q12" s="70">
        <v>38.361603291768631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28.385215785085538</v>
      </c>
      <c r="C15" s="24">
        <f t="shared" si="4"/>
        <v>28.800092282881458</v>
      </c>
      <c r="D15" s="24">
        <f t="shared" si="4"/>
        <v>29.983269799236453</v>
      </c>
      <c r="E15" s="24">
        <f t="shared" si="4"/>
        <v>31.518817770194751</v>
      </c>
      <c r="F15" s="24">
        <f t="shared" si="4"/>
        <v>30.579920862123839</v>
      </c>
      <c r="G15" s="24">
        <f t="shared" si="4"/>
        <v>34.593207948581359</v>
      </c>
      <c r="H15" s="24">
        <f t="shared" si="4"/>
        <v>37.314705331159239</v>
      </c>
      <c r="I15" s="24">
        <f t="shared" si="4"/>
        <v>36.972088326887757</v>
      </c>
      <c r="J15" s="24">
        <f t="shared" si="4"/>
        <v>36.497932333305904</v>
      </c>
      <c r="K15" s="24">
        <f t="shared" si="4"/>
        <v>31.685154507786571</v>
      </c>
      <c r="L15" s="24">
        <f t="shared" si="4"/>
        <v>30.760839978396994</v>
      </c>
      <c r="M15" s="24">
        <f t="shared" si="4"/>
        <v>26.472085755134771</v>
      </c>
      <c r="N15" s="24">
        <f t="shared" si="4"/>
        <v>28.450630461471878</v>
      </c>
      <c r="O15" s="24">
        <f t="shared" si="4"/>
        <v>28.621692336970618</v>
      </c>
      <c r="P15" s="24">
        <f t="shared" si="4"/>
        <v>25.324773852562895</v>
      </c>
      <c r="Q15" s="24">
        <f t="shared" si="4"/>
        <v>18.622217051775422</v>
      </c>
    </row>
    <row r="16" spans="1:17" ht="11.45" customHeight="1" x14ac:dyDescent="0.25">
      <c r="A16" s="116" t="s">
        <v>17</v>
      </c>
      <c r="B16" s="70">
        <v>28.385215785085538</v>
      </c>
      <c r="C16" s="70">
        <v>28.800092282881458</v>
      </c>
      <c r="D16" s="70">
        <v>29.983269799236453</v>
      </c>
      <c r="E16" s="70">
        <v>31.518817770194751</v>
      </c>
      <c r="F16" s="70">
        <v>30.579920862123839</v>
      </c>
      <c r="G16" s="70">
        <v>34.593207948581359</v>
      </c>
      <c r="H16" s="70">
        <v>37.314705331159239</v>
      </c>
      <c r="I16" s="70">
        <v>36.972088326887757</v>
      </c>
      <c r="J16" s="70">
        <v>36.497932333305904</v>
      </c>
      <c r="K16" s="70">
        <v>31.685154507786571</v>
      </c>
      <c r="L16" s="70">
        <v>30.760839978396994</v>
      </c>
      <c r="M16" s="70">
        <v>26.472085755134771</v>
      </c>
      <c r="N16" s="70">
        <v>28.450630461471878</v>
      </c>
      <c r="O16" s="70">
        <v>28.621692336970618</v>
      </c>
      <c r="P16" s="70">
        <v>25.324773852562895</v>
      </c>
      <c r="Q16" s="70">
        <v>18.622217051775422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1.8639415852740564</v>
      </c>
      <c r="C22" s="124">
        <v>1.8878338114271163</v>
      </c>
      <c r="D22" s="124">
        <v>1.8509531566795481</v>
      </c>
      <c r="E22" s="124">
        <v>1.8484319856636178</v>
      </c>
      <c r="F22" s="124">
        <v>1.9216462845813287</v>
      </c>
      <c r="G22" s="124">
        <v>1.9017866799464784</v>
      </c>
      <c r="H22" s="124">
        <v>1.8904592031830556</v>
      </c>
      <c r="I22" s="124">
        <v>1.8939922778222875</v>
      </c>
      <c r="J22" s="124">
        <v>1.8657129491516631</v>
      </c>
      <c r="K22" s="124">
        <v>1.7965434529814452</v>
      </c>
      <c r="L22" s="124">
        <v>1.7890386153880053</v>
      </c>
      <c r="M22" s="124">
        <v>1.7445078968455752</v>
      </c>
      <c r="N22" s="124">
        <v>1.7475497789906007</v>
      </c>
      <c r="O22" s="124">
        <v>1.7745520580384297</v>
      </c>
      <c r="P22" s="124">
        <v>1.6979287649068555</v>
      </c>
      <c r="Q22" s="124">
        <v>1.5502037515248803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3.1024188000000001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3.1024187999999997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315.60078087906993</v>
      </c>
      <c r="C26" s="68">
        <f>IF(TrRail_act!C14=0,"",C8/TrRail_act!C14*100)</f>
        <v>316.26620828657724</v>
      </c>
      <c r="D26" s="68">
        <f>IF(TrRail_act!D14=0,"",D8/TrRail_act!D14*100)</f>
        <v>305.96089349755869</v>
      </c>
      <c r="E26" s="68">
        <f>IF(TrRail_act!E14=0,"",E8/TrRail_act!E14*100)</f>
        <v>305.68743205215611</v>
      </c>
      <c r="F26" s="68">
        <f>IF(TrRail_act!F14=0,"",F8/TrRail_act!F14*100)</f>
        <v>321.5417168826998</v>
      </c>
      <c r="G26" s="68">
        <f>IF(TrRail_act!G14=0,"",G8/TrRail_act!G14*100)</f>
        <v>316.90801466226839</v>
      </c>
      <c r="H26" s="68">
        <f>IF(TrRail_act!H14=0,"",H8/TrRail_act!H14*100)</f>
        <v>310.93307541079616</v>
      </c>
      <c r="I26" s="68">
        <f>IF(TrRail_act!I14=0,"",I8/TrRail_act!I14*100)</f>
        <v>306.26089527505957</v>
      </c>
      <c r="J26" s="68">
        <f>IF(TrRail_act!J14=0,"",J8/TrRail_act!J14*100)</f>
        <v>300.45808997963206</v>
      </c>
      <c r="K26" s="68">
        <f>IF(TrRail_act!K14=0,"",K8/TrRail_act!K14*100)</f>
        <v>281.08176383250645</v>
      </c>
      <c r="L26" s="68">
        <f>IF(TrRail_act!L14=0,"",L8/TrRail_act!L14*100)</f>
        <v>279.03122095513964</v>
      </c>
      <c r="M26" s="68">
        <f>IF(TrRail_act!M14=0,"",M8/TrRail_act!M14*100)</f>
        <v>262.67999196303998</v>
      </c>
      <c r="N26" s="68">
        <f>IF(TrRail_act!N14=0,"",N8/TrRail_act!N14*100)</f>
        <v>255.42183684551861</v>
      </c>
      <c r="O26" s="68">
        <f>IF(TrRail_act!O14=0,"",O8/TrRail_act!O14*100)</f>
        <v>255.29743828576414</v>
      </c>
      <c r="P26" s="68">
        <f>IF(TrRail_act!P14=0,"",P8/TrRail_act!P14*100)</f>
        <v>233.69806222773968</v>
      </c>
      <c r="Q26" s="68">
        <f>IF(TrRail_act!Q14=0,"",Q8/TrRail_act!Q14*100)</f>
        <v>201.25849196218755</v>
      </c>
    </row>
    <row r="27" spans="1:17" ht="11.45" customHeight="1" x14ac:dyDescent="0.25">
      <c r="A27" s="25" t="s">
        <v>39</v>
      </c>
      <c r="B27" s="79">
        <f>IF(TrRail_act!B15=0,"",B9/TrRail_act!B15*100)</f>
        <v>247.32901309840537</v>
      </c>
      <c r="C27" s="79">
        <f>IF(TrRail_act!C15=0,"",C9/TrRail_act!C15*100)</f>
        <v>254.82699593379328</v>
      </c>
      <c r="D27" s="79">
        <f>IF(TrRail_act!D15=0,"",D9/TrRail_act!D15*100)</f>
        <v>243.02461653586528</v>
      </c>
      <c r="E27" s="79">
        <f>IF(TrRail_act!E15=0,"",E9/TrRail_act!E15*100)</f>
        <v>244.81607807131959</v>
      </c>
      <c r="F27" s="79">
        <f>IF(TrRail_act!F15=0,"",F9/TrRail_act!F15*100)</f>
        <v>276.54820969967557</v>
      </c>
      <c r="G27" s="79">
        <f>IF(TrRail_act!G15=0,"",G9/TrRail_act!G15*100)</f>
        <v>265.04006559213929</v>
      </c>
      <c r="H27" s="79">
        <f>IF(TrRail_act!H15=0,"",H9/TrRail_act!H15*100)</f>
        <v>255.42387336482849</v>
      </c>
      <c r="I27" s="79">
        <f>IF(TrRail_act!I15=0,"",I9/TrRail_act!I15*100)</f>
        <v>261.74919022267005</v>
      </c>
      <c r="J27" s="79">
        <f>IF(TrRail_act!J15=0,"",J9/TrRail_act!J15*100)</f>
        <v>252.69806336733814</v>
      </c>
      <c r="K27" s="79">
        <f>IF(TrRail_act!K15=0,"",K9/TrRail_act!K15*100)</f>
        <v>230.6207543967877</v>
      </c>
      <c r="L27" s="79">
        <f>IF(TrRail_act!L15=0,"",L9/TrRail_act!L15*100)</f>
        <v>231.64400818413262</v>
      </c>
      <c r="M27" s="79">
        <f>IF(TrRail_act!M15=0,"",M9/TrRail_act!M15*100)</f>
        <v>222.30338633534186</v>
      </c>
      <c r="N27" s="79">
        <f>IF(TrRail_act!N15=0,"",N9/TrRail_act!N15*100)</f>
        <v>199.1078816572859</v>
      </c>
      <c r="O27" s="79">
        <f>IF(TrRail_act!O15=0,"",O9/TrRail_act!O15*100)</f>
        <v>192.85077701444735</v>
      </c>
      <c r="P27" s="79">
        <f>IF(TrRail_act!P15=0,"",P9/TrRail_act!P15*100)</f>
        <v>175.11505602625968</v>
      </c>
      <c r="Q27" s="79">
        <f>IF(TrRail_act!Q15=0,"",Q9/TrRail_act!Q15*100)</f>
        <v>163.37471375911079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353.70577536442494</v>
      </c>
      <c r="C29" s="76">
        <f>IF(TrRail_act!C17=0,"",C11/TrRail_act!C17*100)</f>
        <v>371.15203601986713</v>
      </c>
      <c r="D29" s="76">
        <f>IF(TrRail_act!D17=0,"",D11/TrRail_act!D17*100)</f>
        <v>353.50164794972812</v>
      </c>
      <c r="E29" s="76">
        <f>IF(TrRail_act!E17=0,"",E11/TrRail_act!E17*100)</f>
        <v>366.91627701700827</v>
      </c>
      <c r="F29" s="76">
        <f>IF(TrRail_act!F17=0,"",F11/TrRail_act!F17*100)</f>
        <v>406.99314170816569</v>
      </c>
      <c r="G29" s="76">
        <f>IF(TrRail_act!G17=0,"",G11/TrRail_act!G17*100)</f>
        <v>387.22403210329736</v>
      </c>
      <c r="H29" s="76">
        <f>IF(TrRail_act!H17=0,"",H11/TrRail_act!H17*100)</f>
        <v>373.31700110527379</v>
      </c>
      <c r="I29" s="76">
        <f>IF(TrRail_act!I17=0,"",I11/TrRail_act!I17*100)</f>
        <v>398.99944815224103</v>
      </c>
      <c r="J29" s="76">
        <f>IF(TrRail_act!J17=0,"",J11/TrRail_act!J17*100)</f>
        <v>370.99919097219572</v>
      </c>
      <c r="K29" s="76">
        <f>IF(TrRail_act!K17=0,"",K11/TrRail_act!K17*100)</f>
        <v>331.84403158213848</v>
      </c>
      <c r="L29" s="76">
        <f>IF(TrRail_act!L17=0,"",L11/TrRail_act!L17*100)</f>
        <v>325.99618872218605</v>
      </c>
      <c r="M29" s="76">
        <f>IF(TrRail_act!M17=0,"",M11/TrRail_act!M17*100)</f>
        <v>309.62406880285846</v>
      </c>
      <c r="N29" s="76">
        <f>IF(TrRail_act!N17=0,"",N11/TrRail_act!N17*100)</f>
        <v>284.32284807675995</v>
      </c>
      <c r="O29" s="76">
        <f>IF(TrRail_act!O17=0,"",O11/TrRail_act!O17*100)</f>
        <v>284.24645164941319</v>
      </c>
      <c r="P29" s="76">
        <f>IF(TrRail_act!P17=0,"",P11/TrRail_act!P17*100)</f>
        <v>271.94293334272032</v>
      </c>
      <c r="Q29" s="76">
        <f>IF(TrRail_act!Q17=0,"",Q11/TrRail_act!Q17*100)</f>
        <v>257.75450710050819</v>
      </c>
    </row>
    <row r="30" spans="1:17" ht="11.45" customHeight="1" x14ac:dyDescent="0.25">
      <c r="A30" s="62" t="s">
        <v>17</v>
      </c>
      <c r="B30" s="77">
        <f>IF(TrRail_act!B18=0,"",B12/TrRail_act!B18*100)</f>
        <v>698.53720625123856</v>
      </c>
      <c r="C30" s="77">
        <f>IF(TrRail_act!C18=0,"",C12/TrRail_act!C18*100)</f>
        <v>686.92152075910951</v>
      </c>
      <c r="D30" s="77">
        <f>IF(TrRail_act!D18=0,"",D12/TrRail_act!D18*100)</f>
        <v>676.26407287664222</v>
      </c>
      <c r="E30" s="77">
        <f>IF(TrRail_act!E18=0,"",E12/TrRail_act!E18*100)</f>
        <v>671.21007848652459</v>
      </c>
      <c r="F30" s="77">
        <f>IF(TrRail_act!F18=0,"",F12/TrRail_act!F18*100)</f>
        <v>660.17943730315767</v>
      </c>
      <c r="G30" s="77">
        <f>IF(TrRail_act!G18=0,"",G12/TrRail_act!G18*100)</f>
        <v>646.8889330627153</v>
      </c>
      <c r="H30" s="77">
        <f>IF(TrRail_act!H18=0,"",H12/TrRail_act!H18*100)</f>
        <v>624.58646417220314</v>
      </c>
      <c r="I30" s="77">
        <f>IF(TrRail_act!I18=0,"",I12/TrRail_act!I18*100)</f>
        <v>619.23789596778192</v>
      </c>
      <c r="J30" s="77">
        <f>IF(TrRail_act!J18=0,"",J12/TrRail_act!J18*100)</f>
        <v>605.98176444014814</v>
      </c>
      <c r="K30" s="77">
        <f>IF(TrRail_act!K18=0,"",K12/TrRail_act!K18*100)</f>
        <v>599.45966380409232</v>
      </c>
      <c r="L30" s="77">
        <f>IF(TrRail_act!L18=0,"",L12/TrRail_act!L18*100)</f>
        <v>592.17095116833741</v>
      </c>
      <c r="M30" s="77">
        <f>IF(TrRail_act!M18=0,"",M12/TrRail_act!M18*100)</f>
        <v>578.97935142930578</v>
      </c>
      <c r="N30" s="77">
        <f>IF(TrRail_act!N18=0,"",N12/TrRail_act!N18*100)</f>
        <v>566.65753344817495</v>
      </c>
      <c r="O30" s="77">
        <f>IF(TrRail_act!O18=0,"",O12/TrRail_act!O18*100)</f>
        <v>561.37915625837729</v>
      </c>
      <c r="P30" s="77">
        <f>IF(TrRail_act!P18=0,"",P12/TrRail_act!P18*100)</f>
        <v>551.87453233293309</v>
      </c>
      <c r="Q30" s="77">
        <f>IF(TrRail_act!Q18=0,"",Q12/TrRail_act!Q18*100)</f>
        <v>544.83174679404385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708.9835118608421</v>
      </c>
      <c r="C33" s="79">
        <f>IF(TrRail_act!C21=0,"",C15/TrRail_act!C21*100)</f>
        <v>634.68587841576368</v>
      </c>
      <c r="D33" s="79">
        <f>IF(TrRail_act!D21=0,"",D15/TrRail_act!D21*100)</f>
        <v>619.09546917101943</v>
      </c>
      <c r="E33" s="79">
        <f>IF(TrRail_act!E21=0,"",E15/TrRail_act!E21*100)</f>
        <v>557.03359829504711</v>
      </c>
      <c r="F33" s="79">
        <f>IF(TrRail_act!F21=0,"",F15/TrRail_act!F21*100)</f>
        <v>488.92315331884049</v>
      </c>
      <c r="G33" s="79">
        <f>IF(TrRail_act!G21=0,"",G15/TrRail_act!G21*100)</f>
        <v>494.63835621265434</v>
      </c>
      <c r="H33" s="79">
        <f>IF(TrRail_act!H21=0,"",H15/TrRail_act!H21*100)</f>
        <v>494.88999112943281</v>
      </c>
      <c r="I33" s="79">
        <f>IF(TrRail_act!I21=0,"",I15/TrRail_act!I21*100)</f>
        <v>444.37606162124706</v>
      </c>
      <c r="J33" s="79">
        <f>IF(TrRail_act!J21=0,"",J15/TrRail_act!J21*100)</f>
        <v>451.65118590899522</v>
      </c>
      <c r="K33" s="79">
        <f>IF(TrRail_act!K21=0,"",K15/TrRail_act!K21*100)</f>
        <v>463.77568073458093</v>
      </c>
      <c r="L33" s="79">
        <f>IF(TrRail_act!L21=0,"",L15/TrRail_act!L21*100)</f>
        <v>453.5659094425979</v>
      </c>
      <c r="M33" s="79">
        <f>IF(TrRail_act!M21=0,"",M15/TrRail_act!M21*100)</f>
        <v>425.52782117239627</v>
      </c>
      <c r="N33" s="79">
        <f>IF(TrRail_act!N21=0,"",N15/TrRail_act!N21*100)</f>
        <v>514.85035218009193</v>
      </c>
      <c r="O33" s="79">
        <f>IF(TrRail_act!O21=0,"",O15/TrRail_act!O21*100)</f>
        <v>549.57166545642508</v>
      </c>
      <c r="P33" s="79">
        <f>IF(TrRail_act!P21=0,"",P15/TrRail_act!P21*100)</f>
        <v>511.92184864691524</v>
      </c>
      <c r="Q33" s="79">
        <f>IF(TrRail_act!Q21=0,"",Q15/TrRail_act!Q21*100)</f>
        <v>385.31382271416146</v>
      </c>
    </row>
    <row r="34" spans="1:17" ht="11.45" customHeight="1" x14ac:dyDescent="0.25">
      <c r="A34" s="116" t="s">
        <v>17</v>
      </c>
      <c r="B34" s="77">
        <f>IF(TrRail_act!B22=0,"",B16/TrRail_act!B22*100)</f>
        <v>1459.9302755003582</v>
      </c>
      <c r="C34" s="77">
        <f>IF(TrRail_act!C22=0,"",C16/TrRail_act!C22*100)</f>
        <v>1449.8428333705153</v>
      </c>
      <c r="D34" s="77">
        <f>IF(TrRail_act!D22=0,"",D16/TrRail_act!D22*100)</f>
        <v>1438.5393323828318</v>
      </c>
      <c r="E34" s="77">
        <f>IF(TrRail_act!E22=0,"",E16/TrRail_act!E22*100)</f>
        <v>1422.9714568936681</v>
      </c>
      <c r="F34" s="77">
        <f>IF(TrRail_act!F22=0,"",F16/TrRail_act!F22*100)</f>
        <v>1413.8668826609435</v>
      </c>
      <c r="G34" s="77">
        <f>IF(TrRail_act!G22=0,"",G16/TrRail_act!G22*100)</f>
        <v>1406.6363963988933</v>
      </c>
      <c r="H34" s="77">
        <f>IF(TrRail_act!H22=0,"",H16/TrRail_act!H22*100)</f>
        <v>1397.5545067849901</v>
      </c>
      <c r="I34" s="77">
        <f>IF(TrRail_act!I22=0,"",I16/TrRail_act!I22*100)</f>
        <v>1389.1820627386701</v>
      </c>
      <c r="J34" s="77">
        <f>IF(TrRail_act!J22=0,"",J16/TrRail_act!J22*100)</f>
        <v>1375.0566541073269</v>
      </c>
      <c r="K34" s="77">
        <f>IF(TrRail_act!K22=0,"",K16/TrRail_act!K22*100)</f>
        <v>1364.479123681981</v>
      </c>
      <c r="L34" s="77">
        <f>IF(TrRail_act!L22=0,"",L16/TrRail_act!L22*100)</f>
        <v>1355.1030827487659</v>
      </c>
      <c r="M34" s="77">
        <f>IF(TrRail_act!M22=0,"",M16/TrRail_act!M22*100)</f>
        <v>1345.2239585186453</v>
      </c>
      <c r="N34" s="77">
        <f>IF(TrRail_act!N22=0,"",N16/TrRail_act!N22*100)</f>
        <v>1339.8126548195189</v>
      </c>
      <c r="O34" s="77">
        <f>IF(TrRail_act!O22=0,"",O16/TrRail_act!O22*100)</f>
        <v>1325.6628563660854</v>
      </c>
      <c r="P34" s="77">
        <f>IF(TrRail_act!P22=0,"",P16/TrRail_act!P22*100)</f>
        <v>1320.4093318849636</v>
      </c>
      <c r="Q34" s="77">
        <f>IF(TrRail_act!Q22=0,"",Q16/TrRail_act!Q22*100)</f>
        <v>1312.7444044554682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32.489159089064316</v>
      </c>
      <c r="C38" s="79">
        <f>IF(TrRail_act!C4=0,"",C9/TrRail_act!C4*1000)</f>
        <v>33.805604239909727</v>
      </c>
      <c r="D38" s="79">
        <f>IF(TrRail_act!D4=0,"",D9/TrRail_act!D4*1000)</f>
        <v>33.854880331381707</v>
      </c>
      <c r="E38" s="79">
        <f>IF(TrRail_act!E4=0,"",E9/TrRail_act!E4*1000)</f>
        <v>33.38507261066502</v>
      </c>
      <c r="F38" s="79">
        <f>IF(TrRail_act!F4=0,"",F9/TrRail_act!F4*1000)</f>
        <v>37.893536060995928</v>
      </c>
      <c r="G38" s="79">
        <f>IF(TrRail_act!G4=0,"",G9/TrRail_act!G4*1000)</f>
        <v>36.084729131928029</v>
      </c>
      <c r="H38" s="79">
        <f>IF(TrRail_act!H4=0,"",H9/TrRail_act!H4*1000)</f>
        <v>33.916945576273406</v>
      </c>
      <c r="I38" s="79">
        <f>IF(TrRail_act!I4=0,"",I9/TrRail_act!I4*1000)</f>
        <v>30.248261625382835</v>
      </c>
      <c r="J38" s="79">
        <f>IF(TrRail_act!J4=0,"",J9/TrRail_act!J4*1000)</f>
        <v>27.018646908116061</v>
      </c>
      <c r="K38" s="79">
        <f>IF(TrRail_act!K4=0,"",K9/TrRail_act!K4*1000)</f>
        <v>23.960056454329781</v>
      </c>
      <c r="L38" s="79">
        <f>IF(TrRail_act!L4=0,"",L9/TrRail_act!L4*1000)</f>
        <v>25.598965186256759</v>
      </c>
      <c r="M38" s="79">
        <f>IF(TrRail_act!M4=0,"",M9/TrRail_act!M4*1000)</f>
        <v>28.219857552611501</v>
      </c>
      <c r="N38" s="79">
        <f>IF(TrRail_act!N4=0,"",N9/TrRail_act!N4*1000)</f>
        <v>31.631913769598828</v>
      </c>
      <c r="O38" s="79">
        <f>IF(TrRail_act!O4=0,"",O9/TrRail_act!O4*1000)</f>
        <v>32.245717136360149</v>
      </c>
      <c r="P38" s="79">
        <f>IF(TrRail_act!P4=0,"",P9/TrRail_act!P4*1000)</f>
        <v>27.56235618174362</v>
      </c>
      <c r="Q38" s="79">
        <f>IF(TrRail_act!Q4=0,"",Q9/TrRail_act!Q4*1000)</f>
        <v>24.9268686194293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45.572299526039274</v>
      </c>
      <c r="C40" s="76">
        <f>IF(TrRail_act!C6=0,"",C11/TrRail_act!C6*1000)</f>
        <v>48.290638261623315</v>
      </c>
      <c r="D40" s="76">
        <f>IF(TrRail_act!D6=0,"",D11/TrRail_act!D6*1000)</f>
        <v>49.004245183802119</v>
      </c>
      <c r="E40" s="76">
        <f>IF(TrRail_act!E6=0,"",E11/TrRail_act!E6*1000)</f>
        <v>49.182211508541066</v>
      </c>
      <c r="F40" s="76">
        <f>IF(TrRail_act!F6=0,"",F11/TrRail_act!F6*1000)</f>
        <v>55.043943024006985</v>
      </c>
      <c r="G40" s="76">
        <f>IF(TrRail_act!G6=0,"",G11/TrRail_act!G6*1000)</f>
        <v>51.764558547049091</v>
      </c>
      <c r="H40" s="76">
        <f>IF(TrRail_act!H6=0,"",H11/TrRail_act!H6*1000)</f>
        <v>48.278360384191188</v>
      </c>
      <c r="I40" s="76">
        <f>IF(TrRail_act!I6=0,"",I11/TrRail_act!I6*1000)</f>
        <v>42.95830040727288</v>
      </c>
      <c r="J40" s="76">
        <f>IF(TrRail_act!J6=0,"",J11/TrRail_act!J6*1000)</f>
        <v>36.543201055368073</v>
      </c>
      <c r="K40" s="76">
        <f>IF(TrRail_act!K6=0,"",K11/TrRail_act!K6*1000)</f>
        <v>31.65626060355018</v>
      </c>
      <c r="L40" s="76">
        <f>IF(TrRail_act!L6=0,"",L11/TrRail_act!L6*1000)</f>
        <v>33.818118148165851</v>
      </c>
      <c r="M40" s="76">
        <f>IF(TrRail_act!M6=0,"",M11/TrRail_act!M6*1000)</f>
        <v>38.28237698580697</v>
      </c>
      <c r="N40" s="76">
        <f>IF(TrRail_act!N6=0,"",N11/TrRail_act!N6*1000)</f>
        <v>46.932885524943742</v>
      </c>
      <c r="O40" s="76">
        <f>IF(TrRail_act!O6=0,"",O11/TrRail_act!O6*1000)</f>
        <v>50.620188945608334</v>
      </c>
      <c r="P40" s="76">
        <f>IF(TrRail_act!P6=0,"",P11/TrRail_act!P6*1000)</f>
        <v>44.866135643860581</v>
      </c>
      <c r="Q40" s="76">
        <f>IF(TrRail_act!Q6=0,"",Q11/TrRail_act!Q6*1000)</f>
        <v>40.766847281369429</v>
      </c>
    </row>
    <row r="41" spans="1:17" ht="11.45" customHeight="1" x14ac:dyDescent="0.25">
      <c r="A41" s="62" t="s">
        <v>17</v>
      </c>
      <c r="B41" s="77">
        <f>IF(TrRail_act!B7=0,"",B12/TrRail_act!B7*1000)</f>
        <v>97.937792791962337</v>
      </c>
      <c r="C41" s="77">
        <f>IF(TrRail_act!C7=0,"",C12/TrRail_act!C7*1000)</f>
        <v>99.303180754595175</v>
      </c>
      <c r="D41" s="77">
        <f>IF(TrRail_act!D7=0,"",D12/TrRail_act!D7*1000)</f>
        <v>104.18616738926036</v>
      </c>
      <c r="E41" s="77">
        <f>IF(TrRail_act!E7=0,"",E12/TrRail_act!E7*1000)</f>
        <v>104.70928525437152</v>
      </c>
      <c r="F41" s="77">
        <f>IF(TrRail_act!F7=0,"",F12/TrRail_act!F7*1000)</f>
        <v>101.96041894058555</v>
      </c>
      <c r="G41" s="77">
        <f>IF(TrRail_act!G7=0,"",G12/TrRail_act!G7*1000)</f>
        <v>102.13792219494879</v>
      </c>
      <c r="H41" s="77">
        <f>IF(TrRail_act!H7=0,"",H12/TrRail_act!H7*1000)</f>
        <v>96.306424226007735</v>
      </c>
      <c r="I41" s="77">
        <f>IF(TrRail_act!I7=0,"",I12/TrRail_act!I7*1000)</f>
        <v>78.81690733370813</v>
      </c>
      <c r="J41" s="77">
        <f>IF(TrRail_act!J7=0,"",J12/TrRail_act!J7*1000)</f>
        <v>69.261801167453456</v>
      </c>
      <c r="K41" s="77">
        <f>IF(TrRail_act!K7=0,"",K12/TrRail_act!K7*1000)</f>
        <v>67.646757252091604</v>
      </c>
      <c r="L41" s="77">
        <f>IF(TrRail_act!L7=0,"",L12/TrRail_act!L7*1000)</f>
        <v>69.455395918123315</v>
      </c>
      <c r="M41" s="77">
        <f>IF(TrRail_act!M7=0,"",M12/TrRail_act!M7*1000)</f>
        <v>77.874996650914213</v>
      </c>
      <c r="N41" s="77">
        <f>IF(TrRail_act!N7=0,"",N12/TrRail_act!N7*1000)</f>
        <v>100.79450025259487</v>
      </c>
      <c r="O41" s="77">
        <f>IF(TrRail_act!O7=0,"",O12/TrRail_act!O7*1000)</f>
        <v>105.45722595623059</v>
      </c>
      <c r="P41" s="77">
        <f>IF(TrRail_act!P7=0,"",P12/TrRail_act!P7*1000)</f>
        <v>96.181840976744709</v>
      </c>
      <c r="Q41" s="77">
        <f>IF(TrRail_act!Q7=0,"",Q12/TrRail_act!Q7*1000)</f>
        <v>91.216375659677297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15.875400327229046</v>
      </c>
      <c r="C44" s="79">
        <f>IF(TrRail_act!C10=0,"",C15/TrRail_act!C10*1000)</f>
        <v>13.886254716914879</v>
      </c>
      <c r="D44" s="79">
        <f>IF(TrRail_act!D10=0,"",D15/TrRail_act!D10*1000)</f>
        <v>13.591690752147077</v>
      </c>
      <c r="E44" s="79">
        <f>IF(TrRail_act!E10=0,"",E15/TrRail_act!E10*1000)</f>
        <v>12.673428938558404</v>
      </c>
      <c r="F44" s="79">
        <f>IF(TrRail_act!F10=0,"",F15/TrRail_act!F10*1000)</f>
        <v>12.266314024117063</v>
      </c>
      <c r="G44" s="79">
        <f>IF(TrRail_act!G10=0,"",G15/TrRail_act!G10*1000)</f>
        <v>12.202189752586017</v>
      </c>
      <c r="H44" s="79">
        <f>IF(TrRail_act!H10=0,"",H15/TrRail_act!H10*1000)</f>
        <v>11.290379827884792</v>
      </c>
      <c r="I44" s="79">
        <f>IF(TrRail_act!I10=0,"",I15/TrRail_act!I10*1000)</f>
        <v>10.344736521233283</v>
      </c>
      <c r="J44" s="79">
        <f>IF(TrRail_act!J10=0,"",J15/TrRail_act!J10*1000)</f>
        <v>11.019907105466759</v>
      </c>
      <c r="K44" s="79">
        <f>IF(TrRail_act!K10=0,"",K15/TrRail_act!K10*1000)</f>
        <v>11.997407992346297</v>
      </c>
      <c r="L44" s="79">
        <f>IF(TrRail_act!L10=0,"",L15/TrRail_act!L10*1000)</f>
        <v>11.749747890907942</v>
      </c>
      <c r="M44" s="79">
        <f>IF(TrRail_act!M10=0,"",M15/TrRail_act!M10*1000)</f>
        <v>10.858115568143877</v>
      </c>
      <c r="N44" s="79">
        <f>IF(TrRail_act!N10=0,"",N15/TrRail_act!N10*1000)</f>
        <v>12.200098825674047</v>
      </c>
      <c r="O44" s="79">
        <f>IF(TrRail_act!O10=0,"",O15/TrRail_act!O10*1000)</f>
        <v>13.720849634214103</v>
      </c>
      <c r="P44" s="79">
        <f>IF(TrRail_act!P10=0,"",P15/TrRail_act!P10*1000)</f>
        <v>11.951285442455355</v>
      </c>
      <c r="Q44" s="79">
        <f>IF(TrRail_act!Q10=0,"",Q15/TrRail_act!Q10*1000)</f>
        <v>8.5266561592378292</v>
      </c>
    </row>
    <row r="45" spans="1:17" ht="11.45" customHeight="1" x14ac:dyDescent="0.25">
      <c r="A45" s="116" t="s">
        <v>17</v>
      </c>
      <c r="B45" s="77">
        <f>IF(TrRail_act!B11=0,"",B16/TrRail_act!B11*1000)</f>
        <v>30.524966523252644</v>
      </c>
      <c r="C45" s="77">
        <f>IF(TrRail_act!C11=0,"",C16/TrRail_act!C11*1000)</f>
        <v>28.039875784333589</v>
      </c>
      <c r="D45" s="77">
        <f>IF(TrRail_act!D11=0,"",D16/TrRail_act!D11*1000)</f>
        <v>27.895613538848064</v>
      </c>
      <c r="E45" s="77">
        <f>IF(TrRail_act!E11=0,"",E16/TrRail_act!E11*1000)</f>
        <v>26.379353524276191</v>
      </c>
      <c r="F45" s="77">
        <f>IF(TrRail_act!F11=0,"",F16/TrRail_act!F11*1000)</f>
        <v>26.452047667956052</v>
      </c>
      <c r="G45" s="77">
        <f>IF(TrRail_act!G11=0,"",G16/TrRail_act!G11*1000)</f>
        <v>25.895138937622999</v>
      </c>
      <c r="H45" s="77">
        <f>IF(TrRail_act!H11=0,"",H16/TrRail_act!H11*1000)</f>
        <v>23.800465555751696</v>
      </c>
      <c r="I45" s="77">
        <f>IF(TrRail_act!I11=0,"",I16/TrRail_act!I11*1000)</f>
        <v>21.93984694394975</v>
      </c>
      <c r="J45" s="77">
        <f>IF(TrRail_act!J11=0,"",J16/TrRail_act!J11*1000)</f>
        <v>22.787666797061433</v>
      </c>
      <c r="K45" s="77">
        <f>IF(TrRail_act!K11=0,"",K16/TrRail_act!K11*1000)</f>
        <v>24.01125492632244</v>
      </c>
      <c r="L45" s="77">
        <f>IF(TrRail_act!L11=0,"",L16/TrRail_act!L11*1000)</f>
        <v>23.8631672509492</v>
      </c>
      <c r="M45" s="77">
        <f>IF(TrRail_act!M11=0,"",M16/TrRail_act!M11*1000)</f>
        <v>23.276603790941</v>
      </c>
      <c r="N45" s="77">
        <f>IF(TrRail_act!N11=0,"",N16/TrRail_act!N11*1000)</f>
        <v>26.206913202257603</v>
      </c>
      <c r="O45" s="77">
        <f>IF(TrRail_act!O11=0,"",O16/TrRail_act!O11*1000)</f>
        <v>29.902835748912615</v>
      </c>
      <c r="P45" s="77">
        <f>IF(TrRail_act!P11=0,"",P16/TrRail_act!P11*1000)</f>
        <v>25.038436856714313</v>
      </c>
      <c r="Q45" s="77">
        <f>IF(TrRail_act!Q11=0,"",Q16/TrRail_act!Q11*1000)</f>
        <v>19.638708747972661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469.60097947819889</v>
      </c>
      <c r="C49" s="79">
        <f>IF(TrRail_act!C37=0,"",1000000*C9/TrRail_act!C37/1000)</f>
        <v>470.02887907980028</v>
      </c>
      <c r="D49" s="79">
        <f>IF(TrRail_act!D37=0,"",1000000*D9/TrRail_act!D37/1000)</f>
        <v>452.20133586597319</v>
      </c>
      <c r="E49" s="79">
        <f>IF(TrRail_act!E37=0,"",1000000*E9/TrRail_act!E37/1000)</f>
        <v>434.97271471051909</v>
      </c>
      <c r="F49" s="79">
        <f>IF(TrRail_act!F37=0,"",1000000*F9/TrRail_act!F37/1000)</f>
        <v>476.63977329677158</v>
      </c>
      <c r="G49" s="79">
        <f>IF(TrRail_act!G37=0,"",1000000*G9/TrRail_act!G37/1000)</f>
        <v>468.74622389099062</v>
      </c>
      <c r="H49" s="79">
        <f>IF(TrRail_act!H37=0,"",1000000*H9/TrRail_act!H37/1000)</f>
        <v>464.17449038473274</v>
      </c>
      <c r="I49" s="79">
        <f>IF(TrRail_act!I37=0,"",1000000*I9/TrRail_act!I37/1000)</f>
        <v>453.5127955747667</v>
      </c>
      <c r="J49" s="79">
        <f>IF(TrRail_act!J37=0,"",1000000*J9/TrRail_act!J37/1000)</f>
        <v>430.96615111297422</v>
      </c>
      <c r="K49" s="79">
        <f>IF(TrRail_act!K37=0,"",1000000*K9/TrRail_act!K37/1000)</f>
        <v>386.74292615320292</v>
      </c>
      <c r="L49" s="79">
        <f>IF(TrRail_act!L37=0,"",1000000*L9/TrRail_act!L37/1000)</f>
        <v>392.29017051872381</v>
      </c>
      <c r="M49" s="79">
        <f>IF(TrRail_act!M37=0,"",1000000*M9/TrRail_act!M37/1000)</f>
        <v>371.84948845547177</v>
      </c>
      <c r="N49" s="79">
        <f>IF(TrRail_act!N37=0,"",1000000*N9/TrRail_act!N37/1000)</f>
        <v>339.04693222032938</v>
      </c>
      <c r="O49" s="79">
        <f>IF(TrRail_act!O37=0,"",1000000*O9/TrRail_act!O37/1000)</f>
        <v>321.97195009621623</v>
      </c>
      <c r="P49" s="79">
        <f>IF(TrRail_act!P37=0,"",1000000*P9/TrRail_act!P37/1000)</f>
        <v>290.75792498530143</v>
      </c>
      <c r="Q49" s="79">
        <f>IF(TrRail_act!Q37=0,"",1000000*Q9/TrRail_act!Q37/1000)</f>
        <v>274.01145208406172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943.08295878679621</v>
      </c>
      <c r="C51" s="76">
        <f>IF(TrRail_act!C39=0,"",1000000*C11/TrRail_act!C39/1000)</f>
        <v>958.85891332279255</v>
      </c>
      <c r="D51" s="76">
        <f>IF(TrRail_act!D39=0,"",1000000*D11/TrRail_act!D39/1000)</f>
        <v>929.52496816894495</v>
      </c>
      <c r="E51" s="76">
        <f>IF(TrRail_act!E39=0,"",1000000*E11/TrRail_act!E39/1000)</f>
        <v>907.91923784814696</v>
      </c>
      <c r="F51" s="76">
        <f>IF(TrRail_act!F39=0,"",1000000*F11/TrRail_act!F39/1000)</f>
        <v>974.94499083430537</v>
      </c>
      <c r="G51" s="76">
        <f>IF(TrRail_act!G39=0,"",1000000*G11/TrRail_act!G39/1000)</f>
        <v>955.11448627412381</v>
      </c>
      <c r="H51" s="76">
        <f>IF(TrRail_act!H39=0,"",1000000*H11/TrRail_act!H39/1000)</f>
        <v>938.58812393971687</v>
      </c>
      <c r="I51" s="76">
        <f>IF(TrRail_act!I39=0,"",1000000*I11/TrRail_act!I39/1000)</f>
        <v>958.48803603745023</v>
      </c>
      <c r="J51" s="76">
        <f>IF(TrRail_act!J39=0,"",1000000*J11/TrRail_act!J39/1000)</f>
        <v>910.49186854853701</v>
      </c>
      <c r="K51" s="76">
        <f>IF(TrRail_act!K39=0,"",1000000*K11/TrRail_act!K39/1000)</f>
        <v>838.89090599407973</v>
      </c>
      <c r="L51" s="76">
        <f>IF(TrRail_act!L39=0,"",1000000*L11/TrRail_act!L39/1000)</f>
        <v>850.92353163987889</v>
      </c>
      <c r="M51" s="76">
        <f>IF(TrRail_act!M39=0,"",1000000*M11/TrRail_act!M39/1000)</f>
        <v>796.82033240458225</v>
      </c>
      <c r="N51" s="76">
        <f>IF(TrRail_act!N39=0,"",1000000*N11/TrRail_act!N39/1000)</f>
        <v>729.31678225811845</v>
      </c>
      <c r="O51" s="76">
        <f>IF(TrRail_act!O39=0,"",1000000*O11/TrRail_act!O39/1000)</f>
        <v>706.41606961408627</v>
      </c>
      <c r="P51" s="76">
        <f>IF(TrRail_act!P39=0,"",1000000*P11/TrRail_act!P39/1000)</f>
        <v>668.97961602309181</v>
      </c>
      <c r="Q51" s="76">
        <f>IF(TrRail_act!Q39=0,"",1000000*Q11/TrRail_act!Q39/1000)</f>
        <v>639.36005486281056</v>
      </c>
    </row>
    <row r="52" spans="1:17" ht="11.45" customHeight="1" x14ac:dyDescent="0.25">
      <c r="A52" s="62" t="s">
        <v>17</v>
      </c>
      <c r="B52" s="77">
        <f>IF(TrRail_act!B40=0,"",1000000*B12/TrRail_act!B40/1000)</f>
        <v>1870.7055412000382</v>
      </c>
      <c r="C52" s="77">
        <f>IF(TrRail_act!C40=0,"",1000000*C12/TrRail_act!C40/1000)</f>
        <v>1843.959448697678</v>
      </c>
      <c r="D52" s="77">
        <f>IF(TrRail_act!D40=0,"",1000000*D12/TrRail_act!D40/1000)</f>
        <v>1774.5476665043495</v>
      </c>
      <c r="E52" s="77">
        <f>IF(TrRail_act!E40=0,"",1000000*E12/TrRail_act!E40/1000)</f>
        <v>1733.3003631646443</v>
      </c>
      <c r="F52" s="77">
        <f>IF(TrRail_act!F40=0,"",1000000*F12/TrRail_act!F40/1000)</f>
        <v>1787.3991498628934</v>
      </c>
      <c r="G52" s="77">
        <f>IF(TrRail_act!G40=0,"",1000000*G12/TrRail_act!G40/1000)</f>
        <v>1740.1400914309379</v>
      </c>
      <c r="H52" s="77">
        <f>IF(TrRail_act!H40=0,"",1000000*H12/TrRail_act!H40/1000)</f>
        <v>1679.5787481026512</v>
      </c>
      <c r="I52" s="77">
        <f>IF(TrRail_act!I40=0,"",1000000*I12/TrRail_act!I40/1000)</f>
        <v>1668.4791738429687</v>
      </c>
      <c r="J52" s="77">
        <f>IF(TrRail_act!J40=0,"",1000000*J12/TrRail_act!J40/1000)</f>
        <v>1576.7054309011251</v>
      </c>
      <c r="K52" s="77">
        <f>IF(TrRail_act!K40=0,"",1000000*K12/TrRail_act!K40/1000)</f>
        <v>1501.1732001999324</v>
      </c>
      <c r="L52" s="77">
        <f>IF(TrRail_act!L40=0,"",1000000*L12/TrRail_act!L40/1000)</f>
        <v>1522.7052671450465</v>
      </c>
      <c r="M52" s="77">
        <f>IF(TrRail_act!M40=0,"",1000000*M12/TrRail_act!M40/1000)</f>
        <v>1448.7642407356043</v>
      </c>
      <c r="N52" s="77">
        <f>IF(TrRail_act!N40=0,"",1000000*N12/TrRail_act!N40/1000)</f>
        <v>1388.6990785462806</v>
      </c>
      <c r="O52" s="77">
        <f>IF(TrRail_act!O40=0,"",1000000*O12/TrRail_act!O40/1000)</f>
        <v>1352.2821904041082</v>
      </c>
      <c r="P52" s="77">
        <f>IF(TrRail_act!P40=0,"",1000000*P12/TrRail_act!P40/1000)</f>
        <v>1327.1692382393599</v>
      </c>
      <c r="Q52" s="77">
        <f>IF(TrRail_act!Q40=0,"",1000000*Q12/TrRail_act!Q40/1000)</f>
        <v>1300.3933319243604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873.39125492570895</v>
      </c>
      <c r="C55" s="79">
        <f>IF(TrRail_act!C43=0,"",1000000*C15/TrRail_act!C43/1000)</f>
        <v>800.00256341337376</v>
      </c>
      <c r="D55" s="79">
        <f>IF(TrRail_act!D43=0,"",1000000*D15/TrRail_act!D43/1000)</f>
        <v>789.03341576938044</v>
      </c>
      <c r="E55" s="79">
        <f>IF(TrRail_act!E43=0,"",1000000*E15/TrRail_act!E43/1000)</f>
        <v>724.57052345275281</v>
      </c>
      <c r="F55" s="79">
        <f>IF(TrRail_act!F43=0,"",1000000*F15/TrRail_act!F43/1000)</f>
        <v>643.78780762365977</v>
      </c>
      <c r="G55" s="79">
        <f>IF(TrRail_act!G43=0,"",1000000*G15/TrRail_act!G43/1000)</f>
        <v>658.91824663964496</v>
      </c>
      <c r="H55" s="79">
        <f>IF(TrRail_act!H43=0,"",1000000*H15/TrRail_act!H43/1000)</f>
        <v>660.43726249839369</v>
      </c>
      <c r="I55" s="79">
        <f>IF(TrRail_act!I43=0,"",1000000*I15/TrRail_act!I43/1000)</f>
        <v>606.09980863750422</v>
      </c>
      <c r="J55" s="79">
        <f>IF(TrRail_act!J43=0,"",1000000*J15/TrRail_act!J43/1000)</f>
        <v>608.29887222176501</v>
      </c>
      <c r="K55" s="79">
        <f>IF(TrRail_act!K43=0,"",1000000*K15/TrRail_act!K43/1000)</f>
        <v>597.83310392050134</v>
      </c>
      <c r="L55" s="79">
        <f>IF(TrRail_act!L43=0,"",1000000*L15/TrRail_act!L43/1000)</f>
        <v>580.3932071395659</v>
      </c>
      <c r="M55" s="79">
        <f>IF(TrRail_act!M43=0,"",1000000*M15/TrRail_act!M43/1000)</f>
        <v>509.07857221413019</v>
      </c>
      <c r="N55" s="79">
        <f>IF(TrRail_act!N43=0,"",1000000*N15/TrRail_act!N43/1000)</f>
        <v>574.76021134286623</v>
      </c>
      <c r="O55" s="79">
        <f>IF(TrRail_act!O43=0,"",1000000*O15/TrRail_act!O43/1000)</f>
        <v>578.21600680748725</v>
      </c>
      <c r="P55" s="79">
        <f>IF(TrRail_act!P43=0,"",1000000*P15/TrRail_act!P43/1000)</f>
        <v>538.82497558644457</v>
      </c>
      <c r="Q55" s="79">
        <f>IF(TrRail_act!Q43=0,"",1000000*Q15/TrRail_act!Q43/1000)</f>
        <v>443.38612028036721</v>
      </c>
    </row>
    <row r="56" spans="1:17" ht="11.45" customHeight="1" x14ac:dyDescent="0.25">
      <c r="A56" s="116" t="s">
        <v>17</v>
      </c>
      <c r="B56" s="77">
        <f>IF(TrRail_act!B44=0,"",1000000*B16/TrRail_act!B44/1000)</f>
        <v>1419.2607892542769</v>
      </c>
      <c r="C56" s="77">
        <f>IF(TrRail_act!C44=0,"",1000000*C16/TrRail_act!C44/1000)</f>
        <v>1404.8825503844614</v>
      </c>
      <c r="D56" s="77">
        <f>IF(TrRail_act!D44=0,"",1000000*D16/TrRail_act!D44/1000)</f>
        <v>1394.5706883365795</v>
      </c>
      <c r="E56" s="77">
        <f>IF(TrRail_act!E44=0,"",1000000*E16/TrRail_act!E44/1000)</f>
        <v>1370.3833813128153</v>
      </c>
      <c r="F56" s="77">
        <f>IF(TrRail_act!F44=0,"",1000000*F16/TrRail_act!F44/1000)</f>
        <v>1329.5617766140799</v>
      </c>
      <c r="G56" s="77">
        <f>IF(TrRail_act!G44=0,"",1000000*G16/TrRail_act!G44/1000)</f>
        <v>1356.5963901404455</v>
      </c>
      <c r="H56" s="77">
        <f>IF(TrRail_act!H44=0,"",1000000*H16/TrRail_act!H44/1000)</f>
        <v>1356.8983756785178</v>
      </c>
      <c r="I56" s="77">
        <f>IF(TrRail_act!I44=0,"",1000000*I16/TrRail_act!I44/1000)</f>
        <v>1344.439575523191</v>
      </c>
      <c r="J56" s="77">
        <f>IF(TrRail_act!J44=0,"",1000000*J16/TrRail_act!J44/1000)</f>
        <v>1327.197539392942</v>
      </c>
      <c r="K56" s="77">
        <f>IF(TrRail_act!K44=0,"",1000000*K16/TrRail_act!K44/1000)</f>
        <v>1218.6597887610221</v>
      </c>
      <c r="L56" s="77">
        <f>IF(TrRail_act!L44=0,"",1000000*L16/TrRail_act!L44/1000)</f>
        <v>1183.1092299383461</v>
      </c>
      <c r="M56" s="77">
        <f>IF(TrRail_act!M44=0,"",1000000*M16/TrRail_act!M44/1000)</f>
        <v>1058.8834302053908</v>
      </c>
      <c r="N56" s="77">
        <f>IF(TrRail_act!N44=0,"",1000000*N16/TrRail_act!N44/1000)</f>
        <v>1138.0252184588751</v>
      </c>
      <c r="O56" s="77">
        <f>IF(TrRail_act!O44=0,"",1000000*O16/TrRail_act!O44/1000)</f>
        <v>1144.8676934788245</v>
      </c>
      <c r="P56" s="77">
        <f>IF(TrRail_act!P44=0,"",1000000*P16/TrRail_act!P44/1000)</f>
        <v>1125.5455045583508</v>
      </c>
      <c r="Q56" s="77">
        <f>IF(TrRail_act!Q44=0,"",1000000*Q16/TrRail_act!Q44/1000)</f>
        <v>1064.1266886728813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0.66778277788611384</v>
      </c>
      <c r="C60" s="32">
        <f t="shared" si="6"/>
        <v>0.67541428934623615</v>
      </c>
      <c r="D60" s="32">
        <f t="shared" si="6"/>
        <v>0.66137183380308451</v>
      </c>
      <c r="E60" s="32">
        <f t="shared" si="6"/>
        <v>0.64472921187942644</v>
      </c>
      <c r="F60" s="32">
        <f t="shared" si="6"/>
        <v>0.67785614734050692</v>
      </c>
      <c r="G60" s="32">
        <f t="shared" si="6"/>
        <v>0.64739782013185276</v>
      </c>
      <c r="H60" s="32">
        <f t="shared" si="6"/>
        <v>0.63105412509806025</v>
      </c>
      <c r="I60" s="32">
        <f t="shared" si="6"/>
        <v>0.64635407414029711</v>
      </c>
      <c r="J60" s="32">
        <f t="shared" si="6"/>
        <v>0.63914472917325738</v>
      </c>
      <c r="K60" s="32">
        <f t="shared" si="6"/>
        <v>0.64290264014103171</v>
      </c>
      <c r="L60" s="32">
        <f t="shared" si="6"/>
        <v>0.65290480132269124</v>
      </c>
      <c r="M60" s="32">
        <f t="shared" si="6"/>
        <v>0.67814901183682952</v>
      </c>
      <c r="N60" s="32">
        <f t="shared" si="6"/>
        <v>0.64049410301255738</v>
      </c>
      <c r="O60" s="32">
        <f t="shared" si="6"/>
        <v>0.62315864289056799</v>
      </c>
      <c r="P60" s="32">
        <f t="shared" si="6"/>
        <v>0.61898737506377821</v>
      </c>
      <c r="Q60" s="32">
        <f t="shared" si="6"/>
        <v>0.6732016747998677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0.66778277788611384</v>
      </c>
      <c r="C62" s="30">
        <f t="shared" si="8"/>
        <v>0.67541428934623615</v>
      </c>
      <c r="D62" s="30">
        <f t="shared" si="8"/>
        <v>0.66137183380308451</v>
      </c>
      <c r="E62" s="30">
        <f t="shared" si="8"/>
        <v>0.64472921187942644</v>
      </c>
      <c r="F62" s="30">
        <f t="shared" si="8"/>
        <v>0.67785614734050692</v>
      </c>
      <c r="G62" s="30">
        <f t="shared" si="8"/>
        <v>0.64739782013185276</v>
      </c>
      <c r="H62" s="30">
        <f t="shared" si="8"/>
        <v>0.63105412509806025</v>
      </c>
      <c r="I62" s="30">
        <f t="shared" si="8"/>
        <v>0.64635407414029711</v>
      </c>
      <c r="J62" s="30">
        <f t="shared" si="8"/>
        <v>0.63914472917325738</v>
      </c>
      <c r="K62" s="30">
        <f t="shared" si="8"/>
        <v>0.64290264014103171</v>
      </c>
      <c r="L62" s="30">
        <f t="shared" si="8"/>
        <v>0.65290480132269124</v>
      </c>
      <c r="M62" s="30">
        <f t="shared" si="8"/>
        <v>0.67814901183682952</v>
      </c>
      <c r="N62" s="30">
        <f t="shared" si="8"/>
        <v>0.64049410301255738</v>
      </c>
      <c r="O62" s="30">
        <f t="shared" si="8"/>
        <v>0.62315864289056799</v>
      </c>
      <c r="P62" s="30">
        <f t="shared" si="8"/>
        <v>0.61898737506377821</v>
      </c>
      <c r="Q62" s="30">
        <f t="shared" si="8"/>
        <v>0.6732016747998677</v>
      </c>
    </row>
    <row r="63" spans="1:17" ht="11.45" customHeight="1" x14ac:dyDescent="0.25">
      <c r="A63" s="62" t="s">
        <v>17</v>
      </c>
      <c r="B63" s="115">
        <f t="shared" ref="B63:Q63" si="9">IF(B12=0,0,B12/B$8)</f>
        <v>0.66778277788611384</v>
      </c>
      <c r="C63" s="115">
        <f t="shared" si="9"/>
        <v>0.67541428934623615</v>
      </c>
      <c r="D63" s="115">
        <f t="shared" si="9"/>
        <v>0.66137183380308451</v>
      </c>
      <c r="E63" s="115">
        <f t="shared" si="9"/>
        <v>0.64472921187942644</v>
      </c>
      <c r="F63" s="115">
        <f t="shared" si="9"/>
        <v>0.67785614734050692</v>
      </c>
      <c r="G63" s="115">
        <f t="shared" si="9"/>
        <v>0.64739782013185276</v>
      </c>
      <c r="H63" s="115">
        <f t="shared" si="9"/>
        <v>0.63105412509806025</v>
      </c>
      <c r="I63" s="115">
        <f t="shared" si="9"/>
        <v>0.64635407414029711</v>
      </c>
      <c r="J63" s="115">
        <f t="shared" si="9"/>
        <v>0.63914472917325738</v>
      </c>
      <c r="K63" s="115">
        <f t="shared" si="9"/>
        <v>0.64290264014103171</v>
      </c>
      <c r="L63" s="115">
        <f t="shared" si="9"/>
        <v>0.65290480132269124</v>
      </c>
      <c r="M63" s="115">
        <f t="shared" si="9"/>
        <v>0.67814901183682952</v>
      </c>
      <c r="N63" s="115">
        <f t="shared" si="9"/>
        <v>0.64049410301255738</v>
      </c>
      <c r="O63" s="115">
        <f t="shared" si="9"/>
        <v>0.62315864289056799</v>
      </c>
      <c r="P63" s="115">
        <f t="shared" si="9"/>
        <v>0.61898737506377821</v>
      </c>
      <c r="Q63" s="115">
        <f t="shared" si="9"/>
        <v>0.6732016747998677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0.33221722211388616</v>
      </c>
      <c r="C66" s="32">
        <f t="shared" si="12"/>
        <v>0.32458571065376385</v>
      </c>
      <c r="D66" s="32">
        <f t="shared" si="12"/>
        <v>0.33862816619691549</v>
      </c>
      <c r="E66" s="32">
        <f t="shared" si="12"/>
        <v>0.35527078812057356</v>
      </c>
      <c r="F66" s="32">
        <f t="shared" si="12"/>
        <v>0.32214385265949302</v>
      </c>
      <c r="G66" s="32">
        <f t="shared" si="12"/>
        <v>0.35260217986814718</v>
      </c>
      <c r="H66" s="32">
        <f t="shared" si="12"/>
        <v>0.3689458749019397</v>
      </c>
      <c r="I66" s="32">
        <f t="shared" si="12"/>
        <v>0.35364592585970295</v>
      </c>
      <c r="J66" s="32">
        <f t="shared" si="12"/>
        <v>0.36085527082674257</v>
      </c>
      <c r="K66" s="32">
        <f t="shared" si="12"/>
        <v>0.35709735985896823</v>
      </c>
      <c r="L66" s="32">
        <f t="shared" si="12"/>
        <v>0.34709519867730881</v>
      </c>
      <c r="M66" s="32">
        <f t="shared" si="12"/>
        <v>0.32185098816317048</v>
      </c>
      <c r="N66" s="32">
        <f t="shared" si="12"/>
        <v>0.35950589698744262</v>
      </c>
      <c r="O66" s="32">
        <f t="shared" si="12"/>
        <v>0.37684135710943195</v>
      </c>
      <c r="P66" s="32">
        <f t="shared" si="12"/>
        <v>0.38101262493622173</v>
      </c>
      <c r="Q66" s="32">
        <f t="shared" si="12"/>
        <v>0.32679832520013224</v>
      </c>
    </row>
    <row r="67" spans="1:17" ht="11.45" customHeight="1" x14ac:dyDescent="0.25">
      <c r="A67" s="116" t="s">
        <v>17</v>
      </c>
      <c r="B67" s="115">
        <f t="shared" ref="B67:Q67" si="13">IF(B16=0,0,B16/B$8)</f>
        <v>0.33221722211388616</v>
      </c>
      <c r="C67" s="115">
        <f t="shared" si="13"/>
        <v>0.32458571065376385</v>
      </c>
      <c r="D67" s="115">
        <f t="shared" si="13"/>
        <v>0.33862816619691549</v>
      </c>
      <c r="E67" s="115">
        <f t="shared" si="13"/>
        <v>0.35527078812057356</v>
      </c>
      <c r="F67" s="115">
        <f t="shared" si="13"/>
        <v>0.32214385265949302</v>
      </c>
      <c r="G67" s="115">
        <f t="shared" si="13"/>
        <v>0.35260217986814718</v>
      </c>
      <c r="H67" s="115">
        <f t="shared" si="13"/>
        <v>0.3689458749019397</v>
      </c>
      <c r="I67" s="115">
        <f t="shared" si="13"/>
        <v>0.35364592585970295</v>
      </c>
      <c r="J67" s="115">
        <f t="shared" si="13"/>
        <v>0.36085527082674257</v>
      </c>
      <c r="K67" s="115">
        <f t="shared" si="13"/>
        <v>0.35709735985896823</v>
      </c>
      <c r="L67" s="115">
        <f t="shared" si="13"/>
        <v>0.34709519867730881</v>
      </c>
      <c r="M67" s="115">
        <f t="shared" si="13"/>
        <v>0.32185098816317048</v>
      </c>
      <c r="N67" s="115">
        <f t="shared" si="13"/>
        <v>0.35950589698744262</v>
      </c>
      <c r="O67" s="115">
        <f t="shared" si="13"/>
        <v>0.37684135710943195</v>
      </c>
      <c r="P67" s="115">
        <f t="shared" si="13"/>
        <v>0.38101262493622173</v>
      </c>
      <c r="Q67" s="115">
        <f t="shared" si="13"/>
        <v>0.32679832520013224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1623.1569660064165</v>
      </c>
      <c r="C4" s="132">
        <f t="shared" si="0"/>
        <v>1680.7537896445251</v>
      </c>
      <c r="D4" s="132">
        <f t="shared" si="0"/>
        <v>1627.8113911559583</v>
      </c>
      <c r="E4" s="132">
        <f t="shared" si="0"/>
        <v>1622.5274321628008</v>
      </c>
      <c r="F4" s="132">
        <f t="shared" si="0"/>
        <v>1887.3174449983603</v>
      </c>
      <c r="G4" s="132">
        <f t="shared" si="0"/>
        <v>2254.9591299081058</v>
      </c>
      <c r="H4" s="132">
        <f t="shared" si="0"/>
        <v>1685.9490947303073</v>
      </c>
      <c r="I4" s="132">
        <f t="shared" si="0"/>
        <v>1762.881207478631</v>
      </c>
      <c r="J4" s="132">
        <f t="shared" si="0"/>
        <v>1975.0900127818322</v>
      </c>
      <c r="K4" s="132">
        <f t="shared" si="0"/>
        <v>1676.2544624990069</v>
      </c>
      <c r="L4" s="132">
        <f t="shared" si="0"/>
        <v>1775.4463344493959</v>
      </c>
      <c r="M4" s="132">
        <f t="shared" si="0"/>
        <v>1945.2828114265481</v>
      </c>
      <c r="N4" s="132">
        <f t="shared" si="0"/>
        <v>2109.1249794141809</v>
      </c>
      <c r="O4" s="132">
        <f t="shared" si="0"/>
        <v>2587.2436999505253</v>
      </c>
      <c r="P4" s="132">
        <f t="shared" si="0"/>
        <v>2808.2706012570152</v>
      </c>
      <c r="Q4" s="132">
        <f t="shared" si="0"/>
        <v>2918.6356154616024</v>
      </c>
    </row>
    <row r="5" spans="1:17" ht="11.45" customHeight="1" x14ac:dyDescent="0.25">
      <c r="A5" s="116" t="s">
        <v>23</v>
      </c>
      <c r="B5" s="42">
        <v>64.245852921411597</v>
      </c>
      <c r="C5" s="42">
        <v>65.864780463526344</v>
      </c>
      <c r="D5" s="42">
        <v>79.82130359968501</v>
      </c>
      <c r="E5" s="42">
        <v>83.341899779232804</v>
      </c>
      <c r="F5" s="42">
        <v>89.398596160979395</v>
      </c>
      <c r="G5" s="42">
        <v>93.63792484795475</v>
      </c>
      <c r="H5" s="42">
        <v>102.70436161002054</v>
      </c>
      <c r="I5" s="42">
        <v>108.01336107603501</v>
      </c>
      <c r="J5" s="42">
        <v>109.3932475</v>
      </c>
      <c r="K5" s="42">
        <v>97.592995999999999</v>
      </c>
      <c r="L5" s="42">
        <v>88.989394500000003</v>
      </c>
      <c r="M5" s="42">
        <v>93.426749257684435</v>
      </c>
      <c r="N5" s="42">
        <v>88.353502993246323</v>
      </c>
      <c r="O5" s="42">
        <v>85.079705410375652</v>
      </c>
      <c r="P5" s="42">
        <v>87.635321387380941</v>
      </c>
      <c r="Q5" s="42">
        <v>89.189865551991275</v>
      </c>
    </row>
    <row r="6" spans="1:17" ht="11.45" customHeight="1" x14ac:dyDescent="0.25">
      <c r="A6" s="116" t="s">
        <v>127</v>
      </c>
      <c r="B6" s="42">
        <v>582.51178440135789</v>
      </c>
      <c r="C6" s="42">
        <v>681.44881150450828</v>
      </c>
      <c r="D6" s="42">
        <v>709.06720912319827</v>
      </c>
      <c r="E6" s="42">
        <v>788.5354453019105</v>
      </c>
      <c r="F6" s="42">
        <v>853.30996195390435</v>
      </c>
      <c r="G6" s="42">
        <v>1031.5192334937581</v>
      </c>
      <c r="H6" s="42">
        <v>304.28012507298342</v>
      </c>
      <c r="I6" s="42">
        <v>298.70439087268289</v>
      </c>
      <c r="J6" s="42">
        <v>272.32473630995287</v>
      </c>
      <c r="K6" s="42">
        <v>243.42285058130037</v>
      </c>
      <c r="L6" s="42">
        <v>247.17636744825484</v>
      </c>
      <c r="M6" s="42">
        <v>267.55346983726741</v>
      </c>
      <c r="N6" s="42">
        <v>298.02863452036695</v>
      </c>
      <c r="O6" s="42">
        <v>337.88847953593506</v>
      </c>
      <c r="P6" s="42">
        <v>363.38140159667688</v>
      </c>
      <c r="Q6" s="42">
        <v>389.98411001630086</v>
      </c>
    </row>
    <row r="7" spans="1:17" ht="11.45" customHeight="1" x14ac:dyDescent="0.25">
      <c r="A7" s="116" t="s">
        <v>125</v>
      </c>
      <c r="B7" s="42">
        <v>976.39932868364701</v>
      </c>
      <c r="C7" s="42">
        <v>933.44019767649036</v>
      </c>
      <c r="D7" s="42">
        <v>838.92287843307497</v>
      </c>
      <c r="E7" s="42">
        <v>750.65008708165738</v>
      </c>
      <c r="F7" s="42">
        <v>944.60888688347654</v>
      </c>
      <c r="G7" s="42">
        <v>1129.8019715663931</v>
      </c>
      <c r="H7" s="42">
        <v>1278.9646080473033</v>
      </c>
      <c r="I7" s="42">
        <v>1356.1634555299131</v>
      </c>
      <c r="J7" s="42">
        <v>1593.3720289718792</v>
      </c>
      <c r="K7" s="42">
        <v>1335.2386159177065</v>
      </c>
      <c r="L7" s="42">
        <v>1439.280572501141</v>
      </c>
      <c r="M7" s="42">
        <v>1584.3025923315961</v>
      </c>
      <c r="N7" s="42">
        <v>1722.7428419005678</v>
      </c>
      <c r="O7" s="42">
        <v>2164.2755150042144</v>
      </c>
      <c r="P7" s="42">
        <v>2357.2538782729575</v>
      </c>
      <c r="Q7" s="42">
        <v>2439.4616398933103</v>
      </c>
    </row>
    <row r="8" spans="1:17" ht="11.45" customHeight="1" x14ac:dyDescent="0.25">
      <c r="A8" s="128" t="s">
        <v>51</v>
      </c>
      <c r="B8" s="131">
        <f t="shared" ref="B8:Q8" si="1">SUM(B9:B10)</f>
        <v>2.6213616042843881</v>
      </c>
      <c r="C8" s="131">
        <f t="shared" si="1"/>
        <v>3.0666725082611652</v>
      </c>
      <c r="D8" s="131">
        <f t="shared" si="1"/>
        <v>3.1253011683868195</v>
      </c>
      <c r="E8" s="131">
        <f t="shared" si="1"/>
        <v>3.0348530855375202</v>
      </c>
      <c r="F8" s="131">
        <f t="shared" si="1"/>
        <v>2.9348607559737876</v>
      </c>
      <c r="G8" s="131">
        <f t="shared" si="1"/>
        <v>3.182825189706441</v>
      </c>
      <c r="H8" s="131">
        <f t="shared" si="1"/>
        <v>2.789361484143174</v>
      </c>
      <c r="I8" s="131">
        <f t="shared" si="1"/>
        <v>3.3451410194767703</v>
      </c>
      <c r="J8" s="131">
        <f t="shared" si="1"/>
        <v>3.4609345</v>
      </c>
      <c r="K8" s="131">
        <f t="shared" si="1"/>
        <v>2.8879558229614108</v>
      </c>
      <c r="L8" s="131">
        <f t="shared" si="1"/>
        <v>2.857367</v>
      </c>
      <c r="M8" s="131">
        <f t="shared" si="1"/>
        <v>2.9006952326811342</v>
      </c>
      <c r="N8" s="131">
        <f t="shared" si="1"/>
        <v>2.5954515682842301</v>
      </c>
      <c r="O8" s="131">
        <f t="shared" si="1"/>
        <v>2.6135134555298452</v>
      </c>
      <c r="P8" s="131">
        <f t="shared" si="1"/>
        <v>3.2131561305225578</v>
      </c>
      <c r="Q8" s="131">
        <f t="shared" si="1"/>
        <v>2.2780118975546659</v>
      </c>
    </row>
    <row r="9" spans="1:17" ht="11.45" customHeight="1" x14ac:dyDescent="0.25">
      <c r="A9" s="95" t="s">
        <v>126</v>
      </c>
      <c r="B9" s="37">
        <v>1.6228856341907063</v>
      </c>
      <c r="C9" s="37">
        <v>1.9514159647922478</v>
      </c>
      <c r="D9" s="37">
        <v>1.9951234677385308</v>
      </c>
      <c r="E9" s="37">
        <v>1.9277362854588851</v>
      </c>
      <c r="F9" s="37">
        <v>1.8535187794600017</v>
      </c>
      <c r="G9" s="37">
        <v>1.9655343588684862</v>
      </c>
      <c r="H9" s="37">
        <v>1.3854170894932722</v>
      </c>
      <c r="I9" s="37">
        <v>1.5808535474598413</v>
      </c>
      <c r="J9" s="37">
        <v>1.5349611063109498</v>
      </c>
      <c r="K9" s="37">
        <v>1.1208204973450981</v>
      </c>
      <c r="L9" s="37">
        <v>1.0166488914244054</v>
      </c>
      <c r="M9" s="37">
        <v>0.80138555694211122</v>
      </c>
      <c r="N9" s="37">
        <v>0.84326121402877552</v>
      </c>
      <c r="O9" s="37">
        <v>0.81723823502608539</v>
      </c>
      <c r="P9" s="37">
        <v>0.80120931692186348</v>
      </c>
      <c r="Q9" s="37">
        <v>0.81278956961217019</v>
      </c>
    </row>
    <row r="10" spans="1:17" ht="11.45" customHeight="1" x14ac:dyDescent="0.25">
      <c r="A10" s="93" t="s">
        <v>125</v>
      </c>
      <c r="B10" s="36">
        <v>0.99847597009368172</v>
      </c>
      <c r="C10" s="36">
        <v>1.1152565434689177</v>
      </c>
      <c r="D10" s="36">
        <v>1.1301777006482887</v>
      </c>
      <c r="E10" s="36">
        <v>1.1071168000786353</v>
      </c>
      <c r="F10" s="36">
        <v>1.0813419765137859</v>
      </c>
      <c r="G10" s="36">
        <v>1.2172908308379549</v>
      </c>
      <c r="H10" s="36">
        <v>1.4039443946499015</v>
      </c>
      <c r="I10" s="36">
        <v>1.764287472016929</v>
      </c>
      <c r="J10" s="36">
        <v>1.9259733936890502</v>
      </c>
      <c r="K10" s="36">
        <v>1.7671353256163125</v>
      </c>
      <c r="L10" s="36">
        <v>1.8407181085755946</v>
      </c>
      <c r="M10" s="36">
        <v>2.0993096757390228</v>
      </c>
      <c r="N10" s="36">
        <v>1.7521903542554547</v>
      </c>
      <c r="O10" s="36">
        <v>1.7962752205037595</v>
      </c>
      <c r="P10" s="36">
        <v>2.4119468136006943</v>
      </c>
      <c r="Q10" s="36">
        <v>1.4652223279424959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14.842920740846768</v>
      </c>
      <c r="C12" s="41">
        <f t="shared" ref="C12:Q12" si="3">SUM(C13,C17)</f>
        <v>15.59730511497632</v>
      </c>
      <c r="D12" s="41">
        <f t="shared" si="3"/>
        <v>15.466045477296548</v>
      </c>
      <c r="E12" s="41">
        <f t="shared" si="3"/>
        <v>15.675155111896732</v>
      </c>
      <c r="F12" s="41">
        <f t="shared" si="3"/>
        <v>17.785976161376727</v>
      </c>
      <c r="G12" s="41">
        <f t="shared" si="3"/>
        <v>21.135253264106282</v>
      </c>
      <c r="H12" s="41">
        <f t="shared" si="3"/>
        <v>14.889195733681555</v>
      </c>
      <c r="I12" s="41">
        <f t="shared" si="3"/>
        <v>15.625117007399774</v>
      </c>
      <c r="J12" s="41">
        <f t="shared" si="3"/>
        <v>17.119480074295957</v>
      </c>
      <c r="K12" s="41">
        <f t="shared" si="3"/>
        <v>14.399543248411108</v>
      </c>
      <c r="L12" s="41">
        <f t="shared" si="3"/>
        <v>14.659785246653955</v>
      </c>
      <c r="M12" s="41">
        <f t="shared" si="3"/>
        <v>15.045008354088289</v>
      </c>
      <c r="N12" s="41">
        <f t="shared" si="3"/>
        <v>15.697984816810123</v>
      </c>
      <c r="O12" s="41">
        <f t="shared" si="3"/>
        <v>18.580283317343891</v>
      </c>
      <c r="P12" s="41">
        <f t="shared" si="3"/>
        <v>20.068499022585591</v>
      </c>
      <c r="Q12" s="41">
        <f t="shared" si="3"/>
        <v>20.545933222737602</v>
      </c>
    </row>
    <row r="13" spans="1:17" ht="11.45" customHeight="1" x14ac:dyDescent="0.25">
      <c r="A13" s="130" t="s">
        <v>39</v>
      </c>
      <c r="B13" s="132">
        <f t="shared" ref="B13" si="4">SUM(B14:B16)</f>
        <v>14.744937558413714</v>
      </c>
      <c r="C13" s="132">
        <f t="shared" ref="C13:Q13" si="5">SUM(C14:C16)</f>
        <v>15.483370715871715</v>
      </c>
      <c r="D13" s="132">
        <f t="shared" si="5"/>
        <v>15.351439340113412</v>
      </c>
      <c r="E13" s="132">
        <f t="shared" si="5"/>
        <v>15.565248393562008</v>
      </c>
      <c r="F13" s="132">
        <f t="shared" si="5"/>
        <v>17.68135786216012</v>
      </c>
      <c r="G13" s="132">
        <f t="shared" si="5"/>
        <v>21.02230371649739</v>
      </c>
      <c r="H13" s="132">
        <f t="shared" si="5"/>
        <v>14.79677538173744</v>
      </c>
      <c r="I13" s="132">
        <f t="shared" si="5"/>
        <v>15.515852770072108</v>
      </c>
      <c r="J13" s="132">
        <f t="shared" si="5"/>
        <v>17.00751248826397</v>
      </c>
      <c r="K13" s="132">
        <f t="shared" si="5"/>
        <v>14.311610326689205</v>
      </c>
      <c r="L13" s="132">
        <f t="shared" si="5"/>
        <v>14.578292971532852</v>
      </c>
      <c r="M13" s="132">
        <f t="shared" si="5"/>
        <v>14.969678497896947</v>
      </c>
      <c r="N13" s="132">
        <f t="shared" si="5"/>
        <v>15.626034532716739</v>
      </c>
      <c r="O13" s="132">
        <f t="shared" si="5"/>
        <v>18.507547273797762</v>
      </c>
      <c r="P13" s="132">
        <f t="shared" si="5"/>
        <v>19.989211029475427</v>
      </c>
      <c r="Q13" s="132">
        <f t="shared" si="5"/>
        <v>20.482432412376973</v>
      </c>
    </row>
    <row r="14" spans="1:17" ht="11.45" customHeight="1" x14ac:dyDescent="0.25">
      <c r="A14" s="116" t="s">
        <v>23</v>
      </c>
      <c r="B14" s="42">
        <f>B23*B79/1000000</f>
        <v>1.0095347900597185</v>
      </c>
      <c r="C14" s="42">
        <f t="shared" ref="C14:Q14" si="6">C23*C79/1000000</f>
        <v>1.0509915595027819</v>
      </c>
      <c r="D14" s="42">
        <f t="shared" si="6"/>
        <v>1.2660659403053467</v>
      </c>
      <c r="E14" s="42">
        <f t="shared" si="6"/>
        <v>1.2985773850681352</v>
      </c>
      <c r="F14" s="42">
        <f t="shared" si="6"/>
        <v>1.3940265567194889</v>
      </c>
      <c r="G14" s="42">
        <f t="shared" si="6"/>
        <v>1.4713444962246374</v>
      </c>
      <c r="H14" s="42">
        <f t="shared" si="6"/>
        <v>1.6111636875502369</v>
      </c>
      <c r="I14" s="42">
        <f t="shared" si="6"/>
        <v>1.671810799105931</v>
      </c>
      <c r="J14" s="42">
        <f t="shared" si="6"/>
        <v>1.6819251100440653</v>
      </c>
      <c r="K14" s="42">
        <f t="shared" si="6"/>
        <v>1.5185053035260736</v>
      </c>
      <c r="L14" s="42">
        <f t="shared" si="6"/>
        <v>1.3504993094939131</v>
      </c>
      <c r="M14" s="42">
        <f t="shared" si="6"/>
        <v>1.365165547028119</v>
      </c>
      <c r="N14" s="42">
        <f t="shared" si="6"/>
        <v>1.261112694822087</v>
      </c>
      <c r="O14" s="42">
        <f t="shared" si="6"/>
        <v>1.2067215527873592</v>
      </c>
      <c r="P14" s="42">
        <f t="shared" si="6"/>
        <v>1.2017342073148118</v>
      </c>
      <c r="Q14" s="42">
        <f t="shared" si="6"/>
        <v>1.1999149076995492</v>
      </c>
    </row>
    <row r="15" spans="1:17" ht="11.45" customHeight="1" x14ac:dyDescent="0.25">
      <c r="A15" s="116" t="s">
        <v>127</v>
      </c>
      <c r="B15" s="42">
        <f>B24*B80/1000000</f>
        <v>6.237886942620114</v>
      </c>
      <c r="C15" s="42">
        <f t="shared" ref="C15:Q15" si="7">C24*C80/1000000</f>
        <v>7.2918617539548993</v>
      </c>
      <c r="D15" s="42">
        <f t="shared" si="7"/>
        <v>7.5186101244760657</v>
      </c>
      <c r="E15" s="42">
        <f t="shared" si="7"/>
        <v>8.2986472949734793</v>
      </c>
      <c r="F15" s="42">
        <f t="shared" si="7"/>
        <v>8.9463862005283143</v>
      </c>
      <c r="G15" s="42">
        <f t="shared" si="7"/>
        <v>10.702961298231928</v>
      </c>
      <c r="H15" s="42">
        <f t="shared" si="7"/>
        <v>3.1523747276230205</v>
      </c>
      <c r="I15" s="42">
        <f t="shared" si="7"/>
        <v>3.0498837288374689</v>
      </c>
      <c r="J15" s="42">
        <f t="shared" si="7"/>
        <v>2.7703958032562244</v>
      </c>
      <c r="K15" s="42">
        <f t="shared" si="7"/>
        <v>2.4691674001414636</v>
      </c>
      <c r="L15" s="42">
        <f t="shared" si="7"/>
        <v>2.4254768884442681</v>
      </c>
      <c r="M15" s="42">
        <f t="shared" si="7"/>
        <v>2.4441733541646808</v>
      </c>
      <c r="N15" s="42">
        <f t="shared" si="7"/>
        <v>2.6558244164909404</v>
      </c>
      <c r="O15" s="42">
        <f t="shared" si="7"/>
        <v>2.9473739492016793</v>
      </c>
      <c r="P15" s="42">
        <f t="shared" si="7"/>
        <v>3.1590252312159426</v>
      </c>
      <c r="Q15" s="42">
        <f t="shared" si="7"/>
        <v>3.3562237952929106</v>
      </c>
    </row>
    <row r="16" spans="1:17" ht="11.45" customHeight="1" x14ac:dyDescent="0.25">
      <c r="A16" s="116" t="s">
        <v>125</v>
      </c>
      <c r="B16" s="42">
        <f>B25*B81/1000000</f>
        <v>7.4975158257338812</v>
      </c>
      <c r="C16" s="42">
        <f t="shared" ref="C16:Q16" si="8">C25*C81/1000000</f>
        <v>7.1405174024140345</v>
      </c>
      <c r="D16" s="42">
        <f t="shared" si="8"/>
        <v>6.5667632753320007</v>
      </c>
      <c r="E16" s="42">
        <f t="shared" si="8"/>
        <v>5.9680237135203944</v>
      </c>
      <c r="F16" s="42">
        <f t="shared" si="8"/>
        <v>7.3409451049123167</v>
      </c>
      <c r="G16" s="42">
        <f t="shared" si="8"/>
        <v>8.8479979220408254</v>
      </c>
      <c r="H16" s="42">
        <f t="shared" si="8"/>
        <v>10.033236966564184</v>
      </c>
      <c r="I16" s="42">
        <f t="shared" si="8"/>
        <v>10.794158242128708</v>
      </c>
      <c r="J16" s="42">
        <f t="shared" si="8"/>
        <v>12.555191574963679</v>
      </c>
      <c r="K16" s="42">
        <f t="shared" si="8"/>
        <v>10.323937623021669</v>
      </c>
      <c r="L16" s="42">
        <f t="shared" si="8"/>
        <v>10.80231677359467</v>
      </c>
      <c r="M16" s="42">
        <f t="shared" si="8"/>
        <v>11.160339596704146</v>
      </c>
      <c r="N16" s="42">
        <f t="shared" si="8"/>
        <v>11.709097421403712</v>
      </c>
      <c r="O16" s="42">
        <f t="shared" si="8"/>
        <v>14.353451771808723</v>
      </c>
      <c r="P16" s="42">
        <f t="shared" si="8"/>
        <v>15.628451590944673</v>
      </c>
      <c r="Q16" s="42">
        <f t="shared" si="8"/>
        <v>15.926293709384511</v>
      </c>
    </row>
    <row r="17" spans="1:17" ht="11.45" customHeight="1" x14ac:dyDescent="0.25">
      <c r="A17" s="128" t="s">
        <v>18</v>
      </c>
      <c r="B17" s="131">
        <f t="shared" ref="B17" si="9">SUM(B18:B19)</f>
        <v>9.7983182433054011E-2</v>
      </c>
      <c r="C17" s="131">
        <f t="shared" ref="C17:Q17" si="10">SUM(C18:C19)</f>
        <v>0.11393439910460595</v>
      </c>
      <c r="D17" s="131">
        <f t="shared" si="10"/>
        <v>0.11460613718313542</v>
      </c>
      <c r="E17" s="131">
        <f t="shared" si="10"/>
        <v>0.10990671833472393</v>
      </c>
      <c r="F17" s="131">
        <f t="shared" si="10"/>
        <v>0.1046182992166072</v>
      </c>
      <c r="G17" s="131">
        <f t="shared" si="10"/>
        <v>0.11294954760889123</v>
      </c>
      <c r="H17" s="131">
        <f t="shared" si="10"/>
        <v>9.2420351944114854E-2</v>
      </c>
      <c r="I17" s="131">
        <f t="shared" si="10"/>
        <v>0.10926423732766694</v>
      </c>
      <c r="J17" s="131">
        <f t="shared" si="10"/>
        <v>0.11196758603198773</v>
      </c>
      <c r="K17" s="131">
        <f t="shared" si="10"/>
        <v>8.7932921721902216E-2</v>
      </c>
      <c r="L17" s="131">
        <f t="shared" si="10"/>
        <v>8.1492275121103033E-2</v>
      </c>
      <c r="M17" s="131">
        <f t="shared" si="10"/>
        <v>7.5329856191341055E-2</v>
      </c>
      <c r="N17" s="131">
        <f t="shared" si="10"/>
        <v>7.195028409338447E-2</v>
      </c>
      <c r="O17" s="131">
        <f t="shared" si="10"/>
        <v>7.2736043546130655E-2</v>
      </c>
      <c r="P17" s="131">
        <f t="shared" si="10"/>
        <v>7.9287993110164504E-2</v>
      </c>
      <c r="Q17" s="131">
        <f t="shared" si="10"/>
        <v>6.3500810360629462E-2</v>
      </c>
    </row>
    <row r="18" spans="1:17" ht="11.45" customHeight="1" x14ac:dyDescent="0.25">
      <c r="A18" s="95" t="s">
        <v>126</v>
      </c>
      <c r="B18" s="37">
        <f>B27*B83/1000000</f>
        <v>7.9384087639733883E-2</v>
      </c>
      <c r="C18" s="37">
        <f t="shared" ref="C18:Q18" si="11">C27*C83/1000000</f>
        <v>9.3083002397645428E-2</v>
      </c>
      <c r="D18" s="37">
        <f t="shared" si="11"/>
        <v>9.371717978502013E-2</v>
      </c>
      <c r="E18" s="37">
        <f t="shared" si="11"/>
        <v>8.9286827895965995E-2</v>
      </c>
      <c r="F18" s="37">
        <f t="shared" si="11"/>
        <v>8.4759716341047037E-2</v>
      </c>
      <c r="G18" s="37">
        <f t="shared" si="11"/>
        <v>9.0827749180124304E-2</v>
      </c>
      <c r="H18" s="37">
        <f t="shared" si="11"/>
        <v>6.6669631956942463E-2</v>
      </c>
      <c r="I18" s="37">
        <f t="shared" si="11"/>
        <v>7.6934339486348285E-2</v>
      </c>
      <c r="J18" s="37">
        <f t="shared" si="11"/>
        <v>7.6456516659878404E-2</v>
      </c>
      <c r="K18" s="37">
        <f t="shared" si="11"/>
        <v>5.4996336616300857E-2</v>
      </c>
      <c r="L18" s="37">
        <f t="shared" si="11"/>
        <v>4.804665060127427E-2</v>
      </c>
      <c r="M18" s="37">
        <f t="shared" si="11"/>
        <v>3.6530351053267747E-2</v>
      </c>
      <c r="N18" s="37">
        <f t="shared" si="11"/>
        <v>3.8772727186027763E-2</v>
      </c>
      <c r="O18" s="37">
        <f t="shared" si="11"/>
        <v>3.7148867048109824E-2</v>
      </c>
      <c r="P18" s="37">
        <f t="shared" si="11"/>
        <v>3.3730464221684166E-2</v>
      </c>
      <c r="Q18" s="37">
        <f t="shared" si="11"/>
        <v>3.4670512219998249E-2</v>
      </c>
    </row>
    <row r="19" spans="1:17" ht="11.45" customHeight="1" x14ac:dyDescent="0.25">
      <c r="A19" s="93" t="s">
        <v>125</v>
      </c>
      <c r="B19" s="36">
        <f>B28*B84/1000000</f>
        <v>1.8599094793320128E-2</v>
      </c>
      <c r="C19" s="36">
        <f t="shared" ref="C19:Q19" si="12">C28*C84/1000000</f>
        <v>2.0851396706960519E-2</v>
      </c>
      <c r="D19" s="36">
        <f t="shared" si="12"/>
        <v>2.0888957398115297E-2</v>
      </c>
      <c r="E19" s="36">
        <f t="shared" si="12"/>
        <v>2.0619890438757938E-2</v>
      </c>
      <c r="F19" s="36">
        <f t="shared" si="12"/>
        <v>1.9858582875560162E-2</v>
      </c>
      <c r="G19" s="36">
        <f t="shared" si="12"/>
        <v>2.2121798428766923E-2</v>
      </c>
      <c r="H19" s="36">
        <f t="shared" si="12"/>
        <v>2.5750719987172387E-2</v>
      </c>
      <c r="I19" s="36">
        <f t="shared" si="12"/>
        <v>3.232989784131865E-2</v>
      </c>
      <c r="J19" s="36">
        <f t="shared" si="12"/>
        <v>3.5511069372109329E-2</v>
      </c>
      <c r="K19" s="36">
        <f t="shared" si="12"/>
        <v>3.2936585105601358E-2</v>
      </c>
      <c r="L19" s="36">
        <f t="shared" si="12"/>
        <v>3.3445624519828764E-2</v>
      </c>
      <c r="M19" s="36">
        <f t="shared" si="12"/>
        <v>3.8799505138073308E-2</v>
      </c>
      <c r="N19" s="36">
        <f t="shared" si="12"/>
        <v>3.3177556907356708E-2</v>
      </c>
      <c r="O19" s="36">
        <f t="shared" si="12"/>
        <v>3.5587176498020831E-2</v>
      </c>
      <c r="P19" s="36">
        <f t="shared" si="12"/>
        <v>4.5557528888480338E-2</v>
      </c>
      <c r="Q19" s="36">
        <f t="shared" si="12"/>
        <v>2.8830298140631212E-2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31700</v>
      </c>
      <c r="C21" s="41">
        <f t="shared" ref="C21:Q21" si="14">SUM(C22,C26)</f>
        <v>33391</v>
      </c>
      <c r="D21" s="41">
        <f t="shared" si="14"/>
        <v>33039</v>
      </c>
      <c r="E21" s="41">
        <f t="shared" si="14"/>
        <v>33443</v>
      </c>
      <c r="F21" s="41">
        <f t="shared" si="14"/>
        <v>37609</v>
      </c>
      <c r="G21" s="41">
        <f t="shared" si="14"/>
        <v>44361</v>
      </c>
      <c r="H21" s="41">
        <f t="shared" si="14"/>
        <v>30918</v>
      </c>
      <c r="I21" s="41">
        <f t="shared" si="14"/>
        <v>32289</v>
      </c>
      <c r="J21" s="41">
        <f t="shared" si="14"/>
        <v>35109</v>
      </c>
      <c r="K21" s="41">
        <f t="shared" si="14"/>
        <v>30103</v>
      </c>
      <c r="L21" s="41">
        <f t="shared" si="14"/>
        <v>30655</v>
      </c>
      <c r="M21" s="41">
        <f t="shared" si="14"/>
        <v>31411</v>
      </c>
      <c r="N21" s="41">
        <f t="shared" si="14"/>
        <v>32682</v>
      </c>
      <c r="O21" s="41">
        <f t="shared" si="14"/>
        <v>38392</v>
      </c>
      <c r="P21" s="41">
        <f t="shared" si="14"/>
        <v>41348</v>
      </c>
      <c r="Q21" s="41">
        <f t="shared" si="14"/>
        <v>42377</v>
      </c>
    </row>
    <row r="22" spans="1:17" ht="11.45" customHeight="1" x14ac:dyDescent="0.25">
      <c r="A22" s="130" t="s">
        <v>39</v>
      </c>
      <c r="B22" s="132">
        <f t="shared" ref="B22" si="15">SUM(B23:B25)</f>
        <v>31579</v>
      </c>
      <c r="C22" s="132">
        <f t="shared" ref="C22:Q22" si="16">SUM(C23:C25)</f>
        <v>33250</v>
      </c>
      <c r="D22" s="132">
        <f t="shared" si="16"/>
        <v>32897</v>
      </c>
      <c r="E22" s="132">
        <f t="shared" si="16"/>
        <v>33307</v>
      </c>
      <c r="F22" s="132">
        <f t="shared" si="16"/>
        <v>37480</v>
      </c>
      <c r="G22" s="132">
        <f t="shared" si="16"/>
        <v>44204</v>
      </c>
      <c r="H22" s="132">
        <f t="shared" si="16"/>
        <v>30745</v>
      </c>
      <c r="I22" s="132">
        <f t="shared" si="16"/>
        <v>32076</v>
      </c>
      <c r="J22" s="132">
        <f t="shared" si="16"/>
        <v>34898</v>
      </c>
      <c r="K22" s="132">
        <f t="shared" si="16"/>
        <v>29947</v>
      </c>
      <c r="L22" s="132">
        <f t="shared" si="16"/>
        <v>30538</v>
      </c>
      <c r="M22" s="132">
        <f t="shared" si="16"/>
        <v>31302</v>
      </c>
      <c r="N22" s="132">
        <f t="shared" si="16"/>
        <v>32577</v>
      </c>
      <c r="O22" s="132">
        <f t="shared" si="16"/>
        <v>38284</v>
      </c>
      <c r="P22" s="132">
        <f t="shared" si="16"/>
        <v>41250</v>
      </c>
      <c r="Q22" s="132">
        <f t="shared" si="16"/>
        <v>42275</v>
      </c>
    </row>
    <row r="23" spans="1:17" ht="11.45" customHeight="1" x14ac:dyDescent="0.25">
      <c r="A23" s="116" t="s">
        <v>23</v>
      </c>
      <c r="B23" s="42">
        <f>IF(B32=0,0,B32/B70)</f>
        <v>6521.9999999999991</v>
      </c>
      <c r="C23" s="42">
        <f t="shared" ref="C23:Q23" si="17">IF(C32=0,0,C32/C70)</f>
        <v>7291</v>
      </c>
      <c r="D23" s="42">
        <f t="shared" si="17"/>
        <v>7513</v>
      </c>
      <c r="E23" s="42">
        <f t="shared" si="17"/>
        <v>7888</v>
      </c>
      <c r="F23" s="42">
        <f t="shared" si="17"/>
        <v>8315</v>
      </c>
      <c r="G23" s="42">
        <f t="shared" si="17"/>
        <v>9424.9999999999982</v>
      </c>
      <c r="H23" s="42">
        <f t="shared" si="17"/>
        <v>4785</v>
      </c>
      <c r="I23" s="42">
        <f t="shared" si="17"/>
        <v>4719</v>
      </c>
      <c r="J23" s="42">
        <f t="shared" si="17"/>
        <v>4494</v>
      </c>
      <c r="K23" s="42">
        <f t="shared" si="17"/>
        <v>4080</v>
      </c>
      <c r="L23" s="42">
        <f t="shared" si="17"/>
        <v>3650</v>
      </c>
      <c r="M23" s="42">
        <f t="shared" si="17"/>
        <v>3668</v>
      </c>
      <c r="N23" s="42">
        <f t="shared" si="17"/>
        <v>3369</v>
      </c>
      <c r="O23" s="42">
        <f t="shared" si="17"/>
        <v>3205</v>
      </c>
      <c r="P23" s="42">
        <f t="shared" si="17"/>
        <v>3173</v>
      </c>
      <c r="Q23" s="42">
        <f t="shared" si="17"/>
        <v>3150</v>
      </c>
    </row>
    <row r="24" spans="1:17" ht="11.45" customHeight="1" x14ac:dyDescent="0.25">
      <c r="A24" s="116" t="s">
        <v>127</v>
      </c>
      <c r="B24" s="42">
        <f t="shared" ref="B24:Q25" si="18">IF(B33=0,0,B33/B71)</f>
        <v>10356</v>
      </c>
      <c r="C24" s="42">
        <f t="shared" si="18"/>
        <v>11958</v>
      </c>
      <c r="D24" s="42">
        <f t="shared" si="18"/>
        <v>12508</v>
      </c>
      <c r="E24" s="42">
        <f t="shared" si="18"/>
        <v>13716.999999999998</v>
      </c>
      <c r="F24" s="42">
        <f t="shared" si="18"/>
        <v>14771</v>
      </c>
      <c r="G24" s="42">
        <f t="shared" si="18"/>
        <v>17430</v>
      </c>
      <c r="H24" s="42">
        <f t="shared" si="18"/>
        <v>6287</v>
      </c>
      <c r="I24" s="42">
        <f t="shared" si="18"/>
        <v>6192</v>
      </c>
      <c r="J24" s="42">
        <f t="shared" si="18"/>
        <v>5786</v>
      </c>
      <c r="K24" s="42">
        <f t="shared" si="18"/>
        <v>5624</v>
      </c>
      <c r="L24" s="42">
        <f t="shared" si="18"/>
        <v>5707</v>
      </c>
      <c r="M24" s="42">
        <f t="shared" si="18"/>
        <v>5751</v>
      </c>
      <c r="N24" s="42">
        <f t="shared" si="18"/>
        <v>6249</v>
      </c>
      <c r="O24" s="42">
        <f t="shared" si="18"/>
        <v>6935</v>
      </c>
      <c r="P24" s="42">
        <f t="shared" si="18"/>
        <v>7433</v>
      </c>
      <c r="Q24" s="42">
        <f t="shared" si="18"/>
        <v>7897</v>
      </c>
    </row>
    <row r="25" spans="1:17" ht="11.45" customHeight="1" x14ac:dyDescent="0.25">
      <c r="A25" s="116" t="s">
        <v>125</v>
      </c>
      <c r="B25" s="42">
        <f t="shared" si="18"/>
        <v>14701</v>
      </c>
      <c r="C25" s="42">
        <f t="shared" si="18"/>
        <v>14001</v>
      </c>
      <c r="D25" s="42">
        <f t="shared" si="18"/>
        <v>12876</v>
      </c>
      <c r="E25" s="42">
        <f t="shared" si="18"/>
        <v>11702</v>
      </c>
      <c r="F25" s="42">
        <f t="shared" si="18"/>
        <v>14394</v>
      </c>
      <c r="G25" s="42">
        <f t="shared" si="18"/>
        <v>17349</v>
      </c>
      <c r="H25" s="42">
        <f t="shared" si="18"/>
        <v>19673</v>
      </c>
      <c r="I25" s="42">
        <f t="shared" si="18"/>
        <v>21165</v>
      </c>
      <c r="J25" s="42">
        <f t="shared" si="18"/>
        <v>24618</v>
      </c>
      <c r="K25" s="42">
        <f t="shared" si="18"/>
        <v>20243</v>
      </c>
      <c r="L25" s="42">
        <f t="shared" si="18"/>
        <v>21181</v>
      </c>
      <c r="M25" s="42">
        <f t="shared" si="18"/>
        <v>21883</v>
      </c>
      <c r="N25" s="42">
        <f t="shared" si="18"/>
        <v>22959</v>
      </c>
      <c r="O25" s="42">
        <f t="shared" si="18"/>
        <v>28144</v>
      </c>
      <c r="P25" s="42">
        <f t="shared" si="18"/>
        <v>30644</v>
      </c>
      <c r="Q25" s="42">
        <f t="shared" si="18"/>
        <v>31228</v>
      </c>
    </row>
    <row r="26" spans="1:17" ht="11.45" customHeight="1" x14ac:dyDescent="0.25">
      <c r="A26" s="128" t="s">
        <v>18</v>
      </c>
      <c r="B26" s="131">
        <f t="shared" ref="B26" si="19">SUM(B27:B28)</f>
        <v>121</v>
      </c>
      <c r="C26" s="131">
        <f t="shared" ref="C26:Q26" si="20">SUM(C27:C28)</f>
        <v>141</v>
      </c>
      <c r="D26" s="131">
        <f t="shared" si="20"/>
        <v>142</v>
      </c>
      <c r="E26" s="131">
        <f t="shared" si="20"/>
        <v>136</v>
      </c>
      <c r="F26" s="131">
        <f t="shared" si="20"/>
        <v>129</v>
      </c>
      <c r="G26" s="131">
        <f t="shared" si="20"/>
        <v>157</v>
      </c>
      <c r="H26" s="131">
        <f t="shared" si="20"/>
        <v>173</v>
      </c>
      <c r="I26" s="131">
        <f t="shared" si="20"/>
        <v>213</v>
      </c>
      <c r="J26" s="131">
        <f t="shared" si="20"/>
        <v>211</v>
      </c>
      <c r="K26" s="131">
        <f t="shared" si="20"/>
        <v>156</v>
      </c>
      <c r="L26" s="131">
        <f t="shared" si="20"/>
        <v>117</v>
      </c>
      <c r="M26" s="131">
        <f t="shared" si="20"/>
        <v>109</v>
      </c>
      <c r="N26" s="131">
        <f t="shared" si="20"/>
        <v>105</v>
      </c>
      <c r="O26" s="131">
        <f t="shared" si="20"/>
        <v>108</v>
      </c>
      <c r="P26" s="131">
        <f t="shared" si="20"/>
        <v>98</v>
      </c>
      <c r="Q26" s="131">
        <f t="shared" si="20"/>
        <v>102</v>
      </c>
    </row>
    <row r="27" spans="1:17" ht="11.45" customHeight="1" x14ac:dyDescent="0.25">
      <c r="A27" s="95" t="s">
        <v>126</v>
      </c>
      <c r="B27" s="37">
        <f t="shared" ref="B27:Q28" si="21">IF(B36=0,0,B36/B74)</f>
        <v>105</v>
      </c>
      <c r="C27" s="37">
        <f t="shared" si="21"/>
        <v>122.99999999999999</v>
      </c>
      <c r="D27" s="37">
        <f t="shared" si="21"/>
        <v>124</v>
      </c>
      <c r="E27" s="37">
        <f t="shared" si="21"/>
        <v>118.00000000000001</v>
      </c>
      <c r="F27" s="37">
        <f t="shared" si="21"/>
        <v>111.99999999999999</v>
      </c>
      <c r="G27" s="37">
        <f t="shared" si="21"/>
        <v>138</v>
      </c>
      <c r="H27" s="37">
        <f t="shared" si="21"/>
        <v>153</v>
      </c>
      <c r="I27" s="37">
        <f t="shared" si="21"/>
        <v>190</v>
      </c>
      <c r="J27" s="37">
        <f t="shared" si="21"/>
        <v>189</v>
      </c>
      <c r="K27" s="37">
        <f t="shared" si="21"/>
        <v>136</v>
      </c>
      <c r="L27" s="37">
        <f t="shared" si="21"/>
        <v>95</v>
      </c>
      <c r="M27" s="37">
        <f t="shared" si="21"/>
        <v>73</v>
      </c>
      <c r="N27" s="37">
        <f t="shared" si="21"/>
        <v>78</v>
      </c>
      <c r="O27" s="37">
        <f t="shared" si="21"/>
        <v>76</v>
      </c>
      <c r="P27" s="37">
        <f t="shared" si="21"/>
        <v>69</v>
      </c>
      <c r="Q27" s="37">
        <f t="shared" si="21"/>
        <v>71</v>
      </c>
    </row>
    <row r="28" spans="1:17" ht="11.45" customHeight="1" x14ac:dyDescent="0.25">
      <c r="A28" s="93" t="s">
        <v>125</v>
      </c>
      <c r="B28" s="36">
        <f t="shared" si="21"/>
        <v>16</v>
      </c>
      <c r="C28" s="36">
        <f t="shared" si="21"/>
        <v>18</v>
      </c>
      <c r="D28" s="36">
        <f t="shared" si="21"/>
        <v>18</v>
      </c>
      <c r="E28" s="36">
        <f t="shared" si="21"/>
        <v>18</v>
      </c>
      <c r="F28" s="36">
        <f t="shared" si="21"/>
        <v>17</v>
      </c>
      <c r="G28" s="36">
        <f t="shared" si="21"/>
        <v>18.999999999999996</v>
      </c>
      <c r="H28" s="36">
        <f t="shared" si="21"/>
        <v>20</v>
      </c>
      <c r="I28" s="36">
        <f t="shared" si="21"/>
        <v>23.000000000000004</v>
      </c>
      <c r="J28" s="36">
        <f t="shared" si="21"/>
        <v>21.999999999999996</v>
      </c>
      <c r="K28" s="36">
        <f t="shared" si="21"/>
        <v>20</v>
      </c>
      <c r="L28" s="36">
        <f t="shared" si="21"/>
        <v>22</v>
      </c>
      <c r="M28" s="36">
        <f t="shared" si="21"/>
        <v>36</v>
      </c>
      <c r="N28" s="36">
        <f t="shared" si="21"/>
        <v>27</v>
      </c>
      <c r="O28" s="36">
        <f t="shared" si="21"/>
        <v>32</v>
      </c>
      <c r="P28" s="36">
        <f t="shared" si="21"/>
        <v>29</v>
      </c>
      <c r="Q28" s="36">
        <f t="shared" si="21"/>
        <v>31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3296634</v>
      </c>
      <c r="C31" s="132">
        <f t="shared" si="22"/>
        <v>3404709</v>
      </c>
      <c r="D31" s="132">
        <f t="shared" si="22"/>
        <v>3298224</v>
      </c>
      <c r="E31" s="132">
        <f t="shared" si="22"/>
        <v>3281495</v>
      </c>
      <c r="F31" s="132">
        <f t="shared" si="22"/>
        <v>3794276</v>
      </c>
      <c r="G31" s="132">
        <f t="shared" si="22"/>
        <v>4494964</v>
      </c>
      <c r="H31" s="132">
        <f t="shared" si="22"/>
        <v>3419641</v>
      </c>
      <c r="I31" s="132">
        <f t="shared" si="22"/>
        <v>3570472</v>
      </c>
      <c r="J31" s="132">
        <f t="shared" si="22"/>
        <v>3985301</v>
      </c>
      <c r="K31" s="132">
        <f t="shared" si="22"/>
        <v>3434773</v>
      </c>
      <c r="L31" s="132">
        <f t="shared" si="22"/>
        <v>3644220</v>
      </c>
      <c r="M31" s="132">
        <f t="shared" si="22"/>
        <v>3987035</v>
      </c>
      <c r="N31" s="132">
        <f t="shared" si="22"/>
        <v>4315201</v>
      </c>
      <c r="O31" s="132">
        <f t="shared" si="22"/>
        <v>5264674</v>
      </c>
      <c r="P31" s="132">
        <f t="shared" si="22"/>
        <v>5708466</v>
      </c>
      <c r="Q31" s="132">
        <f t="shared" si="22"/>
        <v>5935004</v>
      </c>
    </row>
    <row r="32" spans="1:17" ht="11.45" customHeight="1" x14ac:dyDescent="0.25">
      <c r="A32" s="116" t="s">
        <v>23</v>
      </c>
      <c r="B32" s="42">
        <v>415054</v>
      </c>
      <c r="C32" s="42">
        <v>456921</v>
      </c>
      <c r="D32" s="42">
        <v>473670</v>
      </c>
      <c r="E32" s="42">
        <v>506247</v>
      </c>
      <c r="F32" s="42">
        <v>533239</v>
      </c>
      <c r="G32" s="42">
        <v>599817</v>
      </c>
      <c r="H32" s="42">
        <v>305022</v>
      </c>
      <c r="I32" s="42">
        <v>304888.00000000006</v>
      </c>
      <c r="J32" s="42">
        <v>292292</v>
      </c>
      <c r="K32" s="42">
        <v>262218</v>
      </c>
      <c r="L32" s="42">
        <v>240511.99999999997</v>
      </c>
      <c r="M32" s="42">
        <v>251024</v>
      </c>
      <c r="N32" s="42">
        <v>236032.00000000003</v>
      </c>
      <c r="O32" s="42">
        <v>225968.00000000003</v>
      </c>
      <c r="P32" s="42">
        <v>231388.00000000003</v>
      </c>
      <c r="Q32" s="42">
        <v>234140</v>
      </c>
    </row>
    <row r="33" spans="1:17" ht="11.45" customHeight="1" x14ac:dyDescent="0.25">
      <c r="A33" s="116" t="s">
        <v>127</v>
      </c>
      <c r="B33" s="42">
        <v>967073</v>
      </c>
      <c r="C33" s="42">
        <v>1117515</v>
      </c>
      <c r="D33" s="42">
        <v>1179608</v>
      </c>
      <c r="E33" s="42">
        <v>1303386</v>
      </c>
      <c r="F33" s="42">
        <v>1408864</v>
      </c>
      <c r="G33" s="42">
        <v>1679851</v>
      </c>
      <c r="H33" s="42">
        <v>606847</v>
      </c>
      <c r="I33" s="42">
        <v>606442</v>
      </c>
      <c r="J33" s="42">
        <v>568753</v>
      </c>
      <c r="K33" s="42">
        <v>554442</v>
      </c>
      <c r="L33" s="42">
        <v>581591</v>
      </c>
      <c r="M33" s="42">
        <v>629538</v>
      </c>
      <c r="N33" s="42">
        <v>701244</v>
      </c>
      <c r="O33" s="42">
        <v>795032</v>
      </c>
      <c r="P33" s="42">
        <v>855015</v>
      </c>
      <c r="Q33" s="42">
        <v>917610</v>
      </c>
    </row>
    <row r="34" spans="1:17" ht="11.45" customHeight="1" x14ac:dyDescent="0.25">
      <c r="A34" s="116" t="s">
        <v>125</v>
      </c>
      <c r="B34" s="42">
        <v>1914507</v>
      </c>
      <c r="C34" s="42">
        <v>1830272.9999999998</v>
      </c>
      <c r="D34" s="42">
        <v>1644946</v>
      </c>
      <c r="E34" s="42">
        <v>1471862</v>
      </c>
      <c r="F34" s="42">
        <v>1852173</v>
      </c>
      <c r="G34" s="42">
        <v>2215296</v>
      </c>
      <c r="H34" s="42">
        <v>2507772</v>
      </c>
      <c r="I34" s="42">
        <v>2659142</v>
      </c>
      <c r="J34" s="42">
        <v>3124256</v>
      </c>
      <c r="K34" s="42">
        <v>2618113</v>
      </c>
      <c r="L34" s="42">
        <v>2822117</v>
      </c>
      <c r="M34" s="42">
        <v>3106473</v>
      </c>
      <c r="N34" s="42">
        <v>3377925</v>
      </c>
      <c r="O34" s="42">
        <v>4243674</v>
      </c>
      <c r="P34" s="42">
        <v>4622063</v>
      </c>
      <c r="Q34" s="42">
        <v>4783254</v>
      </c>
    </row>
    <row r="35" spans="1:17" ht="11.45" customHeight="1" x14ac:dyDescent="0.25">
      <c r="A35" s="128" t="s">
        <v>137</v>
      </c>
      <c r="B35" s="131">
        <f t="shared" ref="B35:Q35" si="23">SUM(B36:B37)</f>
        <v>3005.5094455465451</v>
      </c>
      <c r="C35" s="131">
        <f t="shared" si="23"/>
        <v>3541.3504964443337</v>
      </c>
      <c r="D35" s="131">
        <f t="shared" si="23"/>
        <v>3613.6807917825013</v>
      </c>
      <c r="E35" s="131">
        <f t="shared" si="23"/>
        <v>3514.1149496674957</v>
      </c>
      <c r="F35" s="131">
        <f t="shared" si="23"/>
        <v>3374.8932232264306</v>
      </c>
      <c r="G35" s="131">
        <f t="shared" si="23"/>
        <v>4031.8616099307601</v>
      </c>
      <c r="H35" s="131">
        <f t="shared" si="23"/>
        <v>4269.8025627693723</v>
      </c>
      <c r="I35" s="131">
        <f t="shared" si="23"/>
        <v>5159.2786204830627</v>
      </c>
      <c r="J35" s="131">
        <f t="shared" si="23"/>
        <v>4987.6025565007103</v>
      </c>
      <c r="K35" s="131">
        <f t="shared" si="23"/>
        <v>3844.721177520405</v>
      </c>
      <c r="L35" s="131">
        <f t="shared" si="23"/>
        <v>3220.9590474449769</v>
      </c>
      <c r="M35" s="131">
        <f t="shared" si="23"/>
        <v>3549.2774040564527</v>
      </c>
      <c r="N35" s="131">
        <f t="shared" si="23"/>
        <v>3122.3462736204397</v>
      </c>
      <c r="O35" s="131">
        <f t="shared" si="23"/>
        <v>3287.1358599250643</v>
      </c>
      <c r="P35" s="131">
        <f t="shared" si="23"/>
        <v>3174.3201767553064</v>
      </c>
      <c r="Q35" s="131">
        <f t="shared" si="23"/>
        <v>3239.962508866161</v>
      </c>
    </row>
    <row r="36" spans="1:17" ht="11.45" customHeight="1" x14ac:dyDescent="0.25">
      <c r="A36" s="95" t="s">
        <v>126</v>
      </c>
      <c r="B36" s="37">
        <v>2146.5635829104476</v>
      </c>
      <c r="C36" s="37">
        <v>2578.6035848314873</v>
      </c>
      <c r="D36" s="37">
        <v>2639.80745650993</v>
      </c>
      <c r="E36" s="37">
        <v>2547.6644992830547</v>
      </c>
      <c r="F36" s="37">
        <v>2449.2071500596498</v>
      </c>
      <c r="G36" s="37">
        <v>2986.3532232416801</v>
      </c>
      <c r="H36" s="37">
        <v>3179.3908031375872</v>
      </c>
      <c r="I36" s="37">
        <v>3904.1366446080692</v>
      </c>
      <c r="J36" s="37">
        <v>3794.4136323046419</v>
      </c>
      <c r="K36" s="37">
        <v>2771.6680240434926</v>
      </c>
      <c r="L36" s="37">
        <v>2010.1639443469765</v>
      </c>
      <c r="M36" s="37">
        <v>1601.4394597924627</v>
      </c>
      <c r="N36" s="37">
        <v>1696.4082608547358</v>
      </c>
      <c r="O36" s="37">
        <v>1671.9246318211128</v>
      </c>
      <c r="P36" s="37">
        <v>1638.9766385743585</v>
      </c>
      <c r="Q36" s="37">
        <v>1664.470922041284</v>
      </c>
    </row>
    <row r="37" spans="1:17" ht="11.45" customHeight="1" x14ac:dyDescent="0.25">
      <c r="A37" s="93" t="s">
        <v>125</v>
      </c>
      <c r="B37" s="36">
        <v>858.94586263609744</v>
      </c>
      <c r="C37" s="36">
        <v>962.74691161284647</v>
      </c>
      <c r="D37" s="36">
        <v>973.87333527257124</v>
      </c>
      <c r="E37" s="36">
        <v>966.45045038444084</v>
      </c>
      <c r="F37" s="36">
        <v>925.68607316678083</v>
      </c>
      <c r="G37" s="36">
        <v>1045.5083866890802</v>
      </c>
      <c r="H37" s="36">
        <v>1090.4117596317853</v>
      </c>
      <c r="I37" s="36">
        <v>1255.1419758749935</v>
      </c>
      <c r="J37" s="36">
        <v>1193.1889241960687</v>
      </c>
      <c r="K37" s="36">
        <v>1073.0531534769127</v>
      </c>
      <c r="L37" s="36">
        <v>1210.7951030980005</v>
      </c>
      <c r="M37" s="36">
        <v>1947.83794426399</v>
      </c>
      <c r="N37" s="36">
        <v>1425.9380127657039</v>
      </c>
      <c r="O37" s="36">
        <v>1615.2112281039515</v>
      </c>
      <c r="P37" s="36">
        <v>1535.3435381809477</v>
      </c>
      <c r="Q37" s="36">
        <v>1575.491586824877</v>
      </c>
    </row>
    <row r="39" spans="1:17" ht="11.45" customHeight="1" x14ac:dyDescent="0.25">
      <c r="A39" s="27" t="s">
        <v>136</v>
      </c>
      <c r="B39" s="41">
        <f t="shared" ref="B39:Q39" si="24">SUM(B40,B44)</f>
        <v>18.719788103906001</v>
      </c>
      <c r="C39" s="41">
        <f t="shared" si="24"/>
        <v>19.572462821395</v>
      </c>
      <c r="D39" s="41">
        <f t="shared" si="24"/>
        <v>19.691841091618002</v>
      </c>
      <c r="E39" s="41">
        <f t="shared" si="24"/>
        <v>20.194124516096</v>
      </c>
      <c r="F39" s="41">
        <f t="shared" si="24"/>
        <v>21.627580008088998</v>
      </c>
      <c r="G39" s="41">
        <f t="shared" si="24"/>
        <v>25.240175051278001</v>
      </c>
      <c r="H39" s="41">
        <f t="shared" si="24"/>
        <v>26.358866251864999</v>
      </c>
      <c r="I39" s="41">
        <f t="shared" si="24"/>
        <v>26.982024397061004</v>
      </c>
      <c r="J39" s="41">
        <f t="shared" si="24"/>
        <v>28.773139659588999</v>
      </c>
      <c r="K39" s="41">
        <f t="shared" si="24"/>
        <v>28.215813389459001</v>
      </c>
      <c r="L39" s="41">
        <f t="shared" si="24"/>
        <v>27.658487119329003</v>
      </c>
      <c r="M39" s="41">
        <f t="shared" si="24"/>
        <v>27.101160849199001</v>
      </c>
      <c r="N39" s="41">
        <f t="shared" si="24"/>
        <v>26.723187368425997</v>
      </c>
      <c r="O39" s="41">
        <f t="shared" si="24"/>
        <v>29.545869039530004</v>
      </c>
      <c r="P39" s="41">
        <f t="shared" si="24"/>
        <v>30.769384540295</v>
      </c>
      <c r="Q39" s="41">
        <f t="shared" si="24"/>
        <v>30.851744591387998</v>
      </c>
    </row>
    <row r="40" spans="1:17" ht="11.45" customHeight="1" x14ac:dyDescent="0.25">
      <c r="A40" s="130" t="s">
        <v>39</v>
      </c>
      <c r="B40" s="132">
        <f t="shared" ref="B40:Q40" si="25">SUM(B41:B43)</f>
        <v>16.719788103906001</v>
      </c>
      <c r="C40" s="132">
        <f t="shared" si="25"/>
        <v>17.572462821395</v>
      </c>
      <c r="D40" s="132">
        <f t="shared" si="25"/>
        <v>17.691841091618002</v>
      </c>
      <c r="E40" s="132">
        <f t="shared" si="25"/>
        <v>18.194124516096</v>
      </c>
      <c r="F40" s="132">
        <f t="shared" si="25"/>
        <v>19.627580008088998</v>
      </c>
      <c r="G40" s="132">
        <f t="shared" si="25"/>
        <v>23.240175051278001</v>
      </c>
      <c r="H40" s="132">
        <f t="shared" si="25"/>
        <v>24.358866251864999</v>
      </c>
      <c r="I40" s="132">
        <f t="shared" si="25"/>
        <v>24.982024397061004</v>
      </c>
      <c r="J40" s="132">
        <f t="shared" si="25"/>
        <v>26.773139659588999</v>
      </c>
      <c r="K40" s="132">
        <f t="shared" si="25"/>
        <v>26.215813389459001</v>
      </c>
      <c r="L40" s="132">
        <f t="shared" si="25"/>
        <v>25.658487119329003</v>
      </c>
      <c r="M40" s="132">
        <f t="shared" si="25"/>
        <v>25.101160849199001</v>
      </c>
      <c r="N40" s="132">
        <f t="shared" si="25"/>
        <v>24.723187368425997</v>
      </c>
      <c r="O40" s="132">
        <f t="shared" si="25"/>
        <v>27.545869039530004</v>
      </c>
      <c r="P40" s="132">
        <f t="shared" si="25"/>
        <v>28.769384540295</v>
      </c>
      <c r="Q40" s="132">
        <f t="shared" si="25"/>
        <v>28.851744591387998</v>
      </c>
    </row>
    <row r="41" spans="1:17" ht="11.45" customHeight="1" x14ac:dyDescent="0.25">
      <c r="A41" s="116" t="s">
        <v>23</v>
      </c>
      <c r="B41" s="42">
        <v>2.3418312387790001</v>
      </c>
      <c r="C41" s="42">
        <v>2.5918947742620002</v>
      </c>
      <c r="D41" s="42">
        <v>2.7329938159329998</v>
      </c>
      <c r="E41" s="42">
        <v>2.8590068865529998</v>
      </c>
      <c r="F41" s="42">
        <v>3.0225372591780002</v>
      </c>
      <c r="G41" s="42">
        <v>3.3878504672899998</v>
      </c>
      <c r="H41" s="42">
        <v>3.3097894259970002</v>
      </c>
      <c r="I41" s="42">
        <v>3.2317283847040001</v>
      </c>
      <c r="J41" s="42">
        <v>3.1536673434110001</v>
      </c>
      <c r="K41" s="42">
        <v>3.075606302118</v>
      </c>
      <c r="L41" s="42">
        <v>2.9975452608249999</v>
      </c>
      <c r="M41" s="42">
        <v>2.9194842195319999</v>
      </c>
      <c r="N41" s="42">
        <v>2.8414231782389998</v>
      </c>
      <c r="O41" s="42">
        <v>2.7633621369460002</v>
      </c>
      <c r="P41" s="42">
        <v>2.6853010956530001</v>
      </c>
      <c r="Q41" s="42">
        <v>2.6072400543600001</v>
      </c>
    </row>
    <row r="42" spans="1:17" ht="11.45" customHeight="1" x14ac:dyDescent="0.25">
      <c r="A42" s="116" t="s">
        <v>127</v>
      </c>
      <c r="B42" s="42">
        <v>5.6221498371339997</v>
      </c>
      <c r="C42" s="42">
        <v>6.516621253406</v>
      </c>
      <c r="D42" s="42">
        <v>6.7867607162240002</v>
      </c>
      <c r="E42" s="42">
        <v>7.4548913043480001</v>
      </c>
      <c r="F42" s="42">
        <v>8.0320826536159995</v>
      </c>
      <c r="G42" s="42">
        <v>9.5193883123980001</v>
      </c>
      <c r="H42" s="42">
        <v>9.3319833178269995</v>
      </c>
      <c r="I42" s="42">
        <v>9.1445783232560007</v>
      </c>
      <c r="J42" s="42">
        <v>8.9571733286850002</v>
      </c>
      <c r="K42" s="42">
        <v>8.7697683341139996</v>
      </c>
      <c r="L42" s="42">
        <v>8.5823633395430008</v>
      </c>
      <c r="M42" s="42">
        <v>8.3949583449720002</v>
      </c>
      <c r="N42" s="42">
        <v>8.2075533504009996</v>
      </c>
      <c r="O42" s="42">
        <v>8.0201483558300009</v>
      </c>
      <c r="P42" s="42">
        <v>7.8327433612590003</v>
      </c>
      <c r="Q42" s="42">
        <v>7.6453383666879997</v>
      </c>
    </row>
    <row r="43" spans="1:17" ht="11.45" customHeight="1" x14ac:dyDescent="0.25">
      <c r="A43" s="116" t="s">
        <v>125</v>
      </c>
      <c r="B43" s="42">
        <v>8.7558070279930007</v>
      </c>
      <c r="C43" s="42">
        <v>8.4639467937270005</v>
      </c>
      <c r="D43" s="42">
        <v>8.1720865594610004</v>
      </c>
      <c r="E43" s="42">
        <v>7.8802263251950002</v>
      </c>
      <c r="F43" s="42">
        <v>8.5729600952950005</v>
      </c>
      <c r="G43" s="42">
        <v>10.33293627159</v>
      </c>
      <c r="H43" s="42">
        <v>11.717093508041</v>
      </c>
      <c r="I43" s="42">
        <v>12.605717689101001</v>
      </c>
      <c r="J43" s="42">
        <v>14.662298987492999</v>
      </c>
      <c r="K43" s="42">
        <v>14.370438753227001</v>
      </c>
      <c r="L43" s="42">
        <v>14.078578518961001</v>
      </c>
      <c r="M43" s="42">
        <v>13.786718284695</v>
      </c>
      <c r="N43" s="42">
        <v>13.674210839785999</v>
      </c>
      <c r="O43" s="42">
        <v>16.762358546754001</v>
      </c>
      <c r="P43" s="42">
        <v>18.251340083382999</v>
      </c>
      <c r="Q43" s="42">
        <v>18.599166170339998</v>
      </c>
    </row>
    <row r="44" spans="1:17" ht="11.45" customHeight="1" x14ac:dyDescent="0.25">
      <c r="A44" s="128" t="s">
        <v>18</v>
      </c>
      <c r="B44" s="131">
        <f t="shared" ref="B44:Q44" si="26">SUM(B45:B46)</f>
        <v>2</v>
      </c>
      <c r="C44" s="131">
        <f t="shared" si="26"/>
        <v>2</v>
      </c>
      <c r="D44" s="131">
        <f t="shared" si="26"/>
        <v>2</v>
      </c>
      <c r="E44" s="131">
        <f t="shared" si="26"/>
        <v>2</v>
      </c>
      <c r="F44" s="131">
        <f t="shared" si="26"/>
        <v>2</v>
      </c>
      <c r="G44" s="131">
        <f t="shared" si="26"/>
        <v>2</v>
      </c>
      <c r="H44" s="131">
        <f t="shared" si="26"/>
        <v>2</v>
      </c>
      <c r="I44" s="131">
        <f t="shared" si="26"/>
        <v>2</v>
      </c>
      <c r="J44" s="131">
        <f t="shared" si="26"/>
        <v>2</v>
      </c>
      <c r="K44" s="131">
        <f t="shared" si="26"/>
        <v>2</v>
      </c>
      <c r="L44" s="131">
        <f t="shared" si="26"/>
        <v>2</v>
      </c>
      <c r="M44" s="131">
        <f t="shared" si="26"/>
        <v>2</v>
      </c>
      <c r="N44" s="131">
        <f t="shared" si="26"/>
        <v>2</v>
      </c>
      <c r="O44" s="131">
        <f t="shared" si="26"/>
        <v>2</v>
      </c>
      <c r="P44" s="131">
        <f t="shared" si="26"/>
        <v>2</v>
      </c>
      <c r="Q44" s="131">
        <f t="shared" si="26"/>
        <v>2</v>
      </c>
    </row>
    <row r="45" spans="1:17" ht="11.45" customHeight="1" x14ac:dyDescent="0.25">
      <c r="A45" s="95" t="s">
        <v>126</v>
      </c>
      <c r="B45" s="37">
        <v>1</v>
      </c>
      <c r="C45" s="37">
        <v>1</v>
      </c>
      <c r="D45" s="37">
        <v>1</v>
      </c>
      <c r="E45" s="37">
        <v>1</v>
      </c>
      <c r="F45" s="37">
        <v>1</v>
      </c>
      <c r="G45" s="37">
        <v>1</v>
      </c>
      <c r="H45" s="37">
        <v>1</v>
      </c>
      <c r="I45" s="37">
        <v>1</v>
      </c>
      <c r="J45" s="37">
        <v>1</v>
      </c>
      <c r="K45" s="37">
        <v>1</v>
      </c>
      <c r="L45" s="37">
        <v>1</v>
      </c>
      <c r="M45" s="37">
        <v>1</v>
      </c>
      <c r="N45" s="37">
        <v>1</v>
      </c>
      <c r="O45" s="37">
        <v>1</v>
      </c>
      <c r="P45" s="37">
        <v>1</v>
      </c>
      <c r="Q45" s="37">
        <v>1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</v>
      </c>
      <c r="J46" s="36">
        <v>1</v>
      </c>
      <c r="K46" s="36">
        <v>1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</row>
    <row r="48" spans="1:17" ht="11.45" customHeight="1" x14ac:dyDescent="0.25">
      <c r="A48" s="27" t="s">
        <v>135</v>
      </c>
      <c r="B48" s="41">
        <f t="shared" ref="B48:Q48" si="27">SUM(B49,B53)</f>
        <v>18.719788103906001</v>
      </c>
      <c r="C48" s="41">
        <f t="shared" si="27"/>
        <v>19.447408225404999</v>
      </c>
      <c r="D48" s="41">
        <f t="shared" si="27"/>
        <v>19.188605038411001</v>
      </c>
      <c r="E48" s="41">
        <f t="shared" si="27"/>
        <v>19.283522967553999</v>
      </c>
      <c r="F48" s="41">
        <f t="shared" si="27"/>
        <v>21.627580008088998</v>
      </c>
      <c r="G48" s="41">
        <f t="shared" si="27"/>
        <v>25.240175051278001</v>
      </c>
      <c r="H48" s="41">
        <f t="shared" si="27"/>
        <v>18.959243081152</v>
      </c>
      <c r="I48" s="41">
        <f t="shared" si="27"/>
        <v>19.783072804073001</v>
      </c>
      <c r="J48" s="41">
        <f t="shared" si="27"/>
        <v>21.543077964519</v>
      </c>
      <c r="K48" s="41">
        <f t="shared" si="27"/>
        <v>18.607738414970001</v>
      </c>
      <c r="L48" s="41">
        <f t="shared" si="27"/>
        <v>18.994953473342001</v>
      </c>
      <c r="M48" s="41">
        <f t="shared" si="27"/>
        <v>19.445189179406999</v>
      </c>
      <c r="N48" s="41">
        <f t="shared" si="27"/>
        <v>20.203562732163</v>
      </c>
      <c r="O48" s="41">
        <f t="shared" si="27"/>
        <v>23.559747656567001</v>
      </c>
      <c r="P48" s="41">
        <f t="shared" si="27"/>
        <v>25.281700701883999</v>
      </c>
      <c r="Q48" s="41">
        <f t="shared" si="27"/>
        <v>25.849691932188996</v>
      </c>
    </row>
    <row r="49" spans="1:17" ht="11.45" customHeight="1" x14ac:dyDescent="0.25">
      <c r="A49" s="130" t="s">
        <v>39</v>
      </c>
      <c r="B49" s="132">
        <f t="shared" ref="B49:Q49" si="28">SUM(B50:B52)</f>
        <v>16.719788103906001</v>
      </c>
      <c r="C49" s="132">
        <f t="shared" si="28"/>
        <v>17.447408225404999</v>
      </c>
      <c r="D49" s="132">
        <f t="shared" si="28"/>
        <v>17.188605038411001</v>
      </c>
      <c r="E49" s="132">
        <f t="shared" si="28"/>
        <v>17.283522967553999</v>
      </c>
      <c r="F49" s="132">
        <f t="shared" si="28"/>
        <v>19.627580008088998</v>
      </c>
      <c r="G49" s="132">
        <f t="shared" si="28"/>
        <v>23.240175051278001</v>
      </c>
      <c r="H49" s="132">
        <f t="shared" si="28"/>
        <v>16.959243081152</v>
      </c>
      <c r="I49" s="132">
        <f t="shared" si="28"/>
        <v>17.783072804073001</v>
      </c>
      <c r="J49" s="132">
        <f t="shared" si="28"/>
        <v>19.543077964519</v>
      </c>
      <c r="K49" s="132">
        <f t="shared" si="28"/>
        <v>16.607738414970001</v>
      </c>
      <c r="L49" s="132">
        <f t="shared" si="28"/>
        <v>16.994953473342001</v>
      </c>
      <c r="M49" s="132">
        <f t="shared" si="28"/>
        <v>17.445189179406999</v>
      </c>
      <c r="N49" s="132">
        <f t="shared" si="28"/>
        <v>18.203562732163</v>
      </c>
      <c r="O49" s="132">
        <f t="shared" si="28"/>
        <v>21.559747656567001</v>
      </c>
      <c r="P49" s="132">
        <f t="shared" si="28"/>
        <v>23.281700701883999</v>
      </c>
      <c r="Q49" s="132">
        <f t="shared" si="28"/>
        <v>23.849691932188996</v>
      </c>
    </row>
    <row r="50" spans="1:17" ht="11.45" customHeight="1" x14ac:dyDescent="0.25">
      <c r="A50" s="116" t="s">
        <v>23</v>
      </c>
      <c r="B50" s="42">
        <v>2.3418312387790001</v>
      </c>
      <c r="C50" s="42">
        <v>2.5918947742620002</v>
      </c>
      <c r="D50" s="42">
        <v>2.7329938159329998</v>
      </c>
      <c r="E50" s="42">
        <v>2.8590068865529998</v>
      </c>
      <c r="F50" s="42">
        <v>3.0225372591780002</v>
      </c>
      <c r="G50" s="42">
        <v>3.3878504672899998</v>
      </c>
      <c r="H50" s="42">
        <v>2.014736842105</v>
      </c>
      <c r="I50" s="42">
        <v>2.0149444918869999</v>
      </c>
      <c r="J50" s="42">
        <v>1.9496746203899999</v>
      </c>
      <c r="K50" s="42">
        <v>1.766998700736</v>
      </c>
      <c r="L50" s="42">
        <v>1.57803718115</v>
      </c>
      <c r="M50" s="42">
        <v>1.588566478995</v>
      </c>
      <c r="N50" s="42">
        <v>1.4616052060739999</v>
      </c>
      <c r="O50" s="42">
        <v>1.3928726640589999</v>
      </c>
      <c r="P50" s="42">
        <v>1.381367000435</v>
      </c>
      <c r="Q50" s="42">
        <v>1.3737461840380001</v>
      </c>
    </row>
    <row r="51" spans="1:17" ht="11.45" customHeight="1" x14ac:dyDescent="0.25">
      <c r="A51" s="116" t="s">
        <v>127</v>
      </c>
      <c r="B51" s="42">
        <v>5.6221498371339997</v>
      </c>
      <c r="C51" s="42">
        <v>6.516621253406</v>
      </c>
      <c r="D51" s="42">
        <v>6.7867607162240002</v>
      </c>
      <c r="E51" s="42">
        <v>7.4548913043480001</v>
      </c>
      <c r="F51" s="42">
        <v>8.0320826536159995</v>
      </c>
      <c r="G51" s="42">
        <v>9.5193883123980001</v>
      </c>
      <c r="H51" s="42">
        <v>3.2274127310059999</v>
      </c>
      <c r="I51" s="42">
        <v>3.162410623085</v>
      </c>
      <c r="J51" s="42">
        <v>2.9311043566360002</v>
      </c>
      <c r="K51" s="42">
        <v>2.7841584158420001</v>
      </c>
      <c r="L51" s="42">
        <v>2.801669121257</v>
      </c>
      <c r="M51" s="42">
        <v>2.8232695139909998</v>
      </c>
      <c r="N51" s="42">
        <v>3.0677466863029998</v>
      </c>
      <c r="O51" s="42">
        <v>3.404516445754</v>
      </c>
      <c r="P51" s="42">
        <v>3.6489936180660001</v>
      </c>
      <c r="Q51" s="42">
        <v>3.8767795778109999</v>
      </c>
    </row>
    <row r="52" spans="1:17" ht="11.45" customHeight="1" x14ac:dyDescent="0.25">
      <c r="A52" s="116" t="s">
        <v>125</v>
      </c>
      <c r="B52" s="42">
        <v>8.7558070279930007</v>
      </c>
      <c r="C52" s="42">
        <v>8.3388921977369996</v>
      </c>
      <c r="D52" s="42">
        <v>7.6688505062540004</v>
      </c>
      <c r="E52" s="42">
        <v>6.9696247766530002</v>
      </c>
      <c r="F52" s="42">
        <v>8.5729600952950005</v>
      </c>
      <c r="G52" s="42">
        <v>10.33293627159</v>
      </c>
      <c r="H52" s="42">
        <v>11.717093508041</v>
      </c>
      <c r="I52" s="42">
        <v>12.605717689101001</v>
      </c>
      <c r="J52" s="42">
        <v>14.662298987492999</v>
      </c>
      <c r="K52" s="42">
        <v>12.056581298392</v>
      </c>
      <c r="L52" s="42">
        <v>12.615247170935</v>
      </c>
      <c r="M52" s="42">
        <v>13.033353186420999</v>
      </c>
      <c r="N52" s="42">
        <v>13.674210839785999</v>
      </c>
      <c r="O52" s="42">
        <v>16.762358546754001</v>
      </c>
      <c r="P52" s="42">
        <v>18.251340083382999</v>
      </c>
      <c r="Q52" s="42">
        <v>18.599166170339998</v>
      </c>
    </row>
    <row r="53" spans="1:17" ht="11.45" customHeight="1" x14ac:dyDescent="0.25">
      <c r="A53" s="128" t="s">
        <v>18</v>
      </c>
      <c r="B53" s="131">
        <f t="shared" ref="B53:Q53" si="29">SUM(B54:B55)</f>
        <v>2</v>
      </c>
      <c r="C53" s="131">
        <f t="shared" si="29"/>
        <v>2</v>
      </c>
      <c r="D53" s="131">
        <f t="shared" si="29"/>
        <v>2</v>
      </c>
      <c r="E53" s="131">
        <f t="shared" si="29"/>
        <v>2</v>
      </c>
      <c r="F53" s="131">
        <f t="shared" si="29"/>
        <v>2</v>
      </c>
      <c r="G53" s="131">
        <f t="shared" si="29"/>
        <v>2</v>
      </c>
      <c r="H53" s="131">
        <f t="shared" si="29"/>
        <v>2</v>
      </c>
      <c r="I53" s="131">
        <f t="shared" si="29"/>
        <v>2</v>
      </c>
      <c r="J53" s="131">
        <f t="shared" si="29"/>
        <v>2</v>
      </c>
      <c r="K53" s="131">
        <f t="shared" si="29"/>
        <v>2</v>
      </c>
      <c r="L53" s="131">
        <f t="shared" si="29"/>
        <v>2</v>
      </c>
      <c r="M53" s="131">
        <f t="shared" si="29"/>
        <v>2</v>
      </c>
      <c r="N53" s="131">
        <f t="shared" si="29"/>
        <v>2</v>
      </c>
      <c r="O53" s="131">
        <f t="shared" si="29"/>
        <v>2</v>
      </c>
      <c r="P53" s="131">
        <f t="shared" si="29"/>
        <v>2</v>
      </c>
      <c r="Q53" s="131">
        <f t="shared" si="29"/>
        <v>2</v>
      </c>
    </row>
    <row r="54" spans="1:17" ht="11.45" customHeight="1" x14ac:dyDescent="0.25">
      <c r="A54" s="95" t="s">
        <v>126</v>
      </c>
      <c r="B54" s="37">
        <v>1</v>
      </c>
      <c r="C54" s="37">
        <v>1</v>
      </c>
      <c r="D54" s="37">
        <v>1</v>
      </c>
      <c r="E54" s="37">
        <v>1</v>
      </c>
      <c r="F54" s="37">
        <v>1</v>
      </c>
      <c r="G54" s="37">
        <v>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1.4766676542849999</v>
      </c>
      <c r="D57" s="41">
        <f t="shared" si="30"/>
        <v>0.7433712070189995</v>
      </c>
      <c r="E57" s="41">
        <f t="shared" si="30"/>
        <v>1.1262763612739994</v>
      </c>
      <c r="F57" s="41">
        <f t="shared" si="30"/>
        <v>2.0574484287890007</v>
      </c>
      <c r="G57" s="41">
        <f t="shared" si="30"/>
        <v>4.2365879799850017</v>
      </c>
      <c r="H57" s="41">
        <f t="shared" si="30"/>
        <v>1.7426841373829998</v>
      </c>
      <c r="I57" s="41">
        <f t="shared" si="30"/>
        <v>1.2471510819920026</v>
      </c>
      <c r="J57" s="41">
        <f t="shared" si="30"/>
        <v>2.4151081993239987</v>
      </c>
      <c r="K57" s="41">
        <f t="shared" si="30"/>
        <v>6.6666666666001628E-2</v>
      </c>
      <c r="L57" s="41">
        <f t="shared" si="30"/>
        <v>6.6666666666001628E-2</v>
      </c>
      <c r="M57" s="41">
        <f t="shared" si="30"/>
        <v>6.6666666665999852E-2</v>
      </c>
      <c r="N57" s="41">
        <f t="shared" si="30"/>
        <v>0.24601945602299891</v>
      </c>
      <c r="O57" s="41">
        <f t="shared" si="30"/>
        <v>3.4466746079000039</v>
      </c>
      <c r="P57" s="41">
        <f t="shared" si="30"/>
        <v>1.847508437560998</v>
      </c>
      <c r="Q57" s="41">
        <f t="shared" si="30"/>
        <v>0.70635298788899936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1.4100009876190001</v>
      </c>
      <c r="D58" s="132">
        <f t="shared" si="31"/>
        <v>0.67670454035299965</v>
      </c>
      <c r="E58" s="132">
        <f t="shared" si="31"/>
        <v>1.0596096946079996</v>
      </c>
      <c r="F58" s="132">
        <f t="shared" si="31"/>
        <v>1.9907817621230008</v>
      </c>
      <c r="G58" s="132">
        <f t="shared" si="31"/>
        <v>4.1699213133190014</v>
      </c>
      <c r="H58" s="132">
        <f t="shared" si="31"/>
        <v>1.6760174707169999</v>
      </c>
      <c r="I58" s="132">
        <f t="shared" si="31"/>
        <v>1.1804844153260028</v>
      </c>
      <c r="J58" s="132">
        <f t="shared" si="31"/>
        <v>2.3484415326579988</v>
      </c>
      <c r="K58" s="132">
        <f t="shared" si="31"/>
        <v>1.7763568394002505E-15</v>
      </c>
      <c r="L58" s="132">
        <f t="shared" si="31"/>
        <v>1.7763568394002505E-15</v>
      </c>
      <c r="M58" s="132">
        <f t="shared" si="31"/>
        <v>0</v>
      </c>
      <c r="N58" s="132">
        <f t="shared" si="31"/>
        <v>0.17935278935699905</v>
      </c>
      <c r="O58" s="132">
        <f t="shared" si="31"/>
        <v>3.3800079412340041</v>
      </c>
      <c r="P58" s="132">
        <f t="shared" si="31"/>
        <v>1.7808417708949982</v>
      </c>
      <c r="Q58" s="132">
        <f t="shared" si="31"/>
        <v>0.63968632122299951</v>
      </c>
    </row>
    <row r="59" spans="1:17" ht="11.45" customHeight="1" x14ac:dyDescent="0.25">
      <c r="A59" s="116" t="s">
        <v>23</v>
      </c>
      <c r="B59" s="42"/>
      <c r="C59" s="42">
        <v>0.32812457677600015</v>
      </c>
      <c r="D59" s="42">
        <v>0.21916008296399969</v>
      </c>
      <c r="E59" s="42">
        <v>0.20407411191300007</v>
      </c>
      <c r="F59" s="42">
        <v>0.24159141391800043</v>
      </c>
      <c r="G59" s="42">
        <v>0.4433742494049997</v>
      </c>
      <c r="H59" s="42">
        <v>4.4408920985006262E-16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4.4408920985006262E-16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1.0818764108429999</v>
      </c>
      <c r="D60" s="42">
        <v>0.45754445738899996</v>
      </c>
      <c r="E60" s="42">
        <v>0.85553558269499952</v>
      </c>
      <c r="F60" s="42">
        <v>0.76459634383899999</v>
      </c>
      <c r="G60" s="42">
        <v>1.6747106533530012</v>
      </c>
      <c r="H60" s="42">
        <v>0</v>
      </c>
      <c r="I60" s="42">
        <v>1.7763568394002505E-15</v>
      </c>
      <c r="J60" s="42">
        <v>0</v>
      </c>
      <c r="K60" s="42">
        <v>0</v>
      </c>
      <c r="L60" s="42">
        <v>1.7763568394002505E-15</v>
      </c>
      <c r="M60" s="42">
        <v>0</v>
      </c>
      <c r="N60" s="42">
        <v>0</v>
      </c>
      <c r="O60" s="42">
        <v>1.7763568394002505E-15</v>
      </c>
      <c r="P60" s="42">
        <v>0</v>
      </c>
      <c r="Q60" s="42">
        <v>0</v>
      </c>
    </row>
    <row r="61" spans="1:17" ht="11.45" customHeight="1" x14ac:dyDescent="0.25">
      <c r="A61" s="116" t="s">
        <v>125</v>
      </c>
      <c r="B61" s="42"/>
      <c r="C61" s="42">
        <v>0</v>
      </c>
      <c r="D61" s="42">
        <v>0</v>
      </c>
      <c r="E61" s="42">
        <v>0</v>
      </c>
      <c r="F61" s="42">
        <v>0.98459400436600042</v>
      </c>
      <c r="G61" s="42">
        <v>2.0518364105610001</v>
      </c>
      <c r="H61" s="42">
        <v>1.6760174707169995</v>
      </c>
      <c r="I61" s="42">
        <v>1.180484415326001</v>
      </c>
      <c r="J61" s="42">
        <v>2.3484415326579988</v>
      </c>
      <c r="K61" s="42">
        <v>1.7763568394002505E-15</v>
      </c>
      <c r="L61" s="42">
        <v>0</v>
      </c>
      <c r="M61" s="42">
        <v>0</v>
      </c>
      <c r="N61" s="42">
        <v>0.17935278935699905</v>
      </c>
      <c r="O61" s="42">
        <v>3.3800079412340018</v>
      </c>
      <c r="P61" s="42">
        <v>1.7808417708949982</v>
      </c>
      <c r="Q61" s="42">
        <v>0.63968632122299951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6.6666666665999852E-2</v>
      </c>
      <c r="D62" s="131">
        <f t="shared" si="32"/>
        <v>6.6666666665999852E-2</v>
      </c>
      <c r="E62" s="131">
        <f t="shared" si="32"/>
        <v>6.6666666665999852E-2</v>
      </c>
      <c r="F62" s="131">
        <f t="shared" si="32"/>
        <v>6.6666666665999852E-2</v>
      </c>
      <c r="G62" s="131">
        <f t="shared" si="32"/>
        <v>6.6666666665999852E-2</v>
      </c>
      <c r="H62" s="131">
        <f t="shared" si="32"/>
        <v>6.6666666665999852E-2</v>
      </c>
      <c r="I62" s="131">
        <f t="shared" si="32"/>
        <v>6.6666666665999852E-2</v>
      </c>
      <c r="J62" s="131">
        <f t="shared" si="32"/>
        <v>6.6666666665999852E-2</v>
      </c>
      <c r="K62" s="131">
        <f t="shared" si="32"/>
        <v>6.6666666665999852E-2</v>
      </c>
      <c r="L62" s="131">
        <f t="shared" si="32"/>
        <v>6.6666666665999852E-2</v>
      </c>
      <c r="M62" s="131">
        <f t="shared" si="32"/>
        <v>6.6666666665999852E-2</v>
      </c>
      <c r="N62" s="131">
        <f t="shared" si="32"/>
        <v>6.6666666665999852E-2</v>
      </c>
      <c r="O62" s="131">
        <f t="shared" si="32"/>
        <v>6.6666666665999852E-2</v>
      </c>
      <c r="P62" s="131">
        <f t="shared" si="32"/>
        <v>6.6666666665999852E-2</v>
      </c>
      <c r="Q62" s="131">
        <f t="shared" si="32"/>
        <v>6.6666666665999852E-2</v>
      </c>
    </row>
    <row r="63" spans="1:17" ht="11.45" customHeight="1" x14ac:dyDescent="0.25">
      <c r="A63" s="95" t="s">
        <v>126</v>
      </c>
      <c r="B63" s="37"/>
      <c r="C63" s="37">
        <v>3.3333333332999926E-2</v>
      </c>
      <c r="D63" s="37">
        <v>3.3333333332999926E-2</v>
      </c>
      <c r="E63" s="37">
        <v>3.3333333332999926E-2</v>
      </c>
      <c r="F63" s="37">
        <v>3.3333333332999926E-2</v>
      </c>
      <c r="G63" s="37">
        <v>3.3333333332999926E-2</v>
      </c>
      <c r="H63" s="37">
        <v>3.3333333332999926E-2</v>
      </c>
      <c r="I63" s="37">
        <v>3.3333333332999926E-2</v>
      </c>
      <c r="J63" s="37">
        <v>3.3333333332999926E-2</v>
      </c>
      <c r="K63" s="37">
        <v>3.3333333332999926E-2</v>
      </c>
      <c r="L63" s="37">
        <v>3.3333333332999926E-2</v>
      </c>
      <c r="M63" s="37">
        <v>3.3333333332999926E-2</v>
      </c>
      <c r="N63" s="37">
        <v>3.3333333332999926E-2</v>
      </c>
      <c r="O63" s="37">
        <v>3.3333333332999926E-2</v>
      </c>
      <c r="P63" s="37">
        <v>3.3333333332999926E-2</v>
      </c>
      <c r="Q63" s="37">
        <v>3.3333333332999926E-2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3.3333333332999926E-2</v>
      </c>
      <c r="G64" s="36">
        <v>3.3333333332999926E-2</v>
      </c>
      <c r="H64" s="36">
        <v>3.3333333332999926E-2</v>
      </c>
      <c r="I64" s="36">
        <v>3.3333333332999926E-2</v>
      </c>
      <c r="J64" s="36">
        <v>3.3333333332999926E-2</v>
      </c>
      <c r="K64" s="36">
        <v>3.3333333332999926E-2</v>
      </c>
      <c r="L64" s="36">
        <v>3.3333333332999926E-2</v>
      </c>
      <c r="M64" s="36">
        <v>3.3333333332999926E-2</v>
      </c>
      <c r="N64" s="36">
        <v>3.3333333332999926E-2</v>
      </c>
      <c r="O64" s="36">
        <v>3.3333333332999926E-2</v>
      </c>
      <c r="P64" s="36">
        <v>3.3333333332999926E-2</v>
      </c>
      <c r="Q64" s="36">
        <v>3.3333333332999926E-2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104.39323601127332</v>
      </c>
      <c r="C69" s="134">
        <f t="shared" si="33"/>
        <v>102.39726315789474</v>
      </c>
      <c r="D69" s="134">
        <f t="shared" si="33"/>
        <v>100.25911177311001</v>
      </c>
      <c r="E69" s="134">
        <f t="shared" si="33"/>
        <v>98.522682919506408</v>
      </c>
      <c r="F69" s="134">
        <f t="shared" si="33"/>
        <v>101.23468516542155</v>
      </c>
      <c r="G69" s="134">
        <f t="shared" si="33"/>
        <v>101.68681567278979</v>
      </c>
      <c r="H69" s="134">
        <f t="shared" si="33"/>
        <v>111.22592291429501</v>
      </c>
      <c r="I69" s="134">
        <f t="shared" si="33"/>
        <v>111.3128819054745</v>
      </c>
      <c r="J69" s="134">
        <f t="shared" si="33"/>
        <v>114.19855006017536</v>
      </c>
      <c r="K69" s="134">
        <f t="shared" si="33"/>
        <v>114.69506127491903</v>
      </c>
      <c r="L69" s="134">
        <f t="shared" si="33"/>
        <v>119.33394459362106</v>
      </c>
      <c r="M69" s="134">
        <f t="shared" si="33"/>
        <v>127.37317104338381</v>
      </c>
      <c r="N69" s="134">
        <f t="shared" si="33"/>
        <v>132.46158332565921</v>
      </c>
      <c r="O69" s="134">
        <f t="shared" si="33"/>
        <v>137.51629923727927</v>
      </c>
      <c r="P69" s="134">
        <f t="shared" si="33"/>
        <v>138.38705454545453</v>
      </c>
      <c r="Q69" s="134">
        <f t="shared" si="33"/>
        <v>140.39039621525725</v>
      </c>
    </row>
    <row r="70" spans="1:17" ht="11.45" customHeight="1" x14ac:dyDescent="0.25">
      <c r="A70" s="116" t="s">
        <v>23</v>
      </c>
      <c r="B70" s="77">
        <f>TrAvia_png!B13*TrAvia_png!B19</f>
        <v>63.639067770622518</v>
      </c>
      <c r="C70" s="77">
        <f>TrAvia_png!C13*TrAvia_png!C19</f>
        <v>62.669181182279523</v>
      </c>
      <c r="D70" s="77">
        <f>TrAvia_png!D13*TrAvia_png!D19</f>
        <v>63.046719020364698</v>
      </c>
      <c r="E70" s="77">
        <f>TrAvia_png!E13*TrAvia_png!E19</f>
        <v>64.17938640973631</v>
      </c>
      <c r="F70" s="77">
        <f>TrAvia_png!F13*TrAvia_png!F19</f>
        <v>64.129765484064947</v>
      </c>
      <c r="G70" s="77">
        <f>TrAvia_png!G13*TrAvia_png!G19</f>
        <v>63.641061007957568</v>
      </c>
      <c r="H70" s="77">
        <f>TrAvia_png!H13*TrAvia_png!H19</f>
        <v>63.745454545454542</v>
      </c>
      <c r="I70" s="77">
        <f>TrAvia_png!I13*TrAvia_png!I19</f>
        <v>64.608603517694434</v>
      </c>
      <c r="J70" s="77">
        <f>TrAvia_png!J13*TrAvia_png!J19</f>
        <v>65.040498442367607</v>
      </c>
      <c r="K70" s="77">
        <f>TrAvia_png!K13*TrAvia_png!K19</f>
        <v>64.26911764705882</v>
      </c>
      <c r="L70" s="77">
        <f>TrAvia_png!L13*TrAvia_png!L19</f>
        <v>65.893698630136981</v>
      </c>
      <c r="M70" s="77">
        <f>TrAvia_png!M13*TrAvia_png!M19</f>
        <v>68.43620501635769</v>
      </c>
      <c r="N70" s="77">
        <f>TrAvia_png!N13*TrAvia_png!N19</f>
        <v>70.059958444642334</v>
      </c>
      <c r="O70" s="77">
        <f>TrAvia_png!O13*TrAvia_png!O19</f>
        <v>70.504836193447744</v>
      </c>
      <c r="P70" s="77">
        <f>TrAvia_png!P13*TrAvia_png!P19</f>
        <v>72.924046643555002</v>
      </c>
      <c r="Q70" s="77">
        <f>TrAvia_png!Q13*TrAvia_png!Q19</f>
        <v>74.330158730158729</v>
      </c>
    </row>
    <row r="71" spans="1:17" ht="11.45" customHeight="1" x14ac:dyDescent="0.25">
      <c r="A71" s="116" t="s">
        <v>127</v>
      </c>
      <c r="B71" s="77">
        <f>TrAvia_png!B14*TrAvia_png!B20</f>
        <v>93.382869833912707</v>
      </c>
      <c r="C71" s="77">
        <f>TrAvia_png!C14*TrAvia_png!C20</f>
        <v>93.453336678374313</v>
      </c>
      <c r="D71" s="77">
        <f>TrAvia_png!D14*TrAvia_png!D20</f>
        <v>94.308282699072592</v>
      </c>
      <c r="E71" s="77">
        <f>TrAvia_png!E14*TrAvia_png!E20</f>
        <v>95.019756506524757</v>
      </c>
      <c r="F71" s="77">
        <f>TrAvia_png!F14*TrAvia_png!F20</f>
        <v>95.380407555344931</v>
      </c>
      <c r="G71" s="77">
        <f>TrAvia_png!G14*TrAvia_png!G20</f>
        <v>96.376993689041882</v>
      </c>
      <c r="H71" s="77">
        <f>TrAvia_png!H14*TrAvia_png!H20</f>
        <v>96.524097343725145</v>
      </c>
      <c r="I71" s="77">
        <f>TrAvia_png!I14*TrAvia_png!I20</f>
        <v>97.939599483204134</v>
      </c>
      <c r="J71" s="77">
        <f>TrAvia_png!J14*TrAvia_png!J20</f>
        <v>98.298133425509846</v>
      </c>
      <c r="K71" s="77">
        <f>TrAvia_png!K14*TrAvia_png!K20</f>
        <v>98.584992887624466</v>
      </c>
      <c r="L71" s="77">
        <f>TrAvia_png!L14*TrAvia_png!L20</f>
        <v>101.90835815664973</v>
      </c>
      <c r="M71" s="77">
        <f>TrAvia_png!M14*TrAvia_png!M20</f>
        <v>109.46583202921231</v>
      </c>
      <c r="N71" s="77">
        <f>TrAvia_png!N14*TrAvia_png!N20</f>
        <v>112.21699471915507</v>
      </c>
      <c r="O71" s="77">
        <f>TrAvia_png!O14*TrAvia_png!O20</f>
        <v>114.64051910598414</v>
      </c>
      <c r="P71" s="77">
        <f>TrAvia_png!P14*TrAvia_png!P20</f>
        <v>115.02959773980896</v>
      </c>
      <c r="Q71" s="77">
        <f>TrAvia_png!Q14*TrAvia_png!Q20</f>
        <v>116.19729011016842</v>
      </c>
    </row>
    <row r="72" spans="1:17" ht="11.45" customHeight="1" x14ac:dyDescent="0.25">
      <c r="A72" s="116" t="s">
        <v>125</v>
      </c>
      <c r="B72" s="135">
        <f>TrAvia_png!B15*TrAvia_png!B21</f>
        <v>130.2297122644718</v>
      </c>
      <c r="C72" s="135">
        <f>TrAvia_png!C15*TrAvia_png!C21</f>
        <v>130.72444825369615</v>
      </c>
      <c r="D72" s="135">
        <f>TrAvia_png!D15*TrAvia_png!D21</f>
        <v>127.75287356321839</v>
      </c>
      <c r="E72" s="135">
        <f>TrAvia_png!E15*TrAvia_png!E21</f>
        <v>125.77867031276705</v>
      </c>
      <c r="F72" s="135">
        <f>TrAvia_png!F15*TrAvia_png!F21</f>
        <v>128.67674030846186</v>
      </c>
      <c r="G72" s="135">
        <f>TrAvia_png!G15*TrAvia_png!G21</f>
        <v>127.69012623205948</v>
      </c>
      <c r="H72" s="135">
        <f>TrAvia_png!H15*TrAvia_png!H21</f>
        <v>127.47277995221877</v>
      </c>
      <c r="I72" s="135">
        <f>TrAvia_png!I15*TrAvia_png!I21</f>
        <v>125.63864871249704</v>
      </c>
      <c r="J72" s="135">
        <f>TrAvia_png!J15*TrAvia_png!J21</f>
        <v>126.90941587456332</v>
      </c>
      <c r="K72" s="135">
        <f>TrAvia_png!K15*TrAvia_png!K21</f>
        <v>129.33423899619621</v>
      </c>
      <c r="L72" s="135">
        <f>TrAvia_png!L15*TrAvia_png!L21</f>
        <v>133.23813795382654</v>
      </c>
      <c r="M72" s="135">
        <f>TrAvia_png!M15*TrAvia_png!M21</f>
        <v>141.95827811543208</v>
      </c>
      <c r="N72" s="135">
        <f>TrAvia_png!N15*TrAvia_png!N21</f>
        <v>147.12857702861623</v>
      </c>
      <c r="O72" s="135">
        <f>TrAvia_png!O15*TrAvia_png!O21</f>
        <v>150.78432347924957</v>
      </c>
      <c r="P72" s="135">
        <f>TrAvia_png!P15*TrAvia_png!P21</f>
        <v>150.83092938258713</v>
      </c>
      <c r="Q72" s="135">
        <f>TrAvia_png!Q15*TrAvia_png!Q21</f>
        <v>153.17196106058665</v>
      </c>
    </row>
    <row r="73" spans="1:17" ht="11.45" customHeight="1" x14ac:dyDescent="0.25">
      <c r="A73" s="128" t="s">
        <v>132</v>
      </c>
      <c r="B73" s="133">
        <f t="shared" ref="B73:Q73" si="34">IF(B35=0,"",B35/B26)</f>
        <v>24.838921037574753</v>
      </c>
      <c r="C73" s="133">
        <f t="shared" si="34"/>
        <v>25.11596096769031</v>
      </c>
      <c r="D73" s="133">
        <f t="shared" si="34"/>
        <v>25.44845628015846</v>
      </c>
      <c r="E73" s="133">
        <f t="shared" si="34"/>
        <v>25.839080512260999</v>
      </c>
      <c r="F73" s="133">
        <f t="shared" si="34"/>
        <v>26.161962970747524</v>
      </c>
      <c r="G73" s="133">
        <f t="shared" si="34"/>
        <v>25.680647197011211</v>
      </c>
      <c r="H73" s="133">
        <f t="shared" si="34"/>
        <v>24.680939669187122</v>
      </c>
      <c r="I73" s="133">
        <f t="shared" si="34"/>
        <v>24.221965354380576</v>
      </c>
      <c r="J73" s="133">
        <f t="shared" si="34"/>
        <v>23.637926808060239</v>
      </c>
      <c r="K73" s="133">
        <f t="shared" si="34"/>
        <v>24.645648573848749</v>
      </c>
      <c r="L73" s="133">
        <f t="shared" si="34"/>
        <v>27.529564508076724</v>
      </c>
      <c r="M73" s="133">
        <f t="shared" si="34"/>
        <v>32.56217801886654</v>
      </c>
      <c r="N73" s="133">
        <f t="shared" si="34"/>
        <v>29.736631177337522</v>
      </c>
      <c r="O73" s="133">
        <f t="shared" si="34"/>
        <v>30.436443147454298</v>
      </c>
      <c r="P73" s="133">
        <f t="shared" si="34"/>
        <v>32.391022211788844</v>
      </c>
      <c r="Q73" s="133">
        <f t="shared" si="34"/>
        <v>31.764338322217263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466.92224447936013</v>
      </c>
      <c r="C78" s="134">
        <f t="shared" ref="C78:Q78" si="35">IF(C13=0,0,C13*1000000/C22)</f>
        <v>465.66528468787112</v>
      </c>
      <c r="D78" s="134">
        <f t="shared" si="35"/>
        <v>466.65165030590668</v>
      </c>
      <c r="E78" s="134">
        <f t="shared" si="35"/>
        <v>467.32663985234359</v>
      </c>
      <c r="F78" s="134">
        <f t="shared" si="35"/>
        <v>471.75447871291675</v>
      </c>
      <c r="G78" s="134">
        <f t="shared" si="35"/>
        <v>475.5746927087456</v>
      </c>
      <c r="H78" s="134">
        <f t="shared" si="35"/>
        <v>481.27420334159831</v>
      </c>
      <c r="I78" s="134">
        <f t="shared" si="35"/>
        <v>483.721560358901</v>
      </c>
      <c r="J78" s="134">
        <f t="shared" si="35"/>
        <v>487.34920305644931</v>
      </c>
      <c r="K78" s="134">
        <f t="shared" si="35"/>
        <v>477.89796395930165</v>
      </c>
      <c r="L78" s="134">
        <f t="shared" si="35"/>
        <v>477.38204766300515</v>
      </c>
      <c r="M78" s="134">
        <f t="shared" si="35"/>
        <v>478.23393067206399</v>
      </c>
      <c r="N78" s="134">
        <f t="shared" si="35"/>
        <v>479.66462635346221</v>
      </c>
      <c r="O78" s="134">
        <f t="shared" si="35"/>
        <v>483.42773152747264</v>
      </c>
      <c r="P78" s="134">
        <f t="shared" si="35"/>
        <v>484.58693404788914</v>
      </c>
      <c r="Q78" s="134">
        <f t="shared" si="35"/>
        <v>484.50461058254223</v>
      </c>
    </row>
    <row r="79" spans="1:17" ht="11.45" customHeight="1" x14ac:dyDescent="0.25">
      <c r="A79" s="116" t="s">
        <v>23</v>
      </c>
      <c r="B79" s="77">
        <v>154.7891429101071</v>
      </c>
      <c r="C79" s="77">
        <v>144.14916465543573</v>
      </c>
      <c r="D79" s="77">
        <v>168.51669643356138</v>
      </c>
      <c r="E79" s="77">
        <v>164.62695043967233</v>
      </c>
      <c r="F79" s="77">
        <v>167.65202125309548</v>
      </c>
      <c r="G79" s="77">
        <v>156.11082188059817</v>
      </c>
      <c r="H79" s="77">
        <v>336.7113244619095</v>
      </c>
      <c r="I79" s="77">
        <v>354.27226088279957</v>
      </c>
      <c r="J79" s="77">
        <v>374.26014909747784</v>
      </c>
      <c r="K79" s="77">
        <v>372.18267243286118</v>
      </c>
      <c r="L79" s="77">
        <v>369.99981082025016</v>
      </c>
      <c r="M79" s="77">
        <v>372.18253735772055</v>
      </c>
      <c r="N79" s="77">
        <v>374.32849356547553</v>
      </c>
      <c r="O79" s="77">
        <v>376.51218495705433</v>
      </c>
      <c r="P79" s="77">
        <v>378.73753776073494</v>
      </c>
      <c r="Q79" s="77">
        <v>380.92536752366647</v>
      </c>
    </row>
    <row r="80" spans="1:17" ht="11.45" customHeight="1" x14ac:dyDescent="0.25">
      <c r="A80" s="116" t="s">
        <v>127</v>
      </c>
      <c r="B80" s="77">
        <v>602.34520496524863</v>
      </c>
      <c r="C80" s="77">
        <v>609.78940909473988</v>
      </c>
      <c r="D80" s="77">
        <v>601.10410333195284</v>
      </c>
      <c r="E80" s="77">
        <v>604.9899609953693</v>
      </c>
      <c r="F80" s="77">
        <v>605.6723444945037</v>
      </c>
      <c r="G80" s="77">
        <v>614.05400448834928</v>
      </c>
      <c r="H80" s="77">
        <v>501.41159974916815</v>
      </c>
      <c r="I80" s="77">
        <v>492.55228178899694</v>
      </c>
      <c r="J80" s="77">
        <v>478.8101975900837</v>
      </c>
      <c r="K80" s="77">
        <v>439.04114511761446</v>
      </c>
      <c r="L80" s="77">
        <v>425.00033089964398</v>
      </c>
      <c r="M80" s="77">
        <v>424.99971381754148</v>
      </c>
      <c r="N80" s="77">
        <v>424.99990662361023</v>
      </c>
      <c r="O80" s="77">
        <v>424.99984847897321</v>
      </c>
      <c r="P80" s="77">
        <v>425.0000311066787</v>
      </c>
      <c r="Q80" s="77">
        <v>424.99984744750037</v>
      </c>
    </row>
    <row r="81" spans="1:17" ht="11.45" customHeight="1" x14ac:dyDescent="0.25">
      <c r="A81" s="116" t="s">
        <v>125</v>
      </c>
      <c r="B81" s="77">
        <v>510.00039628146936</v>
      </c>
      <c r="C81" s="77">
        <v>510.00052870609488</v>
      </c>
      <c r="D81" s="77">
        <v>510.00025437496123</v>
      </c>
      <c r="E81" s="77">
        <v>510.00031734065925</v>
      </c>
      <c r="F81" s="77">
        <v>510.00035465557289</v>
      </c>
      <c r="G81" s="77">
        <v>510.00045662809532</v>
      </c>
      <c r="H81" s="77">
        <v>510.00035411803913</v>
      </c>
      <c r="I81" s="77">
        <v>510.00038942257061</v>
      </c>
      <c r="J81" s="77">
        <v>510.00047018294254</v>
      </c>
      <c r="K81" s="77">
        <v>510.00037657568885</v>
      </c>
      <c r="L81" s="77">
        <v>510.000319795792</v>
      </c>
      <c r="M81" s="77">
        <v>510.00043854609265</v>
      </c>
      <c r="N81" s="77">
        <v>510.00032324594764</v>
      </c>
      <c r="O81" s="77">
        <v>510.00041827063399</v>
      </c>
      <c r="P81" s="77">
        <v>510.00037824515965</v>
      </c>
      <c r="Q81" s="77">
        <v>510.00043900936697</v>
      </c>
    </row>
    <row r="82" spans="1:17" ht="11.45" customHeight="1" x14ac:dyDescent="0.25">
      <c r="A82" s="128" t="s">
        <v>18</v>
      </c>
      <c r="B82" s="133">
        <f>IF(B17=0,0,B17*1000000/B26)</f>
        <v>809.77836721532242</v>
      </c>
      <c r="C82" s="133">
        <f t="shared" ref="C82:Q82" si="36">IF(C17=0,0,C17*1000000/C26)</f>
        <v>808.04538372060961</v>
      </c>
      <c r="D82" s="133">
        <f t="shared" si="36"/>
        <v>807.08547312067196</v>
      </c>
      <c r="E82" s="133">
        <f t="shared" si="36"/>
        <v>808.13763481414662</v>
      </c>
      <c r="F82" s="133">
        <f t="shared" si="36"/>
        <v>810.99456757059852</v>
      </c>
      <c r="G82" s="133">
        <f t="shared" si="36"/>
        <v>719.42387012032623</v>
      </c>
      <c r="H82" s="133">
        <f t="shared" si="36"/>
        <v>534.2216875382361</v>
      </c>
      <c r="I82" s="133">
        <f t="shared" si="36"/>
        <v>512.97764003599502</v>
      </c>
      <c r="J82" s="133">
        <f t="shared" si="36"/>
        <v>530.65206650231153</v>
      </c>
      <c r="K82" s="133">
        <f t="shared" si="36"/>
        <v>563.67257514039875</v>
      </c>
      <c r="L82" s="133">
        <f t="shared" si="36"/>
        <v>696.51517197523958</v>
      </c>
      <c r="M82" s="133">
        <f t="shared" si="36"/>
        <v>691.09959808569772</v>
      </c>
      <c r="N82" s="133">
        <f t="shared" si="36"/>
        <v>685.24080088937592</v>
      </c>
      <c r="O82" s="133">
        <f t="shared" si="36"/>
        <v>673.48188468639489</v>
      </c>
      <c r="P82" s="133">
        <f t="shared" si="36"/>
        <v>809.06115418535205</v>
      </c>
      <c r="Q82" s="133">
        <f t="shared" si="36"/>
        <v>622.55696431989668</v>
      </c>
    </row>
    <row r="83" spans="1:17" ht="11.45" customHeight="1" x14ac:dyDescent="0.25">
      <c r="A83" s="95" t="s">
        <v>126</v>
      </c>
      <c r="B83" s="75">
        <v>756.03892990222755</v>
      </c>
      <c r="C83" s="75">
        <v>756.77237721662959</v>
      </c>
      <c r="D83" s="75">
        <v>755.78370794371074</v>
      </c>
      <c r="E83" s="75">
        <v>756.66803301666084</v>
      </c>
      <c r="F83" s="75">
        <v>756.78318161649156</v>
      </c>
      <c r="G83" s="75">
        <v>658.17209550814709</v>
      </c>
      <c r="H83" s="75">
        <v>435.74922847674816</v>
      </c>
      <c r="I83" s="75">
        <v>404.9175762439383</v>
      </c>
      <c r="J83" s="75">
        <v>404.53183417925078</v>
      </c>
      <c r="K83" s="75">
        <v>404.38482806103571</v>
      </c>
      <c r="L83" s="75">
        <v>505.75421685551862</v>
      </c>
      <c r="M83" s="75">
        <v>500.41576785298287</v>
      </c>
      <c r="N83" s="75">
        <v>497.08624597471487</v>
      </c>
      <c r="O83" s="75">
        <v>488.80088221197138</v>
      </c>
      <c r="P83" s="75">
        <v>488.8473075606401</v>
      </c>
      <c r="Q83" s="75">
        <v>488.31707352110215</v>
      </c>
    </row>
    <row r="84" spans="1:17" ht="11.45" customHeight="1" x14ac:dyDescent="0.25">
      <c r="A84" s="93" t="s">
        <v>125</v>
      </c>
      <c r="B84" s="74">
        <v>1162.443424582508</v>
      </c>
      <c r="C84" s="74">
        <v>1158.4109281644733</v>
      </c>
      <c r="D84" s="74">
        <v>1160.4976332286276</v>
      </c>
      <c r="E84" s="74">
        <v>1145.5494688198855</v>
      </c>
      <c r="F84" s="74">
        <v>1168.1519338564801</v>
      </c>
      <c r="G84" s="74">
        <v>1164.3051804614172</v>
      </c>
      <c r="H84" s="74">
        <v>1287.5359993586194</v>
      </c>
      <c r="I84" s="74">
        <v>1405.6477322312455</v>
      </c>
      <c r="J84" s="74">
        <v>1614.1395169140606</v>
      </c>
      <c r="K84" s="74">
        <v>1646.8292552800679</v>
      </c>
      <c r="L84" s="74">
        <v>1520.2556599922166</v>
      </c>
      <c r="M84" s="74">
        <v>1077.7640316131474</v>
      </c>
      <c r="N84" s="74">
        <v>1228.7984039761745</v>
      </c>
      <c r="O84" s="74">
        <v>1112.099265563151</v>
      </c>
      <c r="P84" s="74">
        <v>1570.9492720165633</v>
      </c>
      <c r="Q84" s="74">
        <v>930.00961743971652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51399.884923728321</v>
      </c>
      <c r="C87" s="132">
        <f t="shared" si="37"/>
        <v>50548.986154722559</v>
      </c>
      <c r="D87" s="132">
        <f t="shared" si="37"/>
        <v>49482.061925280672</v>
      </c>
      <c r="E87" s="132">
        <f t="shared" si="37"/>
        <v>48714.307267625445</v>
      </c>
      <c r="F87" s="132">
        <f t="shared" si="37"/>
        <v>50355.32137135433</v>
      </c>
      <c r="G87" s="132">
        <f t="shared" si="37"/>
        <v>51012.558363679891</v>
      </c>
      <c r="H87" s="132">
        <f t="shared" si="37"/>
        <v>54836.529345594645</v>
      </c>
      <c r="I87" s="132">
        <f t="shared" si="37"/>
        <v>54959.508900069552</v>
      </c>
      <c r="J87" s="132">
        <f t="shared" si="37"/>
        <v>56596.08037084739</v>
      </c>
      <c r="K87" s="132">
        <f t="shared" si="37"/>
        <v>55974.03621394487</v>
      </c>
      <c r="L87" s="132">
        <f t="shared" si="37"/>
        <v>58138.919852295367</v>
      </c>
      <c r="M87" s="132">
        <f t="shared" si="37"/>
        <v>62145.639621319657</v>
      </c>
      <c r="N87" s="132">
        <f t="shared" si="37"/>
        <v>64742.762667347539</v>
      </c>
      <c r="O87" s="132">
        <f t="shared" si="37"/>
        <v>67580.286802594434</v>
      </c>
      <c r="P87" s="132">
        <f t="shared" si="37"/>
        <v>68079.28730320037</v>
      </c>
      <c r="Q87" s="132">
        <f t="shared" si="37"/>
        <v>69039.281264615071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9850.6367558128804</v>
      </c>
      <c r="C88" s="42">
        <f t="shared" si="38"/>
        <v>9033.7101170657443</v>
      </c>
      <c r="D88" s="42">
        <f t="shared" si="38"/>
        <v>10624.424810286839</v>
      </c>
      <c r="E88" s="42">
        <f t="shared" si="38"/>
        <v>10565.65666572424</v>
      </c>
      <c r="F88" s="42">
        <f t="shared" si="38"/>
        <v>10751.484805890486</v>
      </c>
      <c r="G88" s="42">
        <f t="shared" si="38"/>
        <v>9935.0583393055458</v>
      </c>
      <c r="H88" s="42">
        <f t="shared" si="38"/>
        <v>21463.816428426446</v>
      </c>
      <c r="I88" s="42">
        <f t="shared" si="38"/>
        <v>22889.036040694005</v>
      </c>
      <c r="J88" s="42">
        <f t="shared" si="38"/>
        <v>24342.066644414776</v>
      </c>
      <c r="K88" s="42">
        <f t="shared" si="38"/>
        <v>23919.851960784315</v>
      </c>
      <c r="L88" s="42">
        <f t="shared" si="38"/>
        <v>24380.656027397261</v>
      </c>
      <c r="M88" s="42">
        <f t="shared" si="38"/>
        <v>25470.760430121165</v>
      </c>
      <c r="N88" s="42">
        <f t="shared" si="38"/>
        <v>26225.438703842778</v>
      </c>
      <c r="O88" s="42">
        <f t="shared" si="38"/>
        <v>26545.929925234213</v>
      </c>
      <c r="P88" s="42">
        <f t="shared" si="38"/>
        <v>27619.073869329008</v>
      </c>
      <c r="Q88" s="42">
        <f t="shared" si="38"/>
        <v>28314.243032378181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56248.723870351285</v>
      </c>
      <c r="C89" s="42">
        <f t="shared" si="39"/>
        <v>56986.854951037654</v>
      </c>
      <c r="D89" s="42">
        <f t="shared" si="39"/>
        <v>56689.095708602355</v>
      </c>
      <c r="E89" s="42">
        <f t="shared" si="39"/>
        <v>57485.998782671915</v>
      </c>
      <c r="F89" s="42">
        <f t="shared" si="39"/>
        <v>57769.275062887034</v>
      </c>
      <c r="G89" s="42">
        <f t="shared" si="39"/>
        <v>59180.678915304539</v>
      </c>
      <c r="H89" s="42">
        <f t="shared" si="39"/>
        <v>48398.302063461655</v>
      </c>
      <c r="I89" s="42">
        <f t="shared" si="39"/>
        <v>48240.373202952658</v>
      </c>
      <c r="J89" s="42">
        <f t="shared" si="39"/>
        <v>47066.148688204783</v>
      </c>
      <c r="K89" s="42">
        <f t="shared" si="39"/>
        <v>43282.868168794521</v>
      </c>
      <c r="L89" s="42">
        <f t="shared" si="39"/>
        <v>43311.085938015567</v>
      </c>
      <c r="M89" s="42">
        <f t="shared" si="39"/>
        <v>46522.947285214301</v>
      </c>
      <c r="N89" s="42">
        <f t="shared" si="39"/>
        <v>47692.212277223072</v>
      </c>
      <c r="O89" s="42">
        <f t="shared" si="39"/>
        <v>48722.203249594095</v>
      </c>
      <c r="P89" s="42">
        <f t="shared" si="39"/>
        <v>48887.582617607542</v>
      </c>
      <c r="Q89" s="42">
        <f t="shared" si="39"/>
        <v>49383.830570634527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66417.204862502345</v>
      </c>
      <c r="C90" s="42">
        <f t="shared" si="40"/>
        <v>66669.53772419758</v>
      </c>
      <c r="D90" s="42">
        <f t="shared" si="40"/>
        <v>65153.998014373639</v>
      </c>
      <c r="E90" s="42">
        <f t="shared" si="40"/>
        <v>64147.161774197353</v>
      </c>
      <c r="F90" s="42">
        <f t="shared" si="40"/>
        <v>65625.183193238612</v>
      </c>
      <c r="G90" s="42">
        <f t="shared" si="40"/>
        <v>65122.022685249474</v>
      </c>
      <c r="H90" s="42">
        <f t="shared" si="40"/>
        <v>65011.162916042456</v>
      </c>
      <c r="I90" s="42">
        <f t="shared" si="40"/>
        <v>64075.759769899043</v>
      </c>
      <c r="J90" s="42">
        <f t="shared" si="40"/>
        <v>64723.861766669885</v>
      </c>
      <c r="K90" s="42">
        <f t="shared" si="40"/>
        <v>65960.510592190214</v>
      </c>
      <c r="L90" s="42">
        <f t="shared" si="40"/>
        <v>67951.492965447382</v>
      </c>
      <c r="M90" s="42">
        <f t="shared" si="40"/>
        <v>72398.784094118542</v>
      </c>
      <c r="N90" s="42">
        <f t="shared" si="40"/>
        <v>75035.621843310582</v>
      </c>
      <c r="O90" s="42">
        <f t="shared" si="40"/>
        <v>76900.068043071849</v>
      </c>
      <c r="P90" s="42">
        <f t="shared" si="40"/>
        <v>76923.831036188407</v>
      </c>
      <c r="Q90" s="42">
        <f t="shared" si="40"/>
        <v>78117.767384824852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21664.145489953618</v>
      </c>
      <c r="C91" s="131">
        <f t="shared" si="41"/>
        <v>21749.450413199753</v>
      </c>
      <c r="D91" s="131">
        <f t="shared" si="41"/>
        <v>22009.163157653657</v>
      </c>
      <c r="E91" s="131">
        <f t="shared" si="41"/>
        <v>22315.096217187649</v>
      </c>
      <c r="F91" s="131">
        <f t="shared" si="41"/>
        <v>22750.858573440215</v>
      </c>
      <c r="G91" s="131">
        <f t="shared" si="41"/>
        <v>20272.771908958224</v>
      </c>
      <c r="H91" s="131">
        <f t="shared" si="41"/>
        <v>16123.476786954761</v>
      </c>
      <c r="I91" s="131">
        <f t="shared" si="41"/>
        <v>15704.887415383899</v>
      </c>
      <c r="J91" s="131">
        <f t="shared" si="41"/>
        <v>16402.533175355449</v>
      </c>
      <c r="K91" s="131">
        <f t="shared" si="41"/>
        <v>18512.537326675712</v>
      </c>
      <c r="L91" s="131">
        <f t="shared" si="41"/>
        <v>24421.940170940172</v>
      </c>
      <c r="M91" s="131">
        <f t="shared" si="41"/>
        <v>26611.88286863426</v>
      </c>
      <c r="N91" s="131">
        <f t="shared" si="41"/>
        <v>24718.586364611714</v>
      </c>
      <c r="O91" s="131">
        <f t="shared" si="41"/>
        <v>24199.198662313382</v>
      </c>
      <c r="P91" s="131">
        <f t="shared" si="41"/>
        <v>32787.307454311813</v>
      </c>
      <c r="Q91" s="131">
        <f t="shared" si="41"/>
        <v>22333.449976026135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15456.053658959108</v>
      </c>
      <c r="C92" s="37">
        <f t="shared" si="42"/>
        <v>15865.170445465432</v>
      </c>
      <c r="D92" s="37">
        <f t="shared" si="42"/>
        <v>16089.705384988152</v>
      </c>
      <c r="E92" s="37">
        <f t="shared" si="42"/>
        <v>16336.748181854957</v>
      </c>
      <c r="F92" s="37">
        <f t="shared" si="42"/>
        <v>16549.274816607161</v>
      </c>
      <c r="G92" s="37">
        <f t="shared" si="42"/>
        <v>14243.002600496277</v>
      </c>
      <c r="H92" s="37">
        <f t="shared" si="42"/>
        <v>9055.0136568187736</v>
      </c>
      <c r="I92" s="37">
        <f t="shared" si="42"/>
        <v>8320.281828736006</v>
      </c>
      <c r="J92" s="37">
        <f t="shared" si="42"/>
        <v>8121.4873349785712</v>
      </c>
      <c r="K92" s="37">
        <f t="shared" si="42"/>
        <v>8241.3271863610153</v>
      </c>
      <c r="L92" s="37">
        <f t="shared" si="42"/>
        <v>10701.567278151635</v>
      </c>
      <c r="M92" s="37">
        <f t="shared" si="42"/>
        <v>10977.884341672756</v>
      </c>
      <c r="N92" s="37">
        <f t="shared" si="42"/>
        <v>10811.041205497122</v>
      </c>
      <c r="O92" s="37">
        <f t="shared" si="42"/>
        <v>10753.134671395861</v>
      </c>
      <c r="P92" s="37">
        <f t="shared" si="42"/>
        <v>11611.729230751644</v>
      </c>
      <c r="Q92" s="37">
        <f t="shared" si="42"/>
        <v>11447.74041707282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62404.748130855107</v>
      </c>
      <c r="C93" s="36">
        <f t="shared" si="43"/>
        <v>61958.696859384319</v>
      </c>
      <c r="D93" s="36">
        <f t="shared" si="43"/>
        <v>62787.650036016043</v>
      </c>
      <c r="E93" s="36">
        <f t="shared" si="43"/>
        <v>61506.48889325752</v>
      </c>
      <c r="F93" s="36">
        <f t="shared" si="43"/>
        <v>63608.351559634473</v>
      </c>
      <c r="G93" s="36">
        <f t="shared" si="43"/>
        <v>64067.938465155523</v>
      </c>
      <c r="H93" s="36">
        <f t="shared" si="43"/>
        <v>70197.219732495068</v>
      </c>
      <c r="I93" s="36">
        <f t="shared" si="43"/>
        <v>76708.150957257763</v>
      </c>
      <c r="J93" s="36">
        <f t="shared" si="43"/>
        <v>87544.245167684116</v>
      </c>
      <c r="K93" s="36">
        <f t="shared" si="43"/>
        <v>88356.766280815616</v>
      </c>
      <c r="L93" s="36">
        <f t="shared" si="43"/>
        <v>83669.004935254299</v>
      </c>
      <c r="M93" s="36">
        <f t="shared" si="43"/>
        <v>58314.157659417302</v>
      </c>
      <c r="N93" s="36">
        <f t="shared" si="43"/>
        <v>64895.939046498323</v>
      </c>
      <c r="O93" s="36">
        <f t="shared" si="43"/>
        <v>56133.600640742487</v>
      </c>
      <c r="P93" s="36">
        <f t="shared" si="43"/>
        <v>83170.579779334279</v>
      </c>
      <c r="Q93" s="36">
        <f t="shared" si="43"/>
        <v>47265.236385241806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1888.7201083979442</v>
      </c>
      <c r="C96" s="132">
        <f t="shared" si="44"/>
        <v>1905.7271756606808</v>
      </c>
      <c r="D96" s="132">
        <f t="shared" si="44"/>
        <v>1913.8842230934849</v>
      </c>
      <c r="E96" s="132">
        <f t="shared" si="44"/>
        <v>1927.0955384805832</v>
      </c>
      <c r="F96" s="132">
        <f t="shared" si="44"/>
        <v>1909.557876444961</v>
      </c>
      <c r="G96" s="132">
        <f t="shared" si="44"/>
        <v>1902.0510776044769</v>
      </c>
      <c r="H96" s="132">
        <f t="shared" si="44"/>
        <v>1812.8757193278916</v>
      </c>
      <c r="I96" s="132">
        <f t="shared" si="44"/>
        <v>1803.7377653120429</v>
      </c>
      <c r="J96" s="132">
        <f t="shared" si="44"/>
        <v>1785.6961970554632</v>
      </c>
      <c r="K96" s="132">
        <f t="shared" si="44"/>
        <v>1803.1955496725648</v>
      </c>
      <c r="L96" s="132">
        <f t="shared" si="44"/>
        <v>1796.8863549936393</v>
      </c>
      <c r="M96" s="132">
        <f t="shared" si="44"/>
        <v>1794.3055634472646</v>
      </c>
      <c r="N96" s="132">
        <f t="shared" si="44"/>
        <v>1789.5947336968968</v>
      </c>
      <c r="O96" s="132">
        <f t="shared" si="44"/>
        <v>1775.7165162524</v>
      </c>
      <c r="P96" s="132">
        <f t="shared" si="44"/>
        <v>1771.7777806782806</v>
      </c>
      <c r="Q96" s="132">
        <f t="shared" si="44"/>
        <v>1772.5595835870351</v>
      </c>
    </row>
    <row r="97" spans="1:17" ht="11.45" customHeight="1" x14ac:dyDescent="0.25">
      <c r="A97" s="116" t="s">
        <v>23</v>
      </c>
      <c r="B97" s="42">
        <f t="shared" ref="B97:Q97" si="45">IF(B23=0,0,B23/B50)</f>
        <v>2785.0000000002065</v>
      </c>
      <c r="C97" s="42">
        <f t="shared" si="45"/>
        <v>2813.0000000003834</v>
      </c>
      <c r="D97" s="42">
        <f t="shared" si="45"/>
        <v>2749.0000000000673</v>
      </c>
      <c r="E97" s="42">
        <f t="shared" si="45"/>
        <v>2759.0000000000955</v>
      </c>
      <c r="F97" s="42">
        <f t="shared" si="45"/>
        <v>2751.000000000437</v>
      </c>
      <c r="G97" s="42">
        <f t="shared" si="45"/>
        <v>2781.9999999997694</v>
      </c>
      <c r="H97" s="42">
        <f t="shared" si="45"/>
        <v>2375.0000000003101</v>
      </c>
      <c r="I97" s="42">
        <f t="shared" si="45"/>
        <v>2342.0000000003206</v>
      </c>
      <c r="J97" s="42">
        <f t="shared" si="45"/>
        <v>2305.0000000005384</v>
      </c>
      <c r="K97" s="42">
        <f t="shared" si="45"/>
        <v>2309.0000000003261</v>
      </c>
      <c r="L97" s="42">
        <f t="shared" si="45"/>
        <v>2313.0000000000318</v>
      </c>
      <c r="M97" s="42">
        <f t="shared" si="45"/>
        <v>2309.0000000003429</v>
      </c>
      <c r="N97" s="42">
        <f t="shared" si="45"/>
        <v>2304.9999999996103</v>
      </c>
      <c r="O97" s="42">
        <f t="shared" si="45"/>
        <v>2301.0000000001733</v>
      </c>
      <c r="P97" s="42">
        <f t="shared" si="45"/>
        <v>2297.0000000005825</v>
      </c>
      <c r="Q97" s="42">
        <f t="shared" si="45"/>
        <v>2293.0000000006303</v>
      </c>
    </row>
    <row r="98" spans="1:17" ht="11.45" customHeight="1" x14ac:dyDescent="0.25">
      <c r="A98" s="116" t="s">
        <v>127</v>
      </c>
      <c r="B98" s="42">
        <f t="shared" ref="B98:Q98" si="46">IF(B24=0,0,B24/B51)</f>
        <v>1841.9999999998529</v>
      </c>
      <c r="C98" s="42">
        <f t="shared" si="46"/>
        <v>1834.9999999999984</v>
      </c>
      <c r="D98" s="42">
        <f t="shared" si="46"/>
        <v>1842.9999999998774</v>
      </c>
      <c r="E98" s="42">
        <f t="shared" si="46"/>
        <v>1839.9999999999568</v>
      </c>
      <c r="F98" s="42">
        <f t="shared" si="46"/>
        <v>1839.0000000000221</v>
      </c>
      <c r="G98" s="42">
        <f t="shared" si="46"/>
        <v>1830.9999999999225</v>
      </c>
      <c r="H98" s="42">
        <f t="shared" si="46"/>
        <v>1948.0000000000966</v>
      </c>
      <c r="I98" s="42">
        <f t="shared" si="46"/>
        <v>1957.999999999864</v>
      </c>
      <c r="J98" s="42">
        <f t="shared" si="46"/>
        <v>1974.0000000001828</v>
      </c>
      <c r="K98" s="42">
        <f t="shared" si="46"/>
        <v>2019.9999999996983</v>
      </c>
      <c r="L98" s="42">
        <f t="shared" si="46"/>
        <v>2036.9999999998183</v>
      </c>
      <c r="M98" s="42">
        <f t="shared" si="46"/>
        <v>2037.000000000118</v>
      </c>
      <c r="N98" s="42">
        <f t="shared" si="46"/>
        <v>2037.0000000002574</v>
      </c>
      <c r="O98" s="42">
        <f t="shared" si="46"/>
        <v>2036.9999999997362</v>
      </c>
      <c r="P98" s="42">
        <f t="shared" si="46"/>
        <v>2036.9999999998788</v>
      </c>
      <c r="Q98" s="42">
        <f t="shared" si="46"/>
        <v>2036.9999999997403</v>
      </c>
    </row>
    <row r="99" spans="1:17" ht="11.45" customHeight="1" x14ac:dyDescent="0.25">
      <c r="A99" s="116" t="s">
        <v>125</v>
      </c>
      <c r="B99" s="42">
        <f t="shared" ref="B99:Q99" si="47">IF(B25=0,0,B25/B52)</f>
        <v>1678.9999999999716</v>
      </c>
      <c r="C99" s="42">
        <f t="shared" si="47"/>
        <v>1678.9999999999493</v>
      </c>
      <c r="D99" s="42">
        <f t="shared" si="47"/>
        <v>1678.9999999999391</v>
      </c>
      <c r="E99" s="42">
        <f t="shared" si="47"/>
        <v>1678.9999999999445</v>
      </c>
      <c r="F99" s="42">
        <f t="shared" si="47"/>
        <v>1678.9999999999643</v>
      </c>
      <c r="G99" s="42">
        <f t="shared" si="47"/>
        <v>1679.0000000000377</v>
      </c>
      <c r="H99" s="42">
        <f t="shared" si="47"/>
        <v>1678.9999999999284</v>
      </c>
      <c r="I99" s="42">
        <f t="shared" si="47"/>
        <v>1678.9999999999541</v>
      </c>
      <c r="J99" s="42">
        <f t="shared" si="47"/>
        <v>1678.9999999999491</v>
      </c>
      <c r="K99" s="42">
        <f t="shared" si="47"/>
        <v>1678.9999999999859</v>
      </c>
      <c r="L99" s="42">
        <f t="shared" si="47"/>
        <v>1679.0000000000107</v>
      </c>
      <c r="M99" s="42">
        <f t="shared" si="47"/>
        <v>1678.9999999999341</v>
      </c>
      <c r="N99" s="42">
        <f t="shared" si="47"/>
        <v>1678.9999999999493</v>
      </c>
      <c r="O99" s="42">
        <f t="shared" si="47"/>
        <v>1679.0000000000018</v>
      </c>
      <c r="P99" s="42">
        <f t="shared" si="47"/>
        <v>1678.999999999997</v>
      </c>
      <c r="Q99" s="42">
        <f t="shared" si="47"/>
        <v>1678.9999999999538</v>
      </c>
    </row>
    <row r="100" spans="1:17" ht="11.45" customHeight="1" x14ac:dyDescent="0.25">
      <c r="A100" s="128" t="s">
        <v>18</v>
      </c>
      <c r="B100" s="131">
        <f t="shared" ref="B100:Q100" si="48">IF(B26=0,0,B26/B53)</f>
        <v>60.5</v>
      </c>
      <c r="C100" s="131">
        <f t="shared" si="48"/>
        <v>70.5</v>
      </c>
      <c r="D100" s="131">
        <f t="shared" si="48"/>
        <v>71</v>
      </c>
      <c r="E100" s="131">
        <f t="shared" si="48"/>
        <v>68</v>
      </c>
      <c r="F100" s="131">
        <f t="shared" si="48"/>
        <v>64.5</v>
      </c>
      <c r="G100" s="131">
        <f t="shared" si="48"/>
        <v>78.5</v>
      </c>
      <c r="H100" s="131">
        <f t="shared" si="48"/>
        <v>86.5</v>
      </c>
      <c r="I100" s="131">
        <f t="shared" si="48"/>
        <v>106.5</v>
      </c>
      <c r="J100" s="131">
        <f t="shared" si="48"/>
        <v>105.5</v>
      </c>
      <c r="K100" s="131">
        <f t="shared" si="48"/>
        <v>78</v>
      </c>
      <c r="L100" s="131">
        <f t="shared" si="48"/>
        <v>58.5</v>
      </c>
      <c r="M100" s="131">
        <f t="shared" si="48"/>
        <v>54.5</v>
      </c>
      <c r="N100" s="131">
        <f t="shared" si="48"/>
        <v>52.5</v>
      </c>
      <c r="O100" s="131">
        <f t="shared" si="48"/>
        <v>54</v>
      </c>
      <c r="P100" s="131">
        <f t="shared" si="48"/>
        <v>49</v>
      </c>
      <c r="Q100" s="131">
        <f t="shared" si="48"/>
        <v>51</v>
      </c>
    </row>
    <row r="101" spans="1:17" ht="11.45" customHeight="1" x14ac:dyDescent="0.25">
      <c r="A101" s="95" t="s">
        <v>126</v>
      </c>
      <c r="B101" s="37">
        <f t="shared" ref="B101:Q101" si="49">IF(B27=0,0,B27/B54)</f>
        <v>105</v>
      </c>
      <c r="C101" s="37">
        <f t="shared" si="49"/>
        <v>122.99999999999999</v>
      </c>
      <c r="D101" s="37">
        <f t="shared" si="49"/>
        <v>124</v>
      </c>
      <c r="E101" s="37">
        <f t="shared" si="49"/>
        <v>118.00000000000001</v>
      </c>
      <c r="F101" s="37">
        <f t="shared" si="49"/>
        <v>111.99999999999999</v>
      </c>
      <c r="G101" s="37">
        <f t="shared" si="49"/>
        <v>138</v>
      </c>
      <c r="H101" s="37">
        <f t="shared" si="49"/>
        <v>153</v>
      </c>
      <c r="I101" s="37">
        <f t="shared" si="49"/>
        <v>190</v>
      </c>
      <c r="J101" s="37">
        <f t="shared" si="49"/>
        <v>189</v>
      </c>
      <c r="K101" s="37">
        <f t="shared" si="49"/>
        <v>136</v>
      </c>
      <c r="L101" s="37">
        <f t="shared" si="49"/>
        <v>95</v>
      </c>
      <c r="M101" s="37">
        <f t="shared" si="49"/>
        <v>73</v>
      </c>
      <c r="N101" s="37">
        <f t="shared" si="49"/>
        <v>78</v>
      </c>
      <c r="O101" s="37">
        <f t="shared" si="49"/>
        <v>76</v>
      </c>
      <c r="P101" s="37">
        <f t="shared" si="49"/>
        <v>69</v>
      </c>
      <c r="Q101" s="37">
        <f t="shared" si="49"/>
        <v>71</v>
      </c>
    </row>
    <row r="102" spans="1:17" ht="11.45" customHeight="1" x14ac:dyDescent="0.25">
      <c r="A102" s="93" t="s">
        <v>125</v>
      </c>
      <c r="B102" s="36">
        <f t="shared" ref="B102:Q102" si="50">IF(B28=0,0,B28/B55)</f>
        <v>16</v>
      </c>
      <c r="C102" s="36">
        <f t="shared" si="50"/>
        <v>18</v>
      </c>
      <c r="D102" s="36">
        <f t="shared" si="50"/>
        <v>18</v>
      </c>
      <c r="E102" s="36">
        <f t="shared" si="50"/>
        <v>18</v>
      </c>
      <c r="F102" s="36">
        <f t="shared" si="50"/>
        <v>17</v>
      </c>
      <c r="G102" s="36">
        <f t="shared" si="50"/>
        <v>18.999999999999996</v>
      </c>
      <c r="H102" s="36">
        <f t="shared" si="50"/>
        <v>20</v>
      </c>
      <c r="I102" s="36">
        <f t="shared" si="50"/>
        <v>23.000000000000004</v>
      </c>
      <c r="J102" s="36">
        <f t="shared" si="50"/>
        <v>21.999999999999996</v>
      </c>
      <c r="K102" s="36">
        <f t="shared" si="50"/>
        <v>20</v>
      </c>
      <c r="L102" s="36">
        <f t="shared" si="50"/>
        <v>22</v>
      </c>
      <c r="M102" s="36">
        <f t="shared" si="50"/>
        <v>36</v>
      </c>
      <c r="N102" s="36">
        <f t="shared" si="50"/>
        <v>27</v>
      </c>
      <c r="O102" s="36">
        <f t="shared" si="50"/>
        <v>32</v>
      </c>
      <c r="P102" s="36">
        <f t="shared" si="50"/>
        <v>29</v>
      </c>
      <c r="Q102" s="36">
        <f t="shared" si="50"/>
        <v>31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3.9580801035823933E-2</v>
      </c>
      <c r="C106" s="52">
        <f t="shared" si="52"/>
        <v>3.9187643585475163E-2</v>
      </c>
      <c r="D106" s="52">
        <f t="shared" si="52"/>
        <v>4.9035965734950088E-2</v>
      </c>
      <c r="E106" s="52">
        <f t="shared" si="52"/>
        <v>5.1365479638232993E-2</v>
      </c>
      <c r="F106" s="52">
        <f t="shared" si="52"/>
        <v>4.7368075994792209E-2</v>
      </c>
      <c r="G106" s="52">
        <f t="shared" si="52"/>
        <v>4.1525331260336716E-2</v>
      </c>
      <c r="H106" s="52">
        <f t="shared" si="52"/>
        <v>6.0917830752446084E-2</v>
      </c>
      <c r="I106" s="52">
        <f t="shared" si="52"/>
        <v>6.1270924335577674E-2</v>
      </c>
      <c r="J106" s="52">
        <f t="shared" si="52"/>
        <v>5.5386461777468136E-2</v>
      </c>
      <c r="K106" s="52">
        <f t="shared" si="52"/>
        <v>5.8220871701367846E-2</v>
      </c>
      <c r="L106" s="52">
        <f t="shared" si="52"/>
        <v>5.0122266594781383E-2</v>
      </c>
      <c r="M106" s="52">
        <f t="shared" si="52"/>
        <v>4.8027335001829957E-2</v>
      </c>
      <c r="N106" s="52">
        <f t="shared" si="52"/>
        <v>4.1891070399150514E-2</v>
      </c>
      <c r="O106" s="52">
        <f t="shared" si="52"/>
        <v>3.2884302863314577E-2</v>
      </c>
      <c r="P106" s="52">
        <f t="shared" si="52"/>
        <v>3.1206152764678138E-2</v>
      </c>
      <c r="Q106" s="52">
        <f t="shared" si="52"/>
        <v>3.0558753233704126E-2</v>
      </c>
    </row>
    <row r="107" spans="1:17" ht="11.45" customHeight="1" x14ac:dyDescent="0.25">
      <c r="A107" s="116" t="s">
        <v>127</v>
      </c>
      <c r="B107" s="52">
        <f t="shared" ref="B107:Q107" si="53">IF(B6=0,0,B6/B$4)</f>
        <v>0.358875818297819</v>
      </c>
      <c r="C107" s="52">
        <f t="shared" si="53"/>
        <v>0.40544237692817153</v>
      </c>
      <c r="D107" s="52">
        <f t="shared" si="53"/>
        <v>0.43559543382951027</v>
      </c>
      <c r="E107" s="52">
        <f t="shared" si="53"/>
        <v>0.48599205762013309</v>
      </c>
      <c r="F107" s="52">
        <f t="shared" si="53"/>
        <v>0.45212847696358027</v>
      </c>
      <c r="G107" s="52">
        <f t="shared" si="53"/>
        <v>0.45744475800578904</v>
      </c>
      <c r="H107" s="52">
        <f t="shared" si="53"/>
        <v>0.18048001925091195</v>
      </c>
      <c r="I107" s="52">
        <f t="shared" si="53"/>
        <v>0.16944102053246471</v>
      </c>
      <c r="J107" s="52">
        <f t="shared" si="53"/>
        <v>0.13787965841941288</v>
      </c>
      <c r="K107" s="52">
        <f t="shared" si="53"/>
        <v>0.14521831620862552</v>
      </c>
      <c r="L107" s="52">
        <f t="shared" si="53"/>
        <v>0.13921928399199379</v>
      </c>
      <c r="M107" s="52">
        <f t="shared" si="53"/>
        <v>0.13753962573753506</v>
      </c>
      <c r="N107" s="52">
        <f t="shared" si="53"/>
        <v>0.14130439752467669</v>
      </c>
      <c r="O107" s="52">
        <f t="shared" si="53"/>
        <v>0.13059785575761432</v>
      </c>
      <c r="P107" s="52">
        <f t="shared" si="53"/>
        <v>0.12939686134022235</v>
      </c>
      <c r="Q107" s="52">
        <f t="shared" si="53"/>
        <v>0.13361863603333785</v>
      </c>
    </row>
    <row r="108" spans="1:17" ht="11.45" customHeight="1" x14ac:dyDescent="0.25">
      <c r="A108" s="116" t="s">
        <v>125</v>
      </c>
      <c r="B108" s="52">
        <f t="shared" ref="B108:Q108" si="54">IF(B7=0,0,B7/B$4)</f>
        <v>0.60154338066635704</v>
      </c>
      <c r="C108" s="52">
        <f t="shared" si="54"/>
        <v>0.55536997948635325</v>
      </c>
      <c r="D108" s="52">
        <f t="shared" si="54"/>
        <v>0.51536860043553967</v>
      </c>
      <c r="E108" s="52">
        <f t="shared" si="54"/>
        <v>0.46264246274163384</v>
      </c>
      <c r="F108" s="52">
        <f t="shared" si="54"/>
        <v>0.50050344704162752</v>
      </c>
      <c r="G108" s="52">
        <f t="shared" si="54"/>
        <v>0.50102991073387437</v>
      </c>
      <c r="H108" s="52">
        <f t="shared" si="54"/>
        <v>0.75860214999664199</v>
      </c>
      <c r="I108" s="52">
        <f t="shared" si="54"/>
        <v>0.76928805513195764</v>
      </c>
      <c r="J108" s="52">
        <f t="shared" si="54"/>
        <v>0.80673387980311895</v>
      </c>
      <c r="K108" s="52">
        <f t="shared" si="54"/>
        <v>0.79656081209000662</v>
      </c>
      <c r="L108" s="52">
        <f t="shared" si="54"/>
        <v>0.81065844941322485</v>
      </c>
      <c r="M108" s="52">
        <f t="shared" si="54"/>
        <v>0.81443303926063493</v>
      </c>
      <c r="N108" s="52">
        <f t="shared" si="54"/>
        <v>0.81680453207617287</v>
      </c>
      <c r="O108" s="52">
        <f t="shared" si="54"/>
        <v>0.83651784137907104</v>
      </c>
      <c r="P108" s="52">
        <f t="shared" si="54"/>
        <v>0.83939698589509959</v>
      </c>
      <c r="Q108" s="52">
        <f t="shared" si="54"/>
        <v>0.83582261073295805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0.61910025367665433</v>
      </c>
      <c r="C110" s="48">
        <f t="shared" si="56"/>
        <v>0.63633008074237463</v>
      </c>
      <c r="D110" s="48">
        <f t="shared" si="56"/>
        <v>0.63837798671042945</v>
      </c>
      <c r="E110" s="48">
        <f t="shared" si="56"/>
        <v>0.63519921100808496</v>
      </c>
      <c r="F110" s="48">
        <f t="shared" si="56"/>
        <v>0.63155254493326163</v>
      </c>
      <c r="G110" s="48">
        <f t="shared" si="56"/>
        <v>0.61754392456903096</v>
      </c>
      <c r="H110" s="48">
        <f t="shared" si="56"/>
        <v>0.49667893436151023</v>
      </c>
      <c r="I110" s="48">
        <f t="shared" si="56"/>
        <v>0.47258203413711697</v>
      </c>
      <c r="J110" s="48">
        <f t="shared" si="56"/>
        <v>0.44351059123220904</v>
      </c>
      <c r="K110" s="48">
        <f t="shared" si="56"/>
        <v>0.38810167677557117</v>
      </c>
      <c r="L110" s="48">
        <f t="shared" si="56"/>
        <v>0.3557991995513371</v>
      </c>
      <c r="M110" s="48">
        <f t="shared" si="56"/>
        <v>0.27627361465388578</v>
      </c>
      <c r="N110" s="48">
        <f t="shared" si="56"/>
        <v>0.32489961451533789</v>
      </c>
      <c r="O110" s="48">
        <f t="shared" si="56"/>
        <v>0.31269715994647684</v>
      </c>
      <c r="P110" s="48">
        <f t="shared" si="56"/>
        <v>0.24935274987448627</v>
      </c>
      <c r="Q110" s="48">
        <f t="shared" si="56"/>
        <v>0.35679777198910151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0.38089974632334561</v>
      </c>
      <c r="C111" s="46">
        <f t="shared" si="57"/>
        <v>0.36366991925762543</v>
      </c>
      <c r="D111" s="46">
        <f t="shared" si="57"/>
        <v>0.3616220132895705</v>
      </c>
      <c r="E111" s="46">
        <f t="shared" si="57"/>
        <v>0.36480078899191509</v>
      </c>
      <c r="F111" s="46">
        <f t="shared" si="57"/>
        <v>0.36844745506673837</v>
      </c>
      <c r="G111" s="46">
        <f t="shared" si="57"/>
        <v>0.38245607543096899</v>
      </c>
      <c r="H111" s="46">
        <f t="shared" si="57"/>
        <v>0.50332106563848966</v>
      </c>
      <c r="I111" s="46">
        <f t="shared" si="57"/>
        <v>0.52741796586288303</v>
      </c>
      <c r="J111" s="46">
        <f t="shared" si="57"/>
        <v>0.55648940876779096</v>
      </c>
      <c r="K111" s="46">
        <f t="shared" si="57"/>
        <v>0.61189832322442872</v>
      </c>
      <c r="L111" s="46">
        <f t="shared" si="57"/>
        <v>0.6442008004486629</v>
      </c>
      <c r="M111" s="46">
        <f t="shared" si="57"/>
        <v>0.72372638534611422</v>
      </c>
      <c r="N111" s="46">
        <f t="shared" si="57"/>
        <v>0.67510038548466211</v>
      </c>
      <c r="O111" s="46">
        <f t="shared" si="57"/>
        <v>0.68730284005352305</v>
      </c>
      <c r="P111" s="46">
        <f t="shared" si="57"/>
        <v>0.7506472501255137</v>
      </c>
      <c r="Q111" s="46">
        <f t="shared" si="57"/>
        <v>0.64320222801089855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6.8466535450579832E-2</v>
      </c>
      <c r="C115" s="52">
        <f t="shared" si="59"/>
        <v>6.7878731239408352E-2</v>
      </c>
      <c r="D115" s="52">
        <f t="shared" si="59"/>
        <v>8.247213256395497E-2</v>
      </c>
      <c r="E115" s="52">
        <f t="shared" si="59"/>
        <v>8.3427989854967174E-2</v>
      </c>
      <c r="F115" s="52">
        <f t="shared" si="59"/>
        <v>7.8841600717942925E-2</v>
      </c>
      <c r="G115" s="52">
        <f t="shared" si="59"/>
        <v>6.9989688859360841E-2</v>
      </c>
      <c r="H115" s="52">
        <f t="shared" si="59"/>
        <v>0.10888613538992938</v>
      </c>
      <c r="I115" s="52">
        <f t="shared" si="59"/>
        <v>0.10774856038403627</v>
      </c>
      <c r="J115" s="52">
        <f t="shared" si="59"/>
        <v>9.8893069236590442E-2</v>
      </c>
      <c r="K115" s="52">
        <f t="shared" si="59"/>
        <v>0.1061030358473545</v>
      </c>
      <c r="L115" s="52">
        <f t="shared" si="59"/>
        <v>9.2637684818863475E-2</v>
      </c>
      <c r="M115" s="52">
        <f t="shared" si="59"/>
        <v>9.1195381866077327E-2</v>
      </c>
      <c r="N115" s="52">
        <f t="shared" si="59"/>
        <v>8.0705868925456045E-2</v>
      </c>
      <c r="O115" s="52">
        <f t="shared" si="59"/>
        <v>6.520159235231493E-2</v>
      </c>
      <c r="P115" s="52">
        <f t="shared" si="59"/>
        <v>6.0119141548046817E-2</v>
      </c>
      <c r="Q115" s="52">
        <f t="shared" si="59"/>
        <v>5.8582637234749206E-2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0.42305278797607854</v>
      </c>
      <c r="C116" s="52">
        <f t="shared" si="60"/>
        <v>0.47094795363132058</v>
      </c>
      <c r="D116" s="52">
        <f t="shared" si="60"/>
        <v>0.48976581009116765</v>
      </c>
      <c r="E116" s="52">
        <f t="shared" si="60"/>
        <v>0.53315225591940496</v>
      </c>
      <c r="F116" s="52">
        <f t="shared" si="60"/>
        <v>0.50597845879667869</v>
      </c>
      <c r="G116" s="52">
        <f t="shared" si="60"/>
        <v>0.50912409232451106</v>
      </c>
      <c r="H116" s="52">
        <f t="shared" si="60"/>
        <v>0.21304471050589591</v>
      </c>
      <c r="I116" s="52">
        <f t="shared" si="60"/>
        <v>0.19656565282188451</v>
      </c>
      <c r="J116" s="52">
        <f t="shared" si="60"/>
        <v>0.16289247502642937</v>
      </c>
      <c r="K116" s="52">
        <f t="shared" si="60"/>
        <v>0.17252897079910026</v>
      </c>
      <c r="L116" s="52">
        <f t="shared" si="60"/>
        <v>0.16637591885281192</v>
      </c>
      <c r="M116" s="52">
        <f t="shared" si="60"/>
        <v>0.16327493970615714</v>
      </c>
      <c r="N116" s="52">
        <f t="shared" si="60"/>
        <v>0.16996150948792249</v>
      </c>
      <c r="O116" s="52">
        <f t="shared" si="60"/>
        <v>0.1592525419818569</v>
      </c>
      <c r="P116" s="52">
        <f t="shared" si="60"/>
        <v>0.1580365141254324</v>
      </c>
      <c r="Q116" s="52">
        <f t="shared" si="60"/>
        <v>0.16385865349004333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0.50848067657334162</v>
      </c>
      <c r="C117" s="52">
        <f t="shared" si="61"/>
        <v>0.46117331512927112</v>
      </c>
      <c r="D117" s="52">
        <f t="shared" si="61"/>
        <v>0.42776205734487743</v>
      </c>
      <c r="E117" s="52">
        <f t="shared" si="61"/>
        <v>0.38341975422562791</v>
      </c>
      <c r="F117" s="52">
        <f t="shared" si="61"/>
        <v>0.41517994048537843</v>
      </c>
      <c r="G117" s="52">
        <f t="shared" si="61"/>
        <v>0.4208862188161282</v>
      </c>
      <c r="H117" s="52">
        <f t="shared" si="61"/>
        <v>0.67806915410417479</v>
      </c>
      <c r="I117" s="52">
        <f t="shared" si="61"/>
        <v>0.69568578679407922</v>
      </c>
      <c r="J117" s="52">
        <f t="shared" si="61"/>
        <v>0.73821445573698008</v>
      </c>
      <c r="K117" s="52">
        <f t="shared" si="61"/>
        <v>0.72136799335354529</v>
      </c>
      <c r="L117" s="52">
        <f t="shared" si="61"/>
        <v>0.74098639632832453</v>
      </c>
      <c r="M117" s="52">
        <f t="shared" si="61"/>
        <v>0.74552967842776552</v>
      </c>
      <c r="N117" s="52">
        <f t="shared" si="61"/>
        <v>0.74933262158662151</v>
      </c>
      <c r="O117" s="52">
        <f t="shared" si="61"/>
        <v>0.77554586566582817</v>
      </c>
      <c r="P117" s="52">
        <f t="shared" si="61"/>
        <v>0.78184434432652072</v>
      </c>
      <c r="Q117" s="52">
        <f t="shared" si="61"/>
        <v>0.77755870927520743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0.81018074396565176</v>
      </c>
      <c r="C119" s="48">
        <f t="shared" si="63"/>
        <v>0.81698769756255663</v>
      </c>
      <c r="D119" s="48">
        <f t="shared" si="63"/>
        <v>0.81773264581166638</v>
      </c>
      <c r="E119" s="48">
        <f t="shared" si="63"/>
        <v>0.81238735219115998</v>
      </c>
      <c r="F119" s="48">
        <f t="shared" si="63"/>
        <v>0.81018059914696261</v>
      </c>
      <c r="G119" s="48">
        <f t="shared" si="63"/>
        <v>0.804144426453413</v>
      </c>
      <c r="H119" s="48">
        <f t="shared" si="63"/>
        <v>0.72137392418995061</v>
      </c>
      <c r="I119" s="48">
        <f t="shared" si="63"/>
        <v>0.7041127213072822</v>
      </c>
      <c r="J119" s="48">
        <f t="shared" si="63"/>
        <v>0.6828450926684777</v>
      </c>
      <c r="K119" s="48">
        <f t="shared" si="63"/>
        <v>0.6254351105292848</v>
      </c>
      <c r="L119" s="48">
        <f t="shared" si="63"/>
        <v>0.58958533836334426</v>
      </c>
      <c r="M119" s="48">
        <f t="shared" si="63"/>
        <v>0.48493854761223881</v>
      </c>
      <c r="N119" s="48">
        <f t="shared" si="63"/>
        <v>0.53888219726421838</v>
      </c>
      <c r="O119" s="48">
        <f t="shared" si="63"/>
        <v>0.51073532786464071</v>
      </c>
      <c r="P119" s="48">
        <f t="shared" si="63"/>
        <v>0.42541705116458561</v>
      </c>
      <c r="Q119" s="48">
        <f t="shared" si="63"/>
        <v>0.54598535078686161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0.18981925603434821</v>
      </c>
      <c r="C120" s="46">
        <f t="shared" si="64"/>
        <v>0.18301230243744335</v>
      </c>
      <c r="D120" s="46">
        <f t="shared" si="64"/>
        <v>0.18226735418833365</v>
      </c>
      <c r="E120" s="46">
        <f t="shared" si="64"/>
        <v>0.18761264780883999</v>
      </c>
      <c r="F120" s="46">
        <f t="shared" si="64"/>
        <v>0.18981940085303731</v>
      </c>
      <c r="G120" s="46">
        <f t="shared" si="64"/>
        <v>0.19585557354658698</v>
      </c>
      <c r="H120" s="46">
        <f t="shared" si="64"/>
        <v>0.27862607581004933</v>
      </c>
      <c r="I120" s="46">
        <f t="shared" si="64"/>
        <v>0.29588727869271786</v>
      </c>
      <c r="J120" s="46">
        <f t="shared" si="64"/>
        <v>0.31715490733152241</v>
      </c>
      <c r="K120" s="46">
        <f t="shared" si="64"/>
        <v>0.37456488947071526</v>
      </c>
      <c r="L120" s="46">
        <f t="shared" si="64"/>
        <v>0.4104146616366558</v>
      </c>
      <c r="M120" s="46">
        <f t="shared" si="64"/>
        <v>0.51506145238776113</v>
      </c>
      <c r="N120" s="46">
        <f t="shared" si="64"/>
        <v>0.46111780273578162</v>
      </c>
      <c r="O120" s="46">
        <f t="shared" si="64"/>
        <v>0.48926467213535929</v>
      </c>
      <c r="P120" s="46">
        <f t="shared" si="64"/>
        <v>0.57458294883541439</v>
      </c>
      <c r="Q120" s="46">
        <f t="shared" si="64"/>
        <v>0.45401464921313844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75.594726282602466</v>
      </c>
      <c r="C4" s="100">
        <v>75.600000000000009</v>
      </c>
      <c r="D4" s="100">
        <v>73.500450000000001</v>
      </c>
      <c r="E4" s="100">
        <v>72.501670000000004</v>
      </c>
      <c r="F4" s="100">
        <v>83</v>
      </c>
      <c r="G4" s="100">
        <v>98.716115681939428</v>
      </c>
      <c r="H4" s="100">
        <v>101.89945</v>
      </c>
      <c r="I4" s="100">
        <v>106.09834000000001</v>
      </c>
      <c r="J4" s="100">
        <v>119.70500000000001</v>
      </c>
      <c r="K4" s="100">
        <v>102.90314000000001</v>
      </c>
      <c r="L4" s="100">
        <v>109.22336981970857</v>
      </c>
      <c r="M4" s="100">
        <v>115.52827895891318</v>
      </c>
      <c r="N4" s="100">
        <v>120.75986530432384</v>
      </c>
      <c r="O4" s="100">
        <v>131.269704786472</v>
      </c>
      <c r="P4" s="100">
        <v>131.27199183465837</v>
      </c>
      <c r="Q4" s="100">
        <v>127.04319123295409</v>
      </c>
    </row>
    <row r="5" spans="1:17" ht="11.45" customHeight="1" x14ac:dyDescent="0.25">
      <c r="A5" s="141" t="s">
        <v>91</v>
      </c>
      <c r="B5" s="140">
        <f t="shared" ref="B5:Q5" si="0">B4</f>
        <v>75.594726282602466</v>
      </c>
      <c r="C5" s="140">
        <f t="shared" si="0"/>
        <v>75.600000000000009</v>
      </c>
      <c r="D5" s="140">
        <f t="shared" si="0"/>
        <v>73.500450000000001</v>
      </c>
      <c r="E5" s="140">
        <f t="shared" si="0"/>
        <v>72.501670000000004</v>
      </c>
      <c r="F5" s="140">
        <f t="shared" si="0"/>
        <v>83</v>
      </c>
      <c r="G5" s="140">
        <f t="shared" si="0"/>
        <v>98.716115681939428</v>
      </c>
      <c r="H5" s="140">
        <f t="shared" si="0"/>
        <v>101.89945</v>
      </c>
      <c r="I5" s="140">
        <f t="shared" si="0"/>
        <v>106.09834000000001</v>
      </c>
      <c r="J5" s="140">
        <f t="shared" si="0"/>
        <v>119.70500000000001</v>
      </c>
      <c r="K5" s="140">
        <f t="shared" si="0"/>
        <v>102.90314000000001</v>
      </c>
      <c r="L5" s="140">
        <f t="shared" si="0"/>
        <v>109.22336981970857</v>
      </c>
      <c r="M5" s="140">
        <f t="shared" si="0"/>
        <v>115.52827895891318</v>
      </c>
      <c r="N5" s="140">
        <f t="shared" si="0"/>
        <v>120.75986530432384</v>
      </c>
      <c r="O5" s="140">
        <f t="shared" si="0"/>
        <v>131.269704786472</v>
      </c>
      <c r="P5" s="140">
        <f t="shared" si="0"/>
        <v>131.27199183465837</v>
      </c>
      <c r="Q5" s="140">
        <f t="shared" si="0"/>
        <v>127.04319123295409</v>
      </c>
    </row>
    <row r="7" spans="1:17" ht="11.45" customHeight="1" x14ac:dyDescent="0.25">
      <c r="A7" s="27" t="s">
        <v>81</v>
      </c>
      <c r="B7" s="71">
        <f t="shared" ref="B7:Q7" si="1">SUM(B8,B12)</f>
        <v>75.594726282602466</v>
      </c>
      <c r="C7" s="71">
        <f t="shared" si="1"/>
        <v>75.59999999999998</v>
      </c>
      <c r="D7" s="71">
        <f t="shared" si="1"/>
        <v>73.500450000000001</v>
      </c>
      <c r="E7" s="71">
        <f t="shared" si="1"/>
        <v>72.501670000000004</v>
      </c>
      <c r="F7" s="71">
        <f t="shared" si="1"/>
        <v>83</v>
      </c>
      <c r="G7" s="71">
        <f t="shared" si="1"/>
        <v>98.716115681939414</v>
      </c>
      <c r="H7" s="71">
        <f t="shared" si="1"/>
        <v>101.89944999999999</v>
      </c>
      <c r="I7" s="71">
        <f t="shared" si="1"/>
        <v>106.09834000000001</v>
      </c>
      <c r="J7" s="71">
        <f t="shared" si="1"/>
        <v>119.70499999999998</v>
      </c>
      <c r="K7" s="71">
        <f t="shared" si="1"/>
        <v>102.90313999999999</v>
      </c>
      <c r="L7" s="71">
        <f t="shared" si="1"/>
        <v>109.22336981970857</v>
      </c>
      <c r="M7" s="71">
        <f t="shared" si="1"/>
        <v>115.52827895891318</v>
      </c>
      <c r="N7" s="71">
        <f t="shared" si="1"/>
        <v>120.75986530432382</v>
      </c>
      <c r="O7" s="71">
        <f t="shared" si="1"/>
        <v>131.269704786472</v>
      </c>
      <c r="P7" s="71">
        <f t="shared" si="1"/>
        <v>131.27199183465837</v>
      </c>
      <c r="Q7" s="71">
        <f t="shared" si="1"/>
        <v>127.0431912329541</v>
      </c>
    </row>
    <row r="8" spans="1:17" ht="11.45" customHeight="1" x14ac:dyDescent="0.25">
      <c r="A8" s="130" t="s">
        <v>39</v>
      </c>
      <c r="B8" s="139">
        <f t="shared" ref="B8:Q8" si="2">SUM(B9:B11)</f>
        <v>75.138873165254296</v>
      </c>
      <c r="C8" s="139">
        <f t="shared" si="2"/>
        <v>75.036404542157243</v>
      </c>
      <c r="D8" s="139">
        <f t="shared" si="2"/>
        <v>72.959106074410272</v>
      </c>
      <c r="E8" s="139">
        <f t="shared" si="2"/>
        <v>71.998280755763318</v>
      </c>
      <c r="F8" s="139">
        <f t="shared" si="2"/>
        <v>82.527005772012387</v>
      </c>
      <c r="G8" s="139">
        <f t="shared" si="2"/>
        <v>98.174677548187702</v>
      </c>
      <c r="H8" s="139">
        <f t="shared" si="2"/>
        <v>101.24768000791067</v>
      </c>
      <c r="I8" s="139">
        <f t="shared" si="2"/>
        <v>105.32396504167355</v>
      </c>
      <c r="J8" s="139">
        <f t="shared" si="2"/>
        <v>118.92103883949414</v>
      </c>
      <c r="K8" s="139">
        <f t="shared" si="2"/>
        <v>102.30136006743645</v>
      </c>
      <c r="L8" s="139">
        <f t="shared" si="2"/>
        <v>108.68185887228177</v>
      </c>
      <c r="M8" s="139">
        <f t="shared" si="2"/>
        <v>114.98373128104865</v>
      </c>
      <c r="N8" s="139">
        <f t="shared" si="2"/>
        <v>120.25747657245876</v>
      </c>
      <c r="O8" s="139">
        <f t="shared" si="2"/>
        <v>130.81334267005928</v>
      </c>
      <c r="P8" s="139">
        <f t="shared" si="2"/>
        <v>130.85436374760488</v>
      </c>
      <c r="Q8" s="139">
        <f t="shared" si="2"/>
        <v>126.693834138802</v>
      </c>
    </row>
    <row r="9" spans="1:17" ht="11.45" customHeight="1" x14ac:dyDescent="0.25">
      <c r="A9" s="116" t="s">
        <v>23</v>
      </c>
      <c r="B9" s="70">
        <v>8.4073755612878589</v>
      </c>
      <c r="C9" s="70">
        <v>8.3999999999999986</v>
      </c>
      <c r="D9" s="70">
        <v>10.500069999999999</v>
      </c>
      <c r="E9" s="70">
        <v>11.600270000000002</v>
      </c>
      <c r="F9" s="70">
        <v>12.61406</v>
      </c>
      <c r="G9" s="70">
        <v>12.612996411425469</v>
      </c>
      <c r="H9" s="70">
        <v>13.699920000000002</v>
      </c>
      <c r="I9" s="70">
        <v>13.699780000000001</v>
      </c>
      <c r="J9" s="70">
        <v>13.700579999999997</v>
      </c>
      <c r="K9" s="70">
        <v>12.600379999999998</v>
      </c>
      <c r="L9" s="70">
        <v>10.513445815438597</v>
      </c>
      <c r="M9" s="70">
        <v>11.564195091281492</v>
      </c>
      <c r="N9" s="70">
        <v>10.511410522656277</v>
      </c>
      <c r="O9" s="70">
        <v>10.513211470705517</v>
      </c>
      <c r="P9" s="70">
        <v>10.513394637272899</v>
      </c>
      <c r="Q9" s="70">
        <v>10.507331605733029</v>
      </c>
    </row>
    <row r="10" spans="1:17" ht="11.45" customHeight="1" x14ac:dyDescent="0.25">
      <c r="A10" s="116" t="s">
        <v>127</v>
      </c>
      <c r="B10" s="70">
        <v>21.802690142450089</v>
      </c>
      <c r="C10" s="70">
        <v>27.275025418522848</v>
      </c>
      <c r="D10" s="70">
        <v>27.719873436921034</v>
      </c>
      <c r="E10" s="70">
        <v>29.816341022833747</v>
      </c>
      <c r="F10" s="70">
        <v>31.610395073469917</v>
      </c>
      <c r="G10" s="70">
        <v>38.256890315247908</v>
      </c>
      <c r="H10" s="70">
        <v>16.154621346696533</v>
      </c>
      <c r="I10" s="70">
        <v>15.830605939824588</v>
      </c>
      <c r="J10" s="70">
        <v>14.554615963284574</v>
      </c>
      <c r="K10" s="70">
        <v>13.589297274108752</v>
      </c>
      <c r="L10" s="70">
        <v>14.422705831084778</v>
      </c>
      <c r="M10" s="70">
        <v>15.340883828480971</v>
      </c>
      <c r="N10" s="70">
        <v>16.624588040005715</v>
      </c>
      <c r="O10" s="70">
        <v>16.547744492896641</v>
      </c>
      <c r="P10" s="70">
        <v>16.257995587682419</v>
      </c>
      <c r="Q10" s="70">
        <v>16.066483321433637</v>
      </c>
    </row>
    <row r="11" spans="1:17" ht="11.45" customHeight="1" x14ac:dyDescent="0.25">
      <c r="A11" s="116" t="s">
        <v>125</v>
      </c>
      <c r="B11" s="70">
        <v>44.928807461516342</v>
      </c>
      <c r="C11" s="70">
        <v>39.361379123634393</v>
      </c>
      <c r="D11" s="70">
        <v>34.739162637489244</v>
      </c>
      <c r="E11" s="70">
        <v>30.581669732929566</v>
      </c>
      <c r="F11" s="70">
        <v>38.302550698542468</v>
      </c>
      <c r="G11" s="70">
        <v>47.304790821514317</v>
      </c>
      <c r="H11" s="70">
        <v>71.393138661214138</v>
      </c>
      <c r="I11" s="70">
        <v>75.793579101848962</v>
      </c>
      <c r="J11" s="70">
        <v>90.665842876209567</v>
      </c>
      <c r="K11" s="70">
        <v>76.111682793327702</v>
      </c>
      <c r="L11" s="70">
        <v>83.745707225758395</v>
      </c>
      <c r="M11" s="70">
        <v>88.078652361286188</v>
      </c>
      <c r="N11" s="70">
        <v>93.12147800979676</v>
      </c>
      <c r="O11" s="70">
        <v>103.75238670645713</v>
      </c>
      <c r="P11" s="70">
        <v>104.08297352264957</v>
      </c>
      <c r="Q11" s="70">
        <v>100.12001921163534</v>
      </c>
    </row>
    <row r="12" spans="1:17" ht="11.45" customHeight="1" x14ac:dyDescent="0.25">
      <c r="A12" s="128" t="s">
        <v>18</v>
      </c>
      <c r="B12" s="138">
        <f t="shared" ref="B12:Q12" si="3">SUM(B13:B14)</f>
        <v>0.45585311734817263</v>
      </c>
      <c r="C12" s="138">
        <f t="shared" si="3"/>
        <v>0.56359545784273901</v>
      </c>
      <c r="D12" s="138">
        <f t="shared" si="3"/>
        <v>0.54134392558972755</v>
      </c>
      <c r="E12" s="138">
        <f t="shared" si="3"/>
        <v>0.50338924423668452</v>
      </c>
      <c r="F12" s="138">
        <f t="shared" si="3"/>
        <v>0.4729942279876137</v>
      </c>
      <c r="G12" s="138">
        <f t="shared" si="3"/>
        <v>0.54143813375171224</v>
      </c>
      <c r="H12" s="138">
        <f t="shared" si="3"/>
        <v>0.65176999208931563</v>
      </c>
      <c r="I12" s="138">
        <f t="shared" si="3"/>
        <v>0.77437495832646508</v>
      </c>
      <c r="J12" s="138">
        <f t="shared" si="3"/>
        <v>0.78396116050584363</v>
      </c>
      <c r="K12" s="138">
        <f t="shared" si="3"/>
        <v>0.60177993256355133</v>
      </c>
      <c r="L12" s="138">
        <f t="shared" si="3"/>
        <v>0.54151094742679595</v>
      </c>
      <c r="M12" s="138">
        <f t="shared" si="3"/>
        <v>0.54454767786452796</v>
      </c>
      <c r="N12" s="138">
        <f t="shared" si="3"/>
        <v>0.50238873186506361</v>
      </c>
      <c r="O12" s="138">
        <f t="shared" si="3"/>
        <v>0.45636211641270752</v>
      </c>
      <c r="P12" s="138">
        <f t="shared" si="3"/>
        <v>0.4176280870534842</v>
      </c>
      <c r="Q12" s="138">
        <f t="shared" si="3"/>
        <v>0.34935709415209559</v>
      </c>
    </row>
    <row r="13" spans="1:17" ht="11.45" customHeight="1" x14ac:dyDescent="0.25">
      <c r="A13" s="95" t="s">
        <v>126</v>
      </c>
      <c r="B13" s="20">
        <v>0.36796954020403927</v>
      </c>
      <c r="C13" s="20">
        <v>0.45795795386656285</v>
      </c>
      <c r="D13" s="20">
        <v>0.43960405508466399</v>
      </c>
      <c r="E13" s="20">
        <v>0.40591098069093257</v>
      </c>
      <c r="F13" s="20">
        <v>0.38060654473390138</v>
      </c>
      <c r="G13" s="20">
        <v>0.43687495655160336</v>
      </c>
      <c r="H13" s="20">
        <v>0.49849200682798139</v>
      </c>
      <c r="I13" s="20">
        <v>0.59083064481042313</v>
      </c>
      <c r="J13" s="20">
        <v>0.58953733607597703</v>
      </c>
      <c r="K13" s="20">
        <v>0.42181576897777029</v>
      </c>
      <c r="L13" s="20">
        <v>0.34856604434819949</v>
      </c>
      <c r="M13" s="20">
        <v>0.27672398293068057</v>
      </c>
      <c r="N13" s="20">
        <v>0.28848155764609734</v>
      </c>
      <c r="O13" s="20">
        <v>0.24447982346575364</v>
      </c>
      <c r="P13" s="20">
        <v>0.20136966860776054</v>
      </c>
      <c r="Q13" s="20">
        <v>0.19256807202648446</v>
      </c>
    </row>
    <row r="14" spans="1:17" ht="11.45" customHeight="1" x14ac:dyDescent="0.25">
      <c r="A14" s="93" t="s">
        <v>125</v>
      </c>
      <c r="B14" s="69">
        <v>8.7883577144133349E-2</v>
      </c>
      <c r="C14" s="69">
        <v>0.10563750397617613</v>
      </c>
      <c r="D14" s="69">
        <v>0.10173987050506357</v>
      </c>
      <c r="E14" s="69">
        <v>9.7478263545751925E-2</v>
      </c>
      <c r="F14" s="69">
        <v>9.2387683253712355E-2</v>
      </c>
      <c r="G14" s="69">
        <v>0.10456317720010887</v>
      </c>
      <c r="H14" s="69">
        <v>0.15327798526133427</v>
      </c>
      <c r="I14" s="69">
        <v>0.18354431351604197</v>
      </c>
      <c r="J14" s="69">
        <v>0.19442382442986667</v>
      </c>
      <c r="K14" s="69">
        <v>0.17996416358578102</v>
      </c>
      <c r="L14" s="69">
        <v>0.19294490307859646</v>
      </c>
      <c r="M14" s="69">
        <v>0.26782369493384733</v>
      </c>
      <c r="N14" s="69">
        <v>0.21390717421896627</v>
      </c>
      <c r="O14" s="69">
        <v>0.21188229294695388</v>
      </c>
      <c r="P14" s="69">
        <v>0.21625841844572366</v>
      </c>
      <c r="Q14" s="69">
        <v>0.15678902212561116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509.29818734779479</v>
      </c>
      <c r="C18" s="68">
        <f>IF(C7=0,"",C7/TrAvia_act!C12*100)</f>
        <v>484.69911592233899</v>
      </c>
      <c r="D18" s="68">
        <f>IF(D7=0,"",D7/TrAvia_act!D12*100)</f>
        <v>475.23751373869499</v>
      </c>
      <c r="E18" s="68">
        <f>IF(E7=0,"",E7/TrAvia_act!E12*100)</f>
        <v>462.52601318741995</v>
      </c>
      <c r="F18" s="68">
        <f>IF(F7=0,"",F7/TrAvia_act!F12*100)</f>
        <v>466.65979559918276</v>
      </c>
      <c r="G18" s="68">
        <f>IF(G7=0,"",G7/TrAvia_act!G12*100)</f>
        <v>467.06852502963699</v>
      </c>
      <c r="H18" s="68">
        <f>IF(H7=0,"",H7/TrAvia_act!H12*100)</f>
        <v>684.38518656510382</v>
      </c>
      <c r="I18" s="68">
        <f>IF(I7=0,"",I7/TrAvia_act!I12*100)</f>
        <v>679.02429114453184</v>
      </c>
      <c r="J18" s="68">
        <f>IF(J7=0,"",J7/TrAvia_act!J12*100)</f>
        <v>699.23268393957278</v>
      </c>
      <c r="K18" s="68">
        <f>IF(K7=0,"",K7/TrAvia_act!K12*100)</f>
        <v>714.62780606846434</v>
      </c>
      <c r="L18" s="68">
        <f>IF(L7=0,"",L7/TrAvia_act!L12*100)</f>
        <v>745.05436458994802</v>
      </c>
      <c r="M18" s="68">
        <f>IF(M7=0,"",M7/TrAvia_act!M12*100)</f>
        <v>767.88444539161617</v>
      </c>
      <c r="N18" s="68">
        <f>IF(N7=0,"",N7/TrAvia_act!N12*100)</f>
        <v>769.26985669529131</v>
      </c>
      <c r="O18" s="68">
        <f>IF(O7=0,"",O7/TrAvia_act!O12*100)</f>
        <v>706.50001695042738</v>
      </c>
      <c r="P18" s="68">
        <f>IF(P7=0,"",P7/TrAvia_act!P12*100)</f>
        <v>654.11963140303408</v>
      </c>
      <c r="Q18" s="68">
        <f>IF(Q7=0,"",Q7/TrAvia_act!Q12*100)</f>
        <v>618.33740943126884</v>
      </c>
    </row>
    <row r="19" spans="1:17" ht="11.45" customHeight="1" x14ac:dyDescent="0.25">
      <c r="A19" s="130" t="s">
        <v>39</v>
      </c>
      <c r="B19" s="134">
        <f>IF(B8=0,"",B8/TrAvia_act!B13*100)</f>
        <v>509.59098922991888</v>
      </c>
      <c r="C19" s="134">
        <f>IF(C8=0,"",C8/TrAvia_act!C13*100)</f>
        <v>484.62576992514181</v>
      </c>
      <c r="D19" s="134">
        <f>IF(D8=0,"",D8/TrAvia_act!D13*100)</f>
        <v>475.25905850253179</v>
      </c>
      <c r="E19" s="134">
        <f>IF(E8=0,"",E8/TrAvia_act!E13*100)</f>
        <v>462.55786567172777</v>
      </c>
      <c r="F19" s="134">
        <f>IF(F8=0,"",F8/TrAvia_act!F13*100)</f>
        <v>466.74585976582978</v>
      </c>
      <c r="G19" s="134">
        <f>IF(G8=0,"",G8/TrAvia_act!G13*100)</f>
        <v>467.00246972050206</v>
      </c>
      <c r="H19" s="134">
        <f>IF(H8=0,"",H8/TrAvia_act!H13*100)</f>
        <v>684.25503122033706</v>
      </c>
      <c r="I19" s="134">
        <f>IF(I8=0,"",I8/TrAvia_act!I13*100)</f>
        <v>678.81518729559366</v>
      </c>
      <c r="J19" s="134">
        <f>IF(J8=0,"",J8/TrAvia_act!J13*100)</f>
        <v>699.22652663965744</v>
      </c>
      <c r="K19" s="134">
        <f>IF(K8=0,"",K8/TrAvia_act!K13*100)</f>
        <v>714.81376122055485</v>
      </c>
      <c r="L19" s="134">
        <f>IF(L8=0,"",L8/TrAvia_act!L13*100)</f>
        <v>745.50469718577949</v>
      </c>
      <c r="M19" s="134">
        <f>IF(M8=0,"",M8/TrAvia_act!M13*100)</f>
        <v>768.11089361206007</v>
      </c>
      <c r="N19" s="134">
        <f>IF(N8=0,"",N8/TrAvia_act!N13*100)</f>
        <v>769.59689498107628</v>
      </c>
      <c r="O19" s="134">
        <f>IF(O8=0,"",O8/TrAvia_act!O13*100)</f>
        <v>706.81079850737183</v>
      </c>
      <c r="P19" s="134">
        <f>IF(P8=0,"",P8/TrAvia_act!P13*100)</f>
        <v>654.62495520534242</v>
      </c>
      <c r="Q19" s="134">
        <f>IF(Q8=0,"",Q8/TrAvia_act!Q13*100)</f>
        <v>618.54877188436069</v>
      </c>
    </row>
    <row r="20" spans="1:17" ht="11.45" customHeight="1" x14ac:dyDescent="0.25">
      <c r="A20" s="116" t="s">
        <v>23</v>
      </c>
      <c r="B20" s="77">
        <f>IF(B9=0,"",B9/TrAvia_act!B14*100)</f>
        <v>832.79701146213347</v>
      </c>
      <c r="C20" s="77">
        <f>IF(C9=0,"",C9/TrAvia_act!C14*100)</f>
        <v>799.2452388460656</v>
      </c>
      <c r="D20" s="77">
        <f>IF(D9=0,"",D9/TrAvia_act!D14*100)</f>
        <v>829.34621852852445</v>
      </c>
      <c r="E20" s="77">
        <f>IF(E9=0,"",E9/TrAvia_act!E14*100)</f>
        <v>893.30602345206762</v>
      </c>
      <c r="F20" s="77">
        <f>IF(F9=0,"",F9/TrAvia_act!F14*100)</f>
        <v>904.86511459897872</v>
      </c>
      <c r="G20" s="77">
        <f>IF(G9=0,"",G9/TrAvia_act!G14*100)</f>
        <v>857.24291243753578</v>
      </c>
      <c r="H20" s="77">
        <f>IF(H9=0,"",H9/TrAvia_act!H14*100)</f>
        <v>850.31211327947904</v>
      </c>
      <c r="I20" s="77">
        <f>IF(I9=0,"",I9/TrAvia_act!I14*100)</f>
        <v>819.45756106651049</v>
      </c>
      <c r="J20" s="77">
        <f>IF(J9=0,"",J9/TrAvia_act!J14*100)</f>
        <v>814.57729111619312</v>
      </c>
      <c r="K20" s="77">
        <f>IF(K9=0,"",K9/TrAvia_act!K14*100)</f>
        <v>829.78834323074477</v>
      </c>
      <c r="L20" s="77">
        <f>IF(L9=0,"",L9/TrAvia_act!L14*100)</f>
        <v>778.48583420441832</v>
      </c>
      <c r="M20" s="77">
        <f>IF(M9=0,"",M9/TrAvia_act!M14*100)</f>
        <v>847.09104448585231</v>
      </c>
      <c r="N20" s="77">
        <f>IF(N9=0,"",N9/TrAvia_act!N14*100)</f>
        <v>833.5028713781353</v>
      </c>
      <c r="O20" s="77">
        <f>IF(O9=0,"",O9/TrAvia_act!O14*100)</f>
        <v>871.22099099178763</v>
      </c>
      <c r="P20" s="77">
        <f>IF(P9=0,"",P9/TrAvia_act!P14*100)</f>
        <v>874.85190762475827</v>
      </c>
      <c r="Q20" s="77">
        <f>IF(Q9=0,"",Q9/TrAvia_act!Q14*100)</f>
        <v>875.67306134044588</v>
      </c>
    </row>
    <row r="21" spans="1:17" ht="11.45" customHeight="1" x14ac:dyDescent="0.25">
      <c r="A21" s="116" t="s">
        <v>127</v>
      </c>
      <c r="B21" s="77">
        <f>IF(B10=0,"",B10/TrAvia_act!B15*100)</f>
        <v>349.5204440703161</v>
      </c>
      <c r="C21" s="77">
        <f>IF(C10=0,"",C10/TrAvia_act!C15*100)</f>
        <v>374.04748387789505</v>
      </c>
      <c r="D21" s="77">
        <f>IF(D10=0,"",D10/TrAvia_act!D15*100)</f>
        <v>368.68347976551973</v>
      </c>
      <c r="E21" s="77">
        <f>IF(E10=0,"",E10/TrAvia_act!E15*100)</f>
        <v>359.29158045906604</v>
      </c>
      <c r="F21" s="77">
        <f>IF(F10=0,"",F10/TrAvia_act!F15*100)</f>
        <v>353.33143869424299</v>
      </c>
      <c r="G21" s="77">
        <f>IF(G10=0,"",G10/TrAvia_act!G15*100)</f>
        <v>357.44210643429818</v>
      </c>
      <c r="H21" s="77">
        <f>IF(H10=0,"",H10/TrAvia_act!H15*100)</f>
        <v>512.45878877088865</v>
      </c>
      <c r="I21" s="77">
        <f>IF(I10=0,"",I10/TrAvia_act!I15*100)</f>
        <v>519.05604761722429</v>
      </c>
      <c r="J21" s="77">
        <f>IF(J10=0,"",J10/TrAvia_act!J15*100)</f>
        <v>525.36233076073813</v>
      </c>
      <c r="K21" s="77">
        <f>IF(K10=0,"",K10/TrAvia_act!K15*100)</f>
        <v>550.35949661939458</v>
      </c>
      <c r="L21" s="77">
        <f>IF(L10=0,"",L10/TrAvia_act!L15*100)</f>
        <v>594.63381819052029</v>
      </c>
      <c r="M21" s="77">
        <f>IF(M10=0,"",M10/TrAvia_act!M15*100)</f>
        <v>627.65121804234138</v>
      </c>
      <c r="N21" s="77">
        <f>IF(N10=0,"",N10/TrAvia_act!N15*100)</f>
        <v>625.9671361095202</v>
      </c>
      <c r="O21" s="77">
        <f>IF(O10=0,"",O10/TrAvia_act!O15*100)</f>
        <v>561.44027795925706</v>
      </c>
      <c r="P21" s="77">
        <f>IF(P10=0,"",P10/TrAvia_act!P15*100)</f>
        <v>514.65228663034588</v>
      </c>
      <c r="Q21" s="77">
        <f>IF(Q10=0,"",Q10/TrAvia_act!Q15*100)</f>
        <v>478.70715129208048</v>
      </c>
    </row>
    <row r="22" spans="1:17" ht="11.45" customHeight="1" x14ac:dyDescent="0.25">
      <c r="A22" s="116" t="s">
        <v>125</v>
      </c>
      <c r="B22" s="77">
        <f>IF(B11=0,"",B11/TrAvia_act!B16*100)</f>
        <v>599.24925142947018</v>
      </c>
      <c r="C22" s="77">
        <f>IF(C11=0,"",C11/TrAvia_act!C16*100)</f>
        <v>551.23987388263038</v>
      </c>
      <c r="D22" s="77">
        <f>IF(D11=0,"",D11/TrAvia_act!D16*100)</f>
        <v>529.01499842375404</v>
      </c>
      <c r="E22" s="77">
        <f>IF(E11=0,"",E11/TrAvia_act!E16*100)</f>
        <v>512.42540581143521</v>
      </c>
      <c r="F22" s="77">
        <f>IF(F11=0,"",F11/TrAvia_act!F16*100)</f>
        <v>521.7659327395279</v>
      </c>
      <c r="G22" s="77">
        <f>IF(G11=0,"",G11/TrAvia_act!G16*100)</f>
        <v>534.63835817225515</v>
      </c>
      <c r="H22" s="77">
        <f>IF(H11=0,"",H11/TrAvia_act!H16*100)</f>
        <v>711.56635589423581</v>
      </c>
      <c r="I22" s="77">
        <f>IF(I11=0,"",I11/TrAvia_act!I16*100)</f>
        <v>702.17220649992771</v>
      </c>
      <c r="J22" s="77">
        <f>IF(J11=0,"",J11/TrAvia_act!J16*100)</f>
        <v>722.13826714525351</v>
      </c>
      <c r="K22" s="77">
        <f>IF(K11=0,"",K11/TrAvia_act!K16*100)</f>
        <v>737.23501218763556</v>
      </c>
      <c r="L22" s="77">
        <f>IF(L11=0,"",L11/TrAvia_act!L16*100)</f>
        <v>775.25690998497225</v>
      </c>
      <c r="M22" s="77">
        <f>IF(M11=0,"",M11/TrAvia_act!M16*100)</f>
        <v>789.21122066301132</v>
      </c>
      <c r="N22" s="77">
        <f>IF(N11=0,"",N11/TrAvia_act!N16*100)</f>
        <v>795.29168353809087</v>
      </c>
      <c r="O22" s="77">
        <f>IF(O11=0,"",O11/TrAvia_act!O16*100)</f>
        <v>722.83927487208859</v>
      </c>
      <c r="P22" s="77">
        <f>IF(P11=0,"",P11/TrAvia_act!P16*100)</f>
        <v>665.98391348607174</v>
      </c>
      <c r="Q22" s="77">
        <f>IF(Q11=0,"",Q11/TrAvia_act!Q16*100)</f>
        <v>628.64606818496623</v>
      </c>
    </row>
    <row r="23" spans="1:17" ht="11.45" customHeight="1" x14ac:dyDescent="0.25">
      <c r="A23" s="128" t="s">
        <v>18</v>
      </c>
      <c r="B23" s="133">
        <f>IF(B12=0,"",B12/TrAvia_act!B17*100)</f>
        <v>465.236080344328</v>
      </c>
      <c r="C23" s="133">
        <f>IF(C12=0,"",C12/TrAvia_act!C17*100)</f>
        <v>494.66663472309909</v>
      </c>
      <c r="D23" s="133">
        <f>IF(D12=0,"",D12/TrAvia_act!D17*100)</f>
        <v>472.35160253650685</v>
      </c>
      <c r="E23" s="133">
        <f>IF(E12=0,"",E12/TrAvia_act!E17*100)</f>
        <v>458.01498931448282</v>
      </c>
      <c r="F23" s="133">
        <f>IF(F12=0,"",F12/TrAvia_act!F17*100)</f>
        <v>452.11423960190916</v>
      </c>
      <c r="G23" s="133">
        <f>IF(G12=0,"",G12/TrAvia_act!G17*100)</f>
        <v>479.36281748249428</v>
      </c>
      <c r="H23" s="133">
        <f>IF(H12=0,"",H12/TrAvia_act!H17*100)</f>
        <v>705.22344741062102</v>
      </c>
      <c r="I23" s="133">
        <f>IF(I12=0,"",I12/TrAvia_act!I17*100)</f>
        <v>708.71767127631301</v>
      </c>
      <c r="J23" s="133">
        <f>IF(J12=0,"",J12/TrAvia_act!J17*100)</f>
        <v>700.16795778902997</v>
      </c>
      <c r="K23" s="133">
        <f>IF(K12=0,"",K12/TrAvia_act!K17*100)</f>
        <v>684.36248992925334</v>
      </c>
      <c r="L23" s="133">
        <f>IF(L12=0,"",L12/TrAvia_act!L17*100)</f>
        <v>664.49359356095295</v>
      </c>
      <c r="M23" s="133">
        <f>IF(M12=0,"",M12/TrAvia_act!M17*100)</f>
        <v>722.88426581003091</v>
      </c>
      <c r="N23" s="133">
        <f>IF(N12=0,"",N12/TrAvia_act!N17*100)</f>
        <v>698.24426434927193</v>
      </c>
      <c r="O23" s="133">
        <f>IF(O12=0,"",O12/TrAvia_act!O17*100)</f>
        <v>627.42224372332475</v>
      </c>
      <c r="P23" s="133">
        <f>IF(P12=0,"",P12/TrAvia_act!P17*100)</f>
        <v>526.72298877993092</v>
      </c>
      <c r="Q23" s="133">
        <f>IF(Q12=0,"",Q12/TrAvia_act!Q17*100)</f>
        <v>550.16163127375967</v>
      </c>
    </row>
    <row r="24" spans="1:17" ht="11.45" customHeight="1" x14ac:dyDescent="0.25">
      <c r="A24" s="95" t="s">
        <v>126</v>
      </c>
      <c r="B24" s="75">
        <f>IF(B13=0,"",B13/TrAvia_act!B18*100)</f>
        <v>463.53060310270615</v>
      </c>
      <c r="C24" s="75">
        <f>IF(C13=0,"",C13/TrAvia_act!C18*100)</f>
        <v>491.98880791381424</v>
      </c>
      <c r="D24" s="75">
        <f>IF(D13=0,"",D13/TrAvia_act!D18*100)</f>
        <v>469.0752070144249</v>
      </c>
      <c r="E24" s="75">
        <f>IF(E13=0,"",E13/TrAvia_act!E18*100)</f>
        <v>454.61462822252611</v>
      </c>
      <c r="F24" s="75">
        <f>IF(F13=0,"",F13/TrAvia_act!F18*100)</f>
        <v>449.04178678755562</v>
      </c>
      <c r="G24" s="75">
        <f>IF(G13=0,"",G13/TrAvia_act!G18*100)</f>
        <v>480.99282487471794</v>
      </c>
      <c r="H24" s="75">
        <f>IF(H13=0,"",H13/TrAvia_act!H18*100)</f>
        <v>747.70475281748168</v>
      </c>
      <c r="I24" s="75">
        <f>IF(I13=0,"",I13/TrAvia_act!I18*100)</f>
        <v>767.9673975952752</v>
      </c>
      <c r="J24" s="75">
        <f>IF(J13=0,"",J13/TrAvia_act!J18*100)</f>
        <v>771.07532729822196</v>
      </c>
      <c r="K24" s="75">
        <f>IF(K13=0,"",K13/TrAvia_act!K18*100)</f>
        <v>766.98884858586109</v>
      </c>
      <c r="L24" s="75">
        <f>IF(L13=0,"",L13/TrAvia_act!L18*100)</f>
        <v>725.47417975261533</v>
      </c>
      <c r="M24" s="75">
        <f>IF(M13=0,"",M13/TrAvia_act!M18*100)</f>
        <v>757.51799517931761</v>
      </c>
      <c r="N24" s="75">
        <f>IF(N13=0,"",N13/TrAvia_act!N18*100)</f>
        <v>744.03215502998012</v>
      </c>
      <c r="O24" s="75">
        <f>IF(O13=0,"",O13/TrAvia_act!O18*100)</f>
        <v>658.10842400426054</v>
      </c>
      <c r="P24" s="75">
        <f>IF(P13=0,"",P13/TrAvia_act!P18*100)</f>
        <v>596.9964340968271</v>
      </c>
      <c r="Q24" s="75">
        <f>IF(Q13=0,"",Q13/TrAvia_act!Q18*100)</f>
        <v>555.4232103770579</v>
      </c>
    </row>
    <row r="25" spans="1:17" ht="11.45" customHeight="1" x14ac:dyDescent="0.25">
      <c r="A25" s="93" t="s">
        <v>125</v>
      </c>
      <c r="B25" s="74">
        <f>IF(B14=0,"",B14/TrAvia_act!B19*100)</f>
        <v>472.51534615381797</v>
      </c>
      <c r="C25" s="74">
        <f>IF(C14=0,"",C14/TrAvia_act!C19*100)</f>
        <v>506.62075764408002</v>
      </c>
      <c r="D25" s="74">
        <f>IF(D14=0,"",D14/TrAvia_act!D19*100)</f>
        <v>487.05097418717048</v>
      </c>
      <c r="E25" s="74">
        <f>IF(E14=0,"",E14/TrAvia_act!E19*100)</f>
        <v>472.73899846978838</v>
      </c>
      <c r="F25" s="74">
        <f>IF(F14=0,"",F14/TrAvia_act!F19*100)</f>
        <v>465.22797640013539</v>
      </c>
      <c r="G25" s="74">
        <f>IF(G14=0,"",G14/TrAvia_act!G19*100)</f>
        <v>472.67032803325861</v>
      </c>
      <c r="H25" s="74">
        <f>IF(H14=0,"",H14/TrAvia_act!H19*100)</f>
        <v>595.23766845233479</v>
      </c>
      <c r="I25" s="74">
        <f>IF(I14=0,"",I14/TrAvia_act!I19*100)</f>
        <v>567.72314721473208</v>
      </c>
      <c r="J25" s="74">
        <f>IF(J14=0,"",J14/TrAvia_act!J19*100)</f>
        <v>547.50202645986394</v>
      </c>
      <c r="K25" s="74">
        <f>IF(K14=0,"",K14/TrAvia_act!K19*100)</f>
        <v>546.39593937495181</v>
      </c>
      <c r="L25" s="74">
        <f>IF(L14=0,"",L14/TrAvia_act!L19*100)</f>
        <v>576.89131492882143</v>
      </c>
      <c r="M25" s="74">
        <f>IF(M14=0,"",M14/TrAvia_act!M19*100)</f>
        <v>690.27605888466962</v>
      </c>
      <c r="N25" s="74">
        <f>IF(N14=0,"",N14/TrAvia_act!N19*100)</f>
        <v>644.73455600202749</v>
      </c>
      <c r="O25" s="74">
        <f>IF(O14=0,"",O14/TrAvia_act!O19*100)</f>
        <v>595.38944585485069</v>
      </c>
      <c r="P25" s="74">
        <f>IF(P14=0,"",P14/TrAvia_act!P19*100)</f>
        <v>474.69303915736896</v>
      </c>
      <c r="Q25" s="74">
        <f>IF(Q14=0,"",Q14/TrAvia_act!Q19*100)</f>
        <v>543.83420303463572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46.291809565481834</v>
      </c>
      <c r="C28" s="134">
        <f>IF(C8=0,"",C8/TrAvia_act!C4*1000)</f>
        <v>44.64449522855292</v>
      </c>
      <c r="D28" s="134">
        <f>IF(D8=0,"",D8/TrAvia_act!D4*1000)</f>
        <v>44.820368299916979</v>
      </c>
      <c r="E28" s="134">
        <f>IF(E8=0,"",E8/TrAvia_act!E4*1000)</f>
        <v>44.374153144388359</v>
      </c>
      <c r="F28" s="134">
        <f>IF(F8=0,"",F8/TrAvia_act!F4*1000)</f>
        <v>43.727146162252573</v>
      </c>
      <c r="G28" s="134">
        <f>IF(G8=0,"",G8/TrAvia_act!G4*1000)</f>
        <v>43.53723144959551</v>
      </c>
      <c r="H28" s="134">
        <f>IF(H8=0,"",H8/TrAvia_act!H4*1000)</f>
        <v>60.05381795000563</v>
      </c>
      <c r="I28" s="134">
        <f>IF(I8=0,"",I8/TrAvia_act!I4*1000)</f>
        <v>59.745355838419556</v>
      </c>
      <c r="J28" s="134">
        <f>IF(J8=0,"",J8/TrAvia_act!J4*1000)</f>
        <v>60.210440065968847</v>
      </c>
      <c r="K28" s="134">
        <f>IF(K8=0,"",K8/TrAvia_act!K4*1000)</f>
        <v>61.029731676253213</v>
      </c>
      <c r="L28" s="134">
        <f>IF(L8=0,"",L8/TrAvia_act!L4*1000)</f>
        <v>61.213823681123174</v>
      </c>
      <c r="M28" s="134">
        <f>IF(M8=0,"",M8/TrAvia_act!M4*1000)</f>
        <v>59.109004924958349</v>
      </c>
      <c r="N28" s="134">
        <f>IF(N8=0,"",N8/TrAvia_act!N4*1000)</f>
        <v>57.017710067546979</v>
      </c>
      <c r="O28" s="134">
        <f>IF(O8=0,"",O8/TrAvia_act!O4*1000)</f>
        <v>50.56088944097565</v>
      </c>
      <c r="P28" s="134">
        <f>IF(P8=0,"",P8/TrAvia_act!P4*1000)</f>
        <v>46.596066521877525</v>
      </c>
      <c r="Q28" s="134">
        <f>IF(Q8=0,"",Q8/TrAvia_act!Q4*1000)</f>
        <v>43.408582238781626</v>
      </c>
    </row>
    <row r="29" spans="1:17" ht="11.45" customHeight="1" x14ac:dyDescent="0.25">
      <c r="A29" s="116" t="s">
        <v>23</v>
      </c>
      <c r="B29" s="77">
        <f>IF(B9=0,"",B9/TrAvia_act!B5*1000)</f>
        <v>130.86254098878783</v>
      </c>
      <c r="C29" s="77">
        <f>IF(C9=0,"",C9/TrAvia_act!C5*1000)</f>
        <v>127.5340165242277</v>
      </c>
      <c r="D29" s="77">
        <f>IF(D9=0,"",D9/TrAvia_act!D5*1000)</f>
        <v>131.54470707042466</v>
      </c>
      <c r="E29" s="77">
        <f>IF(E9=0,"",E9/TrAvia_act!E5*1000)</f>
        <v>139.18893174655668</v>
      </c>
      <c r="F29" s="77">
        <f>IF(F9=0,"",F9/TrAvia_act!F5*1000)</f>
        <v>141.09908367337172</v>
      </c>
      <c r="G29" s="77">
        <f>IF(G9=0,"",G9/TrAvia_act!G5*1000)</f>
        <v>134.69965755761794</v>
      </c>
      <c r="H29" s="77">
        <f>IF(H9=0,"",H9/TrAvia_act!H5*1000)</f>
        <v>133.39180328115046</v>
      </c>
      <c r="I29" s="77">
        <f>IF(I9=0,"",I9/TrAvia_act!I5*1000)</f>
        <v>126.83412370027227</v>
      </c>
      <c r="J29" s="77">
        <f>IF(J9=0,"",J9/TrAvia_act!J5*1000)</f>
        <v>125.24155112956123</v>
      </c>
      <c r="K29" s="77">
        <f>IF(K9=0,"",K9/TrAvia_act!K5*1000)</f>
        <v>129.11151943731696</v>
      </c>
      <c r="L29" s="77">
        <f>IF(L9=0,"",L9/TrAvia_act!L5*1000)</f>
        <v>118.1426828950791</v>
      </c>
      <c r="M29" s="77">
        <f>IF(M9=0,"",M9/TrAvia_act!M5*1000)</f>
        <v>123.77820252940383</v>
      </c>
      <c r="N29" s="77">
        <f>IF(N9=0,"",N9/TrAvia_act!N5*1000)</f>
        <v>118.96993516442423</v>
      </c>
      <c r="O29" s="77">
        <f>IF(O9=0,"",O9/TrAvia_act!O5*1000)</f>
        <v>123.56896888624404</v>
      </c>
      <c r="P29" s="77">
        <f>IF(P9=0,"",P9/TrAvia_act!P5*1000)</f>
        <v>119.96754813963376</v>
      </c>
      <c r="Q29" s="77">
        <f>IF(Q9=0,"",Q9/TrAvia_act!Q5*1000)</f>
        <v>117.80858218255761</v>
      </c>
    </row>
    <row r="30" spans="1:17" ht="11.45" customHeight="1" x14ac:dyDescent="0.25">
      <c r="A30" s="116" t="s">
        <v>127</v>
      </c>
      <c r="B30" s="77">
        <f>IF(B10=0,"",B10/TrAvia_act!B6*1000)</f>
        <v>37.428753763078831</v>
      </c>
      <c r="C30" s="77">
        <f>IF(C10=0,"",C10/TrAvia_act!C6*1000)</f>
        <v>40.025053911686811</v>
      </c>
      <c r="D30" s="77">
        <f>IF(D10=0,"",D10/TrAvia_act!D6*1000)</f>
        <v>39.093435827046953</v>
      </c>
      <c r="E30" s="77">
        <f>IF(E10=0,"",E10/TrAvia_act!E6*1000)</f>
        <v>37.81230279561855</v>
      </c>
      <c r="F30" s="77">
        <f>IF(F10=0,"",F10/TrAvia_act!F6*1000)</f>
        <v>37.044446312437991</v>
      </c>
      <c r="G30" s="77">
        <f>IF(G10=0,"",G10/TrAvia_act!G6*1000)</f>
        <v>37.08790788676982</v>
      </c>
      <c r="H30" s="77">
        <f>IF(H10=0,"",H10/TrAvia_act!H6*1000)</f>
        <v>53.091280092059087</v>
      </c>
      <c r="I30" s="77">
        <f>IF(I10=0,"",I10/TrAvia_act!I6*1000)</f>
        <v>52.997566904103813</v>
      </c>
      <c r="J30" s="77">
        <f>IF(J10=0,"",J10/TrAvia_act!J6*1000)</f>
        <v>53.445809442440407</v>
      </c>
      <c r="K30" s="77">
        <f>IF(K10=0,"",K10/TrAvia_act!K6*1000)</f>
        <v>55.825889975641736</v>
      </c>
      <c r="L30" s="77">
        <f>IF(L10=0,"",L10/TrAvia_act!L6*1000)</f>
        <v>58.349857553044998</v>
      </c>
      <c r="M30" s="77">
        <f>IF(M10=0,"",M10/TrAvia_act!M6*1000)</f>
        <v>57.337637362025887</v>
      </c>
      <c r="N30" s="77">
        <f>IF(N10=0,"",N10/TrAvia_act!N6*1000)</f>
        <v>55.781848166235882</v>
      </c>
      <c r="O30" s="77">
        <f>IF(O10=0,"",O10/TrAvia_act!O6*1000)</f>
        <v>48.973982527086299</v>
      </c>
      <c r="P30" s="77">
        <f>IF(P10=0,"",P10/TrAvia_act!P6*1000)</f>
        <v>44.740857722067574</v>
      </c>
      <c r="Q30" s="77">
        <f>IF(Q10=0,"",Q10/TrAvia_act!Q6*1000)</f>
        <v>41.197789624715938</v>
      </c>
    </row>
    <row r="31" spans="1:17" ht="11.45" customHeight="1" x14ac:dyDescent="0.25">
      <c r="A31" s="116" t="s">
        <v>125</v>
      </c>
      <c r="B31" s="77">
        <f>IF(B11=0,"",B11/TrAvia_act!B7*1000)</f>
        <v>46.014787333055672</v>
      </c>
      <c r="C31" s="77">
        <f>IF(C11=0,"",C11/TrAvia_act!C7*1000)</f>
        <v>42.168078063932029</v>
      </c>
      <c r="D31" s="77">
        <f>IF(D11=0,"",D11/TrAvia_act!D7*1000)</f>
        <v>41.40924455699006</v>
      </c>
      <c r="E31" s="77">
        <f>IF(E11=0,"",E11/TrAvia_act!E7*1000)</f>
        <v>40.740246699795328</v>
      </c>
      <c r="F31" s="77">
        <f>IF(F11=0,"",F11/TrAvia_act!F7*1000)</f>
        <v>40.548581778552894</v>
      </c>
      <c r="G31" s="77">
        <f>IF(G11=0,"",G11/TrAvia_act!G7*1000)</f>
        <v>41.869984308780644</v>
      </c>
      <c r="H31" s="77">
        <f>IF(H11=0,"",H11/TrAvia_act!H7*1000)</f>
        <v>55.821043218870386</v>
      </c>
      <c r="I31" s="77">
        <f>IF(I11=0,"",I11/TrAvia_act!I7*1000)</f>
        <v>55.888232935928109</v>
      </c>
      <c r="J31" s="77">
        <f>IF(J11=0,"",J11/TrAvia_act!J7*1000)</f>
        <v>56.901866750297835</v>
      </c>
      <c r="K31" s="77">
        <f>IF(K11=0,"",K11/TrAvia_act!K7*1000)</f>
        <v>57.002307966517513</v>
      </c>
      <c r="L31" s="77">
        <f>IF(L11=0,"",L11/TrAvia_act!L7*1000)</f>
        <v>58.185810901503018</v>
      </c>
      <c r="M31" s="77">
        <f>IF(M11=0,"",M11/TrAvia_act!M7*1000)</f>
        <v>55.594589561115384</v>
      </c>
      <c r="N31" s="77">
        <f>IF(N11=0,"",N11/TrAvia_act!N7*1000)</f>
        <v>54.054195289566898</v>
      </c>
      <c r="O31" s="77">
        <f>IF(O11=0,"",O11/TrAvia_act!O7*1000)</f>
        <v>47.938622410675421</v>
      </c>
      <c r="P31" s="77">
        <f>IF(P11=0,"",P11/TrAvia_act!P7*1000)</f>
        <v>44.154333346099307</v>
      </c>
      <c r="Q31" s="77">
        <f>IF(Q11=0,"",Q11/TrAvia_act!Q7*1000)</f>
        <v>41.041850207578619</v>
      </c>
    </row>
    <row r="32" spans="1:17" ht="11.45" customHeight="1" x14ac:dyDescent="0.25">
      <c r="A32" s="128" t="s">
        <v>36</v>
      </c>
      <c r="B32" s="133">
        <f>IF(B12=0,"",B12/TrAvia_act!B8*1000)</f>
        <v>173.89936459095162</v>
      </c>
      <c r="C32" s="133">
        <f>IF(C12=0,"",C12/TrAvia_act!C8*1000)</f>
        <v>183.78077747933489</v>
      </c>
      <c r="D32" s="133">
        <f>IF(D12=0,"",D12/TrAvia_act!D8*1000)</f>
        <v>173.21336294420288</v>
      </c>
      <c r="E32" s="133">
        <f>IF(E12=0,"",E12/TrAvia_act!E8*1000)</f>
        <v>165.86939467863115</v>
      </c>
      <c r="F32" s="133">
        <f>IF(F12=0,"",F12/TrAvia_act!F8*1000)</f>
        <v>161.16411213883094</v>
      </c>
      <c r="G32" s="133">
        <f>IF(G12=0,"",G12/TrAvia_act!G8*1000)</f>
        <v>170.11243203138349</v>
      </c>
      <c r="H32" s="133">
        <f>IF(H12=0,"",H12/TrAvia_act!H8*1000)</f>
        <v>233.66279193086515</v>
      </c>
      <c r="I32" s="133">
        <f>IF(I12=0,"",I12/TrAvia_act!I8*1000)</f>
        <v>231.49247036753889</v>
      </c>
      <c r="J32" s="133">
        <f>IF(J12=0,"",J12/TrAvia_act!J8*1000)</f>
        <v>226.51719080665748</v>
      </c>
      <c r="K32" s="133">
        <f>IF(K12=0,"",K12/TrAvia_act!K8*1000)</f>
        <v>208.37574030009404</v>
      </c>
      <c r="L32" s="133">
        <f>IF(L12=0,"",L12/TrAvia_act!L8*1000)</f>
        <v>189.51396422888484</v>
      </c>
      <c r="M32" s="133">
        <f>IF(M12=0,"",M12/TrAvia_act!M8*1000)</f>
        <v>187.73005579121062</v>
      </c>
      <c r="N32" s="133">
        <f>IF(N12=0,"",N12/TrAvia_act!N8*1000)</f>
        <v>193.56505742743516</v>
      </c>
      <c r="O32" s="133">
        <f>IF(O12=0,"",O12/TrAvia_act!O8*1000)</f>
        <v>174.61632556247463</v>
      </c>
      <c r="P32" s="133">
        <f>IF(P12=0,"",P12/TrAvia_act!P8*1000)</f>
        <v>129.97441459079209</v>
      </c>
      <c r="Q32" s="133">
        <f>IF(Q12=0,"",Q12/TrAvia_act!Q8*1000)</f>
        <v>153.36052218476704</v>
      </c>
    </row>
    <row r="33" spans="1:17" ht="11.45" customHeight="1" x14ac:dyDescent="0.25">
      <c r="A33" s="95" t="s">
        <v>126</v>
      </c>
      <c r="B33" s="75">
        <f>IF(B13=0,"",B13/TrAvia_act!B9*1000)</f>
        <v>226.73781346739</v>
      </c>
      <c r="C33" s="75">
        <f>IF(C13=0,"",C13/TrAvia_act!C9*1000)</f>
        <v>234.67982333296021</v>
      </c>
      <c r="D33" s="75">
        <f>IF(D13=0,"",D13/TrAvia_act!D9*1000)</f>
        <v>220.33927332976265</v>
      </c>
      <c r="E33" s="75">
        <f>IF(E13=0,"",E13/TrAvia_act!E9*1000)</f>
        <v>210.56354219856794</v>
      </c>
      <c r="F33" s="75">
        <f>IF(F13=0,"",F13/TrAvia_act!F9*1000)</f>
        <v>205.34269679468048</v>
      </c>
      <c r="G33" s="75">
        <f>IF(G13=0,"",G13/TrAvia_act!G9*1000)</f>
        <v>222.26777902936402</v>
      </c>
      <c r="H33" s="75">
        <f>IF(H13=0,"",H13/TrAvia_act!H9*1000)</f>
        <v>359.81366955009122</v>
      </c>
      <c r="I33" s="75">
        <f>IF(I13=0,"",I13/TrAvia_act!I9*1000)</f>
        <v>373.74154345909272</v>
      </c>
      <c r="J33" s="75">
        <f>IF(J13=0,"",J13/TrAvia_act!J9*1000)</f>
        <v>384.07314273443848</v>
      </c>
      <c r="K33" s="75">
        <f>IF(K13=0,"",K13/TrAvia_act!K9*1000)</f>
        <v>376.34551650057318</v>
      </c>
      <c r="L33" s="75">
        <f>IF(L13=0,"",L13/TrAvia_act!L9*1000)</f>
        <v>342.85784137317154</v>
      </c>
      <c r="M33" s="75">
        <f>IF(M13=0,"",M13/TrAvia_act!M9*1000)</f>
        <v>345.30692565335306</v>
      </c>
      <c r="N33" s="75">
        <f>IF(N13=0,"",N13/TrAvia_act!N9*1000)</f>
        <v>342.10224880122752</v>
      </c>
      <c r="O33" s="75">
        <f>IF(O13=0,"",O13/TrAvia_act!O9*1000)</f>
        <v>299.15367757842375</v>
      </c>
      <c r="P33" s="75">
        <f>IF(P13=0,"",P13/TrAvia_act!P9*1000)</f>
        <v>251.33216046637509</v>
      </c>
      <c r="Q33" s="75">
        <f>IF(Q13=0,"",Q13/TrAvia_act!Q9*1000)</f>
        <v>236.92242029922951</v>
      </c>
    </row>
    <row r="34" spans="1:17" ht="11.45" customHeight="1" x14ac:dyDescent="0.25">
      <c r="A34" s="93" t="s">
        <v>125</v>
      </c>
      <c r="B34" s="74">
        <f>IF(B14=0,"",B14/TrAvia_act!B10*1000)</f>
        <v>88.01771877983974</v>
      </c>
      <c r="C34" s="74">
        <f>IF(C14=0,"",C14/TrAvia_act!C10*1000)</f>
        <v>94.720362408813131</v>
      </c>
      <c r="D34" s="74">
        <f>IF(D14=0,"",D14/TrAvia_act!D10*1000)</f>
        <v>90.021127161422399</v>
      </c>
      <c r="E34" s="74">
        <f>IF(E14=0,"",E14/TrAvia_act!E10*1000)</f>
        <v>88.046955424060343</v>
      </c>
      <c r="F34" s="74">
        <f>IF(F14=0,"",F14/TrAvia_act!F10*1000)</f>
        <v>85.437988407300594</v>
      </c>
      <c r="G34" s="74">
        <f>IF(G14=0,"",G14/TrAvia_act!G10*1000)</f>
        <v>85.898270611411732</v>
      </c>
      <c r="H34" s="74">
        <f>IF(H14=0,"",H14/TrAvia_act!H10*1000)</f>
        <v>109.17667811164048</v>
      </c>
      <c r="I34" s="74">
        <f>IF(I14=0,"",I14/TrAvia_act!I10*1000)</f>
        <v>104.03311049203029</v>
      </c>
      <c r="J34" s="74">
        <f>IF(J14=0,"",J14/TrAvia_act!J10*1000)</f>
        <v>100.94834386962282</v>
      </c>
      <c r="K34" s="74">
        <f>IF(K14=0,"",K14/TrAvia_act!K10*1000)</f>
        <v>101.83949184707519</v>
      </c>
      <c r="L34" s="74">
        <f>IF(L14=0,"",L14/TrAvia_act!L10*1000)</f>
        <v>104.8204514203988</v>
      </c>
      <c r="M34" s="74">
        <f>IF(M14=0,"",M14/TrAvia_act!M10*1000)</f>
        <v>127.57703069203689</v>
      </c>
      <c r="N34" s="74">
        <f>IF(N14=0,"",N14/TrAvia_act!N10*1000)</f>
        <v>122.07987202957767</v>
      </c>
      <c r="O34" s="74">
        <f>IF(O14=0,"",O14/TrAvia_act!O10*1000)</f>
        <v>117.95647489226745</v>
      </c>
      <c r="P34" s="74">
        <f>IF(P14=0,"",P14/TrAvia_act!P10*1000)</f>
        <v>89.661354564813365</v>
      </c>
      <c r="Q34" s="74">
        <f>IF(Q14=0,"",Q14/TrAvia_act!Q10*1000)</f>
        <v>107.00698394746583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2379.3936845769117</v>
      </c>
      <c r="C37" s="134">
        <f>IF(C8=0,"",1000000*C8/TrAvia_act!C22)</f>
        <v>2256.7339711926993</v>
      </c>
      <c r="D37" s="134">
        <f>IF(D8=0,"",1000000*D8/TrAvia_act!D22)</f>
        <v>2217.8042397303789</v>
      </c>
      <c r="E37" s="134">
        <f>IF(E8=0,"",1000000*E8/TrAvia_act!E22)</f>
        <v>2161.6561310164025</v>
      </c>
      <c r="F37" s="134">
        <f>IF(F8=0,"",1000000*F8/TrAvia_act!F22)</f>
        <v>2201.8944976524117</v>
      </c>
      <c r="G37" s="134">
        <f>IF(G8=0,"",1000000*G8/TrAvia_act!G22)</f>
        <v>2220.9455603155302</v>
      </c>
      <c r="H37" s="134">
        <f>IF(H8=0,"",1000000*H8/TrAvia_act!H22)</f>
        <v>3293.1429503304821</v>
      </c>
      <c r="I37" s="134">
        <f>IF(I8=0,"",1000000*I8/TrAvia_act!I22)</f>
        <v>3283.5754159394419</v>
      </c>
      <c r="J37" s="134">
        <f>IF(J8=0,"",1000000*J8/TrAvia_act!J22)</f>
        <v>3407.6749051376623</v>
      </c>
      <c r="K37" s="134">
        <f>IF(K8=0,"",1000000*K8/TrAvia_act!K22)</f>
        <v>3416.0804109739352</v>
      </c>
      <c r="L37" s="134">
        <f>IF(L8=0,"",1000000*L8/TrAvia_act!L22)</f>
        <v>3558.9055888493604</v>
      </c>
      <c r="M37" s="134">
        <f>IF(M8=0,"",1000000*M8/TrAvia_act!M22)</f>
        <v>3673.3669184412702</v>
      </c>
      <c r="N37" s="134">
        <f>IF(N8=0,"",1000000*N8/TrAvia_act!N22)</f>
        <v>3691.4840707388266</v>
      </c>
      <c r="O37" s="134">
        <f>IF(O8=0,"",1000000*O8/TrAvia_act!O22)</f>
        <v>3416.9194094154027</v>
      </c>
      <c r="P37" s="134">
        <f>IF(P8=0,"",1000000*P8/TrAvia_act!P22)</f>
        <v>3172.2269999419364</v>
      </c>
      <c r="Q37" s="134">
        <f>IF(Q8=0,"",1000000*Q8/TrAvia_act!Q22)</f>
        <v>2996.8973184814195</v>
      </c>
    </row>
    <row r="38" spans="1:17" ht="11.45" customHeight="1" x14ac:dyDescent="0.25">
      <c r="A38" s="116" t="s">
        <v>23</v>
      </c>
      <c r="B38" s="77">
        <f>IF(B9=0,"",1000000*B9/TrAvia_act!B23)</f>
        <v>1289.0793562232229</v>
      </c>
      <c r="C38" s="77">
        <f>IF(C9=0,"",1000000*C9/TrAvia_act!C23)</f>
        <v>1152.1053353449456</v>
      </c>
      <c r="D38" s="77">
        <f>IF(D9=0,"",1000000*D9/TrAvia_act!D23)</f>
        <v>1397.5868494609344</v>
      </c>
      <c r="E38" s="77">
        <f>IF(E9=0,"",1000000*E9/TrAvia_act!E23)</f>
        <v>1470.6224645030429</v>
      </c>
      <c r="F38" s="77">
        <f>IF(F9=0,"",1000000*F9/TrAvia_act!F23)</f>
        <v>1517.0246542393265</v>
      </c>
      <c r="G38" s="77">
        <f>IF(G9=0,"",1000000*G9/TrAvia_act!G23)</f>
        <v>1338.2489561194134</v>
      </c>
      <c r="H38" s="77">
        <f>IF(H9=0,"",1000000*H9/TrAvia_act!H23)</f>
        <v>2863.0971786833861</v>
      </c>
      <c r="I38" s="77">
        <f>IF(I9=0,"",1000000*I9/TrAvia_act!I23)</f>
        <v>2903.110828565374</v>
      </c>
      <c r="J38" s="77">
        <f>IF(J9=0,"",1000000*J9/TrAvia_act!J23)</f>
        <v>3048.6381842456599</v>
      </c>
      <c r="K38" s="77">
        <f>IF(K9=0,"",1000000*K9/TrAvia_act!K23)</f>
        <v>3088.3284313725485</v>
      </c>
      <c r="L38" s="77">
        <f>IF(L9=0,"",1000000*L9/TrAvia_act!L23)</f>
        <v>2880.3961138187942</v>
      </c>
      <c r="M38" s="77">
        <f>IF(M9=0,"",1000000*M9/TrAvia_act!M23)</f>
        <v>3152.7249430974625</v>
      </c>
      <c r="N38" s="77">
        <f>IF(N9=0,"",1000000*N9/TrAvia_act!N23)</f>
        <v>3120.0387422547569</v>
      </c>
      <c r="O38" s="77">
        <f>IF(O9=0,"",1000000*O9/TrAvia_act!O23)</f>
        <v>3280.2531889876809</v>
      </c>
      <c r="P38" s="77">
        <f>IF(P9=0,"",1000000*P9/TrAvia_act!P23)</f>
        <v>3313.3925739908291</v>
      </c>
      <c r="Q38" s="77">
        <f>IF(Q9=0,"",1000000*Q9/TrAvia_act!Q23)</f>
        <v>3335.6608272168346</v>
      </c>
    </row>
    <row r="39" spans="1:17" ht="11.45" customHeight="1" x14ac:dyDescent="0.25">
      <c r="A39" s="116" t="s">
        <v>127</v>
      </c>
      <c r="B39" s="77">
        <f>IF(B10=0,"",1000000*B10/TrAvia_act!B24)</f>
        <v>2105.3196352307928</v>
      </c>
      <c r="C39" s="77">
        <f>IF(C10=0,"",1000000*C10/TrAvia_act!C24)</f>
        <v>2280.9019416727583</v>
      </c>
      <c r="D39" s="77">
        <f>IF(D10=0,"",1000000*D10/TrAvia_act!D24)</f>
        <v>2216.171525177569</v>
      </c>
      <c r="E39" s="77">
        <f>IF(E10=0,"",1000000*E10/TrAvia_act!E24)</f>
        <v>2173.6779924789494</v>
      </c>
      <c r="F39" s="77">
        <f>IF(F10=0,"",1000000*F10/TrAvia_act!F24)</f>
        <v>2140.0308085755819</v>
      </c>
      <c r="G39" s="77">
        <f>IF(G10=0,"",1000000*G10/TrAvia_act!G24)</f>
        <v>2194.8875682873154</v>
      </c>
      <c r="H39" s="77">
        <f>IF(H10=0,"",1000000*H10/TrAvia_act!H24)</f>
        <v>2569.5278108313237</v>
      </c>
      <c r="I39" s="77">
        <f>IF(I10=0,"",1000000*I10/TrAvia_act!I24)</f>
        <v>2556.6224063024206</v>
      </c>
      <c r="J39" s="77">
        <f>IF(J10=0,"",1000000*J10/TrAvia_act!J24)</f>
        <v>2515.4884139793594</v>
      </c>
      <c r="K39" s="77">
        <f>IF(K10=0,"",1000000*K10/TrAvia_act!K24)</f>
        <v>2416.3046362213286</v>
      </c>
      <c r="L39" s="77">
        <f>IF(L10=0,"",1000000*L10/TrAvia_act!L24)</f>
        <v>2527.1956949508985</v>
      </c>
      <c r="M39" s="77">
        <f>IF(M10=0,"",1000000*M10/TrAvia_act!M24)</f>
        <v>2667.5158804522639</v>
      </c>
      <c r="N39" s="77">
        <f>IF(N10=0,"",1000000*N10/TrAvia_act!N24)</f>
        <v>2660.359743959948</v>
      </c>
      <c r="O39" s="77">
        <f>IF(O10=0,"",1000000*O10/TrAvia_act!O24)</f>
        <v>2386.1203306267685</v>
      </c>
      <c r="P39" s="77">
        <f>IF(P10=0,"",1000000*P10/TrAvia_act!P24)</f>
        <v>2187.2723782702028</v>
      </c>
      <c r="Q39" s="77">
        <f>IF(Q10=0,"",1000000*Q10/TrAvia_act!Q24)</f>
        <v>2034.5046627116167</v>
      </c>
    </row>
    <row r="40" spans="1:17" ht="11.45" customHeight="1" x14ac:dyDescent="0.25">
      <c r="A40" s="116" t="s">
        <v>125</v>
      </c>
      <c r="B40" s="77">
        <f>IF(B11=0,"",1000000*B11/TrAvia_act!B25)</f>
        <v>3056.1735570040369</v>
      </c>
      <c r="C40" s="77">
        <f>IF(C11=0,"",1000000*C11/TrAvia_act!C25)</f>
        <v>2811.3262712402252</v>
      </c>
      <c r="D40" s="77">
        <f>IF(D11=0,"",1000000*D11/TrAvia_act!D25)</f>
        <v>2697.977837642843</v>
      </c>
      <c r="E40" s="77">
        <f>IF(E11=0,"",1000000*E11/TrAvia_act!E25)</f>
        <v>2613.3711957724804</v>
      </c>
      <c r="F40" s="77">
        <f>IF(F11=0,"",1000000*F11/TrAvia_act!F25)</f>
        <v>2661.0081074435507</v>
      </c>
      <c r="G40" s="77">
        <f>IF(G11=0,"",1000000*G11/TrAvia_act!G25)</f>
        <v>2726.6580679874528</v>
      </c>
      <c r="H40" s="77">
        <f>IF(H11=0,"",1000000*H11/TrAvia_act!H25)</f>
        <v>3628.9909348454298</v>
      </c>
      <c r="I40" s="77">
        <f>IF(I11=0,"",1000000*I11/TrAvia_act!I25)</f>
        <v>3581.0809875666882</v>
      </c>
      <c r="J40" s="77">
        <f>IF(J11=0,"",1000000*J11/TrAvia_act!J25)</f>
        <v>3682.9085578117465</v>
      </c>
      <c r="K40" s="77">
        <f>IF(K11=0,"",1000000*K11/TrAvia_act!K25)</f>
        <v>3759.9013384047671</v>
      </c>
      <c r="L40" s="77">
        <f>IF(L11=0,"",1000000*L11/TrAvia_act!L25)</f>
        <v>3953.8127201623338</v>
      </c>
      <c r="M40" s="77">
        <f>IF(M11=0,"",1000000*M11/TrAvia_act!M25)</f>
        <v>4024.9806864363291</v>
      </c>
      <c r="N40" s="77">
        <f>IF(N11=0,"",1000000*N11/TrAvia_act!N25)</f>
        <v>4055.9901567924016</v>
      </c>
      <c r="O40" s="77">
        <f>IF(O11=0,"",1000000*O11/TrAvia_act!O25)</f>
        <v>3686.4833252720696</v>
      </c>
      <c r="P40" s="77">
        <f>IF(P11=0,"",1000000*P11/TrAvia_act!P25)</f>
        <v>3396.5204778308826</v>
      </c>
      <c r="Q40" s="77">
        <f>IF(Q11=0,"",1000000*Q11/TrAvia_act!Q25)</f>
        <v>3206.0977075584519</v>
      </c>
    </row>
    <row r="41" spans="1:17" ht="11.45" customHeight="1" x14ac:dyDescent="0.25">
      <c r="A41" s="128" t="s">
        <v>18</v>
      </c>
      <c r="B41" s="133">
        <f>IF(B12=0,"",1000000*B12/TrAvia_act!B26)</f>
        <v>3767.3811351088648</v>
      </c>
      <c r="C41" s="133">
        <f>IF(C12=0,"",1000000*C12/TrAvia_act!C26)</f>
        <v>3997.1309066860927</v>
      </c>
      <c r="D41" s="133">
        <f>IF(D12=0,"",1000000*D12/TrAvia_act!D26)</f>
        <v>3812.281166124842</v>
      </c>
      <c r="E41" s="133">
        <f>IF(E12=0,"",1000000*E12/TrAvia_act!E26)</f>
        <v>3701.3915017403274</v>
      </c>
      <c r="F41" s="133">
        <f>IF(F12=0,"",1000000*F12/TrAvia_act!F26)</f>
        <v>3666.6219223846024</v>
      </c>
      <c r="G41" s="133">
        <f>IF(G12=0,"",1000000*G12/TrAvia_act!G26)</f>
        <v>3448.6505334503968</v>
      </c>
      <c r="H41" s="133">
        <f>IF(H12=0,"",1000000*H12/TrAvia_act!H26)</f>
        <v>3767.4566016723447</v>
      </c>
      <c r="I41" s="133">
        <f>IF(I12=0,"",1000000*I12/TrAvia_act!I26)</f>
        <v>3635.5631846312917</v>
      </c>
      <c r="J41" s="133">
        <f>IF(J12=0,"",1000000*J12/TrAvia_act!J26)</f>
        <v>3715.4557369945192</v>
      </c>
      <c r="K41" s="133">
        <f>IF(K12=0,"",1000000*K12/TrAvia_act!K26)</f>
        <v>3857.5636702791753</v>
      </c>
      <c r="L41" s="133">
        <f>IF(L12=0,"",1000000*L12/TrAvia_act!L26)</f>
        <v>4628.298695955521</v>
      </c>
      <c r="M41" s="133">
        <f>IF(M12=0,"",1000000*M12/TrAvia_act!M26)</f>
        <v>4995.8502556378708</v>
      </c>
      <c r="N41" s="133">
        <f>IF(N12=0,"",1000000*N12/TrAvia_act!N26)</f>
        <v>4784.6545891910819</v>
      </c>
      <c r="O41" s="133">
        <f>IF(O12=0,"",1000000*O12/TrAvia_act!O26)</f>
        <v>4225.5751519695141</v>
      </c>
      <c r="P41" s="133">
        <f>IF(P12=0,"",1000000*P12/TrAvia_act!P26)</f>
        <v>4261.5110923824923</v>
      </c>
      <c r="Q41" s="133">
        <f>IF(Q12=0,"",1000000*Q12/TrAvia_act!Q26)</f>
        <v>3425.0695505107415</v>
      </c>
    </row>
    <row r="42" spans="1:17" ht="11.45" customHeight="1" x14ac:dyDescent="0.25">
      <c r="A42" s="95" t="s">
        <v>126</v>
      </c>
      <c r="B42" s="75">
        <f>IF(B13=0,"",1000000*B13/TrAvia_act!B27)</f>
        <v>3504.4718114670404</v>
      </c>
      <c r="C42" s="75">
        <f>IF(C13=0,"",1000000*C13/TrAvia_act!C27)</f>
        <v>3723.2353972891292</v>
      </c>
      <c r="D42" s="75">
        <f>IF(D13=0,"",1000000*D13/TrAvia_act!D27)</f>
        <v>3545.1939926182577</v>
      </c>
      <c r="E42" s="75">
        <f>IF(E13=0,"",1000000*E13/TrAvia_act!E27)</f>
        <v>3439.9235651773938</v>
      </c>
      <c r="F42" s="75">
        <f>IF(F13=0,"",1000000*F13/TrAvia_act!F27)</f>
        <v>3398.2727208384058</v>
      </c>
      <c r="G42" s="75">
        <f>IF(G13=0,"",1000000*G13/TrAvia_act!G27)</f>
        <v>3165.7605547217631</v>
      </c>
      <c r="H42" s="75">
        <f>IF(H13=0,"",1000000*H13/TrAvia_act!H27)</f>
        <v>3258.1176916861527</v>
      </c>
      <c r="I42" s="75">
        <f>IF(I13=0,"",1000000*I13/TrAvia_act!I27)</f>
        <v>3109.6349726864378</v>
      </c>
      <c r="J42" s="75">
        <f>IF(J13=0,"",1000000*J13/TrAvia_act!J27)</f>
        <v>3119.2451644231592</v>
      </c>
      <c r="K42" s="75">
        <f>IF(K13=0,"",1000000*K13/TrAvia_act!K27)</f>
        <v>3101.5865366012522</v>
      </c>
      <c r="L42" s="75">
        <f>IF(L13=0,"",1000000*L13/TrAvia_act!L27)</f>
        <v>3669.116256296837</v>
      </c>
      <c r="M42" s="75">
        <f>IF(M13=0,"",1000000*M13/TrAvia_act!M27)</f>
        <v>3790.7394922011035</v>
      </c>
      <c r="N42" s="75">
        <f>IF(N13=0,"",1000000*N13/TrAvia_act!N27)</f>
        <v>3698.4815082832988</v>
      </c>
      <c r="O42" s="75">
        <f>IF(O13=0,"",1000000*O13/TrAvia_act!O27)</f>
        <v>3216.8397824441267</v>
      </c>
      <c r="P42" s="75">
        <f>IF(P13=0,"",1000000*P13/TrAvia_act!P27)</f>
        <v>2918.4009943153701</v>
      </c>
      <c r="Q42" s="75">
        <f>IF(Q13=0,"",1000000*Q13/TrAvia_act!Q27)</f>
        <v>2712.2263665702039</v>
      </c>
    </row>
    <row r="43" spans="1:17" ht="11.45" customHeight="1" x14ac:dyDescent="0.25">
      <c r="A43" s="93" t="s">
        <v>125</v>
      </c>
      <c r="B43" s="74">
        <f>IF(B14=0,"",1000000*B14/TrAvia_act!B28)</f>
        <v>5492.7235715083343</v>
      </c>
      <c r="C43" s="74">
        <f>IF(C14=0,"",1000000*C14/TrAvia_act!C28)</f>
        <v>5868.7502208986734</v>
      </c>
      <c r="D43" s="74">
        <f>IF(D14=0,"",1000000*D14/TrAvia_act!D28)</f>
        <v>5652.2150280590877</v>
      </c>
      <c r="E43" s="74">
        <f>IF(E14=0,"",1000000*E14/TrAvia_act!E28)</f>
        <v>5415.4590858751071</v>
      </c>
      <c r="F43" s="74">
        <f>IF(F14=0,"",1000000*F14/TrAvia_act!F28)</f>
        <v>5434.5696031595508</v>
      </c>
      <c r="G43" s="74">
        <f>IF(G14=0,"",1000000*G14/TrAvia_act!G28)</f>
        <v>5503.3251157952045</v>
      </c>
      <c r="H43" s="74">
        <f>IF(H14=0,"",1000000*H14/TrAvia_act!H28)</f>
        <v>7663.8992630667126</v>
      </c>
      <c r="I43" s="74">
        <f>IF(I14=0,"",1000000*I14/TrAvia_act!I28)</f>
        <v>7980.1875441757365</v>
      </c>
      <c r="J43" s="74">
        <f>IF(J14=0,"",1000000*J14/TrAvia_act!J28)</f>
        <v>8837.4465649939411</v>
      </c>
      <c r="K43" s="74">
        <f>IF(K14=0,"",1000000*K14/TrAvia_act!K28)</f>
        <v>8998.2081792890494</v>
      </c>
      <c r="L43" s="74">
        <f>IF(L14=0,"",1000000*L14/TrAvia_act!L28)</f>
        <v>8770.2228672089295</v>
      </c>
      <c r="M43" s="74">
        <f>IF(M14=0,"",1000000*M14/TrAvia_act!M28)</f>
        <v>7439.5470814957598</v>
      </c>
      <c r="N43" s="74">
        <f>IF(N14=0,"",1000000*N14/TrAvia_act!N28)</f>
        <v>7922.4879340357884</v>
      </c>
      <c r="O43" s="74">
        <f>IF(O14=0,"",1000000*O14/TrAvia_act!O28)</f>
        <v>6621.3216545923087</v>
      </c>
      <c r="P43" s="74">
        <f>IF(P14=0,"",1000000*P14/TrAvia_act!P28)</f>
        <v>7457.1868429559881</v>
      </c>
      <c r="Q43" s="74">
        <f>IF(Q14=0,"",1000000*Q14/TrAvia_act!Q28)</f>
        <v>5057.7103911487475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0.99396977620311744</v>
      </c>
      <c r="C46" s="129">
        <f t="shared" si="5"/>
        <v>0.99254503362641877</v>
      </c>
      <c r="D46" s="129">
        <f t="shared" si="5"/>
        <v>0.99263482161551764</v>
      </c>
      <c r="E46" s="129">
        <f t="shared" si="5"/>
        <v>0.99305686001113236</v>
      </c>
      <c r="F46" s="129">
        <f t="shared" si="5"/>
        <v>0.99430127436159499</v>
      </c>
      <c r="G46" s="129">
        <f t="shared" si="5"/>
        <v>0.99451520017768724</v>
      </c>
      <c r="H46" s="129">
        <f t="shared" si="5"/>
        <v>0.99360379283608191</v>
      </c>
      <c r="I46" s="129">
        <f t="shared" si="5"/>
        <v>0.99270134708680213</v>
      </c>
      <c r="J46" s="129">
        <f t="shared" si="5"/>
        <v>0.9934508904347702</v>
      </c>
      <c r="K46" s="129">
        <f t="shared" si="5"/>
        <v>0.99415197697015323</v>
      </c>
      <c r="L46" s="129">
        <f t="shared" si="5"/>
        <v>0.99504216956205749</v>
      </c>
      <c r="M46" s="129">
        <f t="shared" si="5"/>
        <v>0.99528645555208006</v>
      </c>
      <c r="N46" s="129">
        <f t="shared" si="5"/>
        <v>0.99583977068375318</v>
      </c>
      <c r="O46" s="129">
        <f t="shared" si="5"/>
        <v>0.9965234772398166</v>
      </c>
      <c r="P46" s="129">
        <f t="shared" si="5"/>
        <v>0.99681860478220286</v>
      </c>
      <c r="Q46" s="129">
        <f t="shared" si="5"/>
        <v>0.99725009195092162</v>
      </c>
    </row>
    <row r="47" spans="1:17" ht="11.45" customHeight="1" x14ac:dyDescent="0.25">
      <c r="A47" s="116" t="s">
        <v>23</v>
      </c>
      <c r="B47" s="52">
        <f t="shared" ref="B47:Q47" si="6">IF(B9=0,0,B9/B$7)</f>
        <v>0.11121642969984205</v>
      </c>
      <c r="C47" s="52">
        <f t="shared" si="6"/>
        <v>0.11111111111111112</v>
      </c>
      <c r="D47" s="52">
        <f t="shared" si="6"/>
        <v>0.14285722060205072</v>
      </c>
      <c r="E47" s="52">
        <f t="shared" si="6"/>
        <v>0.16000003861980008</v>
      </c>
      <c r="F47" s="52">
        <f t="shared" si="6"/>
        <v>0.15197662650602409</v>
      </c>
      <c r="G47" s="52">
        <f t="shared" si="6"/>
        <v>0.12777038809006822</v>
      </c>
      <c r="H47" s="52">
        <f t="shared" si="6"/>
        <v>0.13444547541718826</v>
      </c>
      <c r="I47" s="52">
        <f t="shared" si="6"/>
        <v>0.12912341512600478</v>
      </c>
      <c r="J47" s="52">
        <f t="shared" si="6"/>
        <v>0.11445286328891859</v>
      </c>
      <c r="K47" s="52">
        <f t="shared" si="6"/>
        <v>0.12244893596055474</v>
      </c>
      <c r="L47" s="52">
        <f t="shared" si="6"/>
        <v>9.6256376568428517E-2</v>
      </c>
      <c r="M47" s="52">
        <f t="shared" si="6"/>
        <v>0.10009839318556989</v>
      </c>
      <c r="N47" s="52">
        <f t="shared" si="6"/>
        <v>8.7043907312804147E-2</v>
      </c>
      <c r="O47" s="52">
        <f t="shared" si="6"/>
        <v>8.0088634980985771E-2</v>
      </c>
      <c r="P47" s="52">
        <f t="shared" si="6"/>
        <v>8.0088634980985771E-2</v>
      </c>
      <c r="Q47" s="52">
        <f t="shared" si="6"/>
        <v>8.2706766917293104E-2</v>
      </c>
    </row>
    <row r="48" spans="1:17" ht="11.45" customHeight="1" x14ac:dyDescent="0.25">
      <c r="A48" s="116" t="s">
        <v>127</v>
      </c>
      <c r="B48" s="52">
        <f t="shared" ref="B48:Q48" si="7">IF(B10=0,0,B10/B$7)</f>
        <v>0.28841549159055302</v>
      </c>
      <c r="C48" s="52">
        <f t="shared" si="7"/>
        <v>0.36078075950427058</v>
      </c>
      <c r="D48" s="52">
        <f t="shared" si="7"/>
        <v>0.377138826182983</v>
      </c>
      <c r="E48" s="52">
        <f t="shared" si="7"/>
        <v>0.41125040323669432</v>
      </c>
      <c r="F48" s="52">
        <f t="shared" si="7"/>
        <v>0.38084813341530022</v>
      </c>
      <c r="G48" s="52">
        <f t="shared" si="7"/>
        <v>0.38754452655441335</v>
      </c>
      <c r="H48" s="52">
        <f t="shared" si="7"/>
        <v>0.15853492189306748</v>
      </c>
      <c r="I48" s="52">
        <f t="shared" si="7"/>
        <v>0.14920691445148518</v>
      </c>
      <c r="J48" s="52">
        <f t="shared" si="7"/>
        <v>0.12158736864194959</v>
      </c>
      <c r="K48" s="52">
        <f t="shared" si="7"/>
        <v>0.13205911184157015</v>
      </c>
      <c r="L48" s="52">
        <f t="shared" si="7"/>
        <v>0.13204780126168847</v>
      </c>
      <c r="M48" s="52">
        <f t="shared" si="7"/>
        <v>0.13278899302167263</v>
      </c>
      <c r="N48" s="52">
        <f t="shared" si="7"/>
        <v>0.13766650035680744</v>
      </c>
      <c r="O48" s="52">
        <f t="shared" si="7"/>
        <v>0.12605912780724077</v>
      </c>
      <c r="P48" s="52">
        <f t="shared" si="7"/>
        <v>0.12384969071056627</v>
      </c>
      <c r="Q48" s="52">
        <f t="shared" si="7"/>
        <v>0.12646473349345547</v>
      </c>
    </row>
    <row r="49" spans="1:17" ht="11.45" customHeight="1" x14ac:dyDescent="0.25">
      <c r="A49" s="116" t="s">
        <v>125</v>
      </c>
      <c r="B49" s="52">
        <f t="shared" ref="B49:Q49" si="8">IF(B11=0,0,B11/B$7)</f>
        <v>0.59433785491272229</v>
      </c>
      <c r="C49" s="52">
        <f t="shared" si="8"/>
        <v>0.52065316301103703</v>
      </c>
      <c r="D49" s="52">
        <f t="shared" si="8"/>
        <v>0.47263877483048394</v>
      </c>
      <c r="E49" s="52">
        <f t="shared" si="8"/>
        <v>0.42180641815463787</v>
      </c>
      <c r="F49" s="52">
        <f t="shared" si="8"/>
        <v>0.46147651444027071</v>
      </c>
      <c r="G49" s="52">
        <f t="shared" si="8"/>
        <v>0.47920028553320554</v>
      </c>
      <c r="H49" s="52">
        <f t="shared" si="8"/>
        <v>0.7006233955258262</v>
      </c>
      <c r="I49" s="52">
        <f t="shared" si="8"/>
        <v>0.7143710175093122</v>
      </c>
      <c r="J49" s="52">
        <f t="shared" si="8"/>
        <v>0.75741065850390188</v>
      </c>
      <c r="K49" s="52">
        <f t="shared" si="8"/>
        <v>0.73964392916802835</v>
      </c>
      <c r="L49" s="52">
        <f t="shared" si="8"/>
        <v>0.76673799173194057</v>
      </c>
      <c r="M49" s="52">
        <f t="shared" si="8"/>
        <v>0.76239906934483759</v>
      </c>
      <c r="N49" s="52">
        <f t="shared" si="8"/>
        <v>0.77112936301414148</v>
      </c>
      <c r="O49" s="52">
        <f t="shared" si="8"/>
        <v>0.79037571445159016</v>
      </c>
      <c r="P49" s="52">
        <f t="shared" si="8"/>
        <v>0.79288027909065084</v>
      </c>
      <c r="Q49" s="52">
        <f t="shared" si="8"/>
        <v>0.78807859154017312</v>
      </c>
    </row>
    <row r="50" spans="1:17" ht="11.45" customHeight="1" x14ac:dyDescent="0.25">
      <c r="A50" s="128" t="s">
        <v>18</v>
      </c>
      <c r="B50" s="127">
        <f t="shared" ref="B50:Q50" si="9">IF(B12=0,0,B12/B$7)</f>
        <v>6.0302237968825568E-3</v>
      </c>
      <c r="C50" s="127">
        <f t="shared" si="9"/>
        <v>7.4549663735812054E-3</v>
      </c>
      <c r="D50" s="127">
        <f t="shared" si="9"/>
        <v>7.3651783844823748E-3</v>
      </c>
      <c r="E50" s="127">
        <f t="shared" si="9"/>
        <v>6.9431399888676285E-3</v>
      </c>
      <c r="F50" s="127">
        <f t="shared" si="9"/>
        <v>5.6987256384049842E-3</v>
      </c>
      <c r="G50" s="127">
        <f t="shared" si="9"/>
        <v>5.4847998223128119E-3</v>
      </c>
      <c r="H50" s="127">
        <f t="shared" si="9"/>
        <v>6.3962071639181144E-3</v>
      </c>
      <c r="I50" s="127">
        <f t="shared" si="9"/>
        <v>7.2986529131979349E-3</v>
      </c>
      <c r="J50" s="127">
        <f t="shared" si="9"/>
        <v>6.5491095652298881E-3</v>
      </c>
      <c r="K50" s="127">
        <f t="shared" si="9"/>
        <v>5.8480230298468185E-3</v>
      </c>
      <c r="L50" s="127">
        <f t="shared" si="9"/>
        <v>4.9578304379424504E-3</v>
      </c>
      <c r="M50" s="127">
        <f t="shared" si="9"/>
        <v>4.7135444479199113E-3</v>
      </c>
      <c r="N50" s="127">
        <f t="shared" si="9"/>
        <v>4.1602293162468071E-3</v>
      </c>
      <c r="O50" s="127">
        <f t="shared" si="9"/>
        <v>3.4765227601832611E-3</v>
      </c>
      <c r="P50" s="127">
        <f t="shared" si="9"/>
        <v>3.1813952177971159E-3</v>
      </c>
      <c r="Q50" s="127">
        <f t="shared" si="9"/>
        <v>2.749908049078311E-3</v>
      </c>
    </row>
    <row r="51" spans="1:17" ht="11.45" customHeight="1" x14ac:dyDescent="0.25">
      <c r="A51" s="95" t="s">
        <v>126</v>
      </c>
      <c r="B51" s="48">
        <f t="shared" ref="B51:Q51" si="10">IF(B13=0,0,B13/B$7)</f>
        <v>4.8676615195142863E-3</v>
      </c>
      <c r="C51" s="48">
        <f t="shared" si="10"/>
        <v>6.0576448924148539E-3</v>
      </c>
      <c r="D51" s="48">
        <f t="shared" si="10"/>
        <v>5.980970933982907E-3</v>
      </c>
      <c r="E51" s="48">
        <f t="shared" si="10"/>
        <v>5.5986431856112082E-3</v>
      </c>
      <c r="F51" s="48">
        <f t="shared" si="10"/>
        <v>4.5856210208903778E-3</v>
      </c>
      <c r="G51" s="48">
        <f t="shared" si="10"/>
        <v>4.4255687486651355E-3</v>
      </c>
      <c r="H51" s="48">
        <f t="shared" si="10"/>
        <v>4.8919989933996844E-3</v>
      </c>
      <c r="I51" s="48">
        <f t="shared" si="10"/>
        <v>5.5687077178627215E-3</v>
      </c>
      <c r="J51" s="48">
        <f t="shared" si="10"/>
        <v>4.9249182246019554E-3</v>
      </c>
      <c r="K51" s="48">
        <f t="shared" si="10"/>
        <v>4.0991535241565059E-3</v>
      </c>
      <c r="L51" s="48">
        <f t="shared" si="10"/>
        <v>3.1913137721676782E-3</v>
      </c>
      <c r="M51" s="48">
        <f t="shared" si="10"/>
        <v>2.3952921780224521E-3</v>
      </c>
      <c r="N51" s="48">
        <f t="shared" si="10"/>
        <v>2.3888860501715733E-3</v>
      </c>
      <c r="O51" s="48">
        <f t="shared" si="10"/>
        <v>1.8624238080174956E-3</v>
      </c>
      <c r="P51" s="48">
        <f t="shared" si="10"/>
        <v>1.5339880639686845E-3</v>
      </c>
      <c r="Q51" s="48">
        <f t="shared" si="10"/>
        <v>1.5157685363348594E-3</v>
      </c>
    </row>
    <row r="52" spans="1:17" ht="11.45" customHeight="1" x14ac:dyDescent="0.25">
      <c r="A52" s="93" t="s">
        <v>125</v>
      </c>
      <c r="B52" s="46">
        <f t="shared" ref="B52:Q52" si="11">IF(B14=0,0,B14/B$7)</f>
        <v>1.1625622773682701E-3</v>
      </c>
      <c r="C52" s="46">
        <f t="shared" si="11"/>
        <v>1.3973214811663513E-3</v>
      </c>
      <c r="D52" s="46">
        <f t="shared" si="11"/>
        <v>1.3842074504994673E-3</v>
      </c>
      <c r="E52" s="46">
        <f t="shared" si="11"/>
        <v>1.3444968032564205E-3</v>
      </c>
      <c r="F52" s="46">
        <f t="shared" si="11"/>
        <v>1.1131046175146067E-3</v>
      </c>
      <c r="G52" s="46">
        <f t="shared" si="11"/>
        <v>1.059231073647676E-3</v>
      </c>
      <c r="H52" s="46">
        <f t="shared" si="11"/>
        <v>1.5042081705184305E-3</v>
      </c>
      <c r="I52" s="46">
        <f t="shared" si="11"/>
        <v>1.729945195335214E-3</v>
      </c>
      <c r="J52" s="46">
        <f t="shared" si="11"/>
        <v>1.6241913406279329E-3</v>
      </c>
      <c r="K52" s="46">
        <f t="shared" si="11"/>
        <v>1.7488695056903124E-3</v>
      </c>
      <c r="L52" s="46">
        <f t="shared" si="11"/>
        <v>1.7665166657747722E-3</v>
      </c>
      <c r="M52" s="46">
        <f t="shared" si="11"/>
        <v>2.3182522698974592E-3</v>
      </c>
      <c r="N52" s="46">
        <f t="shared" si="11"/>
        <v>1.7713432660752338E-3</v>
      </c>
      <c r="O52" s="46">
        <f t="shared" si="11"/>
        <v>1.6140989521657657E-3</v>
      </c>
      <c r="P52" s="46">
        <f t="shared" si="11"/>
        <v>1.6474071538284316E-3</v>
      </c>
      <c r="Q52" s="46">
        <f t="shared" si="11"/>
        <v>1.2341395127434518E-3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524.28068295126707</v>
      </c>
      <c r="C54" s="68">
        <f>IF(TrAvia_act!C39=0,"",(SUMPRODUCT(C56:C58,TrAvia_act!C14:C16)+SUMPRODUCT(C60:C61,TrAvia_act!C18:C19))/TrAvia_act!C12)</f>
        <v>467.33217493380789</v>
      </c>
      <c r="D54" s="68">
        <f>IF(TrAvia_act!D39=0,"",(SUMPRODUCT(D56:D58,TrAvia_act!D14:D16)+SUMPRODUCT(D60:D61,TrAvia_act!D18:D19))/TrAvia_act!D12)</f>
        <v>467.99253153396944</v>
      </c>
      <c r="E54" s="68">
        <f>IF(TrAvia_act!E39=0,"",(SUMPRODUCT(E56:E58,TrAvia_act!E14:E16)+SUMPRODUCT(E60:E61,TrAvia_act!E18:E19))/TrAvia_act!E12)</f>
        <v>456.48508603830794</v>
      </c>
      <c r="F54" s="68">
        <f>IF(TrAvia_act!F39=0,"",(SUMPRODUCT(F56:F58,TrAvia_act!F14:F16)+SUMPRODUCT(F60:F61,TrAvia_act!F18:F19))/TrAvia_act!F12)</f>
        <v>459.53607047476908</v>
      </c>
      <c r="G54" s="68">
        <f>IF(TrAvia_act!G39=0,"",(SUMPRODUCT(G56:G58,TrAvia_act!G14:G16)+SUMPRODUCT(G60:G61,TrAvia_act!G18:G19))/TrAvia_act!G12)</f>
        <v>454.48737860516729</v>
      </c>
      <c r="H54" s="68">
        <f>IF(TrAvia_act!H39=0,"",(SUMPRODUCT(H56:H58,TrAvia_act!H14:H16)+SUMPRODUCT(H60:H61,TrAvia_act!H18:H19))/TrAvia_act!H12)</f>
        <v>518.48837589013317</v>
      </c>
      <c r="I54" s="68">
        <f>IF(TrAvia_act!I39=0,"",(SUMPRODUCT(I56:I58,TrAvia_act!I14:I16)+SUMPRODUCT(I60:I61,TrAvia_act!I18:I19))/TrAvia_act!I12)</f>
        <v>513.74478079598987</v>
      </c>
      <c r="J54" s="68">
        <f>IF(TrAvia_act!J39=0,"",(SUMPRODUCT(J56:J58,TrAvia_act!J14:J16)+SUMPRODUCT(J60:J61,TrAvia_act!J18:J19))/TrAvia_act!J12)</f>
        <v>521.54477026276584</v>
      </c>
      <c r="K54" s="68">
        <f>IF(TrAvia_act!K39=0,"",(SUMPRODUCT(K56:K58,TrAvia_act!K14:K16)+SUMPRODUCT(K60:K61,TrAvia_act!K18:K19))/TrAvia_act!K12)</f>
        <v>529.79408485496162</v>
      </c>
      <c r="L54" s="68">
        <f>IF(TrAvia_act!L39=0,"",(SUMPRODUCT(L56:L58,TrAvia_act!L14:L16)+SUMPRODUCT(L60:L61,TrAvia_act!L18:L19))/TrAvia_act!L12)</f>
        <v>533.16994510598477</v>
      </c>
      <c r="M54" s="68">
        <f>IF(TrAvia_act!M39=0,"",(SUMPRODUCT(M56:M58,TrAvia_act!M14:M16)+SUMPRODUCT(M60:M61,TrAvia_act!M18:M19))/TrAvia_act!M12)</f>
        <v>519.54755216980811</v>
      </c>
      <c r="N54" s="68">
        <f>IF(TrAvia_act!N39=0,"",(SUMPRODUCT(N56:N58,TrAvia_act!N14:N16)+SUMPRODUCT(N60:N61,TrAvia_act!N18:N19))/TrAvia_act!N12)</f>
        <v>523.65154302128667</v>
      </c>
      <c r="O54" s="68">
        <f>IF(TrAvia_act!O39=0,"",(SUMPRODUCT(O56:O58,TrAvia_act!O14:O16)+SUMPRODUCT(O60:O61,TrAvia_act!O18:O19))/TrAvia_act!O12)</f>
        <v>530.27685975263671</v>
      </c>
      <c r="P54" s="68">
        <f>IF(TrAvia_act!P39=0,"",(SUMPRODUCT(P56:P58,TrAvia_act!P14:P16)+SUMPRODUCT(P60:P61,TrAvia_act!P18:P19))/TrAvia_act!P12)</f>
        <v>533.01599769967129</v>
      </c>
      <c r="Q54" s="68">
        <f>IF(TrAvia_act!Q39=0,"",(SUMPRODUCT(Q56:Q58,TrAvia_act!Q14:Q16)+SUMPRODUCT(Q60:Q61,TrAvia_act!Q18:Q19))/TrAvia_act!Q12)</f>
        <v>534.55935590049353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524.53026978279524</v>
      </c>
      <c r="C55" s="134">
        <f>IF(TrAvia_act!C40=0,"",SUMPRODUCT(C56:C58,TrAvia_act!C14:C16)/TrAvia_act!C13)</f>
        <v>467.23887688126354</v>
      </c>
      <c r="D55" s="134">
        <f>IF(TrAvia_act!D40=0,"",SUMPRODUCT(D56:D58,TrAvia_act!D14:D16)/TrAvia_act!D13)</f>
        <v>467.9531599887485</v>
      </c>
      <c r="E55" s="134">
        <f>IF(TrAvia_act!E40=0,"",SUMPRODUCT(E56:E58,TrAvia_act!E14:E16)/TrAvia_act!E13)</f>
        <v>456.41489117111513</v>
      </c>
      <c r="F55" s="134">
        <f>IF(TrAvia_act!F40=0,"",SUMPRODUCT(F56:F58,TrAvia_act!F14:F16)/TrAvia_act!F13)</f>
        <v>459.53614910250292</v>
      </c>
      <c r="G55" s="134">
        <f>IF(TrAvia_act!G40=0,"",SUMPRODUCT(G56:G58,TrAvia_act!G14:G16)/TrAvia_act!G13)</f>
        <v>454.37386453001136</v>
      </c>
      <c r="H55" s="134">
        <f>IF(TrAvia_act!H40=0,"",SUMPRODUCT(H56:H58,TrAvia_act!H14:H16)/TrAvia_act!H13)</f>
        <v>518.45151627203711</v>
      </c>
      <c r="I55" s="134">
        <f>IF(TrAvia_act!I40=0,"",SUMPRODUCT(I56:I58,TrAvia_act!I14:I16)/TrAvia_act!I13)</f>
        <v>513.68225208505498</v>
      </c>
      <c r="J55" s="134">
        <f>IF(TrAvia_act!J40=0,"",SUMPRODUCT(J56:J58,TrAvia_act!J14:J16)/TrAvia_act!J13)</f>
        <v>521.63012720051245</v>
      </c>
      <c r="K55" s="134">
        <f>IF(TrAvia_act!K40=0,"",SUMPRODUCT(K56:K58,TrAvia_act!K14:K16)/TrAvia_act!K13)</f>
        <v>530.01325812997072</v>
      </c>
      <c r="L55" s="134">
        <f>IF(TrAvia_act!L40=0,"",SUMPRODUCT(L56:L58,TrAvia_act!L14:L16)/TrAvia_act!L13)</f>
        <v>533.58917009390495</v>
      </c>
      <c r="M55" s="134">
        <f>IF(TrAvia_act!M40=0,"",SUMPRODUCT(M56:M58,TrAvia_act!M14:M16)/TrAvia_act!M13)</f>
        <v>519.77256259642729</v>
      </c>
      <c r="N55" s="134">
        <f>IF(TrAvia_act!N40=0,"",SUMPRODUCT(N56:N58,TrAvia_act!N14:N16)/TrAvia_act!N13)</f>
        <v>523.93403657279146</v>
      </c>
      <c r="O55" s="134">
        <f>IF(TrAvia_act!O40=0,"",SUMPRODUCT(O56:O58,TrAvia_act!O14:O16)/TrAvia_act!O13)</f>
        <v>530.52972973551402</v>
      </c>
      <c r="P55" s="134">
        <f>IF(TrAvia_act!P40=0,"",SUMPRODUCT(P56:P58,TrAvia_act!P14:P16)/TrAvia_act!P13)</f>
        <v>533.43880733761966</v>
      </c>
      <c r="Q55" s="134">
        <f>IF(TrAvia_act!Q40=0,"",SUMPRODUCT(Q56:Q58,TrAvia_act!Q14:Q16)/TrAvia_act!Q13)</f>
        <v>534.7459667262558</v>
      </c>
    </row>
    <row r="56" spans="1:17" ht="11.45" customHeight="1" x14ac:dyDescent="0.25">
      <c r="A56" s="116" t="s">
        <v>23</v>
      </c>
      <c r="B56" s="77">
        <v>745.72439784196297</v>
      </c>
      <c r="C56" s="77">
        <v>730.94428962466088</v>
      </c>
      <c r="D56" s="77">
        <v>731.20636884888825</v>
      </c>
      <c r="E56" s="77">
        <v>734.25857718016664</v>
      </c>
      <c r="F56" s="77">
        <v>731.23865744375655</v>
      </c>
      <c r="G56" s="77">
        <v>722.27587839479543</v>
      </c>
      <c r="H56" s="77">
        <v>720.93141194441762</v>
      </c>
      <c r="I56" s="77">
        <v>725.94855801665244</v>
      </c>
      <c r="J56" s="77">
        <v>730.56614348641131</v>
      </c>
      <c r="K56" s="77">
        <v>730.17017055650865</v>
      </c>
      <c r="L56" s="77">
        <v>747.88816234866408</v>
      </c>
      <c r="M56" s="77">
        <v>723.44487561977678</v>
      </c>
      <c r="N56" s="77">
        <v>730.18145850166331</v>
      </c>
      <c r="O56" s="77">
        <v>733.48229606021061</v>
      </c>
      <c r="P56" s="77">
        <v>765.98758163273612</v>
      </c>
      <c r="Q56" s="77">
        <v>779.15419989956774</v>
      </c>
    </row>
    <row r="57" spans="1:17" ht="11.45" customHeight="1" x14ac:dyDescent="0.25">
      <c r="A57" s="116" t="s">
        <v>127</v>
      </c>
      <c r="B57" s="77">
        <v>365.66211189266136</v>
      </c>
      <c r="C57" s="77">
        <v>362.96556146307927</v>
      </c>
      <c r="D57" s="77">
        <v>369.39745131306512</v>
      </c>
      <c r="E57" s="77">
        <v>365.88982436130851</v>
      </c>
      <c r="F57" s="77">
        <v>359.12128254802838</v>
      </c>
      <c r="G57" s="77">
        <v>354.64732122035099</v>
      </c>
      <c r="H57" s="77">
        <v>381.05385924237709</v>
      </c>
      <c r="I57" s="77">
        <v>382.76338142673154</v>
      </c>
      <c r="J57" s="77">
        <v>381.60618259111811</v>
      </c>
      <c r="K57" s="77">
        <v>397.36969122347369</v>
      </c>
      <c r="L57" s="77">
        <v>410.00514943068652</v>
      </c>
      <c r="M57" s="77">
        <v>412.27840135059421</v>
      </c>
      <c r="N57" s="77">
        <v>414.44617928258288</v>
      </c>
      <c r="O57" s="77">
        <v>416.93523046904886</v>
      </c>
      <c r="P57" s="77">
        <v>416.64977057644955</v>
      </c>
      <c r="Q57" s="77">
        <v>412.75692673600253</v>
      </c>
    </row>
    <row r="58" spans="1:17" ht="11.45" customHeight="1" x14ac:dyDescent="0.25">
      <c r="A58" s="116" t="s">
        <v>125</v>
      </c>
      <c r="B58" s="77">
        <v>626.92397696689136</v>
      </c>
      <c r="C58" s="77">
        <v>534.90826418701658</v>
      </c>
      <c r="D58" s="77">
        <v>530.03945891040121</v>
      </c>
      <c r="E58" s="77">
        <v>521.83589020110389</v>
      </c>
      <c r="F58" s="77">
        <v>530.31581805386804</v>
      </c>
      <c r="G58" s="77">
        <v>530.45810254111427</v>
      </c>
      <c r="H58" s="77">
        <v>529.10616807034125</v>
      </c>
      <c r="I58" s="77">
        <v>517.79727707166944</v>
      </c>
      <c r="J58" s="77">
        <v>524.53784996200488</v>
      </c>
      <c r="K58" s="77">
        <v>532.29725470646315</v>
      </c>
      <c r="L58" s="77">
        <v>534.54633003015465</v>
      </c>
      <c r="M58" s="77">
        <v>518.40055596123693</v>
      </c>
      <c r="N58" s="77">
        <v>526.55416018502672</v>
      </c>
      <c r="O58" s="77">
        <v>536.79290833270966</v>
      </c>
      <c r="P58" s="77">
        <v>539.16411520946383</v>
      </c>
      <c r="Q58" s="77">
        <v>542.0391536001498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486.721765646265</v>
      </c>
      <c r="C59" s="133">
        <f>IF(TrAvia_act!C44=0,"",SUMPRODUCT(C60:C61,TrAvia_act!C18:C19)/TrAvia_act!C17)</f>
        <v>480.01112304750404</v>
      </c>
      <c r="D59" s="133">
        <f>IF(TrAvia_act!D44=0,"",SUMPRODUCT(D60:D61,TrAvia_act!D18:D19)/TrAvia_act!D17)</f>
        <v>473.26633189965332</v>
      </c>
      <c r="E59" s="133">
        <f>IF(TrAvia_act!E44=0,"",SUMPRODUCT(E60:E61,TrAvia_act!E18:E19)/TrAvia_act!E17)</f>
        <v>466.4262485110346</v>
      </c>
      <c r="F59" s="133">
        <f>IF(TrAvia_act!F44=0,"",SUMPRODUCT(F60:F61,TrAvia_act!F18:F19)/TrAvia_act!F17)</f>
        <v>459.5227817374228</v>
      </c>
      <c r="G59" s="133">
        <f>IF(TrAvia_act!G44=0,"",SUMPRODUCT(G60:G61,TrAvia_act!G18:G19)/TrAvia_act!G17)</f>
        <v>475.61475285804192</v>
      </c>
      <c r="H59" s="133">
        <f>IF(TrAvia_act!H44=0,"",SUMPRODUCT(H60:H61,TrAvia_act!H18:H19)/TrAvia_act!H17)</f>
        <v>524.38971123622252</v>
      </c>
      <c r="I59" s="133">
        <f>IF(TrAvia_act!I44=0,"",SUMPRODUCT(I60:I61,TrAvia_act!I18:I19)/TrAvia_act!I17)</f>
        <v>522.6240472101158</v>
      </c>
      <c r="J59" s="133">
        <f>IF(TrAvia_act!J44=0,"",SUMPRODUCT(J60:J61,TrAvia_act!J18:J19)/TrAvia_act!J17)</f>
        <v>508.57932877980647</v>
      </c>
      <c r="K59" s="133">
        <f>IF(TrAvia_act!K44=0,"",SUMPRODUCT(K60:K61,TrAvia_act!K18:K19)/TrAvia_act!K17)</f>
        <v>494.12232000819034</v>
      </c>
      <c r="L59" s="133">
        <f>IF(TrAvia_act!L44=0,"",SUMPRODUCT(L60:L61,TrAvia_act!L18:L19)/TrAvia_act!L17)</f>
        <v>458.17406745003018</v>
      </c>
      <c r="M59" s="133">
        <f>IF(TrAvia_act!M44=0,"",SUMPRODUCT(M60:M61,TrAvia_act!M18:M19)/TrAvia_act!M17)</f>
        <v>474.83309344833049</v>
      </c>
      <c r="N59" s="133">
        <f>IF(TrAvia_act!N44=0,"",SUMPRODUCT(N60:N61,TrAvia_act!N18:N19)/TrAvia_act!N17)</f>
        <v>462.30009671770097</v>
      </c>
      <c r="O59" s="133">
        <f>IF(TrAvia_act!O44=0,"",SUMPRODUCT(O60:O61,TrAvia_act!O18:O19)/TrAvia_act!O17)</f>
        <v>465.93457587162231</v>
      </c>
      <c r="P59" s="133">
        <f>IF(TrAvia_act!P44=0,"",SUMPRODUCT(P60:P61,TrAvia_act!P18:P19)/TrAvia_act!P17)</f>
        <v>426.42191268476506</v>
      </c>
      <c r="Q59" s="133">
        <f>IF(TrAvia_act!Q44=0,"",SUMPRODUCT(Q60:Q61,TrAvia_act!Q18:Q19)/TrAvia_act!Q17)</f>
        <v>474.36731103703403</v>
      </c>
    </row>
    <row r="60" spans="1:17" ht="11.45" customHeight="1" x14ac:dyDescent="0.25">
      <c r="A60" s="95" t="s">
        <v>126</v>
      </c>
      <c r="B60" s="75">
        <v>484.93752549511993</v>
      </c>
      <c r="C60" s="75">
        <v>477.41263233916857</v>
      </c>
      <c r="D60" s="75">
        <v>469.98359149555296</v>
      </c>
      <c r="E60" s="75">
        <v>462.96344116912201</v>
      </c>
      <c r="F60" s="75">
        <v>456.3999823643</v>
      </c>
      <c r="G60" s="75">
        <v>477.23201547152689</v>
      </c>
      <c r="H60" s="75">
        <v>555.9779398423974</v>
      </c>
      <c r="I60" s="75">
        <v>566.31610262217146</v>
      </c>
      <c r="J60" s="75">
        <v>560.08414557319725</v>
      </c>
      <c r="K60" s="75">
        <v>553.78007249174982</v>
      </c>
      <c r="L60" s="75">
        <v>500.22070790173859</v>
      </c>
      <c r="M60" s="75">
        <v>497.58257304260951</v>
      </c>
      <c r="N60" s="75">
        <v>492.6157718631577</v>
      </c>
      <c r="O60" s="75">
        <v>488.72266242314549</v>
      </c>
      <c r="P60" s="75">
        <v>483.31355706199417</v>
      </c>
      <c r="Q60" s="75">
        <v>478.90401623267189</v>
      </c>
    </row>
    <row r="61" spans="1:17" ht="11.45" customHeight="1" x14ac:dyDescent="0.25">
      <c r="A61" s="93" t="s">
        <v>125</v>
      </c>
      <c r="B61" s="74">
        <v>494.33720489762578</v>
      </c>
      <c r="C61" s="74">
        <v>491.61108060591107</v>
      </c>
      <c r="D61" s="74">
        <v>487.99416952099739</v>
      </c>
      <c r="E61" s="74">
        <v>481.42065811241082</v>
      </c>
      <c r="F61" s="74">
        <v>472.85140597584387</v>
      </c>
      <c r="G61" s="74">
        <v>468.97459096121406</v>
      </c>
      <c r="H61" s="74">
        <v>442.60653871155051</v>
      </c>
      <c r="I61" s="74">
        <v>418.65157441029686</v>
      </c>
      <c r="J61" s="74">
        <v>397.68774052702594</v>
      </c>
      <c r="K61" s="74">
        <v>394.50792990556198</v>
      </c>
      <c r="L61" s="74">
        <v>397.77154031100383</v>
      </c>
      <c r="M61" s="74">
        <v>453.41409666214025</v>
      </c>
      <c r="N61" s="74">
        <v>426.87188827073123</v>
      </c>
      <c r="O61" s="74">
        <v>442.14646788192465</v>
      </c>
      <c r="P61" s="74">
        <v>384.29975149651546</v>
      </c>
      <c r="Q61" s="74">
        <v>468.91159593632131</v>
      </c>
    </row>
    <row r="63" spans="1:17" ht="11.45" customHeight="1" x14ac:dyDescent="0.25">
      <c r="A63" s="27" t="s">
        <v>141</v>
      </c>
      <c r="B63" s="26">
        <f t="shared" ref="B63:Q63" si="12">IF(B7=0,"",B18/B54)</f>
        <v>0.97142275866596262</v>
      </c>
      <c r="C63" s="26">
        <f t="shared" si="12"/>
        <v>1.0371618773969307</v>
      </c>
      <c r="D63" s="26">
        <f t="shared" si="12"/>
        <v>1.0154809782561662</v>
      </c>
      <c r="E63" s="26">
        <f t="shared" si="12"/>
        <v>1.0132335695817345</v>
      </c>
      <c r="F63" s="26">
        <f t="shared" si="12"/>
        <v>1.0155019933844449</v>
      </c>
      <c r="G63" s="26">
        <f t="shared" si="12"/>
        <v>1.027682058989364</v>
      </c>
      <c r="H63" s="26">
        <f t="shared" si="12"/>
        <v>1.3199624492837694</v>
      </c>
      <c r="I63" s="26">
        <f t="shared" si="12"/>
        <v>1.3217152106002126</v>
      </c>
      <c r="J63" s="26">
        <f t="shared" si="12"/>
        <v>1.3406954183190904</v>
      </c>
      <c r="K63" s="26">
        <f t="shared" si="12"/>
        <v>1.3488784161569178</v>
      </c>
      <c r="L63" s="26">
        <f t="shared" si="12"/>
        <v>1.3974050327271248</v>
      </c>
      <c r="M63" s="26">
        <f t="shared" si="12"/>
        <v>1.4779868410209389</v>
      </c>
      <c r="N63" s="26">
        <f t="shared" si="12"/>
        <v>1.4690491548193914</v>
      </c>
      <c r="O63" s="26">
        <f t="shared" si="12"/>
        <v>1.3323229251979714</v>
      </c>
      <c r="P63" s="26">
        <f t="shared" si="12"/>
        <v>1.2272045008517716</v>
      </c>
      <c r="Q63" s="26">
        <f t="shared" si="12"/>
        <v>1.1567235754196963</v>
      </c>
    </row>
    <row r="64" spans="1:17" ht="11.45" customHeight="1" x14ac:dyDescent="0.25">
      <c r="A64" s="130" t="s">
        <v>39</v>
      </c>
      <c r="B64" s="137">
        <f t="shared" ref="B64:Q64" si="13">IF(B8=0,"",B19/B55)</f>
        <v>0.97151874464925991</v>
      </c>
      <c r="C64" s="137">
        <f t="shared" si="13"/>
        <v>1.0372119999087677</v>
      </c>
      <c r="D64" s="137">
        <f t="shared" si="13"/>
        <v>1.0156124568406781</v>
      </c>
      <c r="E64" s="137">
        <f t="shared" si="13"/>
        <v>1.0134591894774738</v>
      </c>
      <c r="F64" s="137">
        <f t="shared" si="13"/>
        <v>1.0156891044968013</v>
      </c>
      <c r="G64" s="137">
        <f t="shared" si="13"/>
        <v>1.0277934233817636</v>
      </c>
      <c r="H64" s="137">
        <f t="shared" si="13"/>
        <v>1.3198052464780545</v>
      </c>
      <c r="I64" s="137">
        <f t="shared" si="13"/>
        <v>1.3214690298141665</v>
      </c>
      <c r="J64" s="137">
        <f t="shared" si="13"/>
        <v>1.3404642296875573</v>
      </c>
      <c r="K64" s="137">
        <f t="shared" si="13"/>
        <v>1.3486714723752571</v>
      </c>
      <c r="L64" s="137">
        <f t="shared" si="13"/>
        <v>1.3971511023257464</v>
      </c>
      <c r="M64" s="137">
        <f t="shared" si="13"/>
        <v>1.4777826859022816</v>
      </c>
      <c r="N64" s="137">
        <f t="shared" si="13"/>
        <v>1.4688812737100241</v>
      </c>
      <c r="O64" s="137">
        <f t="shared" si="13"/>
        <v>1.3322736858870088</v>
      </c>
      <c r="P64" s="137">
        <f t="shared" si="13"/>
        <v>1.2271790994595235</v>
      </c>
      <c r="Q64" s="137">
        <f t="shared" si="13"/>
        <v>1.1567151701417222</v>
      </c>
    </row>
    <row r="65" spans="1:17" ht="11.45" customHeight="1" x14ac:dyDescent="0.25">
      <c r="A65" s="116" t="s">
        <v>23</v>
      </c>
      <c r="B65" s="108">
        <f t="shared" ref="B65:Q65" si="14">IF(B9=0,"",B20/B56)</f>
        <v>1.1167624579162867</v>
      </c>
      <c r="C65" s="108">
        <f t="shared" si="14"/>
        <v>1.0934420723862242</v>
      </c>
      <c r="D65" s="108">
        <f t="shared" si="14"/>
        <v>1.134216349666284</v>
      </c>
      <c r="E65" s="108">
        <f t="shared" si="14"/>
        <v>1.2166095857983763</v>
      </c>
      <c r="F65" s="108">
        <f t="shared" si="14"/>
        <v>1.2374415731276853</v>
      </c>
      <c r="G65" s="108">
        <f t="shared" si="14"/>
        <v>1.1868635490675592</v>
      </c>
      <c r="H65" s="108">
        <f t="shared" si="14"/>
        <v>1.1794632598767056</v>
      </c>
      <c r="I65" s="108">
        <f t="shared" si="14"/>
        <v>1.1288094066958847</v>
      </c>
      <c r="J65" s="108">
        <f t="shared" si="14"/>
        <v>1.1149945810914033</v>
      </c>
      <c r="K65" s="108">
        <f t="shared" si="14"/>
        <v>1.13643144665621</v>
      </c>
      <c r="L65" s="108">
        <f t="shared" si="14"/>
        <v>1.0409120954123214</v>
      </c>
      <c r="M65" s="108">
        <f t="shared" si="14"/>
        <v>1.1709130481574668</v>
      </c>
      <c r="N65" s="108">
        <f t="shared" si="14"/>
        <v>1.1415010086513127</v>
      </c>
      <c r="O65" s="108">
        <f t="shared" si="14"/>
        <v>1.1877873476584502</v>
      </c>
      <c r="P65" s="108">
        <f t="shared" si="14"/>
        <v>1.1421228341064917</v>
      </c>
      <c r="Q65" s="108">
        <f t="shared" si="14"/>
        <v>1.1238764566158013</v>
      </c>
    </row>
    <row r="66" spans="1:17" ht="11.45" customHeight="1" x14ac:dyDescent="0.25">
      <c r="A66" s="116" t="s">
        <v>127</v>
      </c>
      <c r="B66" s="108">
        <f t="shared" ref="B66:Q66" si="15">IF(B10=0,"",B21/B57)</f>
        <v>0.95585632938890974</v>
      </c>
      <c r="C66" s="108">
        <f t="shared" si="15"/>
        <v>1.030531608481382</v>
      </c>
      <c r="D66" s="108">
        <f t="shared" si="15"/>
        <v>0.99806719958405909</v>
      </c>
      <c r="E66" s="108">
        <f t="shared" si="15"/>
        <v>0.98196658266252612</v>
      </c>
      <c r="F66" s="108">
        <f t="shared" si="15"/>
        <v>0.98387774789423388</v>
      </c>
      <c r="G66" s="108">
        <f t="shared" si="15"/>
        <v>1.0078804633412435</v>
      </c>
      <c r="H66" s="108">
        <f t="shared" si="15"/>
        <v>1.3448460797373234</v>
      </c>
      <c r="I66" s="108">
        <f t="shared" si="15"/>
        <v>1.3560755098423172</v>
      </c>
      <c r="J66" s="108">
        <f t="shared" si="15"/>
        <v>1.3767133624343064</v>
      </c>
      <c r="K66" s="108">
        <f t="shared" si="15"/>
        <v>1.3850062266321215</v>
      </c>
      <c r="L66" s="108">
        <f t="shared" si="15"/>
        <v>1.4503081705588339</v>
      </c>
      <c r="M66" s="108">
        <f t="shared" si="15"/>
        <v>1.5223965553038952</v>
      </c>
      <c r="N66" s="108">
        <f t="shared" si="15"/>
        <v>1.5103701455110181</v>
      </c>
      <c r="O66" s="108">
        <f t="shared" si="15"/>
        <v>1.3465887191342434</v>
      </c>
      <c r="P66" s="108">
        <f t="shared" si="15"/>
        <v>1.2352155766660005</v>
      </c>
      <c r="Q66" s="108">
        <f t="shared" si="15"/>
        <v>1.1597798129703087</v>
      </c>
    </row>
    <row r="67" spans="1:17" ht="11.45" customHeight="1" x14ac:dyDescent="0.25">
      <c r="A67" s="116" t="s">
        <v>125</v>
      </c>
      <c r="B67" s="108">
        <f t="shared" ref="B67:Q67" si="16">IF(B11=0,"",B22/B58)</f>
        <v>0.95585632938890974</v>
      </c>
      <c r="C67" s="108">
        <f t="shared" si="16"/>
        <v>1.0305316084813823</v>
      </c>
      <c r="D67" s="108">
        <f t="shared" si="16"/>
        <v>0.99806719958405898</v>
      </c>
      <c r="E67" s="108">
        <f t="shared" si="16"/>
        <v>0.98196658266252612</v>
      </c>
      <c r="F67" s="108">
        <f t="shared" si="16"/>
        <v>0.98387774789423377</v>
      </c>
      <c r="G67" s="108">
        <f t="shared" si="16"/>
        <v>1.0078804633412435</v>
      </c>
      <c r="H67" s="108">
        <f t="shared" si="16"/>
        <v>1.3448460797373234</v>
      </c>
      <c r="I67" s="108">
        <f t="shared" si="16"/>
        <v>1.3560755098423172</v>
      </c>
      <c r="J67" s="108">
        <f t="shared" si="16"/>
        <v>1.3767133624343064</v>
      </c>
      <c r="K67" s="108">
        <f t="shared" si="16"/>
        <v>1.385006226632121</v>
      </c>
      <c r="L67" s="108">
        <f t="shared" si="16"/>
        <v>1.4503081705588339</v>
      </c>
      <c r="M67" s="108">
        <f t="shared" si="16"/>
        <v>1.5223965553038954</v>
      </c>
      <c r="N67" s="108">
        <f t="shared" si="16"/>
        <v>1.5103701455110183</v>
      </c>
      <c r="O67" s="108">
        <f t="shared" si="16"/>
        <v>1.3465887191342429</v>
      </c>
      <c r="P67" s="108">
        <f t="shared" si="16"/>
        <v>1.2352155766660005</v>
      </c>
      <c r="Q67" s="108">
        <f t="shared" si="16"/>
        <v>1.1597798129703087</v>
      </c>
    </row>
    <row r="68" spans="1:17" ht="11.45" customHeight="1" x14ac:dyDescent="0.25">
      <c r="A68" s="128" t="s">
        <v>18</v>
      </c>
      <c r="B68" s="136">
        <f t="shared" ref="B68:Q68" si="17">IF(B12=0,"",B23/B59)</f>
        <v>0.95585632938890974</v>
      </c>
      <c r="C68" s="136">
        <f t="shared" si="17"/>
        <v>1.0305316084813825</v>
      </c>
      <c r="D68" s="136">
        <f t="shared" si="17"/>
        <v>0.99806719958405909</v>
      </c>
      <c r="E68" s="136">
        <f t="shared" si="17"/>
        <v>0.98196658266252612</v>
      </c>
      <c r="F68" s="136">
        <f t="shared" si="17"/>
        <v>0.98387774789423399</v>
      </c>
      <c r="G68" s="136">
        <f t="shared" si="17"/>
        <v>1.0078804633412435</v>
      </c>
      <c r="H68" s="136">
        <f t="shared" si="17"/>
        <v>1.3448460797373236</v>
      </c>
      <c r="I68" s="136">
        <f t="shared" si="17"/>
        <v>1.3560755098423172</v>
      </c>
      <c r="J68" s="136">
        <f t="shared" si="17"/>
        <v>1.3767133624343064</v>
      </c>
      <c r="K68" s="136">
        <f t="shared" si="17"/>
        <v>1.3850062266321215</v>
      </c>
      <c r="L68" s="136">
        <f t="shared" si="17"/>
        <v>1.4503081705588337</v>
      </c>
      <c r="M68" s="136">
        <f t="shared" si="17"/>
        <v>1.5223965553038952</v>
      </c>
      <c r="N68" s="136">
        <f t="shared" si="17"/>
        <v>1.5103701455110186</v>
      </c>
      <c r="O68" s="136">
        <f t="shared" si="17"/>
        <v>1.3465887191342432</v>
      </c>
      <c r="P68" s="136">
        <f t="shared" si="17"/>
        <v>1.2352155766660002</v>
      </c>
      <c r="Q68" s="136">
        <f t="shared" si="17"/>
        <v>1.159779812970309</v>
      </c>
    </row>
    <row r="69" spans="1:17" ht="11.45" customHeight="1" x14ac:dyDescent="0.25">
      <c r="A69" s="95" t="s">
        <v>126</v>
      </c>
      <c r="B69" s="106">
        <f t="shared" ref="B69:Q69" si="18">IF(B13=0,"",B24/B60)</f>
        <v>0.95585632938890974</v>
      </c>
      <c r="C69" s="106">
        <f t="shared" si="18"/>
        <v>1.0305316084813825</v>
      </c>
      <c r="D69" s="106">
        <f t="shared" si="18"/>
        <v>0.99806719958405898</v>
      </c>
      <c r="E69" s="106">
        <f t="shared" si="18"/>
        <v>0.9819665826625259</v>
      </c>
      <c r="F69" s="106">
        <f t="shared" si="18"/>
        <v>0.9838777478942341</v>
      </c>
      <c r="G69" s="106">
        <f t="shared" si="18"/>
        <v>1.0078804633412433</v>
      </c>
      <c r="H69" s="106">
        <f t="shared" si="18"/>
        <v>1.3448460797373236</v>
      </c>
      <c r="I69" s="106">
        <f t="shared" si="18"/>
        <v>1.3560755098423172</v>
      </c>
      <c r="J69" s="106">
        <f t="shared" si="18"/>
        <v>1.3767133624343064</v>
      </c>
      <c r="K69" s="106">
        <f t="shared" si="18"/>
        <v>1.3850062266321215</v>
      </c>
      <c r="L69" s="106">
        <f t="shared" si="18"/>
        <v>1.4503081705588339</v>
      </c>
      <c r="M69" s="106">
        <f t="shared" si="18"/>
        <v>1.5223965553038954</v>
      </c>
      <c r="N69" s="106">
        <f t="shared" si="18"/>
        <v>1.5103701455110183</v>
      </c>
      <c r="O69" s="106">
        <f t="shared" si="18"/>
        <v>1.3465887191342429</v>
      </c>
      <c r="P69" s="106">
        <f t="shared" si="18"/>
        <v>1.2352155766660005</v>
      </c>
      <c r="Q69" s="106">
        <f t="shared" si="18"/>
        <v>1.1597798129703087</v>
      </c>
    </row>
    <row r="70" spans="1:17" ht="11.45" customHeight="1" x14ac:dyDescent="0.25">
      <c r="A70" s="93" t="s">
        <v>125</v>
      </c>
      <c r="B70" s="105">
        <f t="shared" ref="B70:Q70" si="19">IF(B14=0,"",B25/B61)</f>
        <v>0.95585632938890974</v>
      </c>
      <c r="C70" s="105">
        <f t="shared" si="19"/>
        <v>1.0305316084813823</v>
      </c>
      <c r="D70" s="105">
        <f t="shared" si="19"/>
        <v>0.99806719958405909</v>
      </c>
      <c r="E70" s="105">
        <f t="shared" si="19"/>
        <v>0.98196658266252612</v>
      </c>
      <c r="F70" s="105">
        <f t="shared" si="19"/>
        <v>0.98387774789423399</v>
      </c>
      <c r="G70" s="105">
        <f t="shared" si="19"/>
        <v>1.0078804633412435</v>
      </c>
      <c r="H70" s="105">
        <f t="shared" si="19"/>
        <v>1.3448460797373238</v>
      </c>
      <c r="I70" s="105">
        <f t="shared" si="19"/>
        <v>1.3560755098423172</v>
      </c>
      <c r="J70" s="105">
        <f t="shared" si="19"/>
        <v>1.3767133624343066</v>
      </c>
      <c r="K70" s="105">
        <f t="shared" si="19"/>
        <v>1.3850062266321213</v>
      </c>
      <c r="L70" s="105">
        <f t="shared" si="19"/>
        <v>1.4503081705588339</v>
      </c>
      <c r="M70" s="105">
        <f t="shared" si="19"/>
        <v>1.5223965553038949</v>
      </c>
      <c r="N70" s="105">
        <f t="shared" si="19"/>
        <v>1.5103701455110183</v>
      </c>
      <c r="O70" s="105">
        <f t="shared" si="19"/>
        <v>1.3465887191342432</v>
      </c>
      <c r="P70" s="105">
        <f t="shared" si="19"/>
        <v>1.2352155766660002</v>
      </c>
      <c r="Q70" s="105">
        <f t="shared" si="19"/>
        <v>1.1597798129703087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1.231607488456917</v>
      </c>
      <c r="C74" s="108">
        <v>1.2313593014402888</v>
      </c>
      <c r="D74" s="108">
        <v>1.2299478382934941</v>
      </c>
      <c r="E74" s="108">
        <v>1.2285434231262209</v>
      </c>
      <c r="F74" s="108">
        <v>1.2411363664541037</v>
      </c>
      <c r="G74" s="108">
        <v>1.2421083132618644</v>
      </c>
      <c r="H74" s="108">
        <v>1.2450603638713029</v>
      </c>
      <c r="I74" s="108">
        <v>1.2484528688982937</v>
      </c>
      <c r="J74" s="108">
        <v>1.2483887528704367</v>
      </c>
      <c r="K74" s="108">
        <v>1.2463527593207691</v>
      </c>
      <c r="L74" s="108">
        <v>1.2524489104375782</v>
      </c>
      <c r="M74" s="108">
        <v>1.2506519034025037</v>
      </c>
      <c r="N74" s="108">
        <v>1.2442352319358905</v>
      </c>
      <c r="O74" s="108">
        <v>1.2369708525818803</v>
      </c>
      <c r="P74" s="108">
        <v>1.2336772766205741</v>
      </c>
      <c r="Q74" s="108">
        <v>1.2310570371134169</v>
      </c>
    </row>
    <row r="75" spans="1:17" ht="11.45" customHeight="1" x14ac:dyDescent="0.25">
      <c r="A75" s="116" t="s">
        <v>127</v>
      </c>
      <c r="B75" s="108">
        <v>1.0536106105329706</v>
      </c>
      <c r="C75" s="108">
        <v>1.0487333203379809</v>
      </c>
      <c r="D75" s="108">
        <v>1.0469445283074332</v>
      </c>
      <c r="E75" s="108">
        <v>1.0360935416589698</v>
      </c>
      <c r="F75" s="108">
        <v>1.028289084630847</v>
      </c>
      <c r="G75" s="108">
        <v>1.019912541979666</v>
      </c>
      <c r="H75" s="108">
        <v>1.0989421534128188</v>
      </c>
      <c r="I75" s="108">
        <v>1.0899589296376624</v>
      </c>
      <c r="J75" s="108">
        <v>1.098457892513941</v>
      </c>
      <c r="K75" s="108">
        <v>1.1401178936785199</v>
      </c>
      <c r="L75" s="108">
        <v>1.1645952194238609</v>
      </c>
      <c r="M75" s="108">
        <v>1.1656534202305957</v>
      </c>
      <c r="N75" s="108">
        <v>1.1609954303445154</v>
      </c>
      <c r="O75" s="108">
        <v>1.1616804401995284</v>
      </c>
      <c r="P75" s="108">
        <v>1.1596797933264051</v>
      </c>
      <c r="Q75" s="108">
        <v>1.1570857417519871</v>
      </c>
    </row>
    <row r="76" spans="1:17" ht="11.45" customHeight="1" x14ac:dyDescent="0.25">
      <c r="A76" s="116" t="s">
        <v>125</v>
      </c>
      <c r="B76" s="108">
        <v>2.1274639318668283</v>
      </c>
      <c r="C76" s="108">
        <v>2.1503261451585316</v>
      </c>
      <c r="D76" s="108">
        <v>2.1537921310215649</v>
      </c>
      <c r="E76" s="108">
        <v>2.1509632568751971</v>
      </c>
      <c r="F76" s="108">
        <v>2.1680411662549255</v>
      </c>
      <c r="G76" s="108">
        <v>2.1674875489151546</v>
      </c>
      <c r="H76" s="108">
        <v>2.1564676091294532</v>
      </c>
      <c r="I76" s="108">
        <v>2.1628188727691984</v>
      </c>
      <c r="J76" s="108">
        <v>2.1390571580326836</v>
      </c>
      <c r="K76" s="108">
        <v>2.1260302695378104</v>
      </c>
      <c r="L76" s="108">
        <v>2.0620094821479586</v>
      </c>
      <c r="M76" s="108">
        <v>2.0614094361945026</v>
      </c>
      <c r="N76" s="108">
        <v>2.0643751058307491</v>
      </c>
      <c r="O76" s="108">
        <v>2.0619368389795842</v>
      </c>
      <c r="P76" s="108">
        <v>2.0537953964173759</v>
      </c>
      <c r="Q76" s="108">
        <v>2.053639685158636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0.93992545343004053</v>
      </c>
      <c r="C78" s="106">
        <v>0.94926559048060533</v>
      </c>
      <c r="D78" s="106">
        <v>0.949916662812894</v>
      </c>
      <c r="E78" s="106">
        <v>0.93922661591856804</v>
      </c>
      <c r="F78" s="106">
        <v>0.92962057606646598</v>
      </c>
      <c r="G78" s="106">
        <v>0.99130155509954099</v>
      </c>
      <c r="H78" s="106">
        <v>1.1562383272146233</v>
      </c>
      <c r="I78" s="106">
        <v>1.1889339121863445</v>
      </c>
      <c r="J78" s="106">
        <v>1.1844682658620205</v>
      </c>
      <c r="K78" s="106">
        <v>1.1958837248547678</v>
      </c>
      <c r="L78" s="106">
        <v>1.0870142861394989</v>
      </c>
      <c r="M78" s="106">
        <v>1.0821397269976363</v>
      </c>
      <c r="N78" s="106">
        <v>1.0881916483520364</v>
      </c>
      <c r="O78" s="106">
        <v>1.0915295386298376</v>
      </c>
      <c r="P78" s="106">
        <v>1.1075195739217483</v>
      </c>
      <c r="Q78" s="106">
        <v>1.1079775348150889</v>
      </c>
    </row>
    <row r="79" spans="1:17" ht="11.45" customHeight="1" x14ac:dyDescent="0.25">
      <c r="A79" s="93" t="s">
        <v>125</v>
      </c>
      <c r="B79" s="105">
        <v>1.4636219421527843</v>
      </c>
      <c r="C79" s="105">
        <v>1.4634216196712528</v>
      </c>
      <c r="D79" s="105">
        <v>1.4641958084066462</v>
      </c>
      <c r="E79" s="105">
        <v>1.4618377013275041</v>
      </c>
      <c r="F79" s="105">
        <v>1.4614376200848014</v>
      </c>
      <c r="G79" s="105">
        <v>1.4629486394030196</v>
      </c>
      <c r="H79" s="105">
        <v>1.4010325810303004</v>
      </c>
      <c r="I79" s="105">
        <v>1.3477193558749088</v>
      </c>
      <c r="J79" s="105">
        <v>1.2912757687434147</v>
      </c>
      <c r="K79" s="105">
        <v>1.2865698765732769</v>
      </c>
      <c r="L79" s="105">
        <v>1.3168591476549405</v>
      </c>
      <c r="M79" s="105">
        <v>1.5130229905660706</v>
      </c>
      <c r="N79" s="105">
        <v>1.4317011727909557</v>
      </c>
      <c r="O79" s="105">
        <v>1.4909704474265015</v>
      </c>
      <c r="P79" s="105">
        <v>1.2915427126103511</v>
      </c>
      <c r="Q79" s="105">
        <v>1.601782358419545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227.56350000000003</v>
      </c>
      <c r="C4" s="100">
        <v>227.57937552000001</v>
      </c>
      <c r="D4" s="100">
        <v>221.17157592364805</v>
      </c>
      <c r="E4" s="100">
        <v>218.16493770988805</v>
      </c>
      <c r="F4" s="100">
        <v>249.76815948000004</v>
      </c>
      <c r="G4" s="100">
        <v>297.08053026714254</v>
      </c>
      <c r="H4" s="100">
        <v>306.66134848543203</v>
      </c>
      <c r="I4" s="100">
        <v>319.30130647771199</v>
      </c>
      <c r="J4" s="100">
        <v>360.26155468854012</v>
      </c>
      <c r="K4" s="100">
        <v>309.68276254441207</v>
      </c>
      <c r="L4" s="100">
        <v>328.71061569546202</v>
      </c>
      <c r="M4" s="100">
        <v>347.69034210640257</v>
      </c>
      <c r="N4" s="100">
        <v>363.43903395535671</v>
      </c>
      <c r="O4" s="100">
        <v>395.07690000000082</v>
      </c>
      <c r="P4" s="100">
        <v>395.08378323257205</v>
      </c>
      <c r="Q4" s="100">
        <v>382.43928736592119</v>
      </c>
    </row>
    <row r="5" spans="1:17" ht="11.45" customHeight="1" x14ac:dyDescent="0.25">
      <c r="A5" s="141" t="s">
        <v>91</v>
      </c>
      <c r="B5" s="140">
        <f t="shared" ref="B5:Q5" si="0">B4</f>
        <v>227.56350000000003</v>
      </c>
      <c r="C5" s="140">
        <f t="shared" si="0"/>
        <v>227.57937552000001</v>
      </c>
      <c r="D5" s="140">
        <f t="shared" si="0"/>
        <v>221.17157592364805</v>
      </c>
      <c r="E5" s="140">
        <f t="shared" si="0"/>
        <v>218.16493770988805</v>
      </c>
      <c r="F5" s="140">
        <f t="shared" si="0"/>
        <v>249.76815948000004</v>
      </c>
      <c r="G5" s="140">
        <f t="shared" si="0"/>
        <v>297.08053026714254</v>
      </c>
      <c r="H5" s="140">
        <f t="shared" si="0"/>
        <v>306.66134848543203</v>
      </c>
      <c r="I5" s="140">
        <f t="shared" si="0"/>
        <v>319.30130647771199</v>
      </c>
      <c r="J5" s="140">
        <f t="shared" si="0"/>
        <v>360.26155468854012</v>
      </c>
      <c r="K5" s="140">
        <f t="shared" si="0"/>
        <v>309.68276254441207</v>
      </c>
      <c r="L5" s="140">
        <f t="shared" si="0"/>
        <v>328.71061569546202</v>
      </c>
      <c r="M5" s="140">
        <f t="shared" si="0"/>
        <v>347.69034210640257</v>
      </c>
      <c r="N5" s="140">
        <f t="shared" si="0"/>
        <v>363.43903395535671</v>
      </c>
      <c r="O5" s="140">
        <f t="shared" si="0"/>
        <v>395.07690000000082</v>
      </c>
      <c r="P5" s="140">
        <f t="shared" si="0"/>
        <v>395.08378323257205</v>
      </c>
      <c r="Q5" s="140">
        <f t="shared" si="0"/>
        <v>382.43928736592119</v>
      </c>
    </row>
    <row r="7" spans="1:17" ht="11.45" customHeight="1" x14ac:dyDescent="0.25">
      <c r="A7" s="27" t="s">
        <v>100</v>
      </c>
      <c r="B7" s="71">
        <f t="shared" ref="B7:Q7" si="1">SUM(B8,B12)</f>
        <v>227.56350000000003</v>
      </c>
      <c r="C7" s="71">
        <f t="shared" si="1"/>
        <v>227.57937551999996</v>
      </c>
      <c r="D7" s="71">
        <f t="shared" si="1"/>
        <v>221.17157592364808</v>
      </c>
      <c r="E7" s="71">
        <f t="shared" si="1"/>
        <v>218.16493770988805</v>
      </c>
      <c r="F7" s="71">
        <f t="shared" si="1"/>
        <v>249.76815948000004</v>
      </c>
      <c r="G7" s="71">
        <f t="shared" si="1"/>
        <v>297.08053026714242</v>
      </c>
      <c r="H7" s="71">
        <f t="shared" si="1"/>
        <v>306.66134848543197</v>
      </c>
      <c r="I7" s="71">
        <f t="shared" si="1"/>
        <v>319.3013064777121</v>
      </c>
      <c r="J7" s="71">
        <f t="shared" si="1"/>
        <v>360.26155468854</v>
      </c>
      <c r="K7" s="71">
        <f t="shared" si="1"/>
        <v>309.68276254441207</v>
      </c>
      <c r="L7" s="71">
        <f t="shared" si="1"/>
        <v>328.71061569546202</v>
      </c>
      <c r="M7" s="71">
        <f t="shared" si="1"/>
        <v>347.69034210640262</v>
      </c>
      <c r="N7" s="71">
        <f t="shared" si="1"/>
        <v>363.43903395535659</v>
      </c>
      <c r="O7" s="71">
        <f t="shared" si="1"/>
        <v>395.07690000000076</v>
      </c>
      <c r="P7" s="71">
        <f t="shared" si="1"/>
        <v>395.0837832325721</v>
      </c>
      <c r="Q7" s="71">
        <f t="shared" si="1"/>
        <v>382.43928736592119</v>
      </c>
    </row>
    <row r="8" spans="1:17" ht="11.45" customHeight="1" x14ac:dyDescent="0.25">
      <c r="A8" s="130" t="s">
        <v>39</v>
      </c>
      <c r="B8" s="139">
        <f t="shared" ref="B8:Q8" si="2">SUM(B9:B11)</f>
        <v>226.19124116699814</v>
      </c>
      <c r="C8" s="139">
        <f t="shared" si="2"/>
        <v>225.88277892817774</v>
      </c>
      <c r="D8" s="139">
        <f t="shared" si="2"/>
        <v>219.54260781339332</v>
      </c>
      <c r="E8" s="139">
        <f t="shared" si="2"/>
        <v>216.65018800670572</v>
      </c>
      <c r="F8" s="139">
        <f t="shared" si="2"/>
        <v>248.34479926591413</v>
      </c>
      <c r="G8" s="139">
        <f t="shared" si="2"/>
        <v>295.45110302752062</v>
      </c>
      <c r="H8" s="139">
        <f t="shared" si="2"/>
        <v>304.69987897135269</v>
      </c>
      <c r="I8" s="139">
        <f t="shared" si="2"/>
        <v>316.97083706700062</v>
      </c>
      <c r="J8" s="139">
        <f t="shared" si="2"/>
        <v>357.9021622947447</v>
      </c>
      <c r="K8" s="139">
        <f t="shared" si="2"/>
        <v>307.87173061710575</v>
      </c>
      <c r="L8" s="139">
        <f t="shared" si="2"/>
        <v>327.08092419969228</v>
      </c>
      <c r="M8" s="139">
        <f t="shared" si="2"/>
        <v>346.05148822477162</v>
      </c>
      <c r="N8" s="139">
        <f t="shared" si="2"/>
        <v>361.92704423162712</v>
      </c>
      <c r="O8" s="139">
        <f t="shared" si="2"/>
        <v>393.70340616512811</v>
      </c>
      <c r="P8" s="139">
        <f t="shared" si="2"/>
        <v>393.82686557396681</v>
      </c>
      <c r="Q8" s="139">
        <f t="shared" si="2"/>
        <v>381.38761449130988</v>
      </c>
    </row>
    <row r="9" spans="1:17" ht="11.45" customHeight="1" x14ac:dyDescent="0.25">
      <c r="A9" s="116" t="s">
        <v>23</v>
      </c>
      <c r="B9" s="70">
        <v>25.308800000000009</v>
      </c>
      <c r="C9" s="70">
        <v>25.286597279999995</v>
      </c>
      <c r="D9" s="70">
        <v>31.595956612627798</v>
      </c>
      <c r="E9" s="70">
        <v>34.90639845906837</v>
      </c>
      <c r="F9" s="70">
        <v>37.958922286389026</v>
      </c>
      <c r="G9" s="70">
        <v>37.958094646236049</v>
      </c>
      <c r="H9" s="70">
        <v>41.229230789199946</v>
      </c>
      <c r="I9" s="70">
        <v>41.229275146597296</v>
      </c>
      <c r="J9" s="70">
        <v>41.232966467020738</v>
      </c>
      <c r="K9" s="70">
        <v>37.920324758888384</v>
      </c>
      <c r="L9" s="70">
        <v>31.64049280642238</v>
      </c>
      <c r="M9" s="70">
        <v>34.803244570991993</v>
      </c>
      <c r="N9" s="70">
        <v>31.635153585465144</v>
      </c>
      <c r="O9" s="70">
        <v>31.641169633519482</v>
      </c>
      <c r="P9" s="70">
        <v>31.641720902220374</v>
      </c>
      <c r="Q9" s="70">
        <v>31.630317000188921</v>
      </c>
    </row>
    <row r="10" spans="1:17" ht="11.45" customHeight="1" x14ac:dyDescent="0.25">
      <c r="A10" s="116" t="s">
        <v>127</v>
      </c>
      <c r="B10" s="70">
        <v>65.632838720566824</v>
      </c>
      <c r="C10" s="70">
        <v>82.106259947613182</v>
      </c>
      <c r="D10" s="70">
        <v>83.412388528885131</v>
      </c>
      <c r="E10" s="70">
        <v>89.72041860529977</v>
      </c>
      <c r="F10" s="70">
        <v>95.123737324533025</v>
      </c>
      <c r="G10" s="70">
        <v>115.13193345091378</v>
      </c>
      <c r="H10" s="70">
        <v>48.616532929760709</v>
      </c>
      <c r="I10" s="70">
        <v>47.641962719867429</v>
      </c>
      <c r="J10" s="70">
        <v>43.803254457437397</v>
      </c>
      <c r="K10" s="70">
        <v>40.896430574258922</v>
      </c>
      <c r="L10" s="70">
        <v>43.405514053961625</v>
      </c>
      <c r="M10" s="70">
        <v>46.169450411670063</v>
      </c>
      <c r="N10" s="70">
        <v>50.033379897692861</v>
      </c>
      <c r="O10" s="70">
        <v>49.803049430788583</v>
      </c>
      <c r="P10" s="70">
        <v>48.931004358114457</v>
      </c>
      <c r="Q10" s="70">
        <v>48.365082554158249</v>
      </c>
    </row>
    <row r="11" spans="1:17" ht="11.45" customHeight="1" x14ac:dyDescent="0.25">
      <c r="A11" s="116" t="s">
        <v>125</v>
      </c>
      <c r="B11" s="70">
        <v>135.24960244643131</v>
      </c>
      <c r="C11" s="70">
        <v>118.48992170056455</v>
      </c>
      <c r="D11" s="70">
        <v>104.53426267188037</v>
      </c>
      <c r="E11" s="70">
        <v>92.023370942337564</v>
      </c>
      <c r="F11" s="70">
        <v>115.26213965499207</v>
      </c>
      <c r="G11" s="70">
        <v>142.36107493037076</v>
      </c>
      <c r="H11" s="70">
        <v>214.85411525239203</v>
      </c>
      <c r="I11" s="70">
        <v>228.09959920053589</v>
      </c>
      <c r="J11" s="70">
        <v>272.86594137028658</v>
      </c>
      <c r="K11" s="70">
        <v>229.05497528395841</v>
      </c>
      <c r="L11" s="70">
        <v>252.03491733930827</v>
      </c>
      <c r="M11" s="70">
        <v>265.07879324210955</v>
      </c>
      <c r="N11" s="70">
        <v>280.25851074846912</v>
      </c>
      <c r="O11" s="70">
        <v>312.25918710082004</v>
      </c>
      <c r="P11" s="70">
        <v>313.25414031363198</v>
      </c>
      <c r="Q11" s="70">
        <v>301.39221493696272</v>
      </c>
    </row>
    <row r="12" spans="1:17" ht="11.45" customHeight="1" x14ac:dyDescent="0.25">
      <c r="A12" s="128" t="s">
        <v>18</v>
      </c>
      <c r="B12" s="138">
        <f t="shared" ref="B12:Q12" si="3">SUM(B13:B14)</f>
        <v>1.3722588330018839</v>
      </c>
      <c r="C12" s="138">
        <f t="shared" si="3"/>
        <v>1.6965965918222095</v>
      </c>
      <c r="D12" s="138">
        <f t="shared" si="3"/>
        <v>1.6289681102547549</v>
      </c>
      <c r="E12" s="138">
        <f t="shared" si="3"/>
        <v>1.5147497031823389</v>
      </c>
      <c r="F12" s="138">
        <f t="shared" si="3"/>
        <v>1.4233602140859012</v>
      </c>
      <c r="G12" s="138">
        <f t="shared" si="3"/>
        <v>1.6294272396218188</v>
      </c>
      <c r="H12" s="138">
        <f t="shared" si="3"/>
        <v>1.9614695140793095</v>
      </c>
      <c r="I12" s="138">
        <f t="shared" si="3"/>
        <v>2.3304694107114599</v>
      </c>
      <c r="J12" s="138">
        <f t="shared" si="3"/>
        <v>2.3593923937953081</v>
      </c>
      <c r="K12" s="138">
        <f t="shared" si="3"/>
        <v>1.8110319273063054</v>
      </c>
      <c r="L12" s="138">
        <f t="shared" si="3"/>
        <v>1.629691495769765</v>
      </c>
      <c r="M12" s="138">
        <f t="shared" si="3"/>
        <v>1.6388538816310083</v>
      </c>
      <c r="N12" s="138">
        <f t="shared" si="3"/>
        <v>1.5119897237294935</v>
      </c>
      <c r="O12" s="138">
        <f t="shared" si="3"/>
        <v>1.3734938348726491</v>
      </c>
      <c r="P12" s="138">
        <f t="shared" si="3"/>
        <v>1.2569176586052972</v>
      </c>
      <c r="Q12" s="138">
        <f t="shared" si="3"/>
        <v>1.05167287461132</v>
      </c>
    </row>
    <row r="13" spans="1:17" ht="11.45" customHeight="1" x14ac:dyDescent="0.25">
      <c r="A13" s="95" t="s">
        <v>126</v>
      </c>
      <c r="B13" s="20">
        <v>1.1077020921959895</v>
      </c>
      <c r="C13" s="20">
        <v>1.3785950417376898</v>
      </c>
      <c r="D13" s="20">
        <v>1.3228207670225327</v>
      </c>
      <c r="E13" s="20">
        <v>1.2214276418487584</v>
      </c>
      <c r="F13" s="20">
        <v>1.1453421224605884</v>
      </c>
      <c r="G13" s="20">
        <v>1.3147503105871325</v>
      </c>
      <c r="H13" s="20">
        <v>1.500187008105323</v>
      </c>
      <c r="I13" s="20">
        <v>1.7780956497060851</v>
      </c>
      <c r="J13" s="20">
        <v>1.774258696309025</v>
      </c>
      <c r="K13" s="20">
        <v>1.269437187454449</v>
      </c>
      <c r="L13" s="20">
        <v>1.049018714926645</v>
      </c>
      <c r="M13" s="20">
        <v>0.83281995682141652</v>
      </c>
      <c r="N13" s="20">
        <v>0.8682144383037842</v>
      </c>
      <c r="O13" s="20">
        <v>0.73580062455774875</v>
      </c>
      <c r="P13" s="20">
        <v>0.60605380774635664</v>
      </c>
      <c r="Q13" s="20">
        <v>0.57968943884758894</v>
      </c>
    </row>
    <row r="14" spans="1:17" ht="11.45" customHeight="1" x14ac:dyDescent="0.25">
      <c r="A14" s="93" t="s">
        <v>125</v>
      </c>
      <c r="B14" s="69">
        <v>0.26455674080589436</v>
      </c>
      <c r="C14" s="69">
        <v>0.31800155008451958</v>
      </c>
      <c r="D14" s="69">
        <v>0.3061473432322222</v>
      </c>
      <c r="E14" s="69">
        <v>0.29332206133358057</v>
      </c>
      <c r="F14" s="69">
        <v>0.27801809162531271</v>
      </c>
      <c r="G14" s="69">
        <v>0.31467692903468619</v>
      </c>
      <c r="H14" s="69">
        <v>0.46128250597398651</v>
      </c>
      <c r="I14" s="69">
        <v>0.55237376100537461</v>
      </c>
      <c r="J14" s="69">
        <v>0.58513369748628319</v>
      </c>
      <c r="K14" s="69">
        <v>0.54159473985185624</v>
      </c>
      <c r="L14" s="69">
        <v>0.58067278084312013</v>
      </c>
      <c r="M14" s="69">
        <v>0.80603392480959191</v>
      </c>
      <c r="N14" s="69">
        <v>0.64377528542570917</v>
      </c>
      <c r="O14" s="69">
        <v>0.63769321031490034</v>
      </c>
      <c r="P14" s="69">
        <v>0.65086385085894061</v>
      </c>
      <c r="Q14" s="69">
        <v>0.47198343576373097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3.0103092000000005</v>
      </c>
      <c r="C19" s="100">
        <f>IF(C4=0,0,C4/TrAvia_ene!C4)</f>
        <v>3.0103092</v>
      </c>
      <c r="D19" s="100">
        <f>IF(D4=0,0,D4/TrAvia_ene!D4)</f>
        <v>3.0091186642210768</v>
      </c>
      <c r="E19" s="100">
        <f>IF(E4=0,0,E4/TrAvia_ene!E4)</f>
        <v>3.0091022415054445</v>
      </c>
      <c r="F19" s="100">
        <f>IF(F4=0,0,F4/TrAvia_ene!F4)</f>
        <v>3.0092549334939762</v>
      </c>
      <c r="G19" s="100">
        <f>IF(G4=0,0,G4/TrAvia_ene!G4)</f>
        <v>3.0094430703121233</v>
      </c>
      <c r="H19" s="100">
        <f>IF(H4=0,0,H4/TrAvia_ene!H4)</f>
        <v>3.0094504777546103</v>
      </c>
      <c r="I19" s="100">
        <f>IF(I4=0,0,I4/TrAvia_ene!I4)</f>
        <v>3.0094844695752259</v>
      </c>
      <c r="J19" s="100">
        <f>IF(J4=0,0,J4/TrAvia_ene!J4)</f>
        <v>3.0095781687359766</v>
      </c>
      <c r="K19" s="100">
        <f>IF(K4=0,0,K4/TrAvia_ene!K4)</f>
        <v>3.0094588225822072</v>
      </c>
      <c r="L19" s="100">
        <f>IF(L4=0,0,L4/TrAvia_ene!L4)</f>
        <v>3.0095264066477152</v>
      </c>
      <c r="M19" s="100">
        <f>IF(M4=0,0,M4/TrAvia_ene!M4)</f>
        <v>3.0095691309489361</v>
      </c>
      <c r="N19" s="100">
        <f>IF(N4=0,0,N4/TrAvia_ene!N4)</f>
        <v>3.0096011869462038</v>
      </c>
      <c r="O19" s="100">
        <f>IF(O4=0,0,O4/TrAvia_ene!O4)</f>
        <v>3.0096578692139748</v>
      </c>
      <c r="P19" s="100">
        <f>IF(P4=0,0,P4/TrAvia_ene!P4)</f>
        <v>3.0096578692139735</v>
      </c>
      <c r="Q19" s="100">
        <f>IF(Q4=0,0,Q4/TrAvia_ene!Q4)</f>
        <v>3.0103092000000014</v>
      </c>
    </row>
    <row r="20" spans="1:17" ht="11.45" customHeight="1" x14ac:dyDescent="0.25">
      <c r="A20" s="141" t="s">
        <v>91</v>
      </c>
      <c r="B20" s="140">
        <f t="shared" ref="B20:Q20" si="4">B19</f>
        <v>3.0103092000000005</v>
      </c>
      <c r="C20" s="140">
        <f t="shared" si="4"/>
        <v>3.0103092</v>
      </c>
      <c r="D20" s="140">
        <f t="shared" si="4"/>
        <v>3.0091186642210768</v>
      </c>
      <c r="E20" s="140">
        <f t="shared" si="4"/>
        <v>3.0091022415054445</v>
      </c>
      <c r="F20" s="140">
        <f t="shared" si="4"/>
        <v>3.0092549334939762</v>
      </c>
      <c r="G20" s="140">
        <f t="shared" si="4"/>
        <v>3.0094430703121233</v>
      </c>
      <c r="H20" s="140">
        <f t="shared" si="4"/>
        <v>3.0094504777546103</v>
      </c>
      <c r="I20" s="140">
        <f t="shared" si="4"/>
        <v>3.0094844695752259</v>
      </c>
      <c r="J20" s="140">
        <f t="shared" si="4"/>
        <v>3.0095781687359766</v>
      </c>
      <c r="K20" s="140">
        <f t="shared" si="4"/>
        <v>3.0094588225822072</v>
      </c>
      <c r="L20" s="140">
        <f t="shared" si="4"/>
        <v>3.0095264066477152</v>
      </c>
      <c r="M20" s="140">
        <f t="shared" si="4"/>
        <v>3.0095691309489361</v>
      </c>
      <c r="N20" s="140">
        <f t="shared" si="4"/>
        <v>3.0096011869462038</v>
      </c>
      <c r="O20" s="140">
        <f t="shared" si="4"/>
        <v>3.0096578692139748</v>
      </c>
      <c r="P20" s="140">
        <f t="shared" si="4"/>
        <v>3.0096578692139735</v>
      </c>
      <c r="Q20" s="140">
        <f t="shared" si="4"/>
        <v>3.0103092000000014</v>
      </c>
    </row>
    <row r="22" spans="1:17" ht="11.45" customHeight="1" x14ac:dyDescent="0.25">
      <c r="A22" s="27" t="s">
        <v>123</v>
      </c>
      <c r="B22" s="68">
        <f>IF(TrAvia_act!B12=0,"",B7/TrAvia_act!B12*100)</f>
        <v>1533.1450189163904</v>
      </c>
      <c r="C22" s="68">
        <f>IF(TrAvia_act!C12=0,"",C7/TrAvia_act!C12*100)</f>
        <v>1459.0942078928836</v>
      </c>
      <c r="D22" s="68">
        <f>IF(TrAvia_act!D12=0,"",D7/TrAvia_act!D12*100)</f>
        <v>1430.0460725291277</v>
      </c>
      <c r="E22" s="68">
        <f>IF(TrAvia_act!E12=0,"",E7/TrAvia_act!E12*100)</f>
        <v>1391.788063036842</v>
      </c>
      <c r="F22" s="68">
        <f>IF(TrAvia_act!F12=0,"",F7/TrAvia_act!F12*100)</f>
        <v>1404.2982921701314</v>
      </c>
      <c r="G22" s="68">
        <f>IF(TrAvia_act!G12=0,"",G7/TrAvia_act!G12*100)</f>
        <v>1405.6161360113451</v>
      </c>
      <c r="H22" s="68">
        <f>IF(TrAvia_act!H12=0,"",H7/TrAvia_act!H12*100)</f>
        <v>2059.6233266765294</v>
      </c>
      <c r="I22" s="68">
        <f>IF(TrAvia_act!I12=0,"",I7/TrAvia_act!I12*100)</f>
        <v>2043.5130586637961</v>
      </c>
      <c r="J22" s="68">
        <f>IF(TrAvia_act!J12=0,"",J7/TrAvia_act!J12*100)</f>
        <v>2104.3954204512011</v>
      </c>
      <c r="K22" s="68">
        <f>IF(TrAvia_act!K12=0,"",K7/TrAvia_act!K12*100)</f>
        <v>2150.6429558353075</v>
      </c>
      <c r="L22" s="68">
        <f>IF(TrAvia_act!L12=0,"",L7/TrAvia_act!L12*100)</f>
        <v>2242.2607846215828</v>
      </c>
      <c r="M22" s="68">
        <f>IF(TrAvia_act!M12=0,"",M7/TrAvia_act!M12*100)</f>
        <v>2311.0013229864526</v>
      </c>
      <c r="N22" s="68">
        <f>IF(TrAvia_act!N12=0,"",N7/TrAvia_act!N12*100)</f>
        <v>2315.1954737920842</v>
      </c>
      <c r="O22" s="68">
        <f>IF(TrAvia_act!O12=0,"",O7/TrAvia_act!O12*100)</f>
        <v>2126.3233356146598</v>
      </c>
      <c r="P22" s="68">
        <f>IF(TrAvia_act!P12=0,"",P7/TrAvia_act!P12*100)</f>
        <v>1968.6762960594856</v>
      </c>
      <c r="Q22" s="68">
        <f>IF(TrAvia_act!Q12=0,"",Q7/TrAvia_act!Q12*100)</f>
        <v>1861.3867923151158</v>
      </c>
    </row>
    <row r="23" spans="1:17" ht="11.45" customHeight="1" x14ac:dyDescent="0.25">
      <c r="A23" s="130" t="s">
        <v>39</v>
      </c>
      <c r="B23" s="134">
        <f>IF(TrAvia_act!B13=0,"",B8/TrAvia_act!B13*100)</f>
        <v>1534.026443115926</v>
      </c>
      <c r="C23" s="134">
        <f>IF(TrAvia_act!C13=0,"",C8/TrAvia_act!C13*100)</f>
        <v>1458.8734137627378</v>
      </c>
      <c r="D23" s="134">
        <f>IF(TrAvia_act!D13=0,"",D8/TrAvia_act!D13*100)</f>
        <v>1430.110903280105</v>
      </c>
      <c r="E23" s="134">
        <f>IF(TrAvia_act!E13=0,"",E8/TrAvia_act!E13*100)</f>
        <v>1391.8839104187705</v>
      </c>
      <c r="F23" s="134">
        <f>IF(TrAvia_act!F13=0,"",F8/TrAvia_act!F13*100)</f>
        <v>1404.5572811882107</v>
      </c>
      <c r="G23" s="134">
        <f>IF(TrAvia_act!G13=0,"",G8/TrAvia_act!G13*100)</f>
        <v>1405.4173463190118</v>
      </c>
      <c r="H23" s="134">
        <f>IF(TrAvia_act!H13=0,"",H8/TrAvia_act!H13*100)</f>
        <v>2059.2316306120392</v>
      </c>
      <c r="I23" s="134">
        <f>IF(TrAvia_act!I13=0,"",I8/TrAvia_act!I13*100)</f>
        <v>2042.883763877888</v>
      </c>
      <c r="J23" s="134">
        <f>IF(TrAvia_act!J13=0,"",J8/TrAvia_act!J13*100)</f>
        <v>2104.3768895757976</v>
      </c>
      <c r="K23" s="134">
        <f>IF(TrAvia_act!K13=0,"",K8/TrAvia_act!K13*100)</f>
        <v>2151.2025802083704</v>
      </c>
      <c r="L23" s="134">
        <f>IF(TrAvia_act!L13=0,"",L8/TrAvia_act!L13*100)</f>
        <v>2243.6160724605124</v>
      </c>
      <c r="M23" s="134">
        <f>IF(TrAvia_act!M13=0,"",M8/TrAvia_act!M13*100)</f>
        <v>2311.6828345604586</v>
      </c>
      <c r="N23" s="134">
        <f>IF(TrAvia_act!N13=0,"",N8/TrAvia_act!N13*100)</f>
        <v>2316.1797286051597</v>
      </c>
      <c r="O23" s="134">
        <f>IF(TrAvia_act!O13=0,"",O8/TrAvia_act!O13*100)</f>
        <v>2127.2586817731244</v>
      </c>
      <c r="P23" s="134">
        <f>IF(TrAvia_act!P13=0,"",P8/TrAvia_act!P13*100)</f>
        <v>1970.1971478176042</v>
      </c>
      <c r="Q23" s="134">
        <f>IF(TrAvia_act!Q13=0,"",Q8/TrAvia_act!Q13*100)</f>
        <v>1862.0230586521932</v>
      </c>
    </row>
    <row r="24" spans="1:17" ht="11.45" customHeight="1" x14ac:dyDescent="0.25">
      <c r="A24" s="116" t="s">
        <v>23</v>
      </c>
      <c r="B24" s="77">
        <f>IF(TrAvia_act!B14=0,"",B9/TrAvia_act!B14*100)</f>
        <v>2506.9765053369661</v>
      </c>
      <c r="C24" s="77">
        <f>IF(TrAvia_act!C14=0,"",C9/TrAvia_act!C14*100)</f>
        <v>2405.9752955545086</v>
      </c>
      <c r="D24" s="77">
        <f>IF(TrAvia_act!D14=0,"",D9/TrAvia_act!D14*100)</f>
        <v>2495.601185275355</v>
      </c>
      <c r="E24" s="77">
        <f>IF(TrAvia_act!E14=0,"",E9/TrAvia_act!E14*100)</f>
        <v>2688.0491575199317</v>
      </c>
      <c r="F24" s="77">
        <f>IF(TrAvia_act!F14=0,"",F9/TrAvia_act!F14*100)</f>
        <v>2722.9698102535685</v>
      </c>
      <c r="G24" s="77">
        <f>IF(TrAvia_act!G14=0,"",G9/TrAvia_act!G14*100)</f>
        <v>2579.8237424093236</v>
      </c>
      <c r="H24" s="77">
        <f>IF(TrAvia_act!H14=0,"",H9/TrAvia_act!H14*100)</f>
        <v>2558.9721955494601</v>
      </c>
      <c r="I24" s="77">
        <f>IF(TrAvia_act!I14=0,"",I9/TrAvia_act!I14*100)</f>
        <v>2466.144803505656</v>
      </c>
      <c r="J24" s="77">
        <f>IF(TrAvia_act!J14=0,"",J9/TrAvia_act!J14*100)</f>
        <v>2451.5340320913851</v>
      </c>
      <c r="K24" s="77">
        <f>IF(TrAvia_act!K14=0,"",K9/TrAvia_act!K14*100)</f>
        <v>2497.2138504116374</v>
      </c>
      <c r="L24" s="77">
        <f>IF(TrAvia_act!L14=0,"",L9/TrAvia_act!L14*100)</f>
        <v>2342.8736752393716</v>
      </c>
      <c r="M24" s="77">
        <f>IF(TrAvia_act!M14=0,"",M9/TrAvia_act!M14*100)</f>
        <v>2549.3790585879128</v>
      </c>
      <c r="N24" s="77">
        <f>IF(TrAvia_act!N14=0,"",N9/TrAvia_act!N14*100)</f>
        <v>2508.511231022705</v>
      </c>
      <c r="O24" s="77">
        <f>IF(TrAvia_act!O14=0,"",O9/TrAvia_act!O14*100)</f>
        <v>2622.0771113628307</v>
      </c>
      <c r="P24" s="77">
        <f>IF(TrAvia_act!P14=0,"",P9/TrAvia_act!P14*100)</f>
        <v>2633.0049281797105</v>
      </c>
      <c r="Q24" s="77">
        <f>IF(TrAvia_act!Q14=0,"",Q9/TrAvia_act!Q14*100)</f>
        <v>2636.0466727453099</v>
      </c>
    </row>
    <row r="25" spans="1:17" ht="11.45" customHeight="1" x14ac:dyDescent="0.25">
      <c r="A25" s="116" t="s">
        <v>127</v>
      </c>
      <c r="B25" s="77">
        <f>IF(TrAvia_act!B15=0,"",B10/TrAvia_act!B15*100)</f>
        <v>1052.1646083729581</v>
      </c>
      <c r="C25" s="77">
        <f>IF(TrAvia_act!C15=0,"",C10/TrAvia_act!C15*100)</f>
        <v>1125.9985819544791</v>
      </c>
      <c r="D25" s="77">
        <f>IF(TrAvia_act!D15=0,"",D10/TrAvia_act!D15*100)</f>
        <v>1109.4123401523991</v>
      </c>
      <c r="E25" s="77">
        <f>IF(TrAvia_act!E15=0,"",E10/TrAvia_act!E15*100)</f>
        <v>1081.1451001134096</v>
      </c>
      <c r="F25" s="77">
        <f>IF(TrAvia_act!F15=0,"",F10/TrAvia_act!F15*100)</f>
        <v>1063.264375049175</v>
      </c>
      <c r="G25" s="77">
        <f>IF(TrAvia_act!G15=0,"",G10/TrAvia_act!G15*100)</f>
        <v>1075.7016702464668</v>
      </c>
      <c r="H25" s="77">
        <f>IF(TrAvia_act!H15=0,"",H10/TrAvia_act!H15*100)</f>
        <v>1542.2193466961</v>
      </c>
      <c r="I25" s="77">
        <f>IF(TrAvia_act!I15=0,"",I10/TrAvia_act!I15*100)</f>
        <v>1562.0911141431357</v>
      </c>
      <c r="J25" s="77">
        <f>IF(TrAvia_act!J15=0,"",J10/TrAvia_act!J15*100)</f>
        <v>1581.1190013337666</v>
      </c>
      <c r="K25" s="77">
        <f>IF(TrAvia_act!K15=0,"",K10/TrAvia_act!K15*100)</f>
        <v>1656.2842426931393</v>
      </c>
      <c r="L25" s="77">
        <f>IF(TrAvia_act!L15=0,"",L10/TrAvia_act!L15*100)</f>
        <v>1789.5661781301276</v>
      </c>
      <c r="M25" s="77">
        <f>IF(TrAvia_act!M15=0,"",M10/TrAvia_act!M15*100)</f>
        <v>1888.9597308227305</v>
      </c>
      <c r="N25" s="77">
        <f>IF(TrAvia_act!N15=0,"",N10/TrAvia_act!N15*100)</f>
        <v>1883.9114358245279</v>
      </c>
      <c r="O25" s="77">
        <f>IF(TrAvia_act!O15=0,"",O10/TrAvia_act!O15*100)</f>
        <v>1689.7431506537594</v>
      </c>
      <c r="P25" s="77">
        <f>IF(TrAvia_act!P15=0,"",P10/TrAvia_act!P15*100)</f>
        <v>1548.9273043659859</v>
      </c>
      <c r="Q25" s="77">
        <f>IF(TrAvia_act!Q15=0,"",Q10/TrAvia_act!Q15*100)</f>
        <v>1441.0565416403419</v>
      </c>
    </row>
    <row r="26" spans="1:17" ht="11.45" customHeight="1" x14ac:dyDescent="0.25">
      <c r="A26" s="116" t="s">
        <v>125</v>
      </c>
      <c r="B26" s="77">
        <f>IF(TrAvia_act!B16=0,"",B11/TrAvia_act!B16*100)</f>
        <v>1803.9255346712475</v>
      </c>
      <c r="C26" s="77">
        <f>IF(TrAvia_act!C16=0,"",C11/TrAvia_act!C16*100)</f>
        <v>1659.4024637557218</v>
      </c>
      <c r="D26" s="77">
        <f>IF(TrAvia_act!D16=0,"",D11/TrAvia_act!D16*100)</f>
        <v>1591.868905409802</v>
      </c>
      <c r="E26" s="77">
        <f>IF(TrAvia_act!E16=0,"",E11/TrAvia_act!E16*100)</f>
        <v>1541.9404372315266</v>
      </c>
      <c r="F26" s="77">
        <f>IF(TrAvia_act!F16=0,"",F11/TrAvia_act!F16*100)</f>
        <v>1570.1267072255107</v>
      </c>
      <c r="G26" s="77">
        <f>IF(TrAvia_act!G16=0,"",G11/TrAvia_act!G16*100)</f>
        <v>1608.9637021245437</v>
      </c>
      <c r="H26" s="77">
        <f>IF(TrAvia_act!H16=0,"",H11/TrAvia_act!H16*100)</f>
        <v>2141.4237097000155</v>
      </c>
      <c r="I26" s="77">
        <f>IF(TrAvia_act!I16=0,"",I11/TrAvia_act!I16*100)</f>
        <v>2113.1763504289015</v>
      </c>
      <c r="J26" s="77">
        <f>IF(TrAvia_act!J16=0,"",J11/TrAvia_act!J16*100)</f>
        <v>2173.3315636091834</v>
      </c>
      <c r="K26" s="77">
        <f>IF(TrAvia_act!K16=0,"",K11/TrAvia_act!K16*100)</f>
        <v>2218.6784117445809</v>
      </c>
      <c r="L26" s="77">
        <f>IF(TrAvia_act!L16=0,"",L11/TrAvia_act!L16*100)</f>
        <v>2333.156142535885</v>
      </c>
      <c r="M26" s="77">
        <f>IF(TrAvia_act!M16=0,"",M11/TrAvia_act!M16*100)</f>
        <v>2375.1857275059283</v>
      </c>
      <c r="N26" s="77">
        <f>IF(TrAvia_act!N16=0,"",N11/TrAvia_act!N16*100)</f>
        <v>2393.5107947446827</v>
      </c>
      <c r="O26" s="77">
        <f>IF(TrAvia_act!O16=0,"",O11/TrAvia_act!O16*100)</f>
        <v>2175.4989117957043</v>
      </c>
      <c r="P26" s="77">
        <f>IF(TrAvia_act!P16=0,"",P11/TrAvia_act!P16*100)</f>
        <v>2004.3837259932743</v>
      </c>
      <c r="Q26" s="77">
        <f>IF(TrAvia_act!Q16=0,"",Q11/TrAvia_act!Q16*100)</f>
        <v>1892.4190426010316</v>
      </c>
    </row>
    <row r="27" spans="1:17" ht="11.45" customHeight="1" x14ac:dyDescent="0.25">
      <c r="A27" s="128" t="s">
        <v>18</v>
      </c>
      <c r="B27" s="133">
        <f>IF(TrAvia_act!B17=0,"",B12/TrAvia_act!B17*100)</f>
        <v>1400.50445283247</v>
      </c>
      <c r="C27" s="133">
        <f>IF(TrAvia_act!C17=0,"",C12/TrAvia_act!C17*100)</f>
        <v>1489.0995214399848</v>
      </c>
      <c r="D27" s="133">
        <f>IF(TrAvia_act!D17=0,"",D12/TrAvia_act!D17*100)</f>
        <v>1421.3620232673381</v>
      </c>
      <c r="E27" s="133">
        <f>IF(TrAvia_act!E17=0,"",E12/TrAvia_act!E17*100)</f>
        <v>1378.2139309893023</v>
      </c>
      <c r="F27" s="133">
        <f>IF(TrAvia_act!F17=0,"",F12/TrAvia_act!F17*100)</f>
        <v>1360.5270060249227</v>
      </c>
      <c r="G27" s="133">
        <f>IF(TrAvia_act!G17=0,"",G12/TrAvia_act!G17*100)</f>
        <v>1442.6151092379873</v>
      </c>
      <c r="H27" s="133">
        <f>IF(TrAvia_act!H17=0,"",H12/TrAvia_act!H17*100)</f>
        <v>2122.3350407336466</v>
      </c>
      <c r="I27" s="133">
        <f>IF(TrAvia_act!I17=0,"",I12/TrAvia_act!I17*100)</f>
        <v>2132.8748250195849</v>
      </c>
      <c r="J27" s="133">
        <f>IF(TrAvia_act!J17=0,"",J12/TrAvia_act!J17*100)</f>
        <v>2107.2102002103175</v>
      </c>
      <c r="K27" s="133">
        <f>IF(TrAvia_act!K17=0,"",K12/TrAvia_act!K17*100)</f>
        <v>2059.560733161919</v>
      </c>
      <c r="L27" s="133">
        <f>IF(TrAvia_act!L17=0,"",L12/TrAvia_act!L17*100)</f>
        <v>1999.811016869922</v>
      </c>
      <c r="M27" s="133">
        <f>IF(TrAvia_act!M17=0,"",M12/TrAvia_act!M17*100)</f>
        <v>2175.5701716305543</v>
      </c>
      <c r="N27" s="133">
        <f>IF(TrAvia_act!N17=0,"",N12/TrAvia_act!N17*100)</f>
        <v>2101.4367667639476</v>
      </c>
      <c r="O27" s="133">
        <f>IF(TrAvia_act!O17=0,"",O12/TrAvia_act!O17*100)</f>
        <v>1888.3262931417928</v>
      </c>
      <c r="P27" s="133">
        <f>IF(TrAvia_act!P17=0,"",P12/TrAvia_act!P17*100)</f>
        <v>1585.2559880774229</v>
      </c>
      <c r="Q27" s="133">
        <f>IF(TrAvia_act!Q17=0,"",Q12/TrAvia_act!Q17*100)</f>
        <v>1656.1566201104067</v>
      </c>
    </row>
    <row r="28" spans="1:17" ht="11.45" customHeight="1" x14ac:dyDescent="0.25">
      <c r="A28" s="95" t="s">
        <v>126</v>
      </c>
      <c r="B28" s="75">
        <f>IF(TrAvia_act!B18=0,"",B13/TrAvia_act!B18*100)</f>
        <v>1395.3704390016251</v>
      </c>
      <c r="C28" s="75">
        <f>IF(TrAvia_act!C18=0,"",C13/TrAvia_act!C18*100)</f>
        <v>1481.0384347599879</v>
      </c>
      <c r="D28" s="75">
        <f>IF(TrAvia_act!D18=0,"",D13/TrAvia_act!D18*100)</f>
        <v>1411.5029603504715</v>
      </c>
      <c r="E28" s="75">
        <f>IF(TrAvia_act!E18=0,"",E13/TrAvia_act!E18*100)</f>
        <v>1367.9818968055677</v>
      </c>
      <c r="F28" s="75">
        <f>IF(TrAvia_act!F18=0,"",F13/TrAvia_act!F18*100)</f>
        <v>1351.2812122354019</v>
      </c>
      <c r="G28" s="75">
        <f>IF(TrAvia_act!G18=0,"",G13/TrAvia_act!G18*100)</f>
        <v>1447.5205236890724</v>
      </c>
      <c r="H28" s="75">
        <f>IF(TrAvia_act!H18=0,"",H13/TrAvia_act!H18*100)</f>
        <v>2250.1804255859629</v>
      </c>
      <c r="I28" s="75">
        <f>IF(TrAvia_act!I18=0,"",I13/TrAvia_act!I18*100)</f>
        <v>2311.1859562030836</v>
      </c>
      <c r="J28" s="75">
        <f>IF(TrAvia_act!J18=0,"",J13/TrAvia_act!J18*100)</f>
        <v>2320.6114714876767</v>
      </c>
      <c r="K28" s="75">
        <f>IF(TrAvia_act!K18=0,"",K13/TrAvia_act!K18*100)</f>
        <v>2308.2213571988887</v>
      </c>
      <c r="L28" s="75">
        <f>IF(TrAvia_act!L18=0,"",L13/TrAvia_act!L18*100)</f>
        <v>2183.333701306587</v>
      </c>
      <c r="M28" s="75">
        <f>IF(TrAvia_act!M18=0,"",M13/TrAvia_act!M18*100)</f>
        <v>2279.8027744299989</v>
      </c>
      <c r="N28" s="75">
        <f>IF(TrAvia_act!N18=0,"",N13/TrAvia_act!N18*100)</f>
        <v>2239.2400569043702</v>
      </c>
      <c r="O28" s="75">
        <f>IF(TrAvia_act!O18=0,"",O13/TrAvia_act!O18*100)</f>
        <v>1980.6811971004297</v>
      </c>
      <c r="P28" s="75">
        <f>IF(TrAvia_act!P18=0,"",P13/TrAvia_act!P18*100)</f>
        <v>1796.7550157721969</v>
      </c>
      <c r="Q28" s="75">
        <f>IF(TrAvia_act!Q18=0,"",Q13/TrAvia_act!Q18*100)</f>
        <v>1671.9956000915936</v>
      </c>
    </row>
    <row r="29" spans="1:17" ht="11.45" customHeight="1" x14ac:dyDescent="0.25">
      <c r="A29" s="93" t="s">
        <v>125</v>
      </c>
      <c r="B29" s="74">
        <f>IF(TrAvia_act!B19=0,"",B14/TrAvia_act!B19*100)</f>
        <v>1422.4172936680231</v>
      </c>
      <c r="C29" s="74">
        <f>IF(TrAvia_act!C19=0,"",C14/TrAvia_act!C19*100)</f>
        <v>1525.0851276469443</v>
      </c>
      <c r="D29" s="74">
        <f>IF(TrAvia_act!D19=0,"",D14/TrAvia_act!D19*100)</f>
        <v>1465.5941768536725</v>
      </c>
      <c r="E29" s="74">
        <f>IF(TrAvia_act!E19=0,"",E14/TrAvia_act!E19*100)</f>
        <v>1422.519979942479</v>
      </c>
      <c r="F29" s="74">
        <f>IF(TrAvia_act!F19=0,"",F14/TrAvia_act!F19*100)</f>
        <v>1399.9895831815263</v>
      </c>
      <c r="G29" s="74">
        <f>IF(TrAvia_act!G19=0,"",G14/TrAvia_act!G19*100)</f>
        <v>1422.4744432418481</v>
      </c>
      <c r="H29" s="74">
        <f>IF(TrAvia_act!H19=0,"",H14/TrAvia_act!H19*100)</f>
        <v>1791.3382857014192</v>
      </c>
      <c r="I29" s="74">
        <f>IF(TrAvia_act!I19=0,"",I14/TrAvia_act!I19*100)</f>
        <v>1708.553994561106</v>
      </c>
      <c r="J29" s="74">
        <f>IF(TrAvia_act!J19=0,"",J14/TrAvia_act!J19*100)</f>
        <v>1647.7501461723136</v>
      </c>
      <c r="K29" s="74">
        <f>IF(TrAvia_act!K19=0,"",K14/TrAvia_act!K19*100)</f>
        <v>1644.3560803750415</v>
      </c>
      <c r="L29" s="74">
        <f>IF(TrAvia_act!L19=0,"",L14/TrAvia_act!L19*100)</f>
        <v>1736.1696460440114</v>
      </c>
      <c r="M29" s="74">
        <f>IF(TrAvia_act!M19=0,"",M14/TrAvia_act!M19*100)</f>
        <v>2077.4335186523922</v>
      </c>
      <c r="N29" s="74">
        <f>IF(TrAvia_act!N19=0,"",N14/TrAvia_act!N19*100)</f>
        <v>1940.3938850089353</v>
      </c>
      <c r="O29" s="74">
        <f>IF(TrAvia_act!O19=0,"",O14/TrAvia_act!O19*100)</f>
        <v>1791.9185309639988</v>
      </c>
      <c r="P29" s="74">
        <f>IF(TrAvia_act!P19=0,"",P14/TrAvia_act!P19*100)</f>
        <v>1428.6636407610724</v>
      </c>
      <c r="Q29" s="74">
        <f>IF(TrAvia_act!Q19=0,"",Q14/TrAvia_act!Q19*100)</f>
        <v>1637.1091046698325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139.35266021961795</v>
      </c>
      <c r="C32" s="134">
        <f>IF(TrAvia_act!C4=0,"",C8/TrAvia_act!C4*1000)</f>
        <v>134.39373471586896</v>
      </c>
      <c r="D32" s="134">
        <f>IF(TrAvia_act!D4=0,"",D8/TrAvia_act!D4*1000)</f>
        <v>134.86980678854292</v>
      </c>
      <c r="E32" s="134">
        <f>IF(TrAvia_act!E4=0,"",E8/TrAvia_act!E4*1000)</f>
        <v>133.52636369168488</v>
      </c>
      <c r="F32" s="134">
        <f>IF(TrAvia_act!F4=0,"",F8/TrAvia_act!F4*1000)</f>
        <v>131.58613031637077</v>
      </c>
      <c r="G32" s="134">
        <f>IF(TrAvia_act!G4=0,"",G8/TrAvia_act!G4*1000)</f>
        <v>131.02281948656022</v>
      </c>
      <c r="H32" s="134">
        <f>IF(TrAvia_act!H4=0,"",H8/TrAvia_act!H4*1000)</f>
        <v>180.72899112063286</v>
      </c>
      <c r="I32" s="134">
        <f>IF(TrAvia_act!I4=0,"",I8/TrAvia_act!I4*1000)</f>
        <v>179.80272052496923</v>
      </c>
      <c r="J32" s="134">
        <f>IF(TrAvia_act!J4=0,"",J8/TrAvia_act!J4*1000)</f>
        <v>181.20802595252579</v>
      </c>
      <c r="K32" s="134">
        <f>IF(TrAvia_act!K4=0,"",K8/TrAvia_act!K4*1000)</f>
        <v>183.66646443292507</v>
      </c>
      <c r="L32" s="134">
        <f>IF(TrAvia_act!L4=0,"",L8/TrAvia_act!L4*1000)</f>
        <v>184.22461882021744</v>
      </c>
      <c r="M32" s="134">
        <f>IF(TrAvia_act!M4=0,"",M8/TrAvia_act!M4*1000)</f>
        <v>177.89263658326328</v>
      </c>
      <c r="N32" s="134">
        <f>IF(TrAvia_act!N4=0,"",N8/TrAvia_act!N4*1000)</f>
        <v>171.60056789624389</v>
      </c>
      <c r="O32" s="134">
        <f>IF(TrAvia_act!O4=0,"",O8/TrAvia_act!O4*1000)</f>
        <v>152.17097878049009</v>
      </c>
      <c r="P32" s="134">
        <f>IF(TrAvia_act!P4=0,"",P8/TrAvia_act!P4*1000)</f>
        <v>140.23821828198652</v>
      </c>
      <c r="Q32" s="134">
        <f>IF(TrAvia_act!Q4=0,"",Q8/TrAvia_act!Q4*1000)</f>
        <v>130.67325447236098</v>
      </c>
    </row>
    <row r="33" spans="1:17" ht="11.45" customHeight="1" x14ac:dyDescent="0.25">
      <c r="A33" s="116" t="s">
        <v>23</v>
      </c>
      <c r="B33" s="77">
        <f>IF(TrAvia_act!B5=0,"",B9/TrAvia_act!B5*1000)</f>
        <v>393.93671107392515</v>
      </c>
      <c r="C33" s="77">
        <f>IF(TrAvia_act!C5=0,"",C9/TrAvia_act!C5*1000)</f>
        <v>383.91682325583463</v>
      </c>
      <c r="D33" s="77">
        <f>IF(TrAvia_act!D5=0,"",D9/TrAvia_act!D5*1000)</f>
        <v>395.83363322510911</v>
      </c>
      <c r="E33" s="77">
        <f>IF(TrAvia_act!E5=0,"",E9/TrAvia_act!E5*1000)</f>
        <v>418.83372651131208</v>
      </c>
      <c r="F33" s="77">
        <f>IF(TrAvia_act!F5=0,"",F9/TrAvia_act!F5*1000)</f>
        <v>424.60311365557322</v>
      </c>
      <c r="G33" s="77">
        <f>IF(TrAvia_act!G5=0,"",G9/TrAvia_act!G5*1000)</f>
        <v>405.37095101018929</v>
      </c>
      <c r="H33" s="77">
        <f>IF(TrAvia_act!H5=0,"",H9/TrAvia_act!H5*1000)</f>
        <v>401.43602611300724</v>
      </c>
      <c r="I33" s="77">
        <f>IF(TrAvia_act!I5=0,"",I9/TrAvia_act!I5*1000)</f>
        <v>381.7053254881526</v>
      </c>
      <c r="J33" s="77">
        <f>IF(TrAvia_act!J5=0,"",J9/TrAvia_act!J5*1000)</f>
        <v>376.92423809815813</v>
      </c>
      <c r="K33" s="77">
        <f>IF(TrAvia_act!K5=0,"",K9/TrAvia_act!K5*1000)</f>
        <v>388.55580126762766</v>
      </c>
      <c r="L33" s="77">
        <f>IF(TrAvia_act!L5=0,"",L9/TrAvia_act!L5*1000)</f>
        <v>355.55352392494791</v>
      </c>
      <c r="M33" s="77">
        <f>IF(TrAvia_act!M5=0,"",M9/TrAvia_act!M5*1000)</f>
        <v>372.51905741683925</v>
      </c>
      <c r="N33" s="77">
        <f>IF(TrAvia_act!N5=0,"",N9/TrAvia_act!N5*1000)</f>
        <v>358.05205808176407</v>
      </c>
      <c r="O33" s="77">
        <f>IF(TrAvia_act!O5=0,"",O9/TrAvia_act!O5*1000)</f>
        <v>371.90031959914108</v>
      </c>
      <c r="P33" s="77">
        <f>IF(TrAvia_act!P5=0,"",P9/TrAvia_act!P5*1000)</f>
        <v>361.061275308755</v>
      </c>
      <c r="Q33" s="77">
        <f>IF(TrAvia_act!Q5=0,"",Q9/TrAvia_act!Q5*1000)</f>
        <v>354.6402587831094</v>
      </c>
    </row>
    <row r="34" spans="1:17" ht="11.45" customHeight="1" x14ac:dyDescent="0.25">
      <c r="A34" s="116" t="s">
        <v>127</v>
      </c>
      <c r="B34" s="77">
        <f>IF(TrAvia_act!B6=0,"",B10/TrAvia_act!B6*1000)</f>
        <v>112.67212179753085</v>
      </c>
      <c r="C34" s="77">
        <f>IF(TrAvia_act!C6=0,"",C10/TrAvia_act!C6*1000)</f>
        <v>120.48778802084679</v>
      </c>
      <c r="D34" s="77">
        <f>IF(TrAvia_act!D6=0,"",D10/TrAvia_act!D6*1000)</f>
        <v>117.63678739569592</v>
      </c>
      <c r="E34" s="77">
        <f>IF(TrAvia_act!E6=0,"",E10/TrAvia_act!E6*1000)</f>
        <v>113.78108509877836</v>
      </c>
      <c r="F34" s="77">
        <f>IF(TrAvia_act!F6=0,"",F10/TrAvia_act!F6*1000)</f>
        <v>111.47618282425677</v>
      </c>
      <c r="G34" s="77">
        <f>IF(TrAvia_act!G6=0,"",G10/TrAvia_act!G6*1000)</f>
        <v>111.61394738221375</v>
      </c>
      <c r="H34" s="77">
        <f>IF(TrAvia_act!H6=0,"",H10/TrAvia_act!H6*1000)</f>
        <v>159.77557823765105</v>
      </c>
      <c r="I34" s="77">
        <f>IF(TrAvia_act!I6=0,"",I10/TrAvia_act!I6*1000)</f>
        <v>159.49535452317443</v>
      </c>
      <c r="J34" s="77">
        <f>IF(TrAvia_act!J6=0,"",J10/TrAvia_act!J6*1000)</f>
        <v>160.84934130839176</v>
      </c>
      <c r="K34" s="77">
        <f>IF(TrAvia_act!K6=0,"",K10/TrAvia_act!K6*1000)</f>
        <v>168.00571711569862</v>
      </c>
      <c r="L34" s="77">
        <f>IF(TrAvia_act!L6=0,"",L10/TrAvia_act!L6*1000)</f>
        <v>175.60543713002158</v>
      </c>
      <c r="M34" s="77">
        <f>IF(TrAvia_act!M6=0,"",M10/TrAvia_act!M6*1000)</f>
        <v>172.56158344629748</v>
      </c>
      <c r="N34" s="77">
        <f>IF(TrAvia_act!N6=0,"",N10/TrAvia_act!N6*1000)</f>
        <v>167.8811164511564</v>
      </c>
      <c r="O34" s="77">
        <f>IF(TrAvia_act!O6=0,"",O10/TrAvia_act!O6*1000)</f>
        <v>147.39493189939296</v>
      </c>
      <c r="P34" s="77">
        <f>IF(TrAvia_act!P6=0,"",P10/TrAvia_act!P6*1000)</f>
        <v>134.65467451860346</v>
      </c>
      <c r="Q34" s="77">
        <f>IF(TrAvia_act!Q6=0,"",Q10/TrAvia_act!Q6*1000)</f>
        <v>124.01808512694697</v>
      </c>
    </row>
    <row r="35" spans="1:17" ht="11.45" customHeight="1" x14ac:dyDescent="0.25">
      <c r="A35" s="116" t="s">
        <v>125</v>
      </c>
      <c r="B35" s="77">
        <f>IF(TrAvia_act!B7=0,"",B11/TrAvia_act!B7*1000)</f>
        <v>138.51873764474098</v>
      </c>
      <c r="C35" s="77">
        <f>IF(TrAvia_act!C7=0,"",C11/TrAvia_act!C7*1000)</f>
        <v>126.93895334217278</v>
      </c>
      <c r="D35" s="77">
        <f>IF(TrAvia_act!D7=0,"",D11/TrAvia_act!D7*1000)</f>
        <v>124.60533066773382</v>
      </c>
      <c r="E35" s="77">
        <f>IF(TrAvia_act!E7=0,"",E11/TrAvia_act!E7*1000)</f>
        <v>122.5915676638389</v>
      </c>
      <c r="F35" s="77">
        <f>IF(TrAvia_act!F7=0,"",F11/TrAvia_act!F7*1000)</f>
        <v>122.02101976329425</v>
      </c>
      <c r="G35" s="77">
        <f>IF(TrAvia_act!G7=0,"",G11/TrAvia_act!G7*1000)</f>
        <v>126.00533413213722</v>
      </c>
      <c r="H35" s="77">
        <f>IF(TrAvia_act!H7=0,"",H11/TrAvia_act!H7*1000)</f>
        <v>167.99066518379024</v>
      </c>
      <c r="I35" s="77">
        <f>IF(TrAvia_act!I7=0,"",I11/TrAvia_act!I7*1000)</f>
        <v>168.19476905267831</v>
      </c>
      <c r="J35" s="77">
        <f>IF(TrAvia_act!J7=0,"",J11/TrAvia_act!J7*1000)</f>
        <v>171.25061593201991</v>
      </c>
      <c r="K35" s="77">
        <f>IF(TrAvia_act!K7=0,"",K11/TrAvia_act!K7*1000)</f>
        <v>171.54609861738416</v>
      </c>
      <c r="L35" s="77">
        <f>IF(TrAvia_act!L7=0,"",L11/TrAvia_act!L7*1000)</f>
        <v>175.11173440028384</v>
      </c>
      <c r="M35" s="77">
        <f>IF(TrAvia_act!M7=0,"",M11/TrAvia_act!M7*1000)</f>
        <v>167.31576059090884</v>
      </c>
      <c r="N35" s="77">
        <f>IF(TrAvia_act!N7=0,"",N11/TrAvia_act!N7*1000)</f>
        <v>162.68157030290243</v>
      </c>
      <c r="O35" s="77">
        <f>IF(TrAvia_act!O7=0,"",O11/TrAvia_act!O7*1000)</f>
        <v>144.27885217756668</v>
      </c>
      <c r="P35" s="77">
        <f>IF(TrAvia_act!P7=0,"",P11/TrAvia_act!P7*1000)</f>
        <v>132.88943681498478</v>
      </c>
      <c r="Q35" s="77">
        <f>IF(TrAvia_act!Q7=0,"",Q11/TrAvia_act!Q7*1000)</f>
        <v>123.54865926489587</v>
      </c>
    </row>
    <row r="36" spans="1:17" ht="11.45" customHeight="1" x14ac:dyDescent="0.25">
      <c r="A36" s="128" t="s">
        <v>33</v>
      </c>
      <c r="B36" s="133">
        <f>IF(TrAvia_act!B8=0,"",B12/TrAvia_act!B8*1000)</f>
        <v>523.49085710229588</v>
      </c>
      <c r="C36" s="133">
        <f>IF(TrAvia_act!C8=0,"",C12/TrAvia_act!C8*1000)</f>
        <v>553.23696522919465</v>
      </c>
      <c r="D36" s="133">
        <f>IF(TrAvia_act!D8=0,"",D12/TrAvia_act!D8*1000)</f>
        <v>521.21956332790035</v>
      </c>
      <c r="E36" s="133">
        <f>IF(TrAvia_act!E8=0,"",E12/TrAvia_act!E8*1000)</f>
        <v>499.11796732462022</v>
      </c>
      <c r="F36" s="133">
        <f>IF(TrAvia_act!F8=0,"",F12/TrAvia_act!F8*1000)</f>
        <v>484.98389955595349</v>
      </c>
      <c r="G36" s="133">
        <f>IF(TrAvia_act!G8=0,"",G12/TrAvia_act!G8*1000)</f>
        <v>511.94367975078916</v>
      </c>
      <c r="H36" s="133">
        <f>IF(TrAvia_act!H8=0,"",H12/TrAvia_act!H8*1000)</f>
        <v>703.19660080981816</v>
      </c>
      <c r="I36" s="133">
        <f>IF(TrAvia_act!I8=0,"",I12/TrAvia_act!I8*1000)</f>
        <v>696.67299439471162</v>
      </c>
      <c r="J36" s="133">
        <f>IF(TrAvia_act!J8=0,"",J12/TrAvia_act!J8*1000)</f>
        <v>681.72119229511793</v>
      </c>
      <c r="K36" s="133">
        <f>IF(TrAvia_act!K8=0,"",K12/TrAvia_act!K8*1000)</f>
        <v>627.09821005821686</v>
      </c>
      <c r="L36" s="133">
        <f>IF(TrAvia_act!L8=0,"",L12/TrAvia_act!L8*1000)</f>
        <v>570.34727977531941</v>
      </c>
      <c r="M36" s="133">
        <f>IF(TrAvia_act!M8=0,"",M12/TrAvia_act!M8*1000)</f>
        <v>564.98658086054888</v>
      </c>
      <c r="N36" s="133">
        <f>IF(TrAvia_act!N8=0,"",N12/TrAvia_act!N8*1000)</f>
        <v>582.5536265849189</v>
      </c>
      <c r="O36" s="133">
        <f>IF(TrAvia_act!O8=0,"",O12/TrAvia_act!O8*1000)</f>
        <v>525.53539832233105</v>
      </c>
      <c r="P36" s="133">
        <f>IF(TrAvia_act!P8=0,"",P12/TrAvia_act!P8*1000)</f>
        <v>391.17851966965702</v>
      </c>
      <c r="Q36" s="133">
        <f>IF(TrAvia_act!Q8=0,"",Q12/TrAvia_act!Q8*1000)</f>
        <v>461.66259084960848</v>
      </c>
    </row>
    <row r="37" spans="1:17" ht="11.45" customHeight="1" x14ac:dyDescent="0.25">
      <c r="A37" s="95" t="s">
        <v>126</v>
      </c>
      <c r="B37" s="75">
        <f>IF(TrAvia_act!B9=0,"",B13/TrAvia_act!B9*1000)</f>
        <v>682.5509258687681</v>
      </c>
      <c r="C37" s="75">
        <f>IF(TrAvia_act!C9=0,"",C13/TrAvia_act!C9*1000)</f>
        <v>706.45883123358487</v>
      </c>
      <c r="D37" s="75">
        <f>IF(TrAvia_act!D9=0,"",D13/TrAvia_act!D9*1000)</f>
        <v>663.02701983749796</v>
      </c>
      <c r="E37" s="75">
        <f>IF(TrAvia_act!E9=0,"",E13/TrAvia_act!E9*1000)</f>
        <v>633.607226809037</v>
      </c>
      <c r="F37" s="75">
        <f>IF(TrAvia_act!F9=0,"",F13/TrAvia_act!F9*1000)</f>
        <v>617.92852338634998</v>
      </c>
      <c r="G37" s="75">
        <f>IF(TrAvia_act!G9=0,"",G13/TrAvia_act!G9*1000)</f>
        <v>668.90222735358577</v>
      </c>
      <c r="H37" s="75">
        <f>IF(TrAvia_act!H9=0,"",H13/TrAvia_act!H9*1000)</f>
        <v>1082.8414197301615</v>
      </c>
      <c r="I37" s="75">
        <f>IF(TrAvia_act!I9=0,"",I13/TrAvia_act!I9*1000)</f>
        <v>1124.7693706752141</v>
      </c>
      <c r="J37" s="75">
        <f>IF(TrAvia_act!J9=0,"",J13/TrAvia_act!J9*1000)</f>
        <v>1155.8981455713829</v>
      </c>
      <c r="K37" s="75">
        <f>IF(TrAvia_act!K9=0,"",K13/TrAvia_act!K9*1000)</f>
        <v>1132.5963349719077</v>
      </c>
      <c r="L37" s="75">
        <f>IF(TrAvia_act!L9=0,"",L13/TrAvia_act!L9*1000)</f>
        <v>1031.8397273387934</v>
      </c>
      <c r="M37" s="75">
        <f>IF(TrAvia_act!M9=0,"",M13/TrAvia_act!M9*1000)</f>
        <v>1039.2250641492108</v>
      </c>
      <c r="N37" s="75">
        <f>IF(TrAvia_act!N9=0,"",N13/TrAvia_act!N9*1000)</f>
        <v>1029.5913340491397</v>
      </c>
      <c r="O37" s="75">
        <f>IF(TrAvia_act!O9=0,"",O13/TrAvia_act!O9*1000)</f>
        <v>900.35021982820319</v>
      </c>
      <c r="P37" s="75">
        <f>IF(TrAvia_act!P9=0,"",P13/TrAvia_act!P9*1000)</f>
        <v>756.42381453417499</v>
      </c>
      <c r="Q37" s="75">
        <f>IF(TrAvia_act!Q9=0,"",Q13/TrAvia_act!Q9*1000)</f>
        <v>713.20974151303756</v>
      </c>
    </row>
    <row r="38" spans="1:17" ht="11.45" customHeight="1" x14ac:dyDescent="0.25">
      <c r="A38" s="93" t="s">
        <v>125</v>
      </c>
      <c r="B38" s="74">
        <f>IF(TrAvia_act!B10=0,"",B14/TrAvia_act!B10*1000)</f>
        <v>264.96054860596433</v>
      </c>
      <c r="C38" s="74">
        <f>IF(TrAvia_act!C10=0,"",C14/TrAvia_act!C10*1000)</f>
        <v>285.13757838658432</v>
      </c>
      <c r="D38" s="74">
        <f>IF(TrAvia_act!D10=0,"",D14/TrAvia_act!D10*1000)</f>
        <v>270.88425391565499</v>
      </c>
      <c r="E38" s="74">
        <f>IF(TrAvia_act!E10=0,"",E14/TrAvia_act!E10*1000)</f>
        <v>264.94229092426991</v>
      </c>
      <c r="F38" s="74">
        <f>IF(TrAvia_act!F10=0,"",F14/TrAvia_act!F10*1000)</f>
        <v>257.10468812247046</v>
      </c>
      <c r="G38" s="74">
        <f>IF(TrAvia_act!G10=0,"",G14/TrAvia_act!G10*1000)</f>
        <v>258.50595524330851</v>
      </c>
      <c r="H38" s="74">
        <f>IF(TrAvia_act!H10=0,"",H14/TrAvia_act!H10*1000)</f>
        <v>328.56180610273776</v>
      </c>
      <c r="I38" s="74">
        <f>IF(TrAvia_act!I10=0,"",I14/TrAvia_act!I10*1000)</f>
        <v>313.08603034736865</v>
      </c>
      <c r="J38" s="74">
        <f>IF(TrAvia_act!J10=0,"",J14/TrAvia_act!J10*1000)</f>
        <v>303.8119318800691</v>
      </c>
      <c r="K38" s="74">
        <f>IF(TrAvia_act!K10=0,"",K14/TrAvia_act!K10*1000)</f>
        <v>306.4817572264692</v>
      </c>
      <c r="L38" s="74">
        <f>IF(TrAvia_act!L10=0,"",L14/TrAvia_act!L10*1000)</f>
        <v>315.45991650642418</v>
      </c>
      <c r="M38" s="74">
        <f>IF(TrAvia_act!M10=0,"",M14/TrAvia_act!M10*1000)</f>
        <v>383.95189338887923</v>
      </c>
      <c r="N38" s="74">
        <f>IF(TrAvia_act!N10=0,"",N14/TrAvia_act!N10*1000)</f>
        <v>367.41172776245759</v>
      </c>
      <c r="O38" s="74">
        <f>IF(TrAvia_act!O10=0,"",O14/TrAvia_act!O10*1000)</f>
        <v>355.0086328842533</v>
      </c>
      <c r="P38" s="74">
        <f>IF(TrAvia_act!P10=0,"",P14/TrAvia_act!P10*1000)</f>
        <v>269.85000133037477</v>
      </c>
      <c r="Q38" s="74">
        <f>IF(TrAvia_act!Q10=0,"",Q14/TrAvia_act!Q10*1000)</f>
        <v>322.12410824130876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7162.7106991037763</v>
      </c>
      <c r="C41" s="134">
        <f>IF(TrAvia_act!C22=0,"",1000000*C8/TrAvia_act!C22)</f>
        <v>6793.4670354339169</v>
      </c>
      <c r="D41" s="134">
        <f>IF(TrAvia_act!D22=0,"",1000000*D8/TrAvia_act!D22)</f>
        <v>6673.6361313613197</v>
      </c>
      <c r="E41" s="134">
        <f>IF(TrAvia_act!E22=0,"",1000000*E8/TrAvia_act!E22)</f>
        <v>6504.6443092054442</v>
      </c>
      <c r="F41" s="134">
        <f>IF(TrAvia_act!F22=0,"",1000000*F8/TrAvia_act!F22)</f>
        <v>6626.06188009376</v>
      </c>
      <c r="G41" s="134">
        <f>IF(TrAvia_act!G22=0,"",1000000*G8/TrAvia_act!G22)</f>
        <v>6683.8092260320464</v>
      </c>
      <c r="H41" s="134">
        <f>IF(TrAvia_act!H22=0,"",1000000*H8/TrAvia_act!H22)</f>
        <v>9910.5506251862971</v>
      </c>
      <c r="I41" s="134">
        <f>IF(TrAvia_act!I22=0,"",1000000*I8/TrAvia_act!I22)</f>
        <v>9881.8692189487665</v>
      </c>
      <c r="J41" s="134">
        <f>IF(TrAvia_act!J22=0,"",1000000*J8/TrAvia_act!J22)</f>
        <v>10255.664000651746</v>
      </c>
      <c r="K41" s="134">
        <f>IF(TrAvia_act!K22=0,"",1000000*K8/TrAvia_act!K22)</f>
        <v>10280.553331455765</v>
      </c>
      <c r="L41" s="134">
        <f>IF(TrAvia_act!L22=0,"",1000000*L8/TrAvia_act!L22)</f>
        <v>10710.620348408287</v>
      </c>
      <c r="M41" s="134">
        <f>IF(TrAvia_act!M22=0,"",1000000*M8/TrAvia_act!M22)</f>
        <v>11055.251684389867</v>
      </c>
      <c r="N41" s="134">
        <f>IF(TrAvia_act!N22=0,"",1000000*N8/TrAvia_act!N22)</f>
        <v>11109.894840888575</v>
      </c>
      <c r="O41" s="134">
        <f>IF(TrAvia_act!O22=0,"",1000000*O8/TrAvia_act!O22)</f>
        <v>10283.758389017034</v>
      </c>
      <c r="P41" s="134">
        <f>IF(TrAvia_act!P22=0,"",1000000*P8/TrAvia_act!P22)</f>
        <v>9547.3179533082857</v>
      </c>
      <c r="Q41" s="134">
        <f>IF(TrAvia_act!Q22=0,"",1000000*Q8/TrAvia_act!Q22)</f>
        <v>9021.5875692799491</v>
      </c>
    </row>
    <row r="42" spans="1:17" ht="11.45" customHeight="1" x14ac:dyDescent="0.25">
      <c r="A42" s="116" t="s">
        <v>23</v>
      </c>
      <c r="B42" s="77">
        <f>IF(TrAvia_act!B23=0,"",1000000*B9/TrAvia_act!B23)</f>
        <v>3880.5274455688455</v>
      </c>
      <c r="C42" s="77">
        <f>IF(TrAvia_act!C23=0,"",1000000*C9/TrAvia_act!C23)</f>
        <v>3468.1932903579745</v>
      </c>
      <c r="D42" s="77">
        <f>IF(TrAvia_act!D23=0,"",1000000*D9/TrAvia_act!D23)</f>
        <v>4205.5046735828291</v>
      </c>
      <c r="E42" s="77">
        <f>IF(TrAvia_act!E23=0,"",1000000*E9/TrAvia_act!E23)</f>
        <v>4425.2533543443678</v>
      </c>
      <c r="F42" s="77">
        <f>IF(TrAvia_act!F23=0,"",1000000*F9/TrAvia_act!F23)</f>
        <v>4565.1139250016868</v>
      </c>
      <c r="G42" s="77">
        <f>IF(TrAvia_act!G23=0,"",1000000*G9/TrAvia_act!G23)</f>
        <v>4027.3840473460004</v>
      </c>
      <c r="H42" s="77">
        <f>IF(TrAvia_act!H23=0,"",1000000*H9/TrAvia_act!H23)</f>
        <v>8616.3491722465933</v>
      </c>
      <c r="I42" s="77">
        <f>IF(TrAvia_act!I23=0,"",1000000*I9/TrAvia_act!I23)</f>
        <v>8736.8669520231615</v>
      </c>
      <c r="J42" s="77">
        <f>IF(TrAvia_act!J23=0,"",1000000*J9/TrAvia_act!J23)</f>
        <v>9175.1149236806268</v>
      </c>
      <c r="K42" s="77">
        <f>IF(TrAvia_act!K23=0,"",1000000*K9/TrAvia_act!K23)</f>
        <v>9294.1972448255856</v>
      </c>
      <c r="L42" s="77">
        <f>IF(TrAvia_act!L23=0,"",1000000*L9/TrAvia_act!L23)</f>
        <v>8668.6281661431167</v>
      </c>
      <c r="M42" s="77">
        <f>IF(TrAvia_act!M23=0,"",1000000*M9/TrAvia_act!M23)</f>
        <v>9488.3436671188647</v>
      </c>
      <c r="N42" s="77">
        <f>IF(TrAvia_act!N23=0,"",1000000*N9/TrAvia_act!N23)</f>
        <v>9390.0723020080568</v>
      </c>
      <c r="O42" s="77">
        <f>IF(TrAvia_act!O23=0,"",1000000*O9/TrAvia_act!O23)</f>
        <v>9872.4398232510084</v>
      </c>
      <c r="P42" s="77">
        <f>IF(TrAvia_act!P23=0,"",1000000*P9/TrAvia_act!P23)</f>
        <v>9972.1780341066424</v>
      </c>
      <c r="Q42" s="77">
        <f>IF(TrAvia_act!Q23=0,"",1000000*Q9/TrAvia_act!Q23)</f>
        <v>10041.370476250451</v>
      </c>
    </row>
    <row r="43" spans="1:17" ht="11.45" customHeight="1" x14ac:dyDescent="0.25">
      <c r="A43" s="116" t="s">
        <v>127</v>
      </c>
      <c r="B43" s="77">
        <f>IF(TrAvia_act!B24=0,"",1000000*B10/TrAvia_act!B24)</f>
        <v>6337.6630668759008</v>
      </c>
      <c r="C43" s="77">
        <f>IF(TrAvia_act!C24=0,"",1000000*C10/TrAvia_act!C24)</f>
        <v>6866.2200993153683</v>
      </c>
      <c r="D43" s="77">
        <f>IF(TrAvia_act!D24=0,"",1000000*D10/TrAvia_act!D24)</f>
        <v>6668.7230995271129</v>
      </c>
      <c r="E43" s="77">
        <f>IF(TrAvia_act!E24=0,"",1000000*E10/TrAvia_act!E24)</f>
        <v>6540.8193194794621</v>
      </c>
      <c r="F43" s="77">
        <f>IF(TrAvia_act!F24=0,"",1000000*F10/TrAvia_act!F24)</f>
        <v>6439.8982685351721</v>
      </c>
      <c r="G43" s="77">
        <f>IF(TrAvia_act!G24=0,"",1000000*G10/TrAvia_act!G24)</f>
        <v>6605.3891824964876</v>
      </c>
      <c r="H43" s="77">
        <f>IF(TrAvia_act!H24=0,"",1000000*H10/TrAvia_act!H24)</f>
        <v>7732.8666979100853</v>
      </c>
      <c r="I43" s="77">
        <f>IF(TrAvia_act!I24=0,"",1000000*I10/TrAvia_act!I24)</f>
        <v>7694.1154263351791</v>
      </c>
      <c r="J43" s="77">
        <f>IF(TrAvia_act!J24=0,"",1000000*J10/TrAvia_act!J24)</f>
        <v>7570.5590144205662</v>
      </c>
      <c r="K43" s="77">
        <f>IF(TrAvia_act!K24=0,"",1000000*K10/TrAvia_act!K24)</f>
        <v>7271.7693055225682</v>
      </c>
      <c r="L43" s="77">
        <f>IF(TrAvia_act!L24=0,"",1000000*L10/TrAvia_act!L24)</f>
        <v>7605.6621787211543</v>
      </c>
      <c r="M43" s="77">
        <f>IF(TrAvia_act!M24=0,"",1000000*M10/TrAvia_act!M24)</f>
        <v>8028.0734501252073</v>
      </c>
      <c r="N43" s="77">
        <f>IF(TrAvia_act!N24=0,"",1000000*N10/TrAvia_act!N24)</f>
        <v>8006.6218431257576</v>
      </c>
      <c r="O43" s="77">
        <f>IF(TrAvia_act!O24=0,"",1000000*O10/TrAvia_act!O24)</f>
        <v>7181.4058299623048</v>
      </c>
      <c r="P43" s="77">
        <f>IF(TrAvia_act!P24=0,"",1000000*P10/TrAvia_act!P24)</f>
        <v>6582.9415253752804</v>
      </c>
      <c r="Q43" s="77">
        <f>IF(TrAvia_act!Q24=0,"",1000000*Q10/TrAvia_act!Q24)</f>
        <v>6124.4881036036786</v>
      </c>
    </row>
    <row r="44" spans="1:17" ht="11.45" customHeight="1" x14ac:dyDescent="0.25">
      <c r="A44" s="116" t="s">
        <v>125</v>
      </c>
      <c r="B44" s="77">
        <f>IF(TrAvia_act!B25=0,"",1000000*B11/TrAvia_act!B25)</f>
        <v>9200.0273754459777</v>
      </c>
      <c r="C44" s="77">
        <f>IF(TrAvia_act!C25=0,"",1000000*C11/TrAvia_act!C25)</f>
        <v>8462.9613385161447</v>
      </c>
      <c r="D44" s="77">
        <f>IF(TrAvia_act!D25=0,"",1000000*D11/TrAvia_act!D25)</f>
        <v>8118.5354669058997</v>
      </c>
      <c r="E44" s="77">
        <f>IF(TrAvia_act!E25=0,"",1000000*E11/TrAvia_act!E25)</f>
        <v>7863.9011230847336</v>
      </c>
      <c r="F44" s="77">
        <f>IF(TrAvia_act!F25=0,"",1000000*F11/TrAvia_act!F25)</f>
        <v>8007.6517753919743</v>
      </c>
      <c r="G44" s="77">
        <f>IF(TrAvia_act!G25=0,"",1000000*G11/TrAvia_act!G25)</f>
        <v>8205.7222278154786</v>
      </c>
      <c r="H44" s="77">
        <f>IF(TrAvia_act!H25=0,"",1000000*H11/TrAvia_act!H25)</f>
        <v>10921.268502637728</v>
      </c>
      <c r="I44" s="77">
        <f>IF(TrAvia_act!I25=0,"",1000000*I11/TrAvia_act!I25)</f>
        <v>10777.207616373064</v>
      </c>
      <c r="J44" s="77">
        <f>IF(TrAvia_act!J25=0,"",1000000*J11/TrAvia_act!J25)</f>
        <v>11084.001193041131</v>
      </c>
      <c r="K44" s="77">
        <f>IF(TrAvia_act!K25=0,"",1000000*K11/TrAvia_act!K25)</f>
        <v>11315.268254900875</v>
      </c>
      <c r="L44" s="77">
        <f>IF(TrAvia_act!L25=0,"",1000000*L11/TrAvia_act!L25)</f>
        <v>11899.103788268178</v>
      </c>
      <c r="M44" s="77">
        <f>IF(TrAvia_act!M25=0,"",1000000*M11/TrAvia_act!M25)</f>
        <v>12113.457626564437</v>
      </c>
      <c r="N44" s="77">
        <f>IF(TrAvia_act!N25=0,"",1000000*N11/TrAvia_act!N25)</f>
        <v>12206.912790124532</v>
      </c>
      <c r="O44" s="77">
        <f>IF(TrAvia_act!O25=0,"",1000000*O11/TrAvia_act!O25)</f>
        <v>11095.053549631184</v>
      </c>
      <c r="P44" s="77">
        <f>IF(TrAvia_act!P25=0,"",1000000*P11/TrAvia_act!P25)</f>
        <v>10222.364584050123</v>
      </c>
      <c r="Q44" s="77">
        <f>IF(TrAvia_act!Q25=0,"",1000000*Q11/TrAvia_act!Q25)</f>
        <v>9651.3454251621206</v>
      </c>
    </row>
    <row r="45" spans="1:17" ht="11.45" customHeight="1" x14ac:dyDescent="0.25">
      <c r="A45" s="128" t="s">
        <v>18</v>
      </c>
      <c r="B45" s="133">
        <f>IF(TrAvia_act!B26=0,"",1000000*B12/TrAvia_act!B26)</f>
        <v>11340.982090924661</v>
      </c>
      <c r="C45" s="133">
        <f>IF(TrAvia_act!C26=0,"",1000000*C12/TrAvia_act!C26)</f>
        <v>12032.599942001487</v>
      </c>
      <c r="D45" s="133">
        <f>IF(TrAvia_act!D26=0,"",1000000*D12/TrAvia_act!D26)</f>
        <v>11471.606410244753</v>
      </c>
      <c r="E45" s="133">
        <f>IF(TrAvia_act!E26=0,"",1000000*E12/TrAvia_act!E26)</f>
        <v>11137.865464576022</v>
      </c>
      <c r="F45" s="133">
        <f>IF(TrAvia_act!F26=0,"",1000000*F12/TrAvia_act!F26)</f>
        <v>11033.800109193033</v>
      </c>
      <c r="G45" s="133">
        <f>IF(TrAvia_act!G26=0,"",1000000*G12/TrAvia_act!G26)</f>
        <v>10378.517449820501</v>
      </c>
      <c r="H45" s="133">
        <f>IF(TrAvia_act!H26=0,"",1000000*H12/TrAvia_act!H26)</f>
        <v>11337.974069822598</v>
      </c>
      <c r="I45" s="133">
        <f>IF(TrAvia_act!I26=0,"",1000000*I12/TrAvia_act!I26)</f>
        <v>10941.170942307323</v>
      </c>
      <c r="J45" s="133">
        <f>IF(TrAvia_act!J26=0,"",1000000*J12/TrAvia_act!J26)</f>
        <v>11181.954472963545</v>
      </c>
      <c r="K45" s="133">
        <f>IF(TrAvia_act!K26=0,"",1000000*K12/TrAvia_act!K26)</f>
        <v>11609.179021194266</v>
      </c>
      <c r="L45" s="133">
        <f>IF(TrAvia_act!L26=0,"",1000000*L12/TrAvia_act!L26)</f>
        <v>13928.987143331326</v>
      </c>
      <c r="M45" s="133">
        <f>IF(TrAvia_act!M26=0,"",1000000*M12/TrAvia_act!M26)</f>
        <v>15035.356712211085</v>
      </c>
      <c r="N45" s="133">
        <f>IF(TrAvia_act!N26=0,"",1000000*N12/TrAvia_act!N26)</f>
        <v>14399.902130757082</v>
      </c>
      <c r="O45" s="133">
        <f>IF(TrAvia_act!O26=0,"",1000000*O12/TrAvia_act!O26)</f>
        <v>12717.535508080084</v>
      </c>
      <c r="P45" s="133">
        <f>IF(TrAvia_act!P26=0,"",1000000*P12/TrAvia_act!P26)</f>
        <v>12825.690393931605</v>
      </c>
      <c r="Q45" s="133">
        <f>IF(TrAvia_act!Q26=0,"",1000000*Q12/TrAvia_act!Q26)</f>
        <v>10310.518378542352</v>
      </c>
    </row>
    <row r="46" spans="1:17" ht="11.45" customHeight="1" x14ac:dyDescent="0.25">
      <c r="A46" s="95" t="s">
        <v>126</v>
      </c>
      <c r="B46" s="75">
        <f>IF(TrAvia_act!B27=0,"",1000000*B13/TrAvia_act!B27)</f>
        <v>10549.543735199901</v>
      </c>
      <c r="C46" s="75">
        <f>IF(TrAvia_act!C27=0,"",1000000*C13/TrAvia_act!C27)</f>
        <v>11208.089770225122</v>
      </c>
      <c r="D46" s="75">
        <f>IF(TrAvia_act!D27=0,"",1000000*D13/TrAvia_act!D27)</f>
        <v>10667.909411472037</v>
      </c>
      <c r="E46" s="75">
        <f>IF(TrAvia_act!E27=0,"",1000000*E13/TrAvia_act!E27)</f>
        <v>10351.081710582697</v>
      </c>
      <c r="F46" s="75">
        <f>IF(TrAvia_act!F27=0,"",1000000*F13/TrAvia_act!F27)</f>
        <v>10226.268950540969</v>
      </c>
      <c r="G46" s="75">
        <f>IF(TrAvia_act!G27=0,"",1000000*G13/TrAvia_act!G27)</f>
        <v>9527.1761636748743</v>
      </c>
      <c r="H46" s="75">
        <f>IF(TrAvia_act!H27=0,"",1000000*H13/TrAvia_act!H27)</f>
        <v>9805.1438438256409</v>
      </c>
      <c r="I46" s="75">
        <f>IF(TrAvia_act!I27=0,"",1000000*I13/TrAvia_act!I27)</f>
        <v>9358.3981563478173</v>
      </c>
      <c r="J46" s="75">
        <f>IF(TrAvia_act!J27=0,"",1000000*J13/TrAvia_act!J27)</f>
        <v>9387.6121497832009</v>
      </c>
      <c r="K46" s="75">
        <f>IF(TrAvia_act!K27=0,"",1000000*K13/TrAvia_act!K27)</f>
        <v>9334.0969665768316</v>
      </c>
      <c r="L46" s="75">
        <f>IF(TrAvia_act!L27=0,"",1000000*L13/TrAvia_act!L27)</f>
        <v>11042.302262385736</v>
      </c>
      <c r="M46" s="75">
        <f>IF(TrAvia_act!M27=0,"",1000000*M13/TrAvia_act!M27)</f>
        <v>11408.492559197486</v>
      </c>
      <c r="N46" s="75">
        <f>IF(TrAvia_act!N27=0,"",1000000*N13/TrAvia_act!N27)</f>
        <v>11130.954337228002</v>
      </c>
      <c r="O46" s="75">
        <f>IF(TrAvia_act!O27=0,"",1000000*O13/TrAvia_act!O27)</f>
        <v>9681.5871652335372</v>
      </c>
      <c r="P46" s="75">
        <f>IF(TrAvia_act!P27=0,"",1000000*P13/TrAvia_act!P27)</f>
        <v>8783.3885180631387</v>
      </c>
      <c r="Q46" s="75">
        <f>IF(TrAvia_act!Q27=0,"",1000000*Q13/TrAvia_act!Q27)</f>
        <v>8164.6399837688587</v>
      </c>
    </row>
    <row r="47" spans="1:17" ht="11.45" customHeight="1" x14ac:dyDescent="0.25">
      <c r="A47" s="93" t="s">
        <v>125</v>
      </c>
      <c r="B47" s="74">
        <f>IF(TrAvia_act!B28=0,"",1000000*B14/TrAvia_act!B28)</f>
        <v>16534.796300368398</v>
      </c>
      <c r="C47" s="74">
        <f>IF(TrAvia_act!C28=0,"",1000000*C14/TrAvia_act!C28)</f>
        <v>17666.752782473312</v>
      </c>
      <c r="D47" s="74">
        <f>IF(TrAvia_act!D28=0,"",1000000*D14/TrAvia_act!D28)</f>
        <v>17008.185735123454</v>
      </c>
      <c r="E47" s="74">
        <f>IF(TrAvia_act!E28=0,"",1000000*E14/TrAvia_act!E28)</f>
        <v>16295.67007408781</v>
      </c>
      <c r="F47" s="74">
        <f>IF(TrAvia_act!F28=0,"",1000000*F14/TrAvia_act!F28)</f>
        <v>16354.005389724276</v>
      </c>
      <c r="G47" s="74">
        <f>IF(TrAvia_act!G28=0,"",1000000*G14/TrAvia_act!G28)</f>
        <v>16561.943633404539</v>
      </c>
      <c r="H47" s="74">
        <f>IF(TrAvia_act!H28=0,"",1000000*H14/TrAvia_act!H28)</f>
        <v>23064.125298699328</v>
      </c>
      <c r="I47" s="74">
        <f>IF(TrAvia_act!I28=0,"",1000000*I14/TrAvia_act!I28)</f>
        <v>24016.250478494545</v>
      </c>
      <c r="J47" s="74">
        <f>IF(TrAvia_act!J28=0,"",1000000*J14/TrAvia_act!J28)</f>
        <v>26596.98624937651</v>
      </c>
      <c r="K47" s="74">
        <f>IF(TrAvia_act!K28=0,"",1000000*K14/TrAvia_act!K28)</f>
        <v>27079.736992592814</v>
      </c>
      <c r="L47" s="74">
        <f>IF(TrAvia_act!L28=0,"",1000000*L14/TrAvia_act!L28)</f>
        <v>26394.217311050917</v>
      </c>
      <c r="M47" s="74">
        <f>IF(TrAvia_act!M28=0,"",1000000*M14/TrAvia_act!M28)</f>
        <v>22389.831244710887</v>
      </c>
      <c r="N47" s="74">
        <f>IF(TrAvia_act!N28=0,"",1000000*N14/TrAvia_act!N28)</f>
        <v>23843.529089841082</v>
      </c>
      <c r="O47" s="74">
        <f>IF(TrAvia_act!O28=0,"",1000000*O14/TrAvia_act!O28)</f>
        <v>19927.912822340637</v>
      </c>
      <c r="P47" s="74">
        <f>IF(TrAvia_act!P28=0,"",1000000*P14/TrAvia_act!P28)</f>
        <v>22443.5810641014</v>
      </c>
      <c r="Q47" s="74">
        <f>IF(TrAvia_act!Q28=0,"",1000000*Q14/TrAvia_act!Q28)</f>
        <v>15225.272121410677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0.99396977620311744</v>
      </c>
      <c r="C50" s="129">
        <f t="shared" si="6"/>
        <v>0.99254503362641877</v>
      </c>
      <c r="D50" s="129">
        <f t="shared" si="6"/>
        <v>0.99263482161551764</v>
      </c>
      <c r="E50" s="129">
        <f t="shared" si="6"/>
        <v>0.99305686001113236</v>
      </c>
      <c r="F50" s="129">
        <f t="shared" si="6"/>
        <v>0.99430127436159499</v>
      </c>
      <c r="G50" s="129">
        <f t="shared" si="6"/>
        <v>0.99451520017768724</v>
      </c>
      <c r="H50" s="129">
        <f t="shared" si="6"/>
        <v>0.99360379283608202</v>
      </c>
      <c r="I50" s="129">
        <f t="shared" si="6"/>
        <v>0.99270134708680202</v>
      </c>
      <c r="J50" s="129">
        <f t="shared" si="6"/>
        <v>0.99345089043477008</v>
      </c>
      <c r="K50" s="129">
        <f t="shared" si="6"/>
        <v>0.99415197697015312</v>
      </c>
      <c r="L50" s="129">
        <f t="shared" si="6"/>
        <v>0.9950421695620576</v>
      </c>
      <c r="M50" s="129">
        <f t="shared" si="6"/>
        <v>0.99528645555208006</v>
      </c>
      <c r="N50" s="129">
        <f t="shared" si="6"/>
        <v>0.99583977068375329</v>
      </c>
      <c r="O50" s="129">
        <f t="shared" si="6"/>
        <v>0.99652347723981671</v>
      </c>
      <c r="P50" s="129">
        <f t="shared" si="6"/>
        <v>0.99681860478220286</v>
      </c>
      <c r="Q50" s="129">
        <f t="shared" si="6"/>
        <v>0.99725009195092174</v>
      </c>
    </row>
    <row r="51" spans="1:17" ht="11.45" customHeight="1" x14ac:dyDescent="0.25">
      <c r="A51" s="116" t="s">
        <v>23</v>
      </c>
      <c r="B51" s="52">
        <f t="shared" ref="B51:Q51" si="7">IF(B9=0,0,B9/B$7)</f>
        <v>0.11121642969984204</v>
      </c>
      <c r="C51" s="52">
        <f t="shared" si="7"/>
        <v>0.1111111111111111</v>
      </c>
      <c r="D51" s="52">
        <f t="shared" si="7"/>
        <v>0.14285722060205069</v>
      </c>
      <c r="E51" s="52">
        <f t="shared" si="7"/>
        <v>0.16000003861980008</v>
      </c>
      <c r="F51" s="52">
        <f t="shared" si="7"/>
        <v>0.15197662650602409</v>
      </c>
      <c r="G51" s="52">
        <f t="shared" si="7"/>
        <v>0.12777038809006824</v>
      </c>
      <c r="H51" s="52">
        <f t="shared" si="7"/>
        <v>0.13444547541718826</v>
      </c>
      <c r="I51" s="52">
        <f t="shared" si="7"/>
        <v>0.12912341512600478</v>
      </c>
      <c r="J51" s="52">
        <f t="shared" si="7"/>
        <v>0.1144528632889186</v>
      </c>
      <c r="K51" s="52">
        <f t="shared" si="7"/>
        <v>0.12244893596055471</v>
      </c>
      <c r="L51" s="52">
        <f t="shared" si="7"/>
        <v>9.6256376568428503E-2</v>
      </c>
      <c r="M51" s="52">
        <f t="shared" si="7"/>
        <v>0.10009839318556987</v>
      </c>
      <c r="N51" s="52">
        <f t="shared" si="7"/>
        <v>8.7043907312804161E-2</v>
      </c>
      <c r="O51" s="52">
        <f t="shared" si="7"/>
        <v>8.0088634980985784E-2</v>
      </c>
      <c r="P51" s="52">
        <f t="shared" si="7"/>
        <v>8.0088634980985771E-2</v>
      </c>
      <c r="Q51" s="52">
        <f t="shared" si="7"/>
        <v>8.2706766917293104E-2</v>
      </c>
    </row>
    <row r="52" spans="1:17" ht="11.45" customHeight="1" x14ac:dyDescent="0.25">
      <c r="A52" s="116" t="s">
        <v>127</v>
      </c>
      <c r="B52" s="52">
        <f t="shared" ref="B52:Q52" si="8">IF(B10=0,0,B10/B$7)</f>
        <v>0.28841549159055302</v>
      </c>
      <c r="C52" s="52">
        <f t="shared" si="8"/>
        <v>0.36078075950427058</v>
      </c>
      <c r="D52" s="52">
        <f t="shared" si="8"/>
        <v>0.37713882618298294</v>
      </c>
      <c r="E52" s="52">
        <f t="shared" si="8"/>
        <v>0.41125040323669437</v>
      </c>
      <c r="F52" s="52">
        <f t="shared" si="8"/>
        <v>0.38084813341530016</v>
      </c>
      <c r="G52" s="52">
        <f t="shared" si="8"/>
        <v>0.38754452655441335</v>
      </c>
      <c r="H52" s="52">
        <f t="shared" si="8"/>
        <v>0.1585349218930675</v>
      </c>
      <c r="I52" s="52">
        <f t="shared" si="8"/>
        <v>0.14920691445148515</v>
      </c>
      <c r="J52" s="52">
        <f t="shared" si="8"/>
        <v>0.12158736864194959</v>
      </c>
      <c r="K52" s="52">
        <f t="shared" si="8"/>
        <v>0.13205911184157013</v>
      </c>
      <c r="L52" s="52">
        <f t="shared" si="8"/>
        <v>0.13204780126168847</v>
      </c>
      <c r="M52" s="52">
        <f t="shared" si="8"/>
        <v>0.13278899302167263</v>
      </c>
      <c r="N52" s="52">
        <f t="shared" si="8"/>
        <v>0.13766650035680747</v>
      </c>
      <c r="O52" s="52">
        <f t="shared" si="8"/>
        <v>0.1260591278072408</v>
      </c>
      <c r="P52" s="52">
        <f t="shared" si="8"/>
        <v>0.12384969071056626</v>
      </c>
      <c r="Q52" s="52">
        <f t="shared" si="8"/>
        <v>0.12646473349345547</v>
      </c>
    </row>
    <row r="53" spans="1:17" ht="11.45" customHeight="1" x14ac:dyDescent="0.25">
      <c r="A53" s="116" t="s">
        <v>125</v>
      </c>
      <c r="B53" s="52">
        <f t="shared" ref="B53:Q53" si="9">IF(B11=0,0,B11/B$7)</f>
        <v>0.5943378549127224</v>
      </c>
      <c r="C53" s="52">
        <f t="shared" si="9"/>
        <v>0.52065316301103703</v>
      </c>
      <c r="D53" s="52">
        <f t="shared" si="9"/>
        <v>0.47263877483048389</v>
      </c>
      <c r="E53" s="52">
        <f t="shared" si="9"/>
        <v>0.42180641815463787</v>
      </c>
      <c r="F53" s="52">
        <f t="shared" si="9"/>
        <v>0.46147651444027071</v>
      </c>
      <c r="G53" s="52">
        <f t="shared" si="9"/>
        <v>0.47920028553320554</v>
      </c>
      <c r="H53" s="52">
        <f t="shared" si="9"/>
        <v>0.7006233955258262</v>
      </c>
      <c r="I53" s="52">
        <f t="shared" si="9"/>
        <v>0.71437101750931209</v>
      </c>
      <c r="J53" s="52">
        <f t="shared" si="9"/>
        <v>0.75741065850390199</v>
      </c>
      <c r="K53" s="52">
        <f t="shared" si="9"/>
        <v>0.73964392916802824</v>
      </c>
      <c r="L53" s="52">
        <f t="shared" si="9"/>
        <v>0.76673799173194057</v>
      </c>
      <c r="M53" s="52">
        <f t="shared" si="9"/>
        <v>0.76239906934483759</v>
      </c>
      <c r="N53" s="52">
        <f t="shared" si="9"/>
        <v>0.77112936301414159</v>
      </c>
      <c r="O53" s="52">
        <f t="shared" si="9"/>
        <v>0.79037571445159016</v>
      </c>
      <c r="P53" s="52">
        <f t="shared" si="9"/>
        <v>0.79288027909065084</v>
      </c>
      <c r="Q53" s="52">
        <f t="shared" si="9"/>
        <v>0.78807859154017312</v>
      </c>
    </row>
    <row r="54" spans="1:17" ht="11.45" customHeight="1" x14ac:dyDescent="0.25">
      <c r="A54" s="128" t="s">
        <v>18</v>
      </c>
      <c r="B54" s="127">
        <f t="shared" ref="B54:Q54" si="10">IF(B12=0,0,B12/B$7)</f>
        <v>6.0302237968825568E-3</v>
      </c>
      <c r="C54" s="127">
        <f t="shared" si="10"/>
        <v>7.4549663735812054E-3</v>
      </c>
      <c r="D54" s="127">
        <f t="shared" si="10"/>
        <v>7.365178384482373E-3</v>
      </c>
      <c r="E54" s="127">
        <f t="shared" si="10"/>
        <v>6.9431399888676285E-3</v>
      </c>
      <c r="F54" s="127">
        <f t="shared" si="10"/>
        <v>5.6987256384049842E-3</v>
      </c>
      <c r="G54" s="127">
        <f t="shared" si="10"/>
        <v>5.4847998223128119E-3</v>
      </c>
      <c r="H54" s="127">
        <f t="shared" si="10"/>
        <v>6.3962071639181144E-3</v>
      </c>
      <c r="I54" s="127">
        <f t="shared" si="10"/>
        <v>7.298652913197934E-3</v>
      </c>
      <c r="J54" s="127">
        <f t="shared" si="10"/>
        <v>6.5491095652298889E-3</v>
      </c>
      <c r="K54" s="127">
        <f t="shared" si="10"/>
        <v>5.8480230298468177E-3</v>
      </c>
      <c r="L54" s="127">
        <f t="shared" si="10"/>
        <v>4.9578304379424504E-3</v>
      </c>
      <c r="M54" s="127">
        <f t="shared" si="10"/>
        <v>4.7135444479199104E-3</v>
      </c>
      <c r="N54" s="127">
        <f t="shared" si="10"/>
        <v>4.1602293162468079E-3</v>
      </c>
      <c r="O54" s="127">
        <f t="shared" si="10"/>
        <v>3.4765227601832615E-3</v>
      </c>
      <c r="P54" s="127">
        <f t="shared" si="10"/>
        <v>3.1813952177971159E-3</v>
      </c>
      <c r="Q54" s="127">
        <f t="shared" si="10"/>
        <v>2.7499080490783114E-3</v>
      </c>
    </row>
    <row r="55" spans="1:17" ht="11.45" customHeight="1" x14ac:dyDescent="0.25">
      <c r="A55" s="95" t="s">
        <v>126</v>
      </c>
      <c r="B55" s="48">
        <f t="shared" ref="B55:Q55" si="11">IF(B13=0,0,B13/B$7)</f>
        <v>4.8676615195142863E-3</v>
      </c>
      <c r="C55" s="48">
        <f t="shared" si="11"/>
        <v>6.0576448924148539E-3</v>
      </c>
      <c r="D55" s="48">
        <f t="shared" si="11"/>
        <v>5.9809709339829062E-3</v>
      </c>
      <c r="E55" s="48">
        <f t="shared" si="11"/>
        <v>5.5986431856112082E-3</v>
      </c>
      <c r="F55" s="48">
        <f t="shared" si="11"/>
        <v>4.5856210208903778E-3</v>
      </c>
      <c r="G55" s="48">
        <f t="shared" si="11"/>
        <v>4.4255687486651363E-3</v>
      </c>
      <c r="H55" s="48">
        <f t="shared" si="11"/>
        <v>4.8919989933996844E-3</v>
      </c>
      <c r="I55" s="48">
        <f t="shared" si="11"/>
        <v>5.5687077178627198E-3</v>
      </c>
      <c r="J55" s="48">
        <f t="shared" si="11"/>
        <v>4.9249182246019563E-3</v>
      </c>
      <c r="K55" s="48">
        <f t="shared" si="11"/>
        <v>4.0991535241565059E-3</v>
      </c>
      <c r="L55" s="48">
        <f t="shared" si="11"/>
        <v>3.1913137721676786E-3</v>
      </c>
      <c r="M55" s="48">
        <f t="shared" si="11"/>
        <v>2.3952921780224516E-3</v>
      </c>
      <c r="N55" s="48">
        <f t="shared" si="11"/>
        <v>2.3888860501715737E-3</v>
      </c>
      <c r="O55" s="48">
        <f t="shared" si="11"/>
        <v>1.8624238080174956E-3</v>
      </c>
      <c r="P55" s="48">
        <f t="shared" si="11"/>
        <v>1.5339880639686843E-3</v>
      </c>
      <c r="Q55" s="48">
        <f t="shared" si="11"/>
        <v>1.5157685363348591E-3</v>
      </c>
    </row>
    <row r="56" spans="1:17" ht="11.45" customHeight="1" x14ac:dyDescent="0.25">
      <c r="A56" s="93" t="s">
        <v>125</v>
      </c>
      <c r="B56" s="46">
        <f t="shared" ref="B56:Q56" si="12">IF(B14=0,0,B14/B$7)</f>
        <v>1.1625622773682701E-3</v>
      </c>
      <c r="C56" s="46">
        <f t="shared" si="12"/>
        <v>1.3973214811663511E-3</v>
      </c>
      <c r="D56" s="46">
        <f t="shared" si="12"/>
        <v>1.3842074504994671E-3</v>
      </c>
      <c r="E56" s="46">
        <f t="shared" si="12"/>
        <v>1.3444968032564205E-3</v>
      </c>
      <c r="F56" s="46">
        <f t="shared" si="12"/>
        <v>1.1131046175146067E-3</v>
      </c>
      <c r="G56" s="46">
        <f t="shared" si="12"/>
        <v>1.0592310736476762E-3</v>
      </c>
      <c r="H56" s="46">
        <f t="shared" si="12"/>
        <v>1.5042081705184305E-3</v>
      </c>
      <c r="I56" s="46">
        <f t="shared" si="12"/>
        <v>1.7299451953352138E-3</v>
      </c>
      <c r="J56" s="46">
        <f t="shared" si="12"/>
        <v>1.6241913406279331E-3</v>
      </c>
      <c r="K56" s="46">
        <f t="shared" si="12"/>
        <v>1.7488695056903122E-3</v>
      </c>
      <c r="L56" s="46">
        <f t="shared" si="12"/>
        <v>1.7665166657747724E-3</v>
      </c>
      <c r="M56" s="46">
        <f t="shared" si="12"/>
        <v>2.3182522698974588E-3</v>
      </c>
      <c r="N56" s="46">
        <f t="shared" si="12"/>
        <v>1.7713432660752338E-3</v>
      </c>
      <c r="O56" s="46">
        <f t="shared" si="12"/>
        <v>1.6140989521657659E-3</v>
      </c>
      <c r="P56" s="46">
        <f t="shared" si="12"/>
        <v>1.6474071538284316E-3</v>
      </c>
      <c r="Q56" s="46">
        <f t="shared" si="12"/>
        <v>1.2341395127434518E-3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4837365.1999999993</v>
      </c>
      <c r="C4" s="132">
        <f t="shared" si="0"/>
        <v>5006755.5</v>
      </c>
      <c r="D4" s="132">
        <f t="shared" si="0"/>
        <v>4862598.3</v>
      </c>
      <c r="E4" s="132">
        <f t="shared" si="0"/>
        <v>4851480.1999999993</v>
      </c>
      <c r="F4" s="132">
        <f t="shared" si="0"/>
        <v>5587786</v>
      </c>
      <c r="G4" s="132">
        <f t="shared" si="0"/>
        <v>6605527.2000000002</v>
      </c>
      <c r="H4" s="132">
        <f t="shared" si="0"/>
        <v>4968151.5999999996</v>
      </c>
      <c r="I4" s="132">
        <f t="shared" si="0"/>
        <v>5181695.0999999996</v>
      </c>
      <c r="J4" s="132">
        <f t="shared" si="0"/>
        <v>5764040.5999999996</v>
      </c>
      <c r="K4" s="132">
        <f t="shared" si="0"/>
        <v>5014369</v>
      </c>
      <c r="L4" s="132">
        <f t="shared" si="0"/>
        <v>5219368.2</v>
      </c>
      <c r="M4" s="132">
        <f t="shared" si="0"/>
        <v>5361043.0999999996</v>
      </c>
      <c r="N4" s="132">
        <f t="shared" si="0"/>
        <v>5680118.4000000004</v>
      </c>
      <c r="O4" s="132">
        <f t="shared" si="0"/>
        <v>6859715.2999999998</v>
      </c>
      <c r="P4" s="132">
        <f t="shared" si="0"/>
        <v>7469306.6999999993</v>
      </c>
      <c r="Q4" s="132">
        <f t="shared" si="0"/>
        <v>7728017</v>
      </c>
    </row>
    <row r="5" spans="1:17" ht="11.45" customHeight="1" x14ac:dyDescent="0.25">
      <c r="A5" s="116" t="s">
        <v>23</v>
      </c>
      <c r="B5" s="42">
        <f>B13*TrAvia_act!B23</f>
        <v>770900.39999999991</v>
      </c>
      <c r="C5" s="42">
        <f>C13*TrAvia_act!C23</f>
        <v>848672.4</v>
      </c>
      <c r="D5" s="42">
        <f>D13*TrAvia_act!D23</f>
        <v>879772.29999999993</v>
      </c>
      <c r="E5" s="42">
        <f>E13*TrAvia_act!E23</f>
        <v>940249.59999999998</v>
      </c>
      <c r="F5" s="42">
        <f>F13*TrAvia_act!F23</f>
        <v>990316.5</v>
      </c>
      <c r="G5" s="42">
        <f>G13*TrAvia_act!G23</f>
        <v>1114034.9999999998</v>
      </c>
      <c r="H5" s="42">
        <f>H13*TrAvia_act!H23</f>
        <v>566544</v>
      </c>
      <c r="I5" s="42">
        <f>I13*TrAvia_act!I23</f>
        <v>566280</v>
      </c>
      <c r="J5" s="42">
        <f>J13*TrAvia_act!J23</f>
        <v>542875.19999999995</v>
      </c>
      <c r="K5" s="42">
        <f>K13*TrAvia_act!K23</f>
        <v>494088</v>
      </c>
      <c r="L5" s="42">
        <f>L13*TrAvia_act!L23</f>
        <v>450410</v>
      </c>
      <c r="M5" s="42">
        <f>M13*TrAvia_act!M23</f>
        <v>442727.60000000003</v>
      </c>
      <c r="N5" s="42">
        <f>N13*TrAvia_act!N23</f>
        <v>413039.39999999997</v>
      </c>
      <c r="O5" s="42">
        <f>O13*TrAvia_act!O23</f>
        <v>397099.5</v>
      </c>
      <c r="P5" s="42">
        <f>P13*TrAvia_act!P23</f>
        <v>410268.9</v>
      </c>
      <c r="Q5" s="42">
        <f>Q13*TrAvia_act!Q23</f>
        <v>415170.00000000006</v>
      </c>
    </row>
    <row r="6" spans="1:17" ht="11.45" customHeight="1" x14ac:dyDescent="0.25">
      <c r="A6" s="116" t="s">
        <v>127</v>
      </c>
      <c r="B6" s="42">
        <f>B14*TrAvia_act!B24</f>
        <v>1355600.4000000001</v>
      </c>
      <c r="C6" s="42">
        <f>C14*TrAvia_act!C24</f>
        <v>1566498</v>
      </c>
      <c r="D6" s="42">
        <f>D14*TrAvia_act!D24</f>
        <v>1653557.5999999999</v>
      </c>
      <c r="E6" s="42">
        <f>E14*TrAvia_act!E24</f>
        <v>1827104.3999999997</v>
      </c>
      <c r="F6" s="42">
        <f>F14*TrAvia_act!F24</f>
        <v>1974882.6999999997</v>
      </c>
      <c r="G6" s="42">
        <f>G14*TrAvia_act!G24</f>
        <v>2354793</v>
      </c>
      <c r="H6" s="42">
        <f>H14*TrAvia_act!H24</f>
        <v>850631.10000000009</v>
      </c>
      <c r="I6" s="42">
        <f>I14*TrAvia_act!I24</f>
        <v>850161.60000000009</v>
      </c>
      <c r="J6" s="42">
        <f>J14*TrAvia_act!J24</f>
        <v>797310.8</v>
      </c>
      <c r="K6" s="42">
        <f>K14*TrAvia_act!K24</f>
        <v>783423.20000000007</v>
      </c>
      <c r="L6" s="42">
        <f>L14*TrAvia_act!L24</f>
        <v>808111.2</v>
      </c>
      <c r="M6" s="42">
        <f>M14*TrAvia_act!M24</f>
        <v>821817.9</v>
      </c>
      <c r="N6" s="42">
        <f>N14*TrAvia_act!N24</f>
        <v>897981.29999999993</v>
      </c>
      <c r="O6" s="42">
        <f>O14*TrAvia_act!O24</f>
        <v>1011123.0000000001</v>
      </c>
      <c r="P6" s="42">
        <f>P14*TrAvia_act!P24</f>
        <v>1092651</v>
      </c>
      <c r="Q6" s="42">
        <f>Q14*TrAvia_act!Q24</f>
        <v>1167176.6000000001</v>
      </c>
    </row>
    <row r="7" spans="1:17" ht="11.45" customHeight="1" x14ac:dyDescent="0.25">
      <c r="A7" s="93" t="s">
        <v>125</v>
      </c>
      <c r="B7" s="36">
        <f>B15*TrAvia_act!B25</f>
        <v>2710864.4</v>
      </c>
      <c r="C7" s="36">
        <f>C15*TrAvia_act!C25</f>
        <v>2591585.1</v>
      </c>
      <c r="D7" s="36">
        <f>D15*TrAvia_act!D25</f>
        <v>2329268.4</v>
      </c>
      <c r="E7" s="36">
        <f>E15*TrAvia_act!E25</f>
        <v>2084126.2</v>
      </c>
      <c r="F7" s="36">
        <f>F15*TrAvia_act!F25</f>
        <v>2622586.7999999998</v>
      </c>
      <c r="G7" s="36">
        <f>G15*TrAvia_act!G25</f>
        <v>3136699.2</v>
      </c>
      <c r="H7" s="36">
        <f>H15*TrAvia_act!H25</f>
        <v>3550976.5</v>
      </c>
      <c r="I7" s="36">
        <f>I15*TrAvia_act!I25</f>
        <v>3765253.5</v>
      </c>
      <c r="J7" s="36">
        <f>J15*TrAvia_act!J25</f>
        <v>4423854.5999999996</v>
      </c>
      <c r="K7" s="36">
        <f>K15*TrAvia_act!K25</f>
        <v>3736857.8</v>
      </c>
      <c r="L7" s="36">
        <f>L15*TrAvia_act!L25</f>
        <v>3960847</v>
      </c>
      <c r="M7" s="36">
        <f>M15*TrAvia_act!M25</f>
        <v>4096497.5999999996</v>
      </c>
      <c r="N7" s="36">
        <f>N15*TrAvia_act!N25</f>
        <v>4369097.7</v>
      </c>
      <c r="O7" s="36">
        <f>O15*TrAvia_act!O25</f>
        <v>5451492.7999999998</v>
      </c>
      <c r="P7" s="36">
        <f>P15*TrAvia_act!P25</f>
        <v>5966386.7999999998</v>
      </c>
      <c r="Q7" s="36">
        <f>Q15*TrAvia_act!Q25</f>
        <v>6145670.4000000004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153.18297602837328</v>
      </c>
      <c r="C12" s="134">
        <f>IF(C4=0,0,C4/TrAvia_act!C22)</f>
        <v>150.57911278195488</v>
      </c>
      <c r="D12" s="134">
        <f>IF(D4=0,0,D4/TrAvia_act!D22)</f>
        <v>147.8128187980667</v>
      </c>
      <c r="E12" s="134">
        <f>IF(E4=0,0,E4/TrAvia_act!E22)</f>
        <v>145.65947698681956</v>
      </c>
      <c r="F12" s="134">
        <f>IF(F4=0,0,F4/TrAvia_act!F22)</f>
        <v>149.08713980789756</v>
      </c>
      <c r="G12" s="134">
        <f>IF(G4=0,0,G4/TrAvia_act!G22)</f>
        <v>149.43279341236087</v>
      </c>
      <c r="H12" s="134">
        <f>IF(H4=0,0,H4/TrAvia_act!H22)</f>
        <v>161.5921808424134</v>
      </c>
      <c r="I12" s="134">
        <f>IF(I4=0,0,I4/TrAvia_act!I22)</f>
        <v>161.54430415263747</v>
      </c>
      <c r="J12" s="134">
        <f>IF(J4=0,0,J4/TrAvia_act!J22)</f>
        <v>165.16822167459452</v>
      </c>
      <c r="K12" s="134">
        <f>IF(K4=0,0,K4/TrAvia_act!K22)</f>
        <v>167.44144655558154</v>
      </c>
      <c r="L12" s="134">
        <f>IF(L4=0,0,L4/TrAvia_act!L22)</f>
        <v>170.91388434082128</v>
      </c>
      <c r="M12" s="134">
        <f>IF(M4=0,0,M4/TrAvia_act!M22)</f>
        <v>171.26838860136732</v>
      </c>
      <c r="N12" s="134">
        <f>IF(N4=0,0,N4/TrAvia_act!N22)</f>
        <v>174.35977530159315</v>
      </c>
      <c r="O12" s="134">
        <f>IF(O4=0,0,O4/TrAvia_act!O22)</f>
        <v>179.17969125483231</v>
      </c>
      <c r="P12" s="134">
        <f>IF(P4=0,0,P4/TrAvia_act!P22)</f>
        <v>181.07410181818179</v>
      </c>
      <c r="Q12" s="134">
        <f>IF(Q4=0,0,Q4/TrAvia_act!Q22)</f>
        <v>182.80347723240686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0.68149371893608535</v>
      </c>
      <c r="C18" s="144">
        <f>IF(TrAvia_act!C31=0,0,TrAvia_act!C31/C4)</f>
        <v>0.68002302089646682</v>
      </c>
      <c r="D18" s="144">
        <f>IF(TrAvia_act!D31=0,0,TrAvia_act!D31/D4)</f>
        <v>0.67828428270540053</v>
      </c>
      <c r="E18" s="144">
        <f>IF(TrAvia_act!E31=0,0,TrAvia_act!E31/E4)</f>
        <v>0.67639047563257093</v>
      </c>
      <c r="F18" s="144">
        <f>IF(TrAvia_act!F31=0,0,TrAvia_act!F31/F4)</f>
        <v>0.67903029929922154</v>
      </c>
      <c r="G18" s="144">
        <f>IF(TrAvia_act!G31=0,0,TrAvia_act!G31/G4)</f>
        <v>0.68048527602762732</v>
      </c>
      <c r="H18" s="144">
        <f>IF(TrAvia_act!H31=0,0,TrAvia_act!H31/H4)</f>
        <v>0.68831253055965524</v>
      </c>
      <c r="I18" s="144">
        <f>IF(TrAvia_act!I31=0,0,TrAvia_act!I31/I4)</f>
        <v>0.68905482300569942</v>
      </c>
      <c r="J18" s="144">
        <f>IF(TrAvia_act!J31=0,0,TrAvia_act!J31/J4)</f>
        <v>0.6914075171503824</v>
      </c>
      <c r="K18" s="144">
        <f>IF(TrAvia_act!K31=0,0,TrAvia_act!K31/K4)</f>
        <v>0.6849860869832276</v>
      </c>
      <c r="L18" s="144">
        <f>IF(TrAvia_act!L31=0,0,TrAvia_act!L31/L4)</f>
        <v>0.69821094438211884</v>
      </c>
      <c r="M18" s="144">
        <f>IF(TrAvia_act!M31=0,0,TrAvia_act!M31/M4)</f>
        <v>0.74370508231877497</v>
      </c>
      <c r="N18" s="144">
        <f>IF(TrAvia_act!N31=0,0,TrAvia_act!N31/N4)</f>
        <v>0.75970264986025637</v>
      </c>
      <c r="O18" s="144">
        <f>IF(TrAvia_act!O31=0,0,TrAvia_act!O31/O4)</f>
        <v>0.76747704092034263</v>
      </c>
      <c r="P18" s="144">
        <f>IF(TrAvia_act!P31=0,0,TrAvia_act!P31/P4)</f>
        <v>0.76425647376348871</v>
      </c>
      <c r="Q18" s="144">
        <f>IF(TrAvia_act!Q31=0,0,TrAvia_act!Q31/Q4)</f>
        <v>0.76798537063259564</v>
      </c>
    </row>
    <row r="19" spans="1:17" ht="11.45" customHeight="1" x14ac:dyDescent="0.25">
      <c r="A19" s="116" t="s">
        <v>23</v>
      </c>
      <c r="B19" s="143">
        <v>0.53840158858394682</v>
      </c>
      <c r="C19" s="143">
        <v>0.53839502733917111</v>
      </c>
      <c r="D19" s="143">
        <v>0.53840067481097098</v>
      </c>
      <c r="E19" s="143">
        <v>0.53841767122262008</v>
      </c>
      <c r="F19" s="143">
        <v>0.53845311069743873</v>
      </c>
      <c r="G19" s="143">
        <v>0.53841845184397263</v>
      </c>
      <c r="H19" s="143">
        <v>0.53839066339066333</v>
      </c>
      <c r="I19" s="143">
        <v>0.53840502931412026</v>
      </c>
      <c r="J19" s="143">
        <v>0.53841472220502984</v>
      </c>
      <c r="K19" s="143">
        <v>0.53071112838198864</v>
      </c>
      <c r="L19" s="143">
        <v>0.53398459181634506</v>
      </c>
      <c r="M19" s="143">
        <v>0.56699424205764448</v>
      </c>
      <c r="N19" s="143">
        <v>0.57145153706886087</v>
      </c>
      <c r="O19" s="143">
        <v>0.56904629696083731</v>
      </c>
      <c r="P19" s="143">
        <v>0.5639910799965584</v>
      </c>
      <c r="Q19" s="143">
        <v>0.56396175060818454</v>
      </c>
    </row>
    <row r="20" spans="1:17" ht="11.45" customHeight="1" x14ac:dyDescent="0.25">
      <c r="A20" s="116" t="s">
        <v>127</v>
      </c>
      <c r="B20" s="143">
        <v>0.71339090782209857</v>
      </c>
      <c r="C20" s="143">
        <v>0.71338424945323908</v>
      </c>
      <c r="D20" s="143">
        <v>0.71337581466772015</v>
      </c>
      <c r="E20" s="143">
        <v>0.71336153533427005</v>
      </c>
      <c r="F20" s="143">
        <v>0.71339123078044087</v>
      </c>
      <c r="G20" s="143">
        <v>0.71337523085893328</v>
      </c>
      <c r="H20" s="143">
        <v>0.7134079626291584</v>
      </c>
      <c r="I20" s="143">
        <v>0.71332556069340225</v>
      </c>
      <c r="J20" s="143">
        <v>0.71333913951748795</v>
      </c>
      <c r="K20" s="143">
        <v>0.70771710615667238</v>
      </c>
      <c r="L20" s="143">
        <v>0.71969179489159418</v>
      </c>
      <c r="M20" s="143">
        <v>0.76603101490001613</v>
      </c>
      <c r="N20" s="143">
        <v>0.78091158468444732</v>
      </c>
      <c r="O20" s="143">
        <v>0.78628613927286783</v>
      </c>
      <c r="P20" s="143">
        <v>0.78251427033883647</v>
      </c>
      <c r="Q20" s="143">
        <v>0.78617922943280394</v>
      </c>
    </row>
    <row r="21" spans="1:17" ht="11.45" customHeight="1" x14ac:dyDescent="0.25">
      <c r="A21" s="93" t="s">
        <v>125</v>
      </c>
      <c r="B21" s="142">
        <v>0.70623488212837204</v>
      </c>
      <c r="C21" s="142">
        <v>0.70623688953914721</v>
      </c>
      <c r="D21" s="142">
        <v>0.70620715070878048</v>
      </c>
      <c r="E21" s="142">
        <v>0.70622498771907383</v>
      </c>
      <c r="F21" s="142">
        <v>0.70623896985983459</v>
      </c>
      <c r="G21" s="142">
        <v>0.7062506981861697</v>
      </c>
      <c r="H21" s="142">
        <v>0.7062203875469184</v>
      </c>
      <c r="I21" s="142">
        <v>0.70623186460088272</v>
      </c>
      <c r="J21" s="142">
        <v>0.7062293593464849</v>
      </c>
      <c r="K21" s="142">
        <v>0.70061884613324055</v>
      </c>
      <c r="L21" s="142">
        <v>0.71250341151778895</v>
      </c>
      <c r="M21" s="142">
        <v>0.75832413523200903</v>
      </c>
      <c r="N21" s="142">
        <v>0.77314018407050045</v>
      </c>
      <c r="O21" s="142">
        <v>0.77844255797237782</v>
      </c>
      <c r="P21" s="142">
        <v>0.77468376673131556</v>
      </c>
      <c r="Q21" s="142">
        <v>0.77831281026720855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3.3266816094206848E-2</v>
      </c>
      <c r="C24" s="137">
        <f>IF(TrAvia_ene!C8=0,0,TrAvia_ene!C8/(C12*TrAvia_act!C13))</f>
        <v>3.2184129722354057E-2</v>
      </c>
      <c r="D24" s="137">
        <f>IF(TrAvia_ene!D8=0,0,TrAvia_ene!D8/(D12*TrAvia_act!D13))</f>
        <v>3.2152763364306253E-2</v>
      </c>
      <c r="E24" s="137">
        <f>IF(TrAvia_ene!E8=0,0,TrAvia_ene!E8/(E12*TrAvia_act!E13))</f>
        <v>3.1756111942759742E-2</v>
      </c>
      <c r="F24" s="137">
        <f>IF(TrAvia_ene!F8=0,0,TrAvia_ene!F8/(F12*TrAvia_act!F13))</f>
        <v>3.1306916234843815E-2</v>
      </c>
      <c r="G24" s="137">
        <f>IF(TrAvia_ene!G8=0,0,TrAvia_ene!G8/(G12*TrAvia_act!G13))</f>
        <v>3.1251672344222686E-2</v>
      </c>
      <c r="H24" s="137">
        <f>IF(TrAvia_ene!H8=0,0,TrAvia_ene!H8/(H12*TrAvia_act!H13))</f>
        <v>4.2344563186979371E-2</v>
      </c>
      <c r="I24" s="137">
        <f>IF(TrAvia_ene!I8=0,0,TrAvia_ene!I8/(I12*TrAvia_act!I13))</f>
        <v>4.2020372730331948E-2</v>
      </c>
      <c r="J24" s="137">
        <f>IF(TrAvia_ene!J8=0,0,TrAvia_ene!J8/(J12*TrAvia_act!J13))</f>
        <v>4.2334204458363403E-2</v>
      </c>
      <c r="K24" s="137">
        <f>IF(TrAvia_ene!K8=0,0,TrAvia_ene!K8/(K12*TrAvia_act!K13))</f>
        <v>4.2690371823996112E-2</v>
      </c>
      <c r="L24" s="137">
        <f>IF(TrAvia_ene!L8=0,0,TrAvia_ene!L8/(L12*TrAvia_act!L13))</f>
        <v>4.3618732325991741E-2</v>
      </c>
      <c r="M24" s="137">
        <f>IF(TrAvia_ene!M8=0,0,TrAvia_ene!M8/(M12*TrAvia_act!M13))</f>
        <v>4.4848375107905222E-2</v>
      </c>
      <c r="N24" s="137">
        <f>IF(TrAvia_ene!N8=0,0,TrAvia_ene!N8/(N12*TrAvia_act!N13))</f>
        <v>4.4138442691262429E-2</v>
      </c>
      <c r="O24" s="137">
        <f>IF(TrAvia_ene!O8=0,0,TrAvia_ene!O8/(O12*TrAvia_act!O13))</f>
        <v>3.9447037415760132E-2</v>
      </c>
      <c r="P24" s="137">
        <f>IF(TrAvia_ene!P8=0,0,TrAvia_ene!P8/(P12*TrAvia_act!P13))</f>
        <v>3.6152323752109923E-2</v>
      </c>
      <c r="Q24" s="137">
        <f>IF(TrAvia_ene!Q8=0,0,TrAvia_ene!Q8/(Q12*TrAvia_act!Q13))</f>
        <v>3.3836816522804423E-2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7.0456599954495228E-2</v>
      </c>
      <c r="C25" s="108">
        <f>IF(TrAvia_ene!C9=0,0,TrAvia_ene!C9/(C13*TrAvia_act!C14))</f>
        <v>6.8663680313235873E-2</v>
      </c>
      <c r="D25" s="108">
        <f>IF(TrAvia_ene!D9=0,0,TrAvia_ene!D9/(D13*TrAvia_act!D14))</f>
        <v>7.0823759054528132E-2</v>
      </c>
      <c r="E25" s="108">
        <f>IF(TrAvia_ene!E9=0,0,TrAvia_ene!E9/(E13*TrAvia_act!E14))</f>
        <v>7.494178049094527E-2</v>
      </c>
      <c r="F25" s="108">
        <f>IF(TrAvia_ene!F9=0,0,TrAvia_ene!F9/(F13*TrAvia_act!F14))</f>
        <v>7.5975240520485196E-2</v>
      </c>
      <c r="G25" s="108">
        <f>IF(TrAvia_ene!G9=0,0,TrAvia_ene!G9/(G13*TrAvia_act!G14))</f>
        <v>7.2524781086085927E-2</v>
      </c>
      <c r="H25" s="108">
        <f>IF(TrAvia_ene!H9=0,0,TrAvia_ene!H9/(H13*TrAvia_act!H14))</f>
        <v>7.1816901459415466E-2</v>
      </c>
      <c r="I25" s="108">
        <f>IF(TrAvia_ene!I9=0,0,TrAvia_ene!I9/(I13*TrAvia_act!I14))</f>
        <v>6.8288130088875867E-2</v>
      </c>
      <c r="J25" s="108">
        <f>IF(TrAvia_ene!J9=0,0,TrAvia_ene!J9/(J13*TrAvia_act!J14))</f>
        <v>6.7431894959949765E-2</v>
      </c>
      <c r="K25" s="108">
        <f>IF(TrAvia_ene!K9=0,0,TrAvia_ene!K9/(K13*TrAvia_act!K14))</f>
        <v>6.8520920167691568E-2</v>
      </c>
      <c r="L25" s="108">
        <f>IF(TrAvia_ene!L9=0,0,TrAvia_ene!L9/(L13*TrAvia_act!L14))</f>
        <v>6.3086372301816712E-2</v>
      </c>
      <c r="M25" s="108">
        <f>IF(TrAvia_ene!M9=0,0,TrAvia_ene!M9/(M13*TrAvia_act!M14))</f>
        <v>7.0181528126416926E-2</v>
      </c>
      <c r="N25" s="108">
        <f>IF(TrAvia_ene!N9=0,0,TrAvia_ene!N9/(N13*TrAvia_act!N14))</f>
        <v>6.7985552314692943E-2</v>
      </c>
      <c r="O25" s="108">
        <f>IF(TrAvia_ene!O9=0,0,TrAvia_ene!O9/(O13*TrAvia_act!O14))</f>
        <v>7.031646416398607E-2</v>
      </c>
      <c r="P25" s="108">
        <f>IF(TrAvia_ene!P9=0,0,TrAvia_ene!P9/(P13*TrAvia_act!P14))</f>
        <v>6.7660627039811155E-2</v>
      </c>
      <c r="Q25" s="108">
        <f>IF(TrAvia_ene!Q9=0,0,TrAvia_ene!Q9/(Q13*TrAvia_act!Q14))</f>
        <v>6.6439534244343387E-2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2.6701332625692596E-2</v>
      </c>
      <c r="C26" s="106">
        <f>IF(TrAvia_ene!C10=0,0,TrAvia_ene!C10/(C14*TrAvia_act!C15))</f>
        <v>2.8553243044114128E-2</v>
      </c>
      <c r="D26" s="106">
        <f>IF(TrAvia_ene!D10=0,0,TrAvia_ene!D10/(D14*TrAvia_act!D15))</f>
        <v>2.7888311631279861E-2</v>
      </c>
      <c r="E26" s="106">
        <f>IF(TrAvia_ene!E10=0,0,TrAvia_ene!E10/(E14*TrAvia_act!E15))</f>
        <v>2.6973842376806761E-2</v>
      </c>
      <c r="F26" s="106">
        <f>IF(TrAvia_ene!F10=0,0,TrAvia_ene!F10/(F14*TrAvia_act!F15))</f>
        <v>2.64271831484101E-2</v>
      </c>
      <c r="G26" s="106">
        <f>IF(TrAvia_ene!G10=0,0,TrAvia_ene!G10/(G14*TrAvia_act!G15))</f>
        <v>2.6457594850799272E-2</v>
      </c>
      <c r="H26" s="106">
        <f>IF(TrAvia_ene!H10=0,0,TrAvia_ene!H10/(H14*TrAvia_act!H15))</f>
        <v>3.7875741963849865E-2</v>
      </c>
      <c r="I26" s="106">
        <f>IF(TrAvia_ene!I10=0,0,TrAvia_ene!I10/(I14*TrAvia_act!I15))</f>
        <v>3.7804519127255951E-2</v>
      </c>
      <c r="J26" s="106">
        <f>IF(TrAvia_ene!J10=0,0,TrAvia_ene!J10/(J14*TrAvia_act!J15))</f>
        <v>3.8124987718486075E-2</v>
      </c>
      <c r="K26" s="106">
        <f>IF(TrAvia_ene!K10=0,0,TrAvia_ene!K10/(K14*TrAvia_act!K15))</f>
        <v>3.9508937302181947E-2</v>
      </c>
      <c r="L26" s="106">
        <f>IF(TrAvia_ene!L10=0,0,TrAvia_ene!L10/(L14*TrAvia_act!L15))</f>
        <v>4.1993913714019795E-2</v>
      </c>
      <c r="M26" s="106">
        <f>IF(TrAvia_ene!M10=0,0,TrAvia_ene!M10/(M14*TrAvia_act!M15))</f>
        <v>4.3922408540401782E-2</v>
      </c>
      <c r="N26" s="106">
        <f>IF(TrAvia_ene!N10=0,0,TrAvia_ene!N10/(N14*TrAvia_act!N15))</f>
        <v>4.3560691448122496E-2</v>
      </c>
      <c r="O26" s="106">
        <f>IF(TrAvia_ene!O10=0,0,TrAvia_ene!O10/(O14*TrAvia_act!O15))</f>
        <v>3.8507563646039578E-2</v>
      </c>
      <c r="P26" s="106">
        <f>IF(TrAvia_ene!P10=0,0,TrAvia_ene!P10/(P14*TrAvia_act!P15))</f>
        <v>3.5010359634717401E-2</v>
      </c>
      <c r="Q26" s="106">
        <f>IF(TrAvia_ene!Q10=0,0,TrAvia_ene!Q10/(Q14*TrAvia_act!Q15))</f>
        <v>3.2388846501493936E-2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3.2497247908322674E-2</v>
      </c>
      <c r="C27" s="105">
        <f>IF(TrAvia_ene!C11=0,0,TrAvia_ene!C11/(C15*TrAvia_act!C16))</f>
        <v>2.9780652289715305E-2</v>
      </c>
      <c r="D27" s="105">
        <f>IF(TrAvia_ene!D11=0,0,TrAvia_ene!D11/(D15*TrAvia_act!D16))</f>
        <v>2.9243504611595025E-2</v>
      </c>
      <c r="E27" s="105">
        <f>IF(TrAvia_ene!E11=0,0,TrAvia_ene!E11/(E15*TrAvia_act!E16))</f>
        <v>2.8771780225234994E-2</v>
      </c>
      <c r="F27" s="105">
        <f>IF(TrAvia_ene!F11=0,0,TrAvia_ene!F11/(F15*TrAvia_act!F16))</f>
        <v>2.8636988624562459E-2</v>
      </c>
      <c r="G27" s="105">
        <f>IF(TrAvia_ene!G11=0,0,TrAvia_ene!G11/(G15*TrAvia_act!G16))</f>
        <v>2.9570705651120303E-2</v>
      </c>
      <c r="H27" s="105">
        <f>IF(TrAvia_ene!H11=0,0,TrAvia_ene!H11/(H15*TrAvia_act!H16))</f>
        <v>3.9421958775303925E-2</v>
      </c>
      <c r="I27" s="105">
        <f>IF(TrAvia_ene!I11=0,0,TrAvia_ene!I11/(I15*TrAvia_act!I16))</f>
        <v>3.9470050955588969E-2</v>
      </c>
      <c r="J27" s="105">
        <f>IF(TrAvia_ene!J11=0,0,TrAvia_ene!J11/(J15*TrAvia_act!J16))</f>
        <v>4.0185768900681887E-2</v>
      </c>
      <c r="K27" s="105">
        <f>IF(TrAvia_ene!K11=0,0,TrAvia_ene!K11/(K15*TrAvia_act!K16))</f>
        <v>3.9936891234433135E-2</v>
      </c>
      <c r="L27" s="105">
        <f>IF(TrAvia_ene!L11=0,0,TrAvia_ene!L11/(L15*TrAvia_act!L16))</f>
        <v>4.1457588769249855E-2</v>
      </c>
      <c r="M27" s="105">
        <f>IF(TrAvia_ene!M11=0,0,TrAvia_ene!M11/(M15*TrAvia_act!M16))</f>
        <v>4.2158719052511291E-2</v>
      </c>
      <c r="N27" s="105">
        <f>IF(TrAvia_ene!N11=0,0,TrAvia_ene!N11/(N15*TrAvia_act!N16))</f>
        <v>4.1791470495958528E-2</v>
      </c>
      <c r="O27" s="105">
        <f>IF(TrAvia_ene!O11=0,0,TrAvia_ene!O11/(O15*TrAvia_act!O16))</f>
        <v>3.7317463855038133E-2</v>
      </c>
      <c r="P27" s="105">
        <f>IF(TrAvia_ene!P11=0,0,TrAvia_ene!P11/(P15*TrAvia_act!P16))</f>
        <v>3.4205645274066346E-2</v>
      </c>
      <c r="Q27" s="105">
        <f>IF(TrAvia_ene!Q11=0,0,TrAvia_ene!Q11/(Q15*TrAvia_act!Q16))</f>
        <v>3.1943397773626328E-2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1361.4381897979069</v>
      </c>
      <c r="C3" s="68">
        <f t="shared" si="0"/>
        <v>1494.65950452641</v>
      </c>
      <c r="D3" s="68">
        <f t="shared" si="0"/>
        <v>1735.9858405515201</v>
      </c>
      <c r="E3" s="68">
        <f t="shared" si="0"/>
        <v>1930.0683817287945</v>
      </c>
      <c r="F3" s="68">
        <f t="shared" si="0"/>
        <v>2091.4715160862838</v>
      </c>
      <c r="G3" s="68">
        <f t="shared" si="0"/>
        <v>2223.8116566066797</v>
      </c>
      <c r="H3" s="68">
        <f t="shared" si="0"/>
        <v>1354.5603051621422</v>
      </c>
      <c r="I3" s="68">
        <f t="shared" si="0"/>
        <v>1384.8909012517984</v>
      </c>
      <c r="J3" s="68">
        <f t="shared" si="0"/>
        <v>2212.1385953495219</v>
      </c>
      <c r="K3" s="68">
        <f t="shared" si="0"/>
        <v>2184.3317677299342</v>
      </c>
      <c r="L3" s="68">
        <f t="shared" si="0"/>
        <v>2176.607303795874</v>
      </c>
      <c r="M3" s="68">
        <f t="shared" si="0"/>
        <v>1815.1580538524049</v>
      </c>
      <c r="N3" s="68">
        <f t="shared" si="0"/>
        <v>1760.6026700281127</v>
      </c>
      <c r="O3" s="68">
        <f t="shared" si="0"/>
        <v>1778.0613058355214</v>
      </c>
      <c r="P3" s="68">
        <f t="shared" si="0"/>
        <v>1687.2804831821866</v>
      </c>
      <c r="Q3" s="68">
        <f t="shared" si="0"/>
        <v>1865.6327501112796</v>
      </c>
    </row>
    <row r="4" spans="1:17" ht="11.45" customHeight="1" x14ac:dyDescent="0.25">
      <c r="A4" s="148" t="s">
        <v>147</v>
      </c>
      <c r="B4" s="77">
        <v>1297.9021897979069</v>
      </c>
      <c r="C4" s="77">
        <v>1417.1755045264101</v>
      </c>
      <c r="D4" s="77">
        <v>1646.2408405515203</v>
      </c>
      <c r="E4" s="77">
        <v>1829.9683817287946</v>
      </c>
      <c r="F4" s="77">
        <v>1912.7715160862838</v>
      </c>
      <c r="G4" s="77">
        <v>2105.2116566066798</v>
      </c>
      <c r="H4" s="77">
        <v>1238.1603051621421</v>
      </c>
      <c r="I4" s="77">
        <v>1275.8909012517984</v>
      </c>
      <c r="J4" s="77">
        <v>1370.1385953495219</v>
      </c>
      <c r="K4" s="77">
        <v>1457.3317677299342</v>
      </c>
      <c r="L4" s="77">
        <v>1236.607303795874</v>
      </c>
      <c r="M4" s="77">
        <v>1123.1580538524049</v>
      </c>
      <c r="N4" s="77">
        <v>988.60267002811258</v>
      </c>
      <c r="O4" s="77">
        <v>1007.0613058355214</v>
      </c>
      <c r="P4" s="77">
        <v>971.28048318218657</v>
      </c>
      <c r="Q4" s="77">
        <v>986.63275011127973</v>
      </c>
    </row>
    <row r="5" spans="1:17" ht="11.45" customHeight="1" x14ac:dyDescent="0.25">
      <c r="A5" s="147" t="s">
        <v>146</v>
      </c>
      <c r="B5" s="74">
        <v>63.535999999999994</v>
      </c>
      <c r="C5" s="74">
        <v>77.483999999999995</v>
      </c>
      <c r="D5" s="74">
        <v>89.745000000000005</v>
      </c>
      <c r="E5" s="74">
        <v>100.1</v>
      </c>
      <c r="F5" s="74">
        <v>178.7</v>
      </c>
      <c r="G5" s="74">
        <v>118.6</v>
      </c>
      <c r="H5" s="74">
        <v>116.4</v>
      </c>
      <c r="I5" s="74">
        <v>109</v>
      </c>
      <c r="J5" s="74">
        <v>842</v>
      </c>
      <c r="K5" s="74">
        <v>727</v>
      </c>
      <c r="L5" s="74">
        <v>940</v>
      </c>
      <c r="M5" s="74">
        <v>692</v>
      </c>
      <c r="N5" s="74">
        <v>772</v>
      </c>
      <c r="O5" s="74">
        <v>771</v>
      </c>
      <c r="P5" s="74">
        <v>716</v>
      </c>
      <c r="Q5" s="74">
        <v>879</v>
      </c>
    </row>
    <row r="7" spans="1:17" ht="11.45" customHeight="1" x14ac:dyDescent="0.25">
      <c r="A7" s="27" t="s">
        <v>115</v>
      </c>
      <c r="B7" s="26">
        <f t="shared" ref="B7:Q7" si="1">SUM(B8:B9)</f>
        <v>1.2220689829797116</v>
      </c>
      <c r="C7" s="26">
        <f t="shared" si="1"/>
        <v>1.2895172603020781</v>
      </c>
      <c r="D7" s="26">
        <f t="shared" si="1"/>
        <v>1.5631781541274365</v>
      </c>
      <c r="E7" s="26">
        <f t="shared" si="1"/>
        <v>1.6240594722367345</v>
      </c>
      <c r="F7" s="26">
        <f t="shared" si="1"/>
        <v>1.7943038490547085</v>
      </c>
      <c r="G7" s="26">
        <f t="shared" si="1"/>
        <v>1.4963642846787557</v>
      </c>
      <c r="H7" s="26">
        <f t="shared" si="1"/>
        <v>1.7014063316942687</v>
      </c>
      <c r="I7" s="26">
        <f t="shared" si="1"/>
        <v>1.7362605607724624</v>
      </c>
      <c r="J7" s="26">
        <f t="shared" si="1"/>
        <v>4.1838217109649429</v>
      </c>
      <c r="K7" s="26">
        <f t="shared" si="1"/>
        <v>4.2312674989732972</v>
      </c>
      <c r="L7" s="26">
        <f t="shared" si="1"/>
        <v>4.1370089708167619</v>
      </c>
      <c r="M7" s="26">
        <f t="shared" si="1"/>
        <v>3.8008853452283473</v>
      </c>
      <c r="N7" s="26">
        <f t="shared" si="1"/>
        <v>4.1543760737727133</v>
      </c>
      <c r="O7" s="26">
        <f t="shared" si="1"/>
        <v>4.5219375828264772</v>
      </c>
      <c r="P7" s="26">
        <f t="shared" si="1"/>
        <v>4.9502932016484369</v>
      </c>
      <c r="Q7" s="26">
        <f t="shared" si="1"/>
        <v>5.1896671830340075</v>
      </c>
    </row>
    <row r="8" spans="1:17" ht="11.45" customHeight="1" x14ac:dyDescent="0.25">
      <c r="A8" s="148" t="s">
        <v>147</v>
      </c>
      <c r="B8" s="108">
        <v>1.0422707982723136</v>
      </c>
      <c r="C8" s="108">
        <v>1.0811931099995027</v>
      </c>
      <c r="D8" s="108">
        <v>1.3112525461211333</v>
      </c>
      <c r="E8" s="108">
        <v>1.3615655496976475</v>
      </c>
      <c r="F8" s="108">
        <v>1.3498256484392224</v>
      </c>
      <c r="G8" s="108">
        <v>1.2484542935525533</v>
      </c>
      <c r="H8" s="108">
        <v>1.2779244245048564</v>
      </c>
      <c r="I8" s="108">
        <v>1.3344011967809302</v>
      </c>
      <c r="J8" s="108">
        <v>1.3213081689786272</v>
      </c>
      <c r="K8" s="108">
        <v>1.5337877149340027</v>
      </c>
      <c r="L8" s="108">
        <v>1.1241884579962491</v>
      </c>
      <c r="M8" s="108">
        <v>1.1981393857149127</v>
      </c>
      <c r="N8" s="108">
        <v>1.1068178350932003</v>
      </c>
      <c r="O8" s="108">
        <v>1.2222763644659531</v>
      </c>
      <c r="P8" s="108">
        <v>1.3752698597834221</v>
      </c>
      <c r="Q8" s="108">
        <v>1.2530012219319895</v>
      </c>
    </row>
    <row r="9" spans="1:17" ht="11.45" customHeight="1" x14ac:dyDescent="0.25">
      <c r="A9" s="147" t="s">
        <v>146</v>
      </c>
      <c r="B9" s="105">
        <v>0.17979818470739783</v>
      </c>
      <c r="C9" s="105">
        <v>0.20832415030257542</v>
      </c>
      <c r="D9" s="105">
        <v>0.25192560800630326</v>
      </c>
      <c r="E9" s="105">
        <v>0.26249392253908704</v>
      </c>
      <c r="F9" s="105">
        <v>0.44447820061548626</v>
      </c>
      <c r="G9" s="105">
        <v>0.24790999112620232</v>
      </c>
      <c r="H9" s="105">
        <v>0.42348190718941225</v>
      </c>
      <c r="I9" s="105">
        <v>0.40185936399153221</v>
      </c>
      <c r="J9" s="105">
        <v>2.8625135419863157</v>
      </c>
      <c r="K9" s="105">
        <v>2.6974797840392948</v>
      </c>
      <c r="L9" s="105">
        <v>3.0128205128205128</v>
      </c>
      <c r="M9" s="105">
        <v>2.6027459595134346</v>
      </c>
      <c r="N9" s="105">
        <v>3.047558238679513</v>
      </c>
      <c r="O9" s="105">
        <v>3.2996612183605238</v>
      </c>
      <c r="P9" s="105">
        <v>3.5750233418650148</v>
      </c>
      <c r="Q9" s="105">
        <v>3.9366659611020176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1114.043649547817</v>
      </c>
      <c r="C13" s="68">
        <f t="shared" si="2"/>
        <v>1159.0845276287935</v>
      </c>
      <c r="D13" s="68">
        <f t="shared" si="2"/>
        <v>1110.5489390110781</v>
      </c>
      <c r="E13" s="68">
        <f t="shared" si="2"/>
        <v>1188.4222312811055</v>
      </c>
      <c r="F13" s="68">
        <f t="shared" si="2"/>
        <v>1165.617248822228</v>
      </c>
      <c r="G13" s="68">
        <f t="shared" si="2"/>
        <v>1486.1432335536495</v>
      </c>
      <c r="H13" s="68">
        <f t="shared" si="2"/>
        <v>796.14156825974919</v>
      </c>
      <c r="I13" s="68">
        <f t="shared" si="2"/>
        <v>797.62849686320146</v>
      </c>
      <c r="J13" s="68">
        <f t="shared" si="2"/>
        <v>528.73634398711545</v>
      </c>
      <c r="K13" s="68">
        <f t="shared" si="2"/>
        <v>516.23580127230309</v>
      </c>
      <c r="L13" s="68">
        <f t="shared" si="2"/>
        <v>526.13067052792746</v>
      </c>
      <c r="M13" s="68">
        <f t="shared" si="2"/>
        <v>477.56190702546826</v>
      </c>
      <c r="N13" s="68">
        <f t="shared" si="2"/>
        <v>423.79472603433726</v>
      </c>
      <c r="O13" s="68">
        <f t="shared" si="2"/>
        <v>393.2078391767912</v>
      </c>
      <c r="P13" s="68">
        <f t="shared" si="2"/>
        <v>340.84455494885145</v>
      </c>
      <c r="Q13" s="68">
        <f t="shared" si="2"/>
        <v>359.48986405339866</v>
      </c>
    </row>
    <row r="14" spans="1:17" ht="11.45" customHeight="1" x14ac:dyDescent="0.25">
      <c r="A14" s="148" t="s">
        <v>147</v>
      </c>
      <c r="B14" s="77">
        <f t="shared" ref="B14:Q14" si="3">IF(B4=0,"",B4/B8)</f>
        <v>1245.2638910629871</v>
      </c>
      <c r="C14" s="77">
        <f t="shared" si="3"/>
        <v>1310.7515127682066</v>
      </c>
      <c r="D14" s="77">
        <f t="shared" si="3"/>
        <v>1255.4719877733155</v>
      </c>
      <c r="E14" s="77">
        <f t="shared" si="3"/>
        <v>1344.0178345693027</v>
      </c>
      <c r="F14" s="77">
        <f t="shared" si="3"/>
        <v>1417.0508008185982</v>
      </c>
      <c r="G14" s="77">
        <f t="shared" si="3"/>
        <v>1686.2544888336847</v>
      </c>
      <c r="H14" s="77">
        <f t="shared" si="3"/>
        <v>968.88382553755378</v>
      </c>
      <c r="I14" s="77">
        <f t="shared" si="3"/>
        <v>956.15239579349873</v>
      </c>
      <c r="J14" s="77">
        <f t="shared" si="3"/>
        <v>1036.9561223621592</v>
      </c>
      <c r="K14" s="77">
        <f t="shared" si="3"/>
        <v>950.15219742625311</v>
      </c>
      <c r="L14" s="77">
        <f t="shared" si="3"/>
        <v>1100</v>
      </c>
      <c r="M14" s="77">
        <f t="shared" si="3"/>
        <v>937.41852345687846</v>
      </c>
      <c r="N14" s="77">
        <f t="shared" si="3"/>
        <v>893.19365724249167</v>
      </c>
      <c r="O14" s="77">
        <f t="shared" si="3"/>
        <v>823.92275193469425</v>
      </c>
      <c r="P14" s="77">
        <f t="shared" si="3"/>
        <v>706.24719670301226</v>
      </c>
      <c r="Q14" s="77">
        <f t="shared" si="3"/>
        <v>787.41563283553785</v>
      </c>
    </row>
    <row r="15" spans="1:17" ht="11.45" customHeight="1" x14ac:dyDescent="0.25">
      <c r="A15" s="147" t="s">
        <v>146</v>
      </c>
      <c r="B15" s="74">
        <f t="shared" ref="B15:Q15" si="4">IF(B5=0,"",B5/B9)</f>
        <v>353.37397929460735</v>
      </c>
      <c r="C15" s="74">
        <f t="shared" si="4"/>
        <v>371.93959455713713</v>
      </c>
      <c r="D15" s="74">
        <f t="shared" si="4"/>
        <v>356.23611553516446</v>
      </c>
      <c r="E15" s="74">
        <f t="shared" si="4"/>
        <v>381.34216225556406</v>
      </c>
      <c r="F15" s="74">
        <f t="shared" si="4"/>
        <v>402.04446416617765</v>
      </c>
      <c r="G15" s="74">
        <f t="shared" si="4"/>
        <v>478.39943626808036</v>
      </c>
      <c r="H15" s="74">
        <f t="shared" si="4"/>
        <v>274.8641630820307</v>
      </c>
      <c r="I15" s="74">
        <f t="shared" si="4"/>
        <v>271.23916913952212</v>
      </c>
      <c r="J15" s="74">
        <f t="shared" si="4"/>
        <v>294.14708005738589</v>
      </c>
      <c r="K15" s="74">
        <f t="shared" si="4"/>
        <v>269.51082425217152</v>
      </c>
      <c r="L15" s="74">
        <f t="shared" si="4"/>
        <v>312</v>
      </c>
      <c r="M15" s="74">
        <f t="shared" si="4"/>
        <v>265.87304745230097</v>
      </c>
      <c r="N15" s="74">
        <f t="shared" si="4"/>
        <v>253.31755442826338</v>
      </c>
      <c r="O15" s="74">
        <f t="shared" si="4"/>
        <v>233.66035146574248</v>
      </c>
      <c r="P15" s="74">
        <f t="shared" si="4"/>
        <v>200.2784126233083</v>
      </c>
      <c r="Q15" s="74">
        <f t="shared" si="4"/>
        <v>223.28539141632825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0.95333170431378056</v>
      </c>
      <c r="C18" s="115">
        <f t="shared" si="6"/>
        <v>0.94815943044864182</v>
      </c>
      <c r="D18" s="115">
        <f t="shared" si="6"/>
        <v>0.94830314977022623</v>
      </c>
      <c r="E18" s="115">
        <f t="shared" si="6"/>
        <v>0.94813655259699214</v>
      </c>
      <c r="F18" s="115">
        <f t="shared" si="6"/>
        <v>0.914557765369716</v>
      </c>
      <c r="G18" s="115">
        <f t="shared" si="6"/>
        <v>0.94666814536759292</v>
      </c>
      <c r="H18" s="115">
        <f t="shared" si="6"/>
        <v>0.91406805621247933</v>
      </c>
      <c r="I18" s="115">
        <f t="shared" si="6"/>
        <v>0.92129343914276907</v>
      </c>
      <c r="J18" s="115">
        <f t="shared" si="6"/>
        <v>0.6193728540471658</v>
      </c>
      <c r="K18" s="115">
        <f t="shared" si="6"/>
        <v>0.66717510098956512</v>
      </c>
      <c r="L18" s="115">
        <f t="shared" si="6"/>
        <v>0.56813523580450376</v>
      </c>
      <c r="M18" s="115">
        <f t="shared" si="6"/>
        <v>0.61876598099469504</v>
      </c>
      <c r="N18" s="115">
        <f t="shared" si="6"/>
        <v>0.56151378551091646</v>
      </c>
      <c r="O18" s="115">
        <f t="shared" si="6"/>
        <v>0.56638165541896057</v>
      </c>
      <c r="P18" s="115">
        <f t="shared" si="6"/>
        <v>0.57564850234643006</v>
      </c>
      <c r="Q18" s="115">
        <f t="shared" si="6"/>
        <v>0.52884617835553649</v>
      </c>
    </row>
    <row r="19" spans="1:17" ht="11.45" customHeight="1" x14ac:dyDescent="0.25">
      <c r="A19" s="147" t="s">
        <v>146</v>
      </c>
      <c r="B19" s="28">
        <f t="shared" ref="B19:Q19" si="7">IF(B5=0,0,B5/B$3)</f>
        <v>4.6668295686219392E-2</v>
      </c>
      <c r="C19" s="28">
        <f t="shared" si="7"/>
        <v>5.1840569551358233E-2</v>
      </c>
      <c r="D19" s="28">
        <f t="shared" si="7"/>
        <v>5.1696850229773848E-2</v>
      </c>
      <c r="E19" s="28">
        <f t="shared" si="7"/>
        <v>5.1863447403007946E-2</v>
      </c>
      <c r="F19" s="28">
        <f t="shared" si="7"/>
        <v>8.544223463028397E-2</v>
      </c>
      <c r="G19" s="28">
        <f t="shared" si="7"/>
        <v>5.3331854632407159E-2</v>
      </c>
      <c r="H19" s="28">
        <f t="shared" si="7"/>
        <v>8.5931943787520643E-2</v>
      </c>
      <c r="I19" s="28">
        <f t="shared" si="7"/>
        <v>7.8706560857230892E-2</v>
      </c>
      <c r="J19" s="28">
        <f t="shared" si="7"/>
        <v>0.38062714595283414</v>
      </c>
      <c r="K19" s="28">
        <f t="shared" si="7"/>
        <v>0.33282489901043488</v>
      </c>
      <c r="L19" s="28">
        <f t="shared" si="7"/>
        <v>0.43186476419549624</v>
      </c>
      <c r="M19" s="28">
        <f t="shared" si="7"/>
        <v>0.3812340190053049</v>
      </c>
      <c r="N19" s="28">
        <f t="shared" si="7"/>
        <v>0.43848621448908343</v>
      </c>
      <c r="O19" s="28">
        <f t="shared" si="7"/>
        <v>0.43361834458103943</v>
      </c>
      <c r="P19" s="28">
        <f t="shared" si="7"/>
        <v>0.42435149765356994</v>
      </c>
      <c r="Q19" s="28">
        <f t="shared" si="7"/>
        <v>0.47115382164446362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0.85287394802459948</v>
      </c>
      <c r="C22" s="115">
        <f t="shared" si="9"/>
        <v>0.83844795512564596</v>
      </c>
      <c r="D22" s="115">
        <f t="shared" si="9"/>
        <v>0.83883755837994822</v>
      </c>
      <c r="E22" s="115">
        <f t="shared" si="9"/>
        <v>0.8383717302066731</v>
      </c>
      <c r="F22" s="115">
        <f t="shared" si="9"/>
        <v>0.75228376127619068</v>
      </c>
      <c r="G22" s="115">
        <f t="shared" si="9"/>
        <v>0.83432510808728333</v>
      </c>
      <c r="H22" s="115">
        <f t="shared" si="9"/>
        <v>0.75109890018587921</v>
      </c>
      <c r="I22" s="115">
        <f t="shared" si="9"/>
        <v>0.7685489303444496</v>
      </c>
      <c r="J22" s="115">
        <f t="shared" si="9"/>
        <v>0.31581368907660384</v>
      </c>
      <c r="K22" s="115">
        <f t="shared" si="9"/>
        <v>0.36248895048733532</v>
      </c>
      <c r="L22" s="115">
        <f t="shared" si="9"/>
        <v>0.27173942960396885</v>
      </c>
      <c r="M22" s="115">
        <f t="shared" si="9"/>
        <v>0.31522639513950707</v>
      </c>
      <c r="N22" s="115">
        <f t="shared" si="9"/>
        <v>0.26642215712745182</v>
      </c>
      <c r="O22" s="115">
        <f t="shared" si="9"/>
        <v>0.27029925603306504</v>
      </c>
      <c r="P22" s="115">
        <f t="shared" si="9"/>
        <v>0.27781583913564156</v>
      </c>
      <c r="Q22" s="115">
        <f t="shared" si="9"/>
        <v>0.24144153714293756</v>
      </c>
    </row>
    <row r="23" spans="1:17" ht="11.45" customHeight="1" x14ac:dyDescent="0.25">
      <c r="A23" s="147" t="s">
        <v>146</v>
      </c>
      <c r="B23" s="28">
        <f t="shared" ref="B23:Q23" si="10">IF(B9=0,0,B9/B$7)</f>
        <v>0.14712605197540046</v>
      </c>
      <c r="C23" s="28">
        <f t="shared" si="10"/>
        <v>0.16155204487435404</v>
      </c>
      <c r="D23" s="28">
        <f t="shared" si="10"/>
        <v>0.16116244162005175</v>
      </c>
      <c r="E23" s="28">
        <f t="shared" si="10"/>
        <v>0.16162826979332692</v>
      </c>
      <c r="F23" s="28">
        <f t="shared" si="10"/>
        <v>0.24771623872380941</v>
      </c>
      <c r="G23" s="28">
        <f t="shared" si="10"/>
        <v>0.16567489191271659</v>
      </c>
      <c r="H23" s="28">
        <f t="shared" si="10"/>
        <v>0.24890109981412079</v>
      </c>
      <c r="I23" s="28">
        <f t="shared" si="10"/>
        <v>0.23145106965555043</v>
      </c>
      <c r="J23" s="28">
        <f t="shared" si="10"/>
        <v>0.6841863109233961</v>
      </c>
      <c r="K23" s="28">
        <f t="shared" si="10"/>
        <v>0.63751104951266468</v>
      </c>
      <c r="L23" s="28">
        <f t="shared" si="10"/>
        <v>0.72826057039603109</v>
      </c>
      <c r="M23" s="28">
        <f t="shared" si="10"/>
        <v>0.68477360486049288</v>
      </c>
      <c r="N23" s="28">
        <f t="shared" si="10"/>
        <v>0.73357784287254812</v>
      </c>
      <c r="O23" s="28">
        <f t="shared" si="10"/>
        <v>0.72970074396693496</v>
      </c>
      <c r="P23" s="28">
        <f t="shared" si="10"/>
        <v>0.72218416086435844</v>
      </c>
      <c r="Q23" s="28">
        <f t="shared" si="10"/>
        <v>0.7585584628570623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28.543521662112681</v>
      </c>
      <c r="C4" s="100">
        <v>29.39873</v>
      </c>
      <c r="D4" s="100">
        <v>35.298929999999999</v>
      </c>
      <c r="E4" s="100">
        <v>36.294170000000001</v>
      </c>
      <c r="F4" s="100">
        <v>36.299849999999999</v>
      </c>
      <c r="G4" s="100">
        <v>32.650207873090146</v>
      </c>
      <c r="H4" s="100">
        <v>33.699939999999998</v>
      </c>
      <c r="I4" s="100">
        <v>34.698</v>
      </c>
      <c r="J4" s="100">
        <v>42.702069999999999</v>
      </c>
      <c r="K4" s="100">
        <v>46.900300000000001</v>
      </c>
      <c r="L4" s="100">
        <v>37.618208075097968</v>
      </c>
      <c r="M4" s="100">
        <v>37.617512171917085</v>
      </c>
      <c r="N4" s="100">
        <v>36.590868501745227</v>
      </c>
      <c r="O4" s="100">
        <v>39.791238625230633</v>
      </c>
      <c r="P4" s="100">
        <v>43.875542492788831</v>
      </c>
      <c r="Q4" s="100">
        <v>41.822591974588185</v>
      </c>
    </row>
    <row r="5" spans="1:17" ht="11.45" customHeight="1" x14ac:dyDescent="0.25">
      <c r="A5" s="95" t="s">
        <v>120</v>
      </c>
      <c r="B5" s="20">
        <v>28.543521662112681</v>
      </c>
      <c r="C5" s="20">
        <v>29.39873</v>
      </c>
      <c r="D5" s="20">
        <v>35.298929999999999</v>
      </c>
      <c r="E5" s="20">
        <v>36.294170000000001</v>
      </c>
      <c r="F5" s="20">
        <v>36.299849999999999</v>
      </c>
      <c r="G5" s="20">
        <v>32.650207873090146</v>
      </c>
      <c r="H5" s="20">
        <v>33.699939999999998</v>
      </c>
      <c r="I5" s="20">
        <v>34.698</v>
      </c>
      <c r="J5" s="20">
        <v>42.702069999999999</v>
      </c>
      <c r="K5" s="20">
        <v>46.900300000000001</v>
      </c>
      <c r="L5" s="20">
        <v>37.618208075097968</v>
      </c>
      <c r="M5" s="20">
        <v>37.617512171917085</v>
      </c>
      <c r="N5" s="20">
        <v>36.590868501745227</v>
      </c>
      <c r="O5" s="20">
        <v>39.791238625230633</v>
      </c>
      <c r="P5" s="20">
        <v>43.875542492788831</v>
      </c>
      <c r="Q5" s="20">
        <v>41.822591974588185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1.0748066794143825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26.513270677864675</v>
      </c>
      <c r="C9" s="20">
        <v>26.499880000000001</v>
      </c>
      <c r="D9" s="20">
        <v>28.599810000000002</v>
      </c>
      <c r="E9" s="20">
        <v>29.59618</v>
      </c>
      <c r="F9" s="20">
        <v>29.59759</v>
      </c>
      <c r="G9" s="20">
        <v>32.650207873090146</v>
      </c>
      <c r="H9" s="20">
        <v>33.699939999999998</v>
      </c>
      <c r="I9" s="20">
        <v>34.698</v>
      </c>
      <c r="J9" s="20">
        <v>40.801609999999997</v>
      </c>
      <c r="K9" s="20">
        <v>46.900300000000001</v>
      </c>
      <c r="L9" s="20">
        <v>35.70747771460961</v>
      </c>
      <c r="M9" s="20">
        <v>35.706814271155928</v>
      </c>
      <c r="N9" s="20">
        <v>34.680137955649059</v>
      </c>
      <c r="O9" s="20">
        <v>39.791238625230633</v>
      </c>
      <c r="P9" s="20">
        <v>43.875542492788831</v>
      </c>
      <c r="Q9" s="20">
        <v>41.822591974588185</v>
      </c>
    </row>
    <row r="10" spans="1:17" ht="11.45" customHeight="1" x14ac:dyDescent="0.25">
      <c r="A10" s="17" t="s">
        <v>153</v>
      </c>
      <c r="B10" s="20">
        <v>0.95544430483362197</v>
      </c>
      <c r="C10" s="20">
        <v>2.8988499999999999</v>
      </c>
      <c r="D10" s="20">
        <v>6.6991199999999997</v>
      </c>
      <c r="E10" s="20">
        <v>6.6979899999999999</v>
      </c>
      <c r="F10" s="20">
        <v>6.7022599999999999</v>
      </c>
      <c r="G10" s="20">
        <v>0</v>
      </c>
      <c r="H10" s="20">
        <v>0</v>
      </c>
      <c r="I10" s="20">
        <v>0</v>
      </c>
      <c r="J10" s="20">
        <v>1.90046</v>
      </c>
      <c r="K10" s="20">
        <v>0</v>
      </c>
      <c r="L10" s="20">
        <v>1.9107303604883592</v>
      </c>
      <c r="M10" s="20">
        <v>1.9106979007611558</v>
      </c>
      <c r="N10" s="20">
        <v>1.910730546096171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28.543521662112681</v>
      </c>
      <c r="C19" s="71">
        <f t="shared" si="0"/>
        <v>29.39873</v>
      </c>
      <c r="D19" s="71">
        <f t="shared" si="0"/>
        <v>35.298929999999999</v>
      </c>
      <c r="E19" s="71">
        <f t="shared" si="0"/>
        <v>36.294170000000001</v>
      </c>
      <c r="F19" s="71">
        <f t="shared" si="0"/>
        <v>36.299850000000006</v>
      </c>
      <c r="G19" s="71">
        <f t="shared" si="0"/>
        <v>32.650207873090146</v>
      </c>
      <c r="H19" s="71">
        <f t="shared" si="0"/>
        <v>33.699939999999991</v>
      </c>
      <c r="I19" s="71">
        <f t="shared" si="0"/>
        <v>34.697999999999993</v>
      </c>
      <c r="J19" s="71">
        <f t="shared" si="0"/>
        <v>42.702069999999999</v>
      </c>
      <c r="K19" s="71">
        <f t="shared" si="0"/>
        <v>46.900300000000009</v>
      </c>
      <c r="L19" s="71">
        <f t="shared" si="0"/>
        <v>37.618208075097961</v>
      </c>
      <c r="M19" s="71">
        <f t="shared" si="0"/>
        <v>37.617512171917092</v>
      </c>
      <c r="N19" s="71">
        <f t="shared" si="0"/>
        <v>36.590868501745227</v>
      </c>
      <c r="O19" s="71">
        <f t="shared" si="0"/>
        <v>39.791238625230626</v>
      </c>
      <c r="P19" s="71">
        <f t="shared" si="0"/>
        <v>43.875542492788824</v>
      </c>
      <c r="Q19" s="71">
        <f t="shared" si="0"/>
        <v>41.822591974588185</v>
      </c>
    </row>
    <row r="20" spans="1:17" ht="11.45" customHeight="1" x14ac:dyDescent="0.25">
      <c r="A20" s="148" t="s">
        <v>147</v>
      </c>
      <c r="B20" s="70">
        <v>27.859681981503638</v>
      </c>
      <c r="C20" s="70">
        <v>28.613928010572742</v>
      </c>
      <c r="D20" s="70">
        <v>34.358894461341315</v>
      </c>
      <c r="E20" s="70">
        <v>35.324011504142803</v>
      </c>
      <c r="F20" s="70">
        <v>34.672708261240352</v>
      </c>
      <c r="G20" s="70">
        <v>31.751289140834029</v>
      </c>
      <c r="H20" s="70">
        <v>32.178997686832872</v>
      </c>
      <c r="I20" s="70">
        <v>33.268436484812412</v>
      </c>
      <c r="J20" s="70">
        <v>32.615850986656568</v>
      </c>
      <c r="K20" s="70">
        <v>37.485946012771102</v>
      </c>
      <c r="L20" s="70">
        <v>27.203261026728033</v>
      </c>
      <c r="M20" s="70">
        <v>28.70567857298445</v>
      </c>
      <c r="N20" s="70">
        <v>26.255194976709284</v>
      </c>
      <c r="O20" s="70">
        <v>28.706955699004073</v>
      </c>
      <c r="P20" s="70">
        <v>31.980428369683544</v>
      </c>
      <c r="Q20" s="70">
        <v>28.848714935069609</v>
      </c>
    </row>
    <row r="21" spans="1:17" ht="11.45" customHeight="1" x14ac:dyDescent="0.25">
      <c r="A21" s="147" t="s">
        <v>146</v>
      </c>
      <c r="B21" s="69">
        <v>0.68383968060904521</v>
      </c>
      <c r="C21" s="69">
        <v>0.78480198942725887</v>
      </c>
      <c r="D21" s="69">
        <v>0.94003553865868361</v>
      </c>
      <c r="E21" s="69">
        <v>0.97015849585719971</v>
      </c>
      <c r="F21" s="69">
        <v>1.6271417387596541</v>
      </c>
      <c r="G21" s="69">
        <v>0.89891873225611785</v>
      </c>
      <c r="H21" s="69">
        <v>1.5209423131671174</v>
      </c>
      <c r="I21" s="69">
        <v>1.4295635151875836</v>
      </c>
      <c r="J21" s="69">
        <v>10.086219013343429</v>
      </c>
      <c r="K21" s="69">
        <v>9.4143539872289068</v>
      </c>
      <c r="L21" s="69">
        <v>10.41494704836993</v>
      </c>
      <c r="M21" s="69">
        <v>8.91183359893264</v>
      </c>
      <c r="N21" s="69">
        <v>10.335673525035943</v>
      </c>
      <c r="O21" s="69">
        <v>11.084282926226553</v>
      </c>
      <c r="P21" s="69">
        <v>11.895114123105284</v>
      </c>
      <c r="Q21" s="69">
        <v>12.973877039518577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2335.671885928763</v>
      </c>
      <c r="C25" s="68">
        <f>IF(C19=0,"",C19/TrNavi_act!C7*100)</f>
        <v>2279.8244664916815</v>
      </c>
      <c r="D25" s="68">
        <f>IF(D19=0,"",D19/TrNavi_act!D7*100)</f>
        <v>2258.151440179498</v>
      </c>
      <c r="E25" s="68">
        <f>IF(E19=0,"",E19/TrNavi_act!E7*100)</f>
        <v>2234.7808451875158</v>
      </c>
      <c r="F25" s="68">
        <f>IF(F19=0,"",F19/TrNavi_act!F7*100)</f>
        <v>2023.060365117303</v>
      </c>
      <c r="G25" s="68">
        <f>IF(G19=0,"",G19/TrNavi_act!G7*100)</f>
        <v>2181.9692041166027</v>
      </c>
      <c r="H25" s="68">
        <f>IF(H19=0,"",H19/TrNavi_act!H7*100)</f>
        <v>1980.7108609053682</v>
      </c>
      <c r="I25" s="68">
        <f>IF(I19=0,"",I19/TrNavi_act!I7*100)</f>
        <v>1998.4327689020852</v>
      </c>
      <c r="J25" s="68">
        <f>IF(J19=0,"",J19/TrNavi_act!J7*100)</f>
        <v>1020.6474594289377</v>
      </c>
      <c r="K25" s="68">
        <f>IF(K19=0,"",K19/TrNavi_act!K7*100)</f>
        <v>1108.4220038411709</v>
      </c>
      <c r="L25" s="68">
        <f>IF(L19=0,"",L19/TrNavi_act!L7*100)</f>
        <v>909.30931841008476</v>
      </c>
      <c r="M25" s="68">
        <f>IF(M19=0,"",M19/TrNavi_act!M7*100)</f>
        <v>989.70394408614106</v>
      </c>
      <c r="N25" s="68">
        <f>IF(N19=0,"",N19/TrNavi_act!N7*100)</f>
        <v>880.77891485919247</v>
      </c>
      <c r="O25" s="68">
        <f>IF(O19=0,"",O19/TrNavi_act!O7*100)</f>
        <v>879.9599263897569</v>
      </c>
      <c r="P25" s="68">
        <f>IF(P19=0,"",P19/TrNavi_act!P7*100)</f>
        <v>886.32209660184105</v>
      </c>
      <c r="Q25" s="68">
        <f>IF(Q19=0,"",Q19/TrNavi_act!Q7*100)</f>
        <v>805.88196698458921</v>
      </c>
    </row>
    <row r="26" spans="1:17" ht="11.45" customHeight="1" x14ac:dyDescent="0.25">
      <c r="A26" s="148" t="s">
        <v>147</v>
      </c>
      <c r="B26" s="77">
        <f>IF(B20=0,"",B20/TrNavi_act!B8*100)</f>
        <v>2672.9792322383337</v>
      </c>
      <c r="C26" s="77">
        <f>IF(C20=0,"",C20/TrNavi_act!C8*100)</f>
        <v>2646.514091325083</v>
      </c>
      <c r="D26" s="77">
        <f>IF(D20=0,"",D20/TrNavi_act!D8*100)</f>
        <v>2620.3109815099833</v>
      </c>
      <c r="E26" s="77">
        <f>IF(E20=0,"",E20/TrNavi_act!E8*100)</f>
        <v>2594.3673084257262</v>
      </c>
      <c r="F26" s="77">
        <f>IF(F20=0,"",F20/TrNavi_act!F8*100)</f>
        <v>2568.6805033918081</v>
      </c>
      <c r="G26" s="77">
        <f>IF(G20=0,"",G20/TrNavi_act!G8*100)</f>
        <v>2543.2480231602062</v>
      </c>
      <c r="H26" s="77">
        <f>IF(H20=0,"",H20/TrNavi_act!H8*100)</f>
        <v>2518.06734966357</v>
      </c>
      <c r="I26" s="77">
        <f>IF(I20=0,"",I20/TrNavi_act!I8*100)</f>
        <v>2493.1359897659113</v>
      </c>
      <c r="J26" s="77">
        <f>IF(J20=0,"",J20/TrNavi_act!J8*100)</f>
        <v>2468.4514750157537</v>
      </c>
      <c r="K26" s="77">
        <f>IF(K20=0,"",K20/TrNavi_act!K8*100)</f>
        <v>2444.0113614017364</v>
      </c>
      <c r="L26" s="77">
        <f>IF(L20=0,"",L20/TrNavi_act!L8*100)</f>
        <v>2419.8132291106299</v>
      </c>
      <c r="M26" s="77">
        <f>IF(M20=0,"",M20/TrNavi_act!M8*100)</f>
        <v>2395.8546822877524</v>
      </c>
      <c r="N26" s="77">
        <f>IF(N20=0,"",N20/TrNavi_act!N8*100)</f>
        <v>2372.1333487997549</v>
      </c>
      <c r="O26" s="77">
        <f>IF(O20=0,"",O20/TrNavi_act!O8*100)</f>
        <v>2348.6468799997574</v>
      </c>
      <c r="P26" s="77">
        <f>IF(P20=0,"",P20/TrNavi_act!P8*100)</f>
        <v>2325.3929504948092</v>
      </c>
      <c r="Q26" s="77">
        <f>IF(Q20=0,"",Q20/TrNavi_act!Q8*100)</f>
        <v>2302.3692579156527</v>
      </c>
    </row>
    <row r="27" spans="1:17" ht="11.45" customHeight="1" x14ac:dyDescent="0.25">
      <c r="A27" s="147" t="s">
        <v>146</v>
      </c>
      <c r="B27" s="74">
        <f>IF(B21=0,"",B21/TrNavi_act!B9*100)</f>
        <v>380.33736643221431</v>
      </c>
      <c r="C27" s="74">
        <f>IF(C21=0,"",C21/TrNavi_act!C9*100)</f>
        <v>376.72156026432464</v>
      </c>
      <c r="D27" s="74">
        <f>IF(D21=0,"",D21/TrNavi_act!D9*100)</f>
        <v>373.14012898409425</v>
      </c>
      <c r="E27" s="74">
        <f>IF(E21=0,"",E21/TrNavi_act!E9*100)</f>
        <v>369.59274579499521</v>
      </c>
      <c r="F27" s="74">
        <f>IF(F21=0,"",F21/TrNavi_act!F9*100)</f>
        <v>366.0790870073015</v>
      </c>
      <c r="G27" s="74">
        <f>IF(G21=0,"",G21/TrNavi_act!G9*100)</f>
        <v>362.5988320085533</v>
      </c>
      <c r="H27" s="74">
        <f>IF(H21=0,"",H21/TrNavi_act!H9*100)</f>
        <v>359.15166323430202</v>
      </c>
      <c r="I27" s="74">
        <f>IF(I21=0,"",I21/TrNavi_act!I9*100)</f>
        <v>355.73726613913288</v>
      </c>
      <c r="J27" s="74">
        <f>IF(J21=0,"",J21/TrNavi_act!J9*100)</f>
        <v>352.35532916796404</v>
      </c>
      <c r="K27" s="74">
        <f>IF(K21=0,"",K21/TrNavi_act!K9*100)</f>
        <v>349.00554372761763</v>
      </c>
      <c r="L27" s="74">
        <f>IF(L21=0,"",L21/TrNavi_act!L9*100)</f>
        <v>345.68760415866154</v>
      </c>
      <c r="M27" s="74">
        <f>IF(M21=0,"",M21/TrNavi_act!M9*100)</f>
        <v>342.40120770751849</v>
      </c>
      <c r="N27" s="74">
        <f>IF(N21=0,"",N21/TrNavi_act!N9*100)</f>
        <v>339.14605449884112</v>
      </c>
      <c r="O27" s="74">
        <f>IF(O21=0,"",O21/TrNavi_act!O9*100)</f>
        <v>335.92184750814846</v>
      </c>
      <c r="P27" s="74">
        <f>IF(P21=0,"",P21/TrNavi_act!P9*100)</f>
        <v>332.72829253472372</v>
      </c>
      <c r="Q27" s="74">
        <f>IF(Q21=0,"",Q21/TrNavi_act!Q9*100)</f>
        <v>329.56509817476893</v>
      </c>
    </row>
    <row r="29" spans="1:17" ht="11.45" customHeight="1" x14ac:dyDescent="0.25">
      <c r="A29" s="27" t="s">
        <v>151</v>
      </c>
      <c r="B29" s="68">
        <f>IF(B19=0,"",B19/TrNavi_act!B3*1000)</f>
        <v>20.96571249139831</v>
      </c>
      <c r="C29" s="68">
        <f>IF(C19=0,"",C19/TrNavi_act!C3*1000)</f>
        <v>19.669182118716147</v>
      </c>
      <c r="D29" s="68">
        <f>IF(D19=0,"",D19/TrNavi_act!D3*1000)</f>
        <v>20.333650871706176</v>
      </c>
      <c r="E29" s="68">
        <f>IF(E19=0,"",E19/TrNavi_act!E3*1000)</f>
        <v>18.804603165143149</v>
      </c>
      <c r="F29" s="68">
        <f>IF(F19=0,"",F19/TrNavi_act!F3*1000)</f>
        <v>17.356129271091852</v>
      </c>
      <c r="G29" s="68">
        <f>IF(G19=0,"",G19/TrNavi_act!G3*1000)</f>
        <v>14.682092242879593</v>
      </c>
      <c r="H29" s="68">
        <f>IF(H19=0,"",H19/TrNavi_act!H3*1000)</f>
        <v>24.878877574938294</v>
      </c>
      <c r="I29" s="68">
        <f>IF(I19=0,"",I19/TrNavi_act!I3*1000)</f>
        <v>25.054681180038504</v>
      </c>
      <c r="J29" s="68">
        <f>IF(J19=0,"",J19/TrNavi_act!J3*1000)</f>
        <v>19.303523789047674</v>
      </c>
      <c r="K29" s="68">
        <f>IF(K19=0,"",K19/TrNavi_act!K3*1000)</f>
        <v>21.471234678210593</v>
      </c>
      <c r="L29" s="68">
        <f>IF(L19=0,"",L19/TrNavi_act!L3*1000)</f>
        <v>17.282955914690739</v>
      </c>
      <c r="M29" s="68">
        <f>IF(M19=0,"",M19/TrNavi_act!M3*1000)</f>
        <v>20.724097326995562</v>
      </c>
      <c r="N29" s="68">
        <f>IF(N19=0,"",N19/TrNavi_act!N3*1000)</f>
        <v>20.783149500256613</v>
      </c>
      <c r="O29" s="68">
        <f>IF(O19=0,"",O19/TrNavi_act!O3*1000)</f>
        <v>22.379002621921682</v>
      </c>
      <c r="P29" s="68">
        <f>IF(P19=0,"",P19/TrNavi_act!P3*1000)</f>
        <v>26.00370414410305</v>
      </c>
      <c r="Q29" s="68">
        <f>IF(Q19=0,"",Q19/TrNavi_act!Q3*1000)</f>
        <v>22.417376609674971</v>
      </c>
    </row>
    <row r="30" spans="1:17" ht="11.45" customHeight="1" x14ac:dyDescent="0.25">
      <c r="A30" s="148" t="s">
        <v>147</v>
      </c>
      <c r="B30" s="77">
        <f>IF(B20=0,"",B20/TrNavi_act!B4*1000)</f>
        <v>21.465162937926468</v>
      </c>
      <c r="C30" s="77">
        <f>IF(C20=0,"",C20/TrNavi_act!C4*1000)</f>
        <v>20.190814700918011</v>
      </c>
      <c r="D30" s="77">
        <f>IF(D20=0,"",D20/TrNavi_act!D4*1000)</f>
        <v>20.871122629803345</v>
      </c>
      <c r="E30" s="77">
        <f>IF(E20=0,"",E20/TrNavi_act!E4*1000)</f>
        <v>19.3030720403878</v>
      </c>
      <c r="F30" s="77">
        <f>IF(F20=0,"",F20/TrNavi_act!F4*1000)</f>
        <v>18.126947191363492</v>
      </c>
      <c r="G30" s="77">
        <f>IF(G20=0,"",G20/TrNavi_act!G4*1000)</f>
        <v>15.082231300207065</v>
      </c>
      <c r="H30" s="77">
        <f>IF(H20=0,"",H20/TrNavi_act!H4*1000)</f>
        <v>25.989363051514481</v>
      </c>
      <c r="I30" s="77">
        <f>IF(I20=0,"",I20/TrNavi_act!I4*1000)</f>
        <v>26.074671785943597</v>
      </c>
      <c r="J30" s="77">
        <f>IF(J20=0,"",J20/TrNavi_act!J4*1000)</f>
        <v>23.804782302578868</v>
      </c>
      <c r="K30" s="77">
        <f>IF(K20=0,"",K20/TrNavi_act!K4*1000)</f>
        <v>25.722314467324381</v>
      </c>
      <c r="L30" s="77">
        <f>IF(L20=0,"",L20/TrNavi_act!L4*1000)</f>
        <v>21.998302082823908</v>
      </c>
      <c r="M30" s="77">
        <f>IF(M20=0,"",M20/TrNavi_act!M4*1000)</f>
        <v>25.558004480780479</v>
      </c>
      <c r="N30" s="77">
        <f>IF(N20=0,"",N20/TrNavi_act!N4*1000)</f>
        <v>26.557883943366928</v>
      </c>
      <c r="O30" s="77">
        <f>IF(O20=0,"",O20/TrNavi_act!O4*1000)</f>
        <v>28.505668455990349</v>
      </c>
      <c r="P30" s="77">
        <f>IF(P20=0,"",P20/TrNavi_act!P4*1000)</f>
        <v>32.926048575491514</v>
      </c>
      <c r="Q30" s="77">
        <f>IF(Q20=0,"",Q20/TrNavi_act!Q4*1000)</f>
        <v>29.239567541028652</v>
      </c>
    </row>
    <row r="31" spans="1:17" ht="11.45" customHeight="1" x14ac:dyDescent="0.25">
      <c r="A31" s="147" t="s">
        <v>146</v>
      </c>
      <c r="B31" s="74">
        <f>IF(B21=0,"",B21/TrNavi_act!B5*1000)</f>
        <v>10.763026954939646</v>
      </c>
      <c r="C31" s="74">
        <f>IF(C21=0,"",C21/TrNavi_act!C5*1000)</f>
        <v>10.128568342203023</v>
      </c>
      <c r="D31" s="74">
        <f>IF(D21=0,"",D21/TrNavi_act!D5*1000)</f>
        <v>10.47451711692778</v>
      </c>
      <c r="E31" s="74">
        <f>IF(E21=0,"",E21/TrNavi_act!E5*1000)</f>
        <v>9.6918930655064912</v>
      </c>
      <c r="F31" s="74">
        <f>IF(F21=0,"",F21/TrNavi_act!F5*1000)</f>
        <v>9.1054378218223508</v>
      </c>
      <c r="G31" s="74">
        <f>IF(G21=0,"",G21/TrNavi_act!G5*1000)</f>
        <v>7.5794159549419717</v>
      </c>
      <c r="H31" s="74">
        <f>IF(H21=0,"",H21/TrNavi_act!H5*1000)</f>
        <v>13.066514717930561</v>
      </c>
      <c r="I31" s="74">
        <f>IF(I21=0,"",I21/TrNavi_act!I5*1000)</f>
        <v>13.115261607225538</v>
      </c>
      <c r="J31" s="74">
        <f>IF(J21=0,"",J21/TrNavi_act!J5*1000)</f>
        <v>11.978882438650155</v>
      </c>
      <c r="K31" s="74">
        <f>IF(K21=0,"",K21/TrNavi_act!K5*1000)</f>
        <v>12.949592829750904</v>
      </c>
      <c r="L31" s="74">
        <f>IF(L21=0,"",L21/TrNavi_act!L5*1000)</f>
        <v>11.079730902521201</v>
      </c>
      <c r="M31" s="74">
        <f>IF(M21=0,"",M21/TrNavi_act!M5*1000)</f>
        <v>12.878372252792833</v>
      </c>
      <c r="N31" s="74">
        <f>IF(N21=0,"",N21/TrNavi_act!N5*1000)</f>
        <v>13.388178141238269</v>
      </c>
      <c r="O31" s="74">
        <f>IF(O21=0,"",O21/TrNavi_act!O5*1000)</f>
        <v>14.376501849839888</v>
      </c>
      <c r="P31" s="74">
        <f>IF(P21=0,"",P21/TrNavi_act!P5*1000)</f>
        <v>16.613287881431958</v>
      </c>
      <c r="Q31" s="74">
        <f>IF(Q21=0,"",Q21/TrNavi_act!Q5*1000)</f>
        <v>14.759814606960839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0.97604221060372032</v>
      </c>
      <c r="C34" s="52">
        <f t="shared" si="2"/>
        <v>0.97330490162577576</v>
      </c>
      <c r="D34" s="52">
        <f t="shared" si="2"/>
        <v>0.97336929083519863</v>
      </c>
      <c r="E34" s="52">
        <f t="shared" si="2"/>
        <v>0.9732695775696979</v>
      </c>
      <c r="F34" s="52">
        <f t="shared" si="2"/>
        <v>0.955174973484473</v>
      </c>
      <c r="G34" s="52">
        <f t="shared" si="2"/>
        <v>0.97246820798966505</v>
      </c>
      <c r="H34" s="52">
        <f t="shared" si="2"/>
        <v>0.95486810026465574</v>
      </c>
      <c r="I34" s="52">
        <f t="shared" si="2"/>
        <v>0.95879982952367337</v>
      </c>
      <c r="J34" s="52">
        <f t="shared" si="2"/>
        <v>0.76380023232261496</v>
      </c>
      <c r="K34" s="52">
        <f t="shared" si="2"/>
        <v>0.7992687895977445</v>
      </c>
      <c r="L34" s="52">
        <f t="shared" si="2"/>
        <v>0.72314079853090374</v>
      </c>
      <c r="M34" s="52">
        <f t="shared" si="2"/>
        <v>0.7630934879955813</v>
      </c>
      <c r="N34" s="52">
        <f t="shared" si="2"/>
        <v>0.71753407480494824</v>
      </c>
      <c r="O34" s="52">
        <f t="shared" si="2"/>
        <v>0.72143910797493271</v>
      </c>
      <c r="P34" s="52">
        <f t="shared" si="2"/>
        <v>0.72888963993869016</v>
      </c>
      <c r="Q34" s="52">
        <f t="shared" si="2"/>
        <v>0.68978782932914273</v>
      </c>
    </row>
    <row r="35" spans="1:17" ht="11.45" customHeight="1" x14ac:dyDescent="0.25">
      <c r="A35" s="147" t="s">
        <v>146</v>
      </c>
      <c r="B35" s="46">
        <f t="shared" ref="B35:Q35" si="3">IF(B21=0,0,B21/B$19)</f>
        <v>2.3957789396279773E-2</v>
      </c>
      <c r="C35" s="46">
        <f t="shared" si="3"/>
        <v>2.6695098374224291E-2</v>
      </c>
      <c r="D35" s="46">
        <f t="shared" si="3"/>
        <v>2.6630709164801415E-2</v>
      </c>
      <c r="E35" s="46">
        <f t="shared" si="3"/>
        <v>2.6730422430302159E-2</v>
      </c>
      <c r="F35" s="46">
        <f t="shared" si="3"/>
        <v>4.4825026515527028E-2</v>
      </c>
      <c r="G35" s="46">
        <f t="shared" si="3"/>
        <v>2.7531792010334927E-2</v>
      </c>
      <c r="H35" s="46">
        <f t="shared" si="3"/>
        <v>4.5131899735344268E-2</v>
      </c>
      <c r="I35" s="46">
        <f t="shared" si="3"/>
        <v>4.1200170476326702E-2</v>
      </c>
      <c r="J35" s="46">
        <f t="shared" si="3"/>
        <v>0.23619976767738496</v>
      </c>
      <c r="K35" s="46">
        <f t="shared" si="3"/>
        <v>0.20073121040225553</v>
      </c>
      <c r="L35" s="46">
        <f t="shared" si="3"/>
        <v>0.27685920146909626</v>
      </c>
      <c r="M35" s="46">
        <f t="shared" si="3"/>
        <v>0.23690651200441862</v>
      </c>
      <c r="N35" s="46">
        <f t="shared" si="3"/>
        <v>0.28246592519505176</v>
      </c>
      <c r="O35" s="46">
        <f t="shared" si="3"/>
        <v>0.27856089202506723</v>
      </c>
      <c r="P35" s="46">
        <f t="shared" si="3"/>
        <v>0.27111036006130995</v>
      </c>
      <c r="Q35" s="46">
        <f t="shared" si="3"/>
        <v>0.31021217067085727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88.46996658279852</v>
      </c>
      <c r="C4" s="100">
        <v>91.607690519064022</v>
      </c>
      <c r="D4" s="100">
        <v>110.43764394721201</v>
      </c>
      <c r="E4" s="100">
        <v>113.52513910795201</v>
      </c>
      <c r="F4" s="100">
        <v>113.54335080872401</v>
      </c>
      <c r="G4" s="100">
        <v>101.29461872938289</v>
      </c>
      <c r="H4" s="100">
        <v>104.55132741487199</v>
      </c>
      <c r="I4" s="100">
        <v>107.6477275224</v>
      </c>
      <c r="J4" s="100">
        <v>132.74228068254001</v>
      </c>
      <c r="K4" s="100">
        <v>145.50437244564</v>
      </c>
      <c r="L4" s="100">
        <v>116.97143086831441</v>
      </c>
      <c r="M4" s="100">
        <v>116.96926740042433</v>
      </c>
      <c r="N4" s="100">
        <v>113.78419328760529</v>
      </c>
      <c r="O4" s="100">
        <v>123.44908678620168</v>
      </c>
      <c r="P4" s="100">
        <v>136.12030788982693</v>
      </c>
      <c r="Q4" s="100">
        <v>129.75119560669151</v>
      </c>
    </row>
    <row r="5" spans="1:17" ht="11.45" customHeight="1" x14ac:dyDescent="0.25">
      <c r="A5" s="141" t="s">
        <v>91</v>
      </c>
      <c r="B5" s="140">
        <f t="shared" ref="B5:Q5" si="0">B4</f>
        <v>88.46996658279852</v>
      </c>
      <c r="C5" s="140">
        <f t="shared" si="0"/>
        <v>91.607690519064022</v>
      </c>
      <c r="D5" s="140">
        <f t="shared" si="0"/>
        <v>110.43764394721201</v>
      </c>
      <c r="E5" s="140">
        <f t="shared" si="0"/>
        <v>113.52513910795201</v>
      </c>
      <c r="F5" s="140">
        <f t="shared" si="0"/>
        <v>113.54335080872401</v>
      </c>
      <c r="G5" s="140">
        <f t="shared" si="0"/>
        <v>101.29461872938289</v>
      </c>
      <c r="H5" s="140">
        <f t="shared" si="0"/>
        <v>104.55132741487199</v>
      </c>
      <c r="I5" s="140">
        <f t="shared" si="0"/>
        <v>107.6477275224</v>
      </c>
      <c r="J5" s="140">
        <f t="shared" si="0"/>
        <v>132.74228068254001</v>
      </c>
      <c r="K5" s="140">
        <f t="shared" si="0"/>
        <v>145.50437244564</v>
      </c>
      <c r="L5" s="140">
        <f t="shared" si="0"/>
        <v>116.97143086831441</v>
      </c>
      <c r="M5" s="140">
        <f t="shared" si="0"/>
        <v>116.96926740042433</v>
      </c>
      <c r="N5" s="140">
        <f t="shared" si="0"/>
        <v>113.78419328760529</v>
      </c>
      <c r="O5" s="140">
        <f t="shared" si="0"/>
        <v>123.44908678620168</v>
      </c>
      <c r="P5" s="140">
        <f t="shared" si="0"/>
        <v>136.12030788982693</v>
      </c>
      <c r="Q5" s="140">
        <f t="shared" si="0"/>
        <v>129.75119560669151</v>
      </c>
    </row>
    <row r="7" spans="1:17" ht="11.45" customHeight="1" x14ac:dyDescent="0.25">
      <c r="A7" s="27" t="s">
        <v>100</v>
      </c>
      <c r="B7" s="71">
        <f t="shared" ref="B7:Q7" si="1">SUM(B8:B9)</f>
        <v>88.469966582798534</v>
      </c>
      <c r="C7" s="71">
        <f t="shared" si="1"/>
        <v>91.607690519064022</v>
      </c>
      <c r="D7" s="71">
        <f t="shared" si="1"/>
        <v>110.43764394721201</v>
      </c>
      <c r="E7" s="71">
        <f t="shared" si="1"/>
        <v>113.52513910795203</v>
      </c>
      <c r="F7" s="71">
        <f t="shared" si="1"/>
        <v>113.54335080872404</v>
      </c>
      <c r="G7" s="71">
        <f t="shared" si="1"/>
        <v>101.29461872938289</v>
      </c>
      <c r="H7" s="71">
        <f t="shared" si="1"/>
        <v>104.55132741487198</v>
      </c>
      <c r="I7" s="71">
        <f t="shared" si="1"/>
        <v>107.64772752239999</v>
      </c>
      <c r="J7" s="71">
        <f t="shared" si="1"/>
        <v>132.74228068254001</v>
      </c>
      <c r="K7" s="71">
        <f t="shared" si="1"/>
        <v>145.50437244564003</v>
      </c>
      <c r="L7" s="71">
        <f t="shared" si="1"/>
        <v>116.9714308683144</v>
      </c>
      <c r="M7" s="71">
        <f t="shared" si="1"/>
        <v>116.96926740042436</v>
      </c>
      <c r="N7" s="71">
        <f t="shared" si="1"/>
        <v>113.78419328760529</v>
      </c>
      <c r="O7" s="71">
        <f t="shared" si="1"/>
        <v>123.44908678620166</v>
      </c>
      <c r="P7" s="71">
        <f t="shared" si="1"/>
        <v>136.12030788982693</v>
      </c>
      <c r="Q7" s="71">
        <f t="shared" si="1"/>
        <v>129.75119560669151</v>
      </c>
    </row>
    <row r="8" spans="1:17" ht="11.45" customHeight="1" x14ac:dyDescent="0.25">
      <c r="A8" s="148" t="s">
        <v>147</v>
      </c>
      <c r="B8" s="70">
        <v>86.350421755511931</v>
      </c>
      <c r="C8" s="70">
        <v>89.162214208822121</v>
      </c>
      <c r="D8" s="70">
        <v>107.49661117040792</v>
      </c>
      <c r="E8" s="70">
        <v>110.49056418313765</v>
      </c>
      <c r="F8" s="70">
        <v>108.45376709806121</v>
      </c>
      <c r="G8" s="70">
        <v>98.50579635475934</v>
      </c>
      <c r="H8" s="70">
        <v>99.832727388786822</v>
      </c>
      <c r="I8" s="70">
        <v>103.21262279708795</v>
      </c>
      <c r="J8" s="70">
        <v>101.38858482435784</v>
      </c>
      <c r="K8" s="70">
        <v>116.29710364580612</v>
      </c>
      <c r="L8" s="70">
        <v>84.586813923415278</v>
      </c>
      <c r="M8" s="70">
        <v>89.258486248877674</v>
      </c>
      <c r="N8" s="70">
        <v>81.644035858049264</v>
      </c>
      <c r="O8" s="70">
        <v>89.060999051357385</v>
      </c>
      <c r="P8" s="70">
        <v>99.216682206159575</v>
      </c>
      <c r="Q8" s="70">
        <v>89.50079557040074</v>
      </c>
    </row>
    <row r="9" spans="1:17" ht="11.45" customHeight="1" x14ac:dyDescent="0.25">
      <c r="A9" s="147" t="s">
        <v>146</v>
      </c>
      <c r="B9" s="69">
        <v>2.1195448272865964</v>
      </c>
      <c r="C9" s="69">
        <v>2.4454763102419079</v>
      </c>
      <c r="D9" s="69">
        <v>2.9410327768040947</v>
      </c>
      <c r="E9" s="69">
        <v>3.0345749248143732</v>
      </c>
      <c r="F9" s="69">
        <v>5.0895837106628425</v>
      </c>
      <c r="G9" s="69">
        <v>2.7888223746235465</v>
      </c>
      <c r="H9" s="69">
        <v>4.7186000260851531</v>
      </c>
      <c r="I9" s="69">
        <v>4.435104725312045</v>
      </c>
      <c r="J9" s="69">
        <v>31.353695858182174</v>
      </c>
      <c r="K9" s="69">
        <v>29.207268799833923</v>
      </c>
      <c r="L9" s="69">
        <v>32.384616944899122</v>
      </c>
      <c r="M9" s="69">
        <v>27.710781151546684</v>
      </c>
      <c r="N9" s="69">
        <v>32.140157429556027</v>
      </c>
      <c r="O9" s="69">
        <v>34.388087734844277</v>
      </c>
      <c r="P9" s="69">
        <v>36.90362568366735</v>
      </c>
      <c r="Q9" s="69">
        <v>40.250400036290777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3.099476218459384</v>
      </c>
      <c r="C14" s="100">
        <f>IF(C4=0,0,C4/TrNavi_ene!C4)</f>
        <v>3.1160424453391022</v>
      </c>
      <c r="D14" s="100">
        <f>IF(D4=0,0,D4/TrNavi_ene!D4)</f>
        <v>3.1286399884419165</v>
      </c>
      <c r="E14" s="100">
        <f>IF(E4=0,0,E4/TrNavi_ene!E4)</f>
        <v>3.1279166628676731</v>
      </c>
      <c r="F14" s="100">
        <f>IF(F4=0,0,F4/TrNavi_ene!F4)</f>
        <v>3.12792892556647</v>
      </c>
      <c r="G14" s="100">
        <f>IF(G4=0,0,G4/TrNavi_ene!G4)</f>
        <v>3.1024188000000001</v>
      </c>
      <c r="H14" s="100">
        <f>IF(H4=0,0,H4/TrNavi_ene!H4)</f>
        <v>3.1024188000000001</v>
      </c>
      <c r="I14" s="100">
        <f>IF(I4=0,0,I4/TrNavi_ene!I4)</f>
        <v>3.1024188000000001</v>
      </c>
      <c r="J14" s="100">
        <f>IF(J4=0,0,J4/TrNavi_ene!J4)</f>
        <v>3.1085678207763703</v>
      </c>
      <c r="K14" s="100">
        <f>IF(K4=0,0,K4/TrNavi_ene!K4)</f>
        <v>3.1024188000000001</v>
      </c>
      <c r="L14" s="100">
        <f>IF(L4=0,0,L4/TrNavi_ene!L4)</f>
        <v>3.1094365429316051</v>
      </c>
      <c r="M14" s="100">
        <f>IF(M4=0,0,M4/TrNavi_ene!M4)</f>
        <v>3.1094365535354669</v>
      </c>
      <c r="N14" s="100">
        <f>IF(N4=0,0,N4/TrNavi_ene!N4)</f>
        <v>3.1096335765350385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3.1024188000000001</v>
      </c>
    </row>
    <row r="15" spans="1:17" ht="11.45" customHeight="1" x14ac:dyDescent="0.25">
      <c r="A15" s="141" t="s">
        <v>91</v>
      </c>
      <c r="B15" s="140">
        <f t="shared" ref="B15:Q15" si="2">B14</f>
        <v>3.099476218459384</v>
      </c>
      <c r="C15" s="140">
        <f t="shared" si="2"/>
        <v>3.1160424453391022</v>
      </c>
      <c r="D15" s="140">
        <f t="shared" si="2"/>
        <v>3.1286399884419165</v>
      </c>
      <c r="E15" s="140">
        <f t="shared" si="2"/>
        <v>3.1279166628676731</v>
      </c>
      <c r="F15" s="140">
        <f t="shared" si="2"/>
        <v>3.12792892556647</v>
      </c>
      <c r="G15" s="140">
        <f t="shared" si="2"/>
        <v>3.1024188000000001</v>
      </c>
      <c r="H15" s="140">
        <f t="shared" si="2"/>
        <v>3.1024188000000001</v>
      </c>
      <c r="I15" s="140">
        <f t="shared" si="2"/>
        <v>3.1024188000000001</v>
      </c>
      <c r="J15" s="140">
        <f t="shared" si="2"/>
        <v>3.1085678207763703</v>
      </c>
      <c r="K15" s="140">
        <f t="shared" si="2"/>
        <v>3.1024188000000001</v>
      </c>
      <c r="L15" s="140">
        <f t="shared" si="2"/>
        <v>3.1094365429316051</v>
      </c>
      <c r="M15" s="140">
        <f t="shared" si="2"/>
        <v>3.1094365535354669</v>
      </c>
      <c r="N15" s="140">
        <f t="shared" si="2"/>
        <v>3.1096335765350385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3.1024188000000001</v>
      </c>
    </row>
    <row r="17" spans="1:17" ht="11.45" customHeight="1" x14ac:dyDescent="0.25">
      <c r="A17" s="27" t="s">
        <v>123</v>
      </c>
      <c r="B17" s="68">
        <f>IF(B7=0,"",B7/TrNavi_act!B7*100)</f>
        <v>7239.3594645603798</v>
      </c>
      <c r="C17" s="68">
        <f>IF(C7=0,"",C7/TrNavi_act!C7*100)</f>
        <v>7104.0298055106532</v>
      </c>
      <c r="D17" s="68">
        <f>IF(D7=0,"",D7/TrNavi_act!D7*100)</f>
        <v>7064.9428957032815</v>
      </c>
      <c r="E17" s="68">
        <f>IF(E7=0,"",E7/TrNavi_act!E7*100)</f>
        <v>6990.2082435195325</v>
      </c>
      <c r="F17" s="68">
        <f>IF(F7=0,"",F7/TrNavi_act!F7*100)</f>
        <v>6327.9890342174758</v>
      </c>
      <c r="G17" s="68">
        <f>IF(G7=0,"",G7/TrNavi_act!G7*100)</f>
        <v>6769.3822798723868</v>
      </c>
      <c r="H17" s="68">
        <f>IF(H7=0,"",H7/TrNavi_act!H7*100)</f>
        <v>6144.9946122369993</v>
      </c>
      <c r="I17" s="68">
        <f>IF(I7=0,"",I7/TrNavi_act!I7*100)</f>
        <v>6199.9753927778856</v>
      </c>
      <c r="J17" s="68">
        <f>IF(J7=0,"",J7/TrNavi_act!J7*100)</f>
        <v>3172.7518487379511</v>
      </c>
      <c r="K17" s="68">
        <f>IF(K7=0,"",K7/TrNavi_act!K7*100)</f>
        <v>3438.7892630505207</v>
      </c>
      <c r="L17" s="68">
        <f>IF(L7=0,"",L7/TrNavi_act!L7*100)</f>
        <v>2827.4396234925484</v>
      </c>
      <c r="M17" s="68">
        <f>IF(M7=0,"",M7/TrNavi_act!M7*100)</f>
        <v>3077.4216209196688</v>
      </c>
      <c r="N17" s="68">
        <f>IF(N7=0,"",N7/TrNavi_act!N7*100)</f>
        <v>2738.8996871502409</v>
      </c>
      <c r="O17" s="68">
        <f>IF(O7=0,"",O7/TrNavi_act!O7*100)</f>
        <v>2730.0042188781986</v>
      </c>
      <c r="P17" s="68">
        <f>IF(P7=0,"",P7/TrNavi_act!P7*100)</f>
        <v>2749.742335352968</v>
      </c>
      <c r="Q17" s="68">
        <f>IF(Q7=0,"",Q7/TrNavi_act!Q7*100)</f>
        <v>2500.183364953969</v>
      </c>
    </row>
    <row r="18" spans="1:17" ht="11.45" customHeight="1" x14ac:dyDescent="0.25">
      <c r="A18" s="148" t="s">
        <v>147</v>
      </c>
      <c r="B18" s="77">
        <f>IF(B8=0,"",B8/TrNavi_act!B8*100)</f>
        <v>8284.835562758537</v>
      </c>
      <c r="C18" s="77">
        <f>IF(C8=0,"",C8/TrNavi_act!C8*100)</f>
        <v>8246.6502407570042</v>
      </c>
      <c r="D18" s="77">
        <f>IF(D8=0,"",D8/TrNavi_act!D8*100)</f>
        <v>8198.0097189056214</v>
      </c>
      <c r="E18" s="77">
        <f>IF(E8=0,"",E8/TrNavi_act!E8*100)</f>
        <v>8114.964733623985</v>
      </c>
      <c r="F18" s="77">
        <f>IF(F8=0,"",F8/TrNavi_act!F8*100)</f>
        <v>8034.6500470978772</v>
      </c>
      <c r="G18" s="77">
        <f>IF(G8=0,"",G8/TrNavi_act!G8*100)</f>
        <v>7890.2204801150592</v>
      </c>
      <c r="H18" s="77">
        <f>IF(H8=0,"",H8/TrNavi_act!H8*100)</f>
        <v>7812.0994852624353</v>
      </c>
      <c r="I18" s="77">
        <f>IF(I8=0,"",I8/TrNavi_act!I8*100)</f>
        <v>7734.7519656063723</v>
      </c>
      <c r="J18" s="77">
        <f>IF(J8=0,"",J8/TrNavi_act!J8*100)</f>
        <v>7673.3488223819377</v>
      </c>
      <c r="K18" s="77">
        <f>IF(K8=0,"",K8/TrNavi_act!K8*100)</f>
        <v>7582.3467950263421</v>
      </c>
      <c r="L18" s="77">
        <f>IF(L8=0,"",L8/TrNavi_act!L8*100)</f>
        <v>7524.2556816659198</v>
      </c>
      <c r="M18" s="77">
        <f>IF(M8=0,"",M8/TrNavi_act!M8*100)</f>
        <v>7449.7581260646402</v>
      </c>
      <c r="N18" s="77">
        <f>IF(N8=0,"",N8/TrNavi_act!N8*100)</f>
        <v>7376.4655094462196</v>
      </c>
      <c r="O18" s="77">
        <f>IF(O8=0,"",O8/TrNavi_act!O8*100)</f>
        <v>7286.4862350725925</v>
      </c>
      <c r="P18" s="77">
        <f>IF(P8=0,"",P8/TrNavi_act!P8*100)</f>
        <v>7214.3428070025648</v>
      </c>
      <c r="Q18" s="77">
        <f>IF(Q8=0,"",Q8/TrNavi_act!Q8*100)</f>
        <v>7142.9136702995702</v>
      </c>
    </row>
    <row r="19" spans="1:17" ht="11.45" customHeight="1" x14ac:dyDescent="0.25">
      <c r="A19" s="147" t="s">
        <v>146</v>
      </c>
      <c r="B19" s="74">
        <f>IF(B9=0,"",B9/TrNavi_act!B9*100)</f>
        <v>1178.8466222481206</v>
      </c>
      <c r="C19" s="74">
        <f>IF(C9=0,"",C9/TrNavi_act!C9*100)</f>
        <v>1173.8803718580079</v>
      </c>
      <c r="D19" s="74">
        <f>IF(D9=0,"",D9/TrNavi_act!D9*100)</f>
        <v>1167.4211288320118</v>
      </c>
      <c r="E19" s="74">
        <f>IF(E9=0,"",E9/TrNavi_act!E9*100)</f>
        <v>1156.0553080471816</v>
      </c>
      <c r="F19" s="74">
        <f>IF(F9=0,"",F9/TrNavi_act!F9*100)</f>
        <v>1145.0693652951029</v>
      </c>
      <c r="G19" s="74">
        <f>IF(G9=0,"",G9/TrNavi_act!G9*100)</f>
        <v>1124.9334332813778</v>
      </c>
      <c r="H19" s="74">
        <f>IF(H9=0,"",H9/TrNavi_act!H9*100)</f>
        <v>1114.2388720693675</v>
      </c>
      <c r="I19" s="74">
        <f>IF(I9=0,"",I9/TrNavi_act!I9*100)</f>
        <v>1103.6459823306493</v>
      </c>
      <c r="J19" s="74">
        <f>IF(J9=0,"",J9/TrNavi_act!J9*100)</f>
        <v>1095.3204377305985</v>
      </c>
      <c r="K19" s="74">
        <f>IF(K9=0,"",K9/TrNavi_act!K9*100)</f>
        <v>1082.7613601647831</v>
      </c>
      <c r="L19" s="74">
        <f>IF(L9=0,"",L9/TrNavi_act!L9*100)</f>
        <v>1074.8936688094177</v>
      </c>
      <c r="M19" s="74">
        <f>IF(M9=0,"",M9/TrNavi_act!M9*100)</f>
        <v>1064.6748312204477</v>
      </c>
      <c r="N19" s="74">
        <f>IF(N9=0,"",N9/TrNavi_act!N9*100)</f>
        <v>1054.6199584189783</v>
      </c>
      <c r="O19" s="74">
        <f>IF(O9=0,"",O9/TrNavi_act!O9*100)</f>
        <v>1042.1702550400132</v>
      </c>
      <c r="P19" s="74">
        <f>IF(P9=0,"",P9/TrNavi_act!P9*100)</f>
        <v>1032.2625100516268</v>
      </c>
      <c r="Q19" s="74">
        <f>IF(Q9=0,"",Q9/TrNavi_act!Q9*100)</f>
        <v>1022.448956401249</v>
      </c>
    </row>
    <row r="21" spans="1:17" ht="11.45" customHeight="1" x14ac:dyDescent="0.25">
      <c r="A21" s="27" t="s">
        <v>155</v>
      </c>
      <c r="B21" s="68">
        <f>IF(B7=0,"",B7/TrNavi_act!B3*1000)</f>
        <v>64.982727270145915</v>
      </c>
      <c r="C21" s="68">
        <f>IF(C7=0,"",C7/TrNavi_act!C3*1000)</f>
        <v>61.290006347024402</v>
      </c>
      <c r="D21" s="68">
        <f>IF(D7=0,"",D7/TrNavi_act!D3*1000)</f>
        <v>63.616673228236778</v>
      </c>
      <c r="E21" s="68">
        <f>IF(E7=0,"",E7/TrNavi_act!E3*1000)</f>
        <v>58.819231578865441</v>
      </c>
      <c r="F21" s="68">
        <f>IF(F7=0,"",F7/TrNavi_act!F3*1000)</f>
        <v>54.288738782919104</v>
      </c>
      <c r="G21" s="68">
        <f>IF(G7=0,"",G7/TrNavi_act!G3*1000)</f>
        <v>45.549998997643819</v>
      </c>
      <c r="H21" s="68">
        <f>IF(H7=0,"",H7/TrNavi_act!H3*1000)</f>
        <v>77.184697511386972</v>
      </c>
      <c r="I21" s="68">
        <f>IF(I7=0,"",I7/TrNavi_act!I3*1000)</f>
        <v>77.730113920957649</v>
      </c>
      <c r="J21" s="68">
        <f>IF(J7=0,"",J7/TrNavi_act!J3*1000)</f>
        <v>60.00631287822474</v>
      </c>
      <c r="K21" s="68">
        <f>IF(K7=0,"",K7/TrNavi_act!K3*1000)</f>
        <v>66.612762124892498</v>
      </c>
      <c r="L21" s="68">
        <f>IF(L7=0,"",L7/TrNavi_act!L3*1000)</f>
        <v>53.740254691015309</v>
      </c>
      <c r="M21" s="68">
        <f>IF(M7=0,"",M7/TrNavi_act!M3*1000)</f>
        <v>64.440265767586652</v>
      </c>
      <c r="N21" s="68">
        <f>IF(N7=0,"",N7/TrNavi_act!N3*1000)</f>
        <v>64.627979512145373</v>
      </c>
      <c r="O21" s="68">
        <f>IF(O7=0,"",O7/TrNavi_act!O3*1000)</f>
        <v>69.429038459499125</v>
      </c>
      <c r="P21" s="68">
        <f>IF(P7=0,"",P7/TrNavi_act!P3*1000)</f>
        <v>80.674380606303231</v>
      </c>
      <c r="Q21" s="68">
        <f>IF(Q7=0,"",Q7/TrNavi_act!Q3*1000)</f>
        <v>69.548090640535875</v>
      </c>
    </row>
    <row r="22" spans="1:17" ht="11.45" customHeight="1" x14ac:dyDescent="0.25">
      <c r="A22" s="148" t="s">
        <v>147</v>
      </c>
      <c r="B22" s="77">
        <f>IF(B8=0,"",B8/TrNavi_act!B4*1000)</f>
        <v>66.530762051458865</v>
      </c>
      <c r="C22" s="77">
        <f>IF(C8=0,"",C8/TrNavi_act!C4*1000)</f>
        <v>62.915435614037257</v>
      </c>
      <c r="D22" s="77">
        <f>IF(D8=0,"",D8/TrNavi_act!D4*1000)</f>
        <v>65.298228863277757</v>
      </c>
      <c r="E22" s="77">
        <f>IF(E8=0,"",E8/TrNavi_act!E4*1000)</f>
        <v>60.378400679664097</v>
      </c>
      <c r="F22" s="77">
        <f>IF(F8=0,"",F8/TrNavi_act!F4*1000)</f>
        <v>56.699802452081755</v>
      </c>
      <c r="G22" s="77">
        <f>IF(G8=0,"",G8/TrNavi_act!G4*1000)</f>
        <v>46.79139793171084</v>
      </c>
      <c r="H22" s="77">
        <f>IF(H8=0,"",H8/TrNavi_act!H4*1000)</f>
        <v>80.629888531043903</v>
      </c>
      <c r="I22" s="77">
        <f>IF(I8=0,"",I8/TrNavi_act!I4*1000)</f>
        <v>80.894551952540979</v>
      </c>
      <c r="J22" s="77">
        <f>IF(J8=0,"",J8/TrNavi_act!J4*1000)</f>
        <v>73.998780246383504</v>
      </c>
      <c r="K22" s="77">
        <f>IF(K8=0,"",K8/TrNavi_act!K4*1000)</f>
        <v>79.801391982939165</v>
      </c>
      <c r="L22" s="77">
        <f>IF(L8=0,"",L8/TrNavi_act!L4*1000)</f>
        <v>68.402324378781103</v>
      </c>
      <c r="M22" s="77">
        <f>IF(M8=0,"",M8/TrNavi_act!M4*1000)</f>
        <v>79.47099336796208</v>
      </c>
      <c r="N22" s="77">
        <f>IF(N8=0,"",N8/TrNavi_act!N4*1000)</f>
        <v>82.58528763201457</v>
      </c>
      <c r="O22" s="77">
        <f>IF(O8=0,"",O8/TrNavi_act!O4*1000)</f>
        <v>88.436521724431444</v>
      </c>
      <c r="P22" s="77">
        <f>IF(P8=0,"",P8/TrNavi_act!P4*1000)</f>
        <v>102.15039211031809</v>
      </c>
      <c r="Q22" s="77">
        <f>IF(Q8=0,"",Q8/TrNavi_act!Q4*1000)</f>
        <v>90.713384043157063</v>
      </c>
    </row>
    <row r="23" spans="1:17" ht="11.45" customHeight="1" x14ac:dyDescent="0.25">
      <c r="A23" s="147" t="s">
        <v>146</v>
      </c>
      <c r="B23" s="74">
        <f>IF(B9=0,"",B9/TrNavi_act!B5*1000)</f>
        <v>33.35974608547275</v>
      </c>
      <c r="C23" s="74">
        <f>IF(C9=0,"",C9/TrNavi_act!C5*1000)</f>
        <v>31.561048864822521</v>
      </c>
      <c r="D23" s="74">
        <f>IF(D9=0,"",D9/TrNavi_act!D5*1000)</f>
        <v>32.770993111639584</v>
      </c>
      <c r="E23" s="74">
        <f>IF(E9=0,"",E9/TrNavi_act!E5*1000)</f>
        <v>30.315433814329406</v>
      </c>
      <c r="F23" s="74">
        <f>IF(F9=0,"",F9/TrNavi_act!F5*1000)</f>
        <v>28.481162342825087</v>
      </c>
      <c r="G23" s="74">
        <f>IF(G9=0,"",G9/TrNavi_act!G5*1000)</f>
        <v>23.514522551631927</v>
      </c>
      <c r="H23" s="74">
        <f>IF(H9=0,"",H9/TrNavi_act!H5*1000)</f>
        <v>40.537800911384473</v>
      </c>
      <c r="I23" s="74">
        <f>IF(I9=0,"",I9/TrNavi_act!I5*1000)</f>
        <v>40.689034177174726</v>
      </c>
      <c r="J23" s="74">
        <f>IF(J9=0,"",J9/TrNavi_act!J5*1000)</f>
        <v>37.237168477651039</v>
      </c>
      <c r="K23" s="74">
        <f>IF(K9=0,"",K9/TrNavi_act!K5*1000)</f>
        <v>40.175060247364407</v>
      </c>
      <c r="L23" s="74">
        <f>IF(L9=0,"",L9/TrNavi_act!L5*1000)</f>
        <v>34.451720154148006</v>
      </c>
      <c r="M23" s="74">
        <f>IF(M9=0,"",M9/TrNavi_act!M5*1000)</f>
        <v>40.044481432870931</v>
      </c>
      <c r="N23" s="74">
        <f>IF(N9=0,"",N9/TrNavi_act!N5*1000)</f>
        <v>41.632328276626971</v>
      </c>
      <c r="O23" s="74">
        <f>IF(O9=0,"",O9/TrNavi_act!O5*1000)</f>
        <v>44.601929617178051</v>
      </c>
      <c r="P23" s="74">
        <f>IF(P9=0,"",P9/TrNavi_act!P5*1000)</f>
        <v>51.541376653166687</v>
      </c>
      <c r="Q23" s="74">
        <f>IF(Q9=0,"",Q9/TrNavi_act!Q5*1000)</f>
        <v>45.791126321149918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0.97604221060372021</v>
      </c>
      <c r="C26" s="52">
        <f t="shared" si="4"/>
        <v>0.97330490162577576</v>
      </c>
      <c r="D26" s="52">
        <f t="shared" si="4"/>
        <v>0.97336929083519863</v>
      </c>
      <c r="E26" s="52">
        <f t="shared" si="4"/>
        <v>0.97326957756969779</v>
      </c>
      <c r="F26" s="52">
        <f t="shared" si="4"/>
        <v>0.955174973484473</v>
      </c>
      <c r="G26" s="52">
        <f t="shared" si="4"/>
        <v>0.97246820798966505</v>
      </c>
      <c r="H26" s="52">
        <f t="shared" si="4"/>
        <v>0.95486810026465574</v>
      </c>
      <c r="I26" s="52">
        <f t="shared" si="4"/>
        <v>0.95879982952367326</v>
      </c>
      <c r="J26" s="52">
        <f t="shared" si="4"/>
        <v>0.76380023232261507</v>
      </c>
      <c r="K26" s="52">
        <f t="shared" si="4"/>
        <v>0.7992687895977445</v>
      </c>
      <c r="L26" s="52">
        <f t="shared" si="4"/>
        <v>0.72314079853090374</v>
      </c>
      <c r="M26" s="52">
        <f t="shared" si="4"/>
        <v>0.76309348799558141</v>
      </c>
      <c r="N26" s="52">
        <f t="shared" si="4"/>
        <v>0.71753407480494824</v>
      </c>
      <c r="O26" s="52">
        <f t="shared" si="4"/>
        <v>0.72143910797493271</v>
      </c>
      <c r="P26" s="52">
        <f t="shared" si="4"/>
        <v>0.72888963993868994</v>
      </c>
      <c r="Q26" s="52">
        <f t="shared" si="4"/>
        <v>0.68978782932914273</v>
      </c>
    </row>
    <row r="27" spans="1:17" ht="11.45" customHeight="1" x14ac:dyDescent="0.25">
      <c r="A27" s="147" t="s">
        <v>146</v>
      </c>
      <c r="B27" s="46">
        <f t="shared" ref="B27:Q27" si="5">IF(B9=0,0,B9/B$7)</f>
        <v>2.395778939627977E-2</v>
      </c>
      <c r="C27" s="46">
        <f t="shared" si="5"/>
        <v>2.6695098374224291E-2</v>
      </c>
      <c r="D27" s="46">
        <f t="shared" si="5"/>
        <v>2.6630709164801418E-2</v>
      </c>
      <c r="E27" s="46">
        <f t="shared" si="5"/>
        <v>2.6730422430302155E-2</v>
      </c>
      <c r="F27" s="46">
        <f t="shared" si="5"/>
        <v>4.4825026515527028E-2</v>
      </c>
      <c r="G27" s="46">
        <f t="shared" si="5"/>
        <v>2.7531792010334927E-2</v>
      </c>
      <c r="H27" s="46">
        <f t="shared" si="5"/>
        <v>4.5131899735344275E-2</v>
      </c>
      <c r="I27" s="46">
        <f t="shared" si="5"/>
        <v>4.1200170476326702E-2</v>
      </c>
      <c r="J27" s="46">
        <f t="shared" si="5"/>
        <v>0.23619976767738493</v>
      </c>
      <c r="K27" s="46">
        <f t="shared" si="5"/>
        <v>0.20073121040225556</v>
      </c>
      <c r="L27" s="46">
        <f t="shared" si="5"/>
        <v>0.27685920146909626</v>
      </c>
      <c r="M27" s="46">
        <f t="shared" si="5"/>
        <v>0.23690651200441862</v>
      </c>
      <c r="N27" s="46">
        <f t="shared" si="5"/>
        <v>0.28246592519505176</v>
      </c>
      <c r="O27" s="46">
        <f t="shared" si="5"/>
        <v>0.27856089202506723</v>
      </c>
      <c r="P27" s="46">
        <f t="shared" si="5"/>
        <v>0.27111036006130995</v>
      </c>
      <c r="Q27" s="46">
        <f t="shared" si="5"/>
        <v>0.31021217067085732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HR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26880.40957592399</v>
      </c>
      <c r="C4" s="40">
        <f t="shared" si="0"/>
        <v>28100.510605090411</v>
      </c>
      <c r="D4" s="40">
        <f t="shared" si="0"/>
        <v>29091.24118144143</v>
      </c>
      <c r="E4" s="40">
        <f t="shared" si="0"/>
        <v>29751.413705887364</v>
      </c>
      <c r="F4" s="40">
        <f t="shared" si="0"/>
        <v>30696.202851044403</v>
      </c>
      <c r="G4" s="40">
        <f t="shared" si="0"/>
        <v>31662.790421461366</v>
      </c>
      <c r="H4" s="40">
        <f t="shared" si="0"/>
        <v>32371.77394104017</v>
      </c>
      <c r="I4" s="40">
        <f t="shared" si="0"/>
        <v>34074.483129154505</v>
      </c>
      <c r="J4" s="40">
        <f t="shared" si="0"/>
        <v>35733.053987613952</v>
      </c>
      <c r="K4" s="40">
        <f t="shared" si="0"/>
        <v>34567.63281150112</v>
      </c>
      <c r="L4" s="40">
        <f t="shared" si="0"/>
        <v>33256.215189109294</v>
      </c>
      <c r="M4" s="40">
        <f t="shared" si="0"/>
        <v>32580.44841590845</v>
      </c>
      <c r="N4" s="40">
        <f t="shared" si="0"/>
        <v>33378.962112378773</v>
      </c>
      <c r="O4" s="40">
        <f t="shared" si="0"/>
        <v>33977.474944107431</v>
      </c>
      <c r="P4" s="40">
        <f t="shared" si="0"/>
        <v>34275.902153755997</v>
      </c>
      <c r="Q4" s="40">
        <f t="shared" si="0"/>
        <v>34496.912575664421</v>
      </c>
    </row>
    <row r="5" spans="1:17" ht="11.45" customHeight="1" x14ac:dyDescent="0.25">
      <c r="A5" s="23" t="s">
        <v>50</v>
      </c>
      <c r="B5" s="39">
        <f t="shared" ref="B5:Q5" si="1">B6+B7+B8</f>
        <v>23501.081609917575</v>
      </c>
      <c r="C5" s="39">
        <f t="shared" si="1"/>
        <v>24647.012815445887</v>
      </c>
      <c r="D5" s="39">
        <f t="shared" si="1"/>
        <v>25733.691790285469</v>
      </c>
      <c r="E5" s="39">
        <f t="shared" si="1"/>
        <v>26415.578273724561</v>
      </c>
      <c r="F5" s="39">
        <f t="shared" si="1"/>
        <v>27110.802406046045</v>
      </c>
      <c r="G5" s="39">
        <f t="shared" si="1"/>
        <v>27647.665291553261</v>
      </c>
      <c r="H5" s="39">
        <f t="shared" si="1"/>
        <v>28804.051846309863</v>
      </c>
      <c r="I5" s="39">
        <f t="shared" si="1"/>
        <v>30077.641921675873</v>
      </c>
      <c r="J5" s="39">
        <f t="shared" si="1"/>
        <v>31365.359974832121</v>
      </c>
      <c r="K5" s="39">
        <f t="shared" si="1"/>
        <v>30510.558349002116</v>
      </c>
      <c r="L5" s="39">
        <f t="shared" si="1"/>
        <v>29220.411854659902</v>
      </c>
      <c r="M5" s="39">
        <f t="shared" si="1"/>
        <v>28658.634604481904</v>
      </c>
      <c r="N5" s="39">
        <f t="shared" si="1"/>
        <v>29667.420132964591</v>
      </c>
      <c r="O5" s="39">
        <f t="shared" si="1"/>
        <v>29922.443244156904</v>
      </c>
      <c r="P5" s="39">
        <f t="shared" si="1"/>
        <v>29974.93455249898</v>
      </c>
      <c r="Q5" s="39">
        <f t="shared" si="1"/>
        <v>30039.31096020282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169.93460991757573</v>
      </c>
      <c r="C6" s="37">
        <f>TrRoad_act!C$5</f>
        <v>169.25581544588627</v>
      </c>
      <c r="D6" s="37">
        <f>TrRoad_act!D$5</f>
        <v>175.9987902854682</v>
      </c>
      <c r="E6" s="37">
        <f>TrRoad_act!E$5</f>
        <v>198.72827372456146</v>
      </c>
      <c r="F6" s="37">
        <f>TrRoad_act!F$5</f>
        <v>220.54940604604266</v>
      </c>
      <c r="G6" s="37">
        <f>TrRoad_act!G$5</f>
        <v>244.19629155326047</v>
      </c>
      <c r="H6" s="37">
        <f>TrRoad_act!H$5</f>
        <v>266.995846309863</v>
      </c>
      <c r="I6" s="37">
        <f>TrRoad_act!I$5</f>
        <v>269.66192167587207</v>
      </c>
      <c r="J6" s="37">
        <f>TrRoad_act!J$5</f>
        <v>271.87097483212119</v>
      </c>
      <c r="K6" s="37">
        <f>TrRoad_act!K$5</f>
        <v>272.56234900211808</v>
      </c>
      <c r="L6" s="37">
        <f>TrRoad_act!L$5</f>
        <v>271.99385465990503</v>
      </c>
      <c r="M6" s="37">
        <f>TrRoad_act!M$5</f>
        <v>271.61360448190248</v>
      </c>
      <c r="N6" s="37">
        <f>TrRoad_act!N$5</f>
        <v>271.34213296459001</v>
      </c>
      <c r="O6" s="37">
        <f>TrRoad_act!O$5</f>
        <v>270.44324415690568</v>
      </c>
      <c r="P6" s="37">
        <f>TrRoad_act!P$5</f>
        <v>269.93455249897136</v>
      </c>
      <c r="Q6" s="37">
        <f>TrRoad_act!Q$5</f>
        <v>269.31096020282257</v>
      </c>
    </row>
    <row r="7" spans="1:17" ht="11.45" customHeight="1" x14ac:dyDescent="0.25">
      <c r="A7" s="17" t="str">
        <f>TrRoad_act!$A$6</f>
        <v>Passenger cars</v>
      </c>
      <c r="B7" s="37">
        <f>TrRoad_act!B$6</f>
        <v>20000</v>
      </c>
      <c r="C7" s="37">
        <f>TrRoad_act!C$6</f>
        <v>21000</v>
      </c>
      <c r="D7" s="37">
        <f>TrRoad_act!D$6</f>
        <v>22000</v>
      </c>
      <c r="E7" s="37">
        <f>TrRoad_act!E$6</f>
        <v>22500</v>
      </c>
      <c r="F7" s="37">
        <f>TrRoad_act!F$6</f>
        <v>23500</v>
      </c>
      <c r="G7" s="37">
        <f>TrRoad_act!G$6</f>
        <v>24000</v>
      </c>
      <c r="H7" s="37">
        <f>TrRoad_act!H$6</f>
        <v>25000</v>
      </c>
      <c r="I7" s="37">
        <f>TrRoad_act!I$6</f>
        <v>26000</v>
      </c>
      <c r="J7" s="37">
        <f>TrRoad_act!J$6</f>
        <v>27000</v>
      </c>
      <c r="K7" s="37">
        <f>TrRoad_act!K$6</f>
        <v>26800</v>
      </c>
      <c r="L7" s="37">
        <f>TrRoad_act!L$6</f>
        <v>25699.999999999996</v>
      </c>
      <c r="M7" s="37">
        <f>TrRoad_act!M$6</f>
        <v>25242</v>
      </c>
      <c r="N7" s="37">
        <f>TrRoad_act!N$6</f>
        <v>26147</v>
      </c>
      <c r="O7" s="37">
        <f>TrRoad_act!O$6</f>
        <v>26145</v>
      </c>
      <c r="P7" s="37">
        <f>TrRoad_act!P$6</f>
        <v>26057.000000000007</v>
      </c>
      <c r="Q7" s="37">
        <f>TrRoad_act!Q$6</f>
        <v>26392.999999999996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3331.1469999999999</v>
      </c>
      <c r="C8" s="37">
        <f>TrRoad_act!C$13</f>
        <v>3477.7570000000001</v>
      </c>
      <c r="D8" s="37">
        <f>TrRoad_act!D$13</f>
        <v>3557.6930000000002</v>
      </c>
      <c r="E8" s="37">
        <f>TrRoad_act!E$13</f>
        <v>3716.85</v>
      </c>
      <c r="F8" s="37">
        <f>TrRoad_act!F$13</f>
        <v>3390.2530000000002</v>
      </c>
      <c r="G8" s="37">
        <f>TrRoad_act!G$13</f>
        <v>3403.4690000000001</v>
      </c>
      <c r="H8" s="37">
        <f>TrRoad_act!H$13</f>
        <v>3537.056</v>
      </c>
      <c r="I8" s="37">
        <f>TrRoad_act!I$13</f>
        <v>3807.98</v>
      </c>
      <c r="J8" s="37">
        <f>TrRoad_act!J$13</f>
        <v>4093.4889999999996</v>
      </c>
      <c r="K8" s="37">
        <f>TrRoad_act!K$13</f>
        <v>3437.9960000000001</v>
      </c>
      <c r="L8" s="37">
        <f>TrRoad_act!L$13</f>
        <v>3248.4180000000001</v>
      </c>
      <c r="M8" s="37">
        <f>TrRoad_act!M$13</f>
        <v>3145.0210000000002</v>
      </c>
      <c r="N8" s="37">
        <f>TrRoad_act!N$13</f>
        <v>3249.0780000000004</v>
      </c>
      <c r="O8" s="37">
        <f>TrRoad_act!O$13</f>
        <v>3507</v>
      </c>
      <c r="P8" s="37">
        <f>TrRoad_act!P$13</f>
        <v>3648</v>
      </c>
      <c r="Q8" s="37">
        <f>TrRoad_act!Q$13</f>
        <v>3377</v>
      </c>
    </row>
    <row r="9" spans="1:17" ht="11.45" customHeight="1" x14ac:dyDescent="0.25">
      <c r="A9" s="19" t="s">
        <v>52</v>
      </c>
      <c r="B9" s="38">
        <f t="shared" ref="B9:Q9" si="2">B10+B11+B12</f>
        <v>1756.171</v>
      </c>
      <c r="C9" s="38">
        <f t="shared" si="2"/>
        <v>1772.7440000000001</v>
      </c>
      <c r="D9" s="38">
        <f t="shared" si="2"/>
        <v>1729.7379999999998</v>
      </c>
      <c r="E9" s="38">
        <f t="shared" si="2"/>
        <v>1713.308</v>
      </c>
      <c r="F9" s="38">
        <f t="shared" si="2"/>
        <v>1698.0830000000001</v>
      </c>
      <c r="G9" s="38">
        <f t="shared" si="2"/>
        <v>1760.1660000000002</v>
      </c>
      <c r="H9" s="38">
        <f t="shared" si="2"/>
        <v>1881.7730000000001</v>
      </c>
      <c r="I9" s="38">
        <f t="shared" si="2"/>
        <v>2233.96</v>
      </c>
      <c r="J9" s="38">
        <f t="shared" si="2"/>
        <v>2392.6040000000003</v>
      </c>
      <c r="K9" s="38">
        <f t="shared" si="2"/>
        <v>2380.8200000000002</v>
      </c>
      <c r="L9" s="38">
        <f t="shared" si="2"/>
        <v>2260.357</v>
      </c>
      <c r="M9" s="38">
        <f t="shared" si="2"/>
        <v>1976.5309999999999</v>
      </c>
      <c r="N9" s="38">
        <f t="shared" si="2"/>
        <v>1602.4169999999999</v>
      </c>
      <c r="O9" s="38">
        <f t="shared" si="2"/>
        <v>1467.788</v>
      </c>
      <c r="P9" s="38">
        <f t="shared" si="2"/>
        <v>1492.6969999999999</v>
      </c>
      <c r="Q9" s="38">
        <f t="shared" si="2"/>
        <v>1538.9659999999999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504.17100000000005</v>
      </c>
      <c r="C10" s="37">
        <f>TrRail_act!C$5</f>
        <v>531.74400000000003</v>
      </c>
      <c r="D10" s="37">
        <f>TrRail_act!D$5</f>
        <v>534.73799999999994</v>
      </c>
      <c r="E10" s="37">
        <f>TrRail_act!E$5</f>
        <v>550.30799999999999</v>
      </c>
      <c r="F10" s="37">
        <f>TrRail_act!F$5</f>
        <v>529.08299999999997</v>
      </c>
      <c r="G10" s="37">
        <f>TrRail_act!G$5</f>
        <v>533.16600000000005</v>
      </c>
      <c r="H10" s="37">
        <f>TrRail_act!H$5</f>
        <v>559.77300000000002</v>
      </c>
      <c r="I10" s="37">
        <f>TrRail_act!I$5</f>
        <v>660.96</v>
      </c>
      <c r="J10" s="37">
        <f>TrRail_act!J$5</f>
        <v>623.60400000000004</v>
      </c>
      <c r="K10" s="37">
        <f>TrRail_act!K$5</f>
        <v>578.82000000000005</v>
      </c>
      <c r="L10" s="37">
        <f>TrRail_act!L$5</f>
        <v>549.35699999999997</v>
      </c>
      <c r="M10" s="37">
        <f>TrRail_act!M$5</f>
        <v>519.53099999999995</v>
      </c>
      <c r="N10" s="37">
        <f>TrRail_act!N$5</f>
        <v>522.41699999999992</v>
      </c>
      <c r="O10" s="37">
        <f>TrRail_act!O$5</f>
        <v>532.78800000000001</v>
      </c>
      <c r="P10" s="37">
        <f>TrRail_act!P$5</f>
        <v>575.69699999999989</v>
      </c>
      <c r="Q10" s="37">
        <f>TrRail_act!Q$5</f>
        <v>597.96600000000001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1252</v>
      </c>
      <c r="C11" s="37">
        <f>TrRail_act!C$6</f>
        <v>1241</v>
      </c>
      <c r="D11" s="37">
        <f>TrRail_act!D$6</f>
        <v>1195</v>
      </c>
      <c r="E11" s="37">
        <f>TrRail_act!E$6</f>
        <v>1163</v>
      </c>
      <c r="F11" s="37">
        <f>TrRail_act!F$6</f>
        <v>1169</v>
      </c>
      <c r="G11" s="37">
        <f>TrRail_act!G$6</f>
        <v>1227</v>
      </c>
      <c r="H11" s="37">
        <f>TrRail_act!H$6</f>
        <v>1322</v>
      </c>
      <c r="I11" s="37">
        <f>TrRail_act!I$6</f>
        <v>1573</v>
      </c>
      <c r="J11" s="37">
        <f>TrRail_act!J$6</f>
        <v>1769</v>
      </c>
      <c r="K11" s="37">
        <f>TrRail_act!K$6</f>
        <v>1802</v>
      </c>
      <c r="L11" s="37">
        <f>TrRail_act!L$6</f>
        <v>1711</v>
      </c>
      <c r="M11" s="37">
        <f>TrRail_act!M$6</f>
        <v>1457</v>
      </c>
      <c r="N11" s="37">
        <f>TrRail_act!N$6</f>
        <v>1080</v>
      </c>
      <c r="O11" s="37">
        <f>TrRail_act!O$6</f>
        <v>935</v>
      </c>
      <c r="P11" s="37">
        <f>TrRail_act!P$6</f>
        <v>917</v>
      </c>
      <c r="Q11" s="37">
        <f>TrRail_act!Q$6</f>
        <v>941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1623.1569660064165</v>
      </c>
      <c r="C13" s="38">
        <f t="shared" si="3"/>
        <v>1680.7537896445251</v>
      </c>
      <c r="D13" s="38">
        <f t="shared" si="3"/>
        <v>1627.8113911559583</v>
      </c>
      <c r="E13" s="38">
        <f t="shared" si="3"/>
        <v>1622.5274321628008</v>
      </c>
      <c r="F13" s="38">
        <f t="shared" si="3"/>
        <v>1887.3174449983603</v>
      </c>
      <c r="G13" s="38">
        <f t="shared" si="3"/>
        <v>2254.9591299081058</v>
      </c>
      <c r="H13" s="38">
        <f t="shared" si="3"/>
        <v>1685.9490947303073</v>
      </c>
      <c r="I13" s="38">
        <f t="shared" si="3"/>
        <v>1762.881207478631</v>
      </c>
      <c r="J13" s="38">
        <f t="shared" si="3"/>
        <v>1975.0900127818322</v>
      </c>
      <c r="K13" s="38">
        <f t="shared" si="3"/>
        <v>1676.2544624990069</v>
      </c>
      <c r="L13" s="38">
        <f t="shared" si="3"/>
        <v>1775.4463344493959</v>
      </c>
      <c r="M13" s="38">
        <f t="shared" si="3"/>
        <v>1945.2828114265481</v>
      </c>
      <c r="N13" s="38">
        <f t="shared" si="3"/>
        <v>2109.1249794141809</v>
      </c>
      <c r="O13" s="38">
        <f t="shared" si="3"/>
        <v>2587.2436999505253</v>
      </c>
      <c r="P13" s="38">
        <f t="shared" si="3"/>
        <v>2808.2706012570152</v>
      </c>
      <c r="Q13" s="38">
        <f t="shared" si="3"/>
        <v>2918.6356154616024</v>
      </c>
    </row>
    <row r="14" spans="1:17" ht="11.45" customHeight="1" x14ac:dyDescent="0.25">
      <c r="A14" s="17" t="str">
        <f>TrAvia_act!$A$5</f>
        <v>Domestic</v>
      </c>
      <c r="B14" s="37">
        <f>TrAvia_act!B$5</f>
        <v>64.245852921411597</v>
      </c>
      <c r="C14" s="37">
        <f>TrAvia_act!C$5</f>
        <v>65.864780463526344</v>
      </c>
      <c r="D14" s="37">
        <f>TrAvia_act!D$5</f>
        <v>79.82130359968501</v>
      </c>
      <c r="E14" s="37">
        <f>TrAvia_act!E$5</f>
        <v>83.341899779232804</v>
      </c>
      <c r="F14" s="37">
        <f>TrAvia_act!F$5</f>
        <v>89.398596160979395</v>
      </c>
      <c r="G14" s="37">
        <f>TrAvia_act!G$5</f>
        <v>93.63792484795475</v>
      </c>
      <c r="H14" s="37">
        <f>TrAvia_act!H$5</f>
        <v>102.70436161002054</v>
      </c>
      <c r="I14" s="37">
        <f>TrAvia_act!I$5</f>
        <v>108.01336107603501</v>
      </c>
      <c r="J14" s="37">
        <f>TrAvia_act!J$5</f>
        <v>109.3932475</v>
      </c>
      <c r="K14" s="37">
        <f>TrAvia_act!K$5</f>
        <v>97.592995999999999</v>
      </c>
      <c r="L14" s="37">
        <f>TrAvia_act!L$5</f>
        <v>88.989394500000003</v>
      </c>
      <c r="M14" s="37">
        <f>TrAvia_act!M$5</f>
        <v>93.426749257684435</v>
      </c>
      <c r="N14" s="37">
        <f>TrAvia_act!N$5</f>
        <v>88.353502993246323</v>
      </c>
      <c r="O14" s="37">
        <f>TrAvia_act!O$5</f>
        <v>85.079705410375652</v>
      </c>
      <c r="P14" s="37">
        <f>TrAvia_act!P$5</f>
        <v>87.635321387380941</v>
      </c>
      <c r="Q14" s="37">
        <f>TrAvia_act!Q$5</f>
        <v>89.189865551991275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582.51178440135789</v>
      </c>
      <c r="C15" s="37">
        <f>TrAvia_act!C$6</f>
        <v>681.44881150450828</v>
      </c>
      <c r="D15" s="37">
        <f>TrAvia_act!D$6</f>
        <v>709.06720912319827</v>
      </c>
      <c r="E15" s="37">
        <f>TrAvia_act!E$6</f>
        <v>788.5354453019105</v>
      </c>
      <c r="F15" s="37">
        <f>TrAvia_act!F$6</f>
        <v>853.30996195390435</v>
      </c>
      <c r="G15" s="37">
        <f>TrAvia_act!G$6</f>
        <v>1031.5192334937581</v>
      </c>
      <c r="H15" s="37">
        <f>TrAvia_act!H$6</f>
        <v>304.28012507298342</v>
      </c>
      <c r="I15" s="37">
        <f>TrAvia_act!I$6</f>
        <v>298.70439087268289</v>
      </c>
      <c r="J15" s="37">
        <f>TrAvia_act!J$6</f>
        <v>272.32473630995287</v>
      </c>
      <c r="K15" s="37">
        <f>TrAvia_act!K$6</f>
        <v>243.42285058130037</v>
      </c>
      <c r="L15" s="37">
        <f>TrAvia_act!L$6</f>
        <v>247.17636744825484</v>
      </c>
      <c r="M15" s="37">
        <f>TrAvia_act!M$6</f>
        <v>267.55346983726741</v>
      </c>
      <c r="N15" s="37">
        <f>TrAvia_act!N$6</f>
        <v>298.02863452036695</v>
      </c>
      <c r="O15" s="37">
        <f>TrAvia_act!O$6</f>
        <v>337.88847953593506</v>
      </c>
      <c r="P15" s="37">
        <f>TrAvia_act!P$6</f>
        <v>363.38140159667688</v>
      </c>
      <c r="Q15" s="37">
        <f>TrAvia_act!Q$6</f>
        <v>389.98411001630086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976.39932868364701</v>
      </c>
      <c r="C16" s="37">
        <f>TrAvia_act!C$7</f>
        <v>933.44019767649036</v>
      </c>
      <c r="D16" s="37">
        <f>TrAvia_act!D$7</f>
        <v>838.92287843307497</v>
      </c>
      <c r="E16" s="37">
        <f>TrAvia_act!E$7</f>
        <v>750.65008708165738</v>
      </c>
      <c r="F16" s="37">
        <f>TrAvia_act!F$7</f>
        <v>944.60888688347654</v>
      </c>
      <c r="G16" s="37">
        <f>TrAvia_act!G$7</f>
        <v>1129.8019715663931</v>
      </c>
      <c r="H16" s="37">
        <f>TrAvia_act!H$7</f>
        <v>1278.9646080473033</v>
      </c>
      <c r="I16" s="37">
        <f>TrAvia_act!I$7</f>
        <v>1356.1634555299131</v>
      </c>
      <c r="J16" s="37">
        <f>TrAvia_act!J$7</f>
        <v>1593.3720289718792</v>
      </c>
      <c r="K16" s="37">
        <f>TrAvia_act!K$7</f>
        <v>1335.2386159177065</v>
      </c>
      <c r="L16" s="37">
        <f>TrAvia_act!L$7</f>
        <v>1439.280572501141</v>
      </c>
      <c r="M16" s="37">
        <f>TrAvia_act!M$7</f>
        <v>1584.3025923315961</v>
      </c>
      <c r="N16" s="37">
        <f>TrAvia_act!N$7</f>
        <v>1722.7428419005678</v>
      </c>
      <c r="O16" s="37">
        <f>TrAvia_act!O$7</f>
        <v>2164.2755150042144</v>
      </c>
      <c r="P16" s="37">
        <f>TrAvia_act!P$7</f>
        <v>2357.2538782729575</v>
      </c>
      <c r="Q16" s="37">
        <f>TrAvia_act!Q$7</f>
        <v>2439.4616398933103</v>
      </c>
    </row>
    <row r="17" spans="1:17" ht="11.45" customHeight="1" x14ac:dyDescent="0.25">
      <c r="A17" s="25" t="s">
        <v>51</v>
      </c>
      <c r="B17" s="40">
        <f t="shared" ref="B17:Q17" si="4">B18+B21+B22+B25</f>
        <v>9698.6408484163894</v>
      </c>
      <c r="C17" s="40">
        <f t="shared" si="4"/>
        <v>11749.871563762768</v>
      </c>
      <c r="D17" s="40">
        <f t="shared" si="4"/>
        <v>12861.13394090588</v>
      </c>
      <c r="E17" s="40">
        <f t="shared" si="4"/>
        <v>13897.94808874427</v>
      </c>
      <c r="F17" s="40">
        <f t="shared" si="4"/>
        <v>15115.66597688778</v>
      </c>
      <c r="G17" s="40">
        <f t="shared" si="4"/>
        <v>15815.521208226515</v>
      </c>
      <c r="H17" s="40">
        <f t="shared" si="4"/>
        <v>15864.918488334019</v>
      </c>
      <c r="I17" s="40">
        <f t="shared" si="4"/>
        <v>16283.175569001083</v>
      </c>
      <c r="J17" s="40">
        <f t="shared" si="4"/>
        <v>16202.691674458867</v>
      </c>
      <c r="K17" s="40">
        <f t="shared" si="4"/>
        <v>13616.410150302463</v>
      </c>
      <c r="L17" s="40">
        <f t="shared" si="4"/>
        <v>12996.806216479952</v>
      </c>
      <c r="M17" s="40">
        <f t="shared" si="4"/>
        <v>12261.503112672182</v>
      </c>
      <c r="N17" s="40">
        <f t="shared" si="4"/>
        <v>11766.221571307397</v>
      </c>
      <c r="O17" s="40">
        <f t="shared" si="4"/>
        <v>11868.848125534234</v>
      </c>
      <c r="P17" s="40">
        <f t="shared" si="4"/>
        <v>11633.33174325127</v>
      </c>
      <c r="Q17" s="40">
        <f t="shared" si="4"/>
        <v>12570.606771627439</v>
      </c>
    </row>
    <row r="18" spans="1:17" ht="11.45" customHeight="1" x14ac:dyDescent="0.25">
      <c r="A18" s="23" t="s">
        <v>50</v>
      </c>
      <c r="B18" s="39">
        <f t="shared" ref="B18:Q18" si="5">B19+B20</f>
        <v>6546.5812970141978</v>
      </c>
      <c r="C18" s="39">
        <f t="shared" si="5"/>
        <v>8178.145386728097</v>
      </c>
      <c r="D18" s="39">
        <f t="shared" si="5"/>
        <v>8916.022799185972</v>
      </c>
      <c r="E18" s="39">
        <f t="shared" si="5"/>
        <v>9477.8448539299388</v>
      </c>
      <c r="F18" s="39">
        <f t="shared" si="5"/>
        <v>10528.259600045523</v>
      </c>
      <c r="G18" s="39">
        <f t="shared" si="5"/>
        <v>10753.526726430129</v>
      </c>
      <c r="H18" s="39">
        <f t="shared" si="5"/>
        <v>11202.568821687733</v>
      </c>
      <c r="I18" s="39">
        <f t="shared" si="5"/>
        <v>11320.939526729808</v>
      </c>
      <c r="J18" s="39">
        <f t="shared" si="5"/>
        <v>10675.092144609343</v>
      </c>
      <c r="K18" s="39">
        <f t="shared" si="5"/>
        <v>8788.1904267495665</v>
      </c>
      <c r="L18" s="39">
        <f t="shared" si="5"/>
        <v>8199.3415456840776</v>
      </c>
      <c r="M18" s="39">
        <f t="shared" si="5"/>
        <v>8005.4443635870948</v>
      </c>
      <c r="N18" s="39">
        <f t="shared" si="5"/>
        <v>7671.0234497110005</v>
      </c>
      <c r="O18" s="39">
        <f t="shared" si="5"/>
        <v>8002.1733062431831</v>
      </c>
      <c r="P18" s="39">
        <f t="shared" si="5"/>
        <v>7823.8381039385613</v>
      </c>
      <c r="Q18" s="39">
        <f t="shared" si="5"/>
        <v>8518.6960096186049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150.70745667761406</v>
      </c>
      <c r="C19" s="37">
        <f>TrRoad_act!C$20</f>
        <v>188.20678183075682</v>
      </c>
      <c r="D19" s="37">
        <f>TrRoad_act!D$20</f>
        <v>207.95864753211225</v>
      </c>
      <c r="E19" s="37">
        <f>TrRoad_act!E$20</f>
        <v>230.39262613118865</v>
      </c>
      <c r="F19" s="37">
        <f>TrRoad_act!F$20</f>
        <v>250.47544675178938</v>
      </c>
      <c r="G19" s="37">
        <f>TrRoad_act!G$20</f>
        <v>270.47065580250143</v>
      </c>
      <c r="H19" s="37">
        <f>TrRoad_act!H$20</f>
        <v>292.62805070639178</v>
      </c>
      <c r="I19" s="37">
        <f>TrRoad_act!I$20</f>
        <v>287.95974698971827</v>
      </c>
      <c r="J19" s="37">
        <f>TrRoad_act!J$20</f>
        <v>300.04608604208823</v>
      </c>
      <c r="K19" s="37">
        <f>TrRoad_act!K$20</f>
        <v>291.6546954530358</v>
      </c>
      <c r="L19" s="37">
        <f>TrRoad_act!L$20</f>
        <v>273.21744777479074</v>
      </c>
      <c r="M19" s="37">
        <f>TrRoad_act!M$20</f>
        <v>272.6790271931863</v>
      </c>
      <c r="N19" s="37">
        <f>TrRoad_act!N$20</f>
        <v>257.65894637943097</v>
      </c>
      <c r="O19" s="37">
        <f>TrRoad_act!O$20</f>
        <v>257.83230600328289</v>
      </c>
      <c r="P19" s="37">
        <f>TrRoad_act!P$20</f>
        <v>257.7333248740818</v>
      </c>
      <c r="Q19" s="37">
        <f>TrRoad_act!Q$20</f>
        <v>300.14466824404417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6395.8738403365842</v>
      </c>
      <c r="C20" s="37">
        <f>TrRoad_act!C$26</f>
        <v>7989.9386048973402</v>
      </c>
      <c r="D20" s="37">
        <f>TrRoad_act!D$26</f>
        <v>8708.0641516538599</v>
      </c>
      <c r="E20" s="37">
        <f>TrRoad_act!E$26</f>
        <v>9247.4522277987508</v>
      </c>
      <c r="F20" s="37">
        <f>TrRoad_act!F$26</f>
        <v>10277.784153293735</v>
      </c>
      <c r="G20" s="37">
        <f>TrRoad_act!G$26</f>
        <v>10483.056070627628</v>
      </c>
      <c r="H20" s="37">
        <f>TrRoad_act!H$26</f>
        <v>10909.940770981342</v>
      </c>
      <c r="I20" s="37">
        <f>TrRoad_act!I$26</f>
        <v>11032.97977974009</v>
      </c>
      <c r="J20" s="37">
        <f>TrRoad_act!J$26</f>
        <v>10375.046058567255</v>
      </c>
      <c r="K20" s="37">
        <f>TrRoad_act!K$26</f>
        <v>8496.5357312965316</v>
      </c>
      <c r="L20" s="37">
        <f>TrRoad_act!L$26</f>
        <v>7926.1240979092863</v>
      </c>
      <c r="M20" s="37">
        <f>TrRoad_act!M$26</f>
        <v>7732.7653363939089</v>
      </c>
      <c r="N20" s="37">
        <f>TrRoad_act!N$26</f>
        <v>7413.3645033315697</v>
      </c>
      <c r="O20" s="37">
        <f>TrRoad_act!O$26</f>
        <v>7744.3410002399005</v>
      </c>
      <c r="P20" s="37">
        <f>TrRoad_act!P$26</f>
        <v>7566.1047790644798</v>
      </c>
      <c r="Q20" s="37">
        <f>TrRoad_act!Q$26</f>
        <v>8218.5513413745612</v>
      </c>
    </row>
    <row r="21" spans="1:17" ht="11.45" customHeight="1" x14ac:dyDescent="0.25">
      <c r="A21" s="19" t="s">
        <v>49</v>
      </c>
      <c r="B21" s="38">
        <f>TrRail_act!B$10</f>
        <v>1788</v>
      </c>
      <c r="C21" s="38">
        <f>TrRail_act!C$10</f>
        <v>2074</v>
      </c>
      <c r="D21" s="38">
        <f>TrRail_act!D$10</f>
        <v>2206</v>
      </c>
      <c r="E21" s="38">
        <f>TrRail_act!E$10</f>
        <v>2487</v>
      </c>
      <c r="F21" s="38">
        <f>TrRail_act!F$10</f>
        <v>2493</v>
      </c>
      <c r="G21" s="38">
        <f>TrRail_act!G$10</f>
        <v>2835</v>
      </c>
      <c r="H21" s="38">
        <f>TrRail_act!H$10</f>
        <v>3305</v>
      </c>
      <c r="I21" s="38">
        <f>TrRail_act!I$10</f>
        <v>3574</v>
      </c>
      <c r="J21" s="38">
        <f>TrRail_act!J$10</f>
        <v>3312</v>
      </c>
      <c r="K21" s="38">
        <f>TrRail_act!K$10</f>
        <v>2641</v>
      </c>
      <c r="L21" s="38">
        <f>TrRail_act!L$10</f>
        <v>2618</v>
      </c>
      <c r="M21" s="38">
        <f>TrRail_act!M$10</f>
        <v>2438</v>
      </c>
      <c r="N21" s="38">
        <f>TrRail_act!N$10</f>
        <v>2332</v>
      </c>
      <c r="O21" s="38">
        <f>TrRail_act!O$10</f>
        <v>2086</v>
      </c>
      <c r="P21" s="38">
        <f>TrRail_act!P$10</f>
        <v>2119</v>
      </c>
      <c r="Q21" s="38">
        <f>TrRail_act!Q$10</f>
        <v>2184</v>
      </c>
    </row>
    <row r="22" spans="1:17" ht="11.45" customHeight="1" x14ac:dyDescent="0.25">
      <c r="A22" s="19" t="s">
        <v>48</v>
      </c>
      <c r="B22" s="38">
        <f t="shared" ref="B22:Q22" si="6">B23+B24</f>
        <v>2.6213616042843881</v>
      </c>
      <c r="C22" s="38">
        <f t="shared" si="6"/>
        <v>3.0666725082611652</v>
      </c>
      <c r="D22" s="38">
        <f t="shared" si="6"/>
        <v>3.1253011683868195</v>
      </c>
      <c r="E22" s="38">
        <f t="shared" si="6"/>
        <v>3.0348530855375202</v>
      </c>
      <c r="F22" s="38">
        <f t="shared" si="6"/>
        <v>2.9348607559737876</v>
      </c>
      <c r="G22" s="38">
        <f t="shared" si="6"/>
        <v>3.182825189706441</v>
      </c>
      <c r="H22" s="38">
        <f t="shared" si="6"/>
        <v>2.789361484143174</v>
      </c>
      <c r="I22" s="38">
        <f t="shared" si="6"/>
        <v>3.3451410194767703</v>
      </c>
      <c r="J22" s="38">
        <f t="shared" si="6"/>
        <v>3.4609345</v>
      </c>
      <c r="K22" s="38">
        <f t="shared" si="6"/>
        <v>2.8879558229614108</v>
      </c>
      <c r="L22" s="38">
        <f t="shared" si="6"/>
        <v>2.857367</v>
      </c>
      <c r="M22" s="38">
        <f t="shared" si="6"/>
        <v>2.9006952326811342</v>
      </c>
      <c r="N22" s="38">
        <f t="shared" si="6"/>
        <v>2.5954515682842301</v>
      </c>
      <c r="O22" s="38">
        <f t="shared" si="6"/>
        <v>2.6135134555298452</v>
      </c>
      <c r="P22" s="38">
        <f t="shared" si="6"/>
        <v>3.2131561305225578</v>
      </c>
      <c r="Q22" s="38">
        <f t="shared" si="6"/>
        <v>2.2780118975546659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1.6228856341907063</v>
      </c>
      <c r="C23" s="37">
        <f>TrAvia_act!C$9</f>
        <v>1.9514159647922478</v>
      </c>
      <c r="D23" s="37">
        <f>TrAvia_act!D$9</f>
        <v>1.9951234677385308</v>
      </c>
      <c r="E23" s="37">
        <f>TrAvia_act!E$9</f>
        <v>1.9277362854588851</v>
      </c>
      <c r="F23" s="37">
        <f>TrAvia_act!F$9</f>
        <v>1.8535187794600017</v>
      </c>
      <c r="G23" s="37">
        <f>TrAvia_act!G$9</f>
        <v>1.9655343588684862</v>
      </c>
      <c r="H23" s="37">
        <f>TrAvia_act!H$9</f>
        <v>1.3854170894932722</v>
      </c>
      <c r="I23" s="37">
        <f>TrAvia_act!I$9</f>
        <v>1.5808535474598413</v>
      </c>
      <c r="J23" s="37">
        <f>TrAvia_act!J$9</f>
        <v>1.5349611063109498</v>
      </c>
      <c r="K23" s="37">
        <f>TrAvia_act!K$9</f>
        <v>1.1208204973450981</v>
      </c>
      <c r="L23" s="37">
        <f>TrAvia_act!L$9</f>
        <v>1.0166488914244054</v>
      </c>
      <c r="M23" s="37">
        <f>TrAvia_act!M$9</f>
        <v>0.80138555694211122</v>
      </c>
      <c r="N23" s="37">
        <f>TrAvia_act!N$9</f>
        <v>0.84326121402877552</v>
      </c>
      <c r="O23" s="37">
        <f>TrAvia_act!O$9</f>
        <v>0.81723823502608539</v>
      </c>
      <c r="P23" s="37">
        <f>TrAvia_act!P$9</f>
        <v>0.80120931692186348</v>
      </c>
      <c r="Q23" s="37">
        <f>TrAvia_act!Q$9</f>
        <v>0.81278956961217019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0.99847597009368172</v>
      </c>
      <c r="C24" s="37">
        <f>TrAvia_act!C$10</f>
        <v>1.1152565434689177</v>
      </c>
      <c r="D24" s="37">
        <f>TrAvia_act!D$10</f>
        <v>1.1301777006482887</v>
      </c>
      <c r="E24" s="37">
        <f>TrAvia_act!E$10</f>
        <v>1.1071168000786353</v>
      </c>
      <c r="F24" s="37">
        <f>TrAvia_act!F$10</f>
        <v>1.0813419765137859</v>
      </c>
      <c r="G24" s="37">
        <f>TrAvia_act!G$10</f>
        <v>1.2172908308379549</v>
      </c>
      <c r="H24" s="37">
        <f>TrAvia_act!H$10</f>
        <v>1.4039443946499015</v>
      </c>
      <c r="I24" s="37">
        <f>TrAvia_act!I$10</f>
        <v>1.764287472016929</v>
      </c>
      <c r="J24" s="37">
        <f>TrAvia_act!J$10</f>
        <v>1.9259733936890502</v>
      </c>
      <c r="K24" s="37">
        <f>TrAvia_act!K$10</f>
        <v>1.7671353256163125</v>
      </c>
      <c r="L24" s="37">
        <f>TrAvia_act!L$10</f>
        <v>1.8407181085755946</v>
      </c>
      <c r="M24" s="37">
        <f>TrAvia_act!M$10</f>
        <v>2.0993096757390228</v>
      </c>
      <c r="N24" s="37">
        <f>TrAvia_act!N$10</f>
        <v>1.7521903542554547</v>
      </c>
      <c r="O24" s="37">
        <f>TrAvia_act!O$10</f>
        <v>1.7962752205037595</v>
      </c>
      <c r="P24" s="37">
        <f>TrAvia_act!P$10</f>
        <v>2.4119468136006943</v>
      </c>
      <c r="Q24" s="37">
        <f>TrAvia_act!Q$10</f>
        <v>1.4652223279424959</v>
      </c>
    </row>
    <row r="25" spans="1:17" ht="11.45" customHeight="1" x14ac:dyDescent="0.25">
      <c r="A25" s="19" t="s">
        <v>32</v>
      </c>
      <c r="B25" s="38">
        <f t="shared" ref="B25:Q25" si="7">B26+B27</f>
        <v>1361.4381897979069</v>
      </c>
      <c r="C25" s="38">
        <f t="shared" si="7"/>
        <v>1494.65950452641</v>
      </c>
      <c r="D25" s="38">
        <f t="shared" si="7"/>
        <v>1735.9858405515201</v>
      </c>
      <c r="E25" s="38">
        <f t="shared" si="7"/>
        <v>1930.0683817287945</v>
      </c>
      <c r="F25" s="38">
        <f t="shared" si="7"/>
        <v>2091.4715160862838</v>
      </c>
      <c r="G25" s="38">
        <f t="shared" si="7"/>
        <v>2223.8116566066797</v>
      </c>
      <c r="H25" s="38">
        <f t="shared" si="7"/>
        <v>1354.5603051621422</v>
      </c>
      <c r="I25" s="38">
        <f t="shared" si="7"/>
        <v>1384.8909012517984</v>
      </c>
      <c r="J25" s="38">
        <f t="shared" si="7"/>
        <v>2212.1385953495219</v>
      </c>
      <c r="K25" s="38">
        <f t="shared" si="7"/>
        <v>2184.3317677299342</v>
      </c>
      <c r="L25" s="38">
        <f t="shared" si="7"/>
        <v>2176.607303795874</v>
      </c>
      <c r="M25" s="38">
        <f t="shared" si="7"/>
        <v>1815.1580538524049</v>
      </c>
      <c r="N25" s="38">
        <f t="shared" si="7"/>
        <v>1760.6026700281127</v>
      </c>
      <c r="O25" s="38">
        <f t="shared" si="7"/>
        <v>1778.0613058355214</v>
      </c>
      <c r="P25" s="38">
        <f t="shared" si="7"/>
        <v>1687.2804831821866</v>
      </c>
      <c r="Q25" s="38">
        <f t="shared" si="7"/>
        <v>1865.6327501112796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1297.9021897979069</v>
      </c>
      <c r="C26" s="37">
        <f>TrNavi_act!C4</f>
        <v>1417.1755045264101</v>
      </c>
      <c r="D26" s="37">
        <f>TrNavi_act!D4</f>
        <v>1646.2408405515203</v>
      </c>
      <c r="E26" s="37">
        <f>TrNavi_act!E4</f>
        <v>1829.9683817287946</v>
      </c>
      <c r="F26" s="37">
        <f>TrNavi_act!F4</f>
        <v>1912.7715160862838</v>
      </c>
      <c r="G26" s="37">
        <f>TrNavi_act!G4</f>
        <v>2105.2116566066798</v>
      </c>
      <c r="H26" s="37">
        <f>TrNavi_act!H4</f>
        <v>1238.1603051621421</v>
      </c>
      <c r="I26" s="37">
        <f>TrNavi_act!I4</f>
        <v>1275.8909012517984</v>
      </c>
      <c r="J26" s="37">
        <f>TrNavi_act!J4</f>
        <v>1370.1385953495219</v>
      </c>
      <c r="K26" s="37">
        <f>TrNavi_act!K4</f>
        <v>1457.3317677299342</v>
      </c>
      <c r="L26" s="37">
        <f>TrNavi_act!L4</f>
        <v>1236.607303795874</v>
      </c>
      <c r="M26" s="37">
        <f>TrNavi_act!M4</f>
        <v>1123.1580538524049</v>
      </c>
      <c r="N26" s="37">
        <f>TrNavi_act!N4</f>
        <v>988.60267002811258</v>
      </c>
      <c r="O26" s="37">
        <f>TrNavi_act!O4</f>
        <v>1007.0613058355214</v>
      </c>
      <c r="P26" s="37">
        <f>TrNavi_act!P4</f>
        <v>971.28048318218657</v>
      </c>
      <c r="Q26" s="37">
        <f>TrNavi_act!Q4</f>
        <v>986.63275011127973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63.535999999999994</v>
      </c>
      <c r="C27" s="36">
        <f>TrNavi_act!C5</f>
        <v>77.483999999999995</v>
      </c>
      <c r="D27" s="36">
        <f>TrNavi_act!D5</f>
        <v>89.745000000000005</v>
      </c>
      <c r="E27" s="36">
        <f>TrNavi_act!E5</f>
        <v>100.1</v>
      </c>
      <c r="F27" s="36">
        <f>TrNavi_act!F5</f>
        <v>178.7</v>
      </c>
      <c r="G27" s="36">
        <f>TrNavi_act!G5</f>
        <v>118.6</v>
      </c>
      <c r="H27" s="36">
        <f>TrNavi_act!H5</f>
        <v>116.4</v>
      </c>
      <c r="I27" s="36">
        <f>TrNavi_act!I5</f>
        <v>109</v>
      </c>
      <c r="J27" s="36">
        <f>TrNavi_act!J5</f>
        <v>842</v>
      </c>
      <c r="K27" s="36">
        <f>TrNavi_act!K5</f>
        <v>727</v>
      </c>
      <c r="L27" s="36">
        <f>TrNavi_act!L5</f>
        <v>940</v>
      </c>
      <c r="M27" s="36">
        <f>TrNavi_act!M5</f>
        <v>692</v>
      </c>
      <c r="N27" s="36">
        <f>TrNavi_act!N5</f>
        <v>772</v>
      </c>
      <c r="O27" s="36">
        <f>TrNavi_act!O5</f>
        <v>771</v>
      </c>
      <c r="P27" s="36">
        <f>TrNavi_act!P5</f>
        <v>716</v>
      </c>
      <c r="Q27" s="36">
        <f>TrNavi_act!Q5</f>
        <v>879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1544.1005260914262</v>
      </c>
      <c r="C29" s="41">
        <f t="shared" si="8"/>
        <v>1561.3498599999996</v>
      </c>
      <c r="D29" s="41">
        <f t="shared" si="8"/>
        <v>1658.22918</v>
      </c>
      <c r="E29" s="41">
        <f t="shared" si="8"/>
        <v>1785.6949886326968</v>
      </c>
      <c r="F29" s="41">
        <f t="shared" si="8"/>
        <v>1845.3327415977121</v>
      </c>
      <c r="G29" s="41">
        <f t="shared" si="8"/>
        <v>1920.9206858511668</v>
      </c>
      <c r="H29" s="41">
        <f t="shared" si="8"/>
        <v>2040.7885523763614</v>
      </c>
      <c r="I29" s="41">
        <f t="shared" si="8"/>
        <v>2168.518686114835</v>
      </c>
      <c r="J29" s="41">
        <f t="shared" si="8"/>
        <v>2155.0921383047976</v>
      </c>
      <c r="K29" s="41">
        <f t="shared" si="8"/>
        <v>2140.8509114066528</v>
      </c>
      <c r="L29" s="41">
        <f t="shared" si="8"/>
        <v>2067.7203064122195</v>
      </c>
      <c r="M29" s="41">
        <f t="shared" si="8"/>
        <v>2034.7792478335482</v>
      </c>
      <c r="N29" s="41">
        <f t="shared" si="8"/>
        <v>2004.9874705467014</v>
      </c>
      <c r="O29" s="41">
        <f t="shared" si="8"/>
        <v>2035.7384362116368</v>
      </c>
      <c r="P29" s="41">
        <f t="shared" si="8"/>
        <v>2013.100995532473</v>
      </c>
      <c r="Q29" s="41">
        <f t="shared" si="8"/>
        <v>2104.7082672498209</v>
      </c>
    </row>
    <row r="30" spans="1:17" ht="11.45" customHeight="1" x14ac:dyDescent="0.25">
      <c r="A30" s="25" t="s">
        <v>39</v>
      </c>
      <c r="B30" s="40">
        <f t="shared" ref="B30:Q30" si="9">B31+B35+B39</f>
        <v>1244.8347339122558</v>
      </c>
      <c r="C30" s="40">
        <f t="shared" si="9"/>
        <v>1239.4496489974767</v>
      </c>
      <c r="D30" s="40">
        <f t="shared" si="9"/>
        <v>1249.6044100392203</v>
      </c>
      <c r="E30" s="40">
        <f t="shared" si="9"/>
        <v>1320.2864946727527</v>
      </c>
      <c r="F30" s="40">
        <f t="shared" si="9"/>
        <v>1339.5916683668463</v>
      </c>
      <c r="G30" s="40">
        <f t="shared" si="9"/>
        <v>1395.6883011928778</v>
      </c>
      <c r="H30" s="40">
        <f t="shared" si="9"/>
        <v>1477.1192664405537</v>
      </c>
      <c r="I30" s="40">
        <f t="shared" si="9"/>
        <v>1587.9681180556329</v>
      </c>
      <c r="J30" s="40">
        <f t="shared" si="9"/>
        <v>1577.409789171204</v>
      </c>
      <c r="K30" s="40">
        <f t="shared" si="9"/>
        <v>1589.0046607919232</v>
      </c>
      <c r="L30" s="40">
        <f t="shared" si="9"/>
        <v>1533.1277419972669</v>
      </c>
      <c r="M30" s="40">
        <f t="shared" si="9"/>
        <v>1514.8514401091877</v>
      </c>
      <c r="N30" s="40">
        <f t="shared" si="9"/>
        <v>1498.7344991383568</v>
      </c>
      <c r="O30" s="40">
        <f t="shared" si="9"/>
        <v>1480.1244628377274</v>
      </c>
      <c r="P30" s="40">
        <f t="shared" si="9"/>
        <v>1506.735304608876</v>
      </c>
      <c r="Q30" s="40">
        <f t="shared" si="9"/>
        <v>1572.4850957333013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1136.9490306174093</v>
      </c>
      <c r="C31" s="39">
        <f t="shared" si="10"/>
        <v>1131.5053936537049</v>
      </c>
      <c r="D31" s="39">
        <f t="shared" si="10"/>
        <v>1143.6040415324646</v>
      </c>
      <c r="E31" s="39">
        <f t="shared" si="10"/>
        <v>1216.8150747791287</v>
      </c>
      <c r="F31" s="39">
        <f t="shared" si="10"/>
        <v>1224.9662383775335</v>
      </c>
      <c r="G31" s="39">
        <f t="shared" si="10"/>
        <v>1265.155897214268</v>
      </c>
      <c r="H31" s="39">
        <f t="shared" si="10"/>
        <v>1342.9946520195631</v>
      </c>
      <c r="I31" s="39">
        <f t="shared" si="10"/>
        <v>1449.3104232402441</v>
      </c>
      <c r="J31" s="39">
        <f t="shared" si="10"/>
        <v>1425.5390836606002</v>
      </c>
      <c r="K31" s="39">
        <f t="shared" si="10"/>
        <v>1455.3691730333992</v>
      </c>
      <c r="L31" s="39">
        <f t="shared" si="10"/>
        <v>1392.6433027175769</v>
      </c>
      <c r="M31" s="39">
        <f t="shared" si="10"/>
        <v>1368.4977563105863</v>
      </c>
      <c r="N31" s="39">
        <f t="shared" si="10"/>
        <v>1348.0770446828847</v>
      </c>
      <c r="O31" s="39">
        <f t="shared" si="10"/>
        <v>1320.8177433561721</v>
      </c>
      <c r="P31" s="39">
        <f t="shared" si="10"/>
        <v>1349.9292814956029</v>
      </c>
      <c r="Q31" s="39">
        <f t="shared" si="10"/>
        <v>1420.6144568443251</v>
      </c>
    </row>
    <row r="32" spans="1:17" ht="11.45" customHeight="1" x14ac:dyDescent="0.25">
      <c r="A32" s="17" t="str">
        <f>$A$6</f>
        <v>Powered 2-wheelers</v>
      </c>
      <c r="B32" s="37">
        <f>TrRoad_ene!B$19</f>
        <v>5.8762532934582836</v>
      </c>
      <c r="C32" s="37">
        <f>TrRoad_ene!C$19</f>
        <v>5.8532435627441233</v>
      </c>
      <c r="D32" s="37">
        <f>TrRoad_ene!D$19</f>
        <v>6.0041193144402074</v>
      </c>
      <c r="E32" s="37">
        <f>TrRoad_ene!E$19</f>
        <v>6.53472542996826</v>
      </c>
      <c r="F32" s="37">
        <f>TrRoad_ene!F$19</f>
        <v>7.0494855492886428</v>
      </c>
      <c r="G32" s="37">
        <f>TrRoad_ene!G$19</f>
        <v>7.6012848416637162</v>
      </c>
      <c r="H32" s="37">
        <f>TrRoad_ene!H$19</f>
        <v>8.133569832433869</v>
      </c>
      <c r="I32" s="37">
        <f>TrRoad_ene!I$19</f>
        <v>8.1137499608083594</v>
      </c>
      <c r="J32" s="37">
        <f>TrRoad_ene!J$19</f>
        <v>8.0959359328086364</v>
      </c>
      <c r="K32" s="37">
        <f>TrRoad_ene!K$19</f>
        <v>8.0652279956613082</v>
      </c>
      <c r="L32" s="37">
        <f>TrRoad_ene!L$19</f>
        <v>8.0255033462642995</v>
      </c>
      <c r="M32" s="37">
        <f>TrRoad_ene!M$19</f>
        <v>7.9817090207647849</v>
      </c>
      <c r="N32" s="37">
        <f>TrRoad_ene!N$19</f>
        <v>7.9483319511305179</v>
      </c>
      <c r="O32" s="37">
        <f>TrRoad_ene!O$19</f>
        <v>7.8761527979251111</v>
      </c>
      <c r="P32" s="37">
        <f>TrRoad_ene!P$19</f>
        <v>7.8031636060262048</v>
      </c>
      <c r="Q32" s="37">
        <f>TrRoad_ene!Q$19</f>
        <v>7.7587927514948269</v>
      </c>
    </row>
    <row r="33" spans="1:17" ht="11.45" customHeight="1" x14ac:dyDescent="0.25">
      <c r="A33" s="17" t="str">
        <f>$A$7</f>
        <v>Passenger cars</v>
      </c>
      <c r="B33" s="37">
        <f>TrRoad_ene!B$21</f>
        <v>962.24689808895027</v>
      </c>
      <c r="C33" s="37">
        <f>TrRoad_ene!C$21</f>
        <v>961.31325798430566</v>
      </c>
      <c r="D33" s="37">
        <f>TrRoad_ene!D$21</f>
        <v>974.31497322896985</v>
      </c>
      <c r="E33" s="37">
        <f>TrRoad_ene!E$21</f>
        <v>1044.6807478149001</v>
      </c>
      <c r="F33" s="37">
        <f>TrRoad_ene!F$21</f>
        <v>1055.5811956678006</v>
      </c>
      <c r="G33" s="37">
        <f>TrRoad_ene!G$21</f>
        <v>1096.2275443647795</v>
      </c>
      <c r="H33" s="37">
        <f>TrRoad_ene!H$21</f>
        <v>1174.0762723986338</v>
      </c>
      <c r="I33" s="37">
        <f>TrRoad_ene!I$21</f>
        <v>1276.4434924773298</v>
      </c>
      <c r="J33" s="37">
        <f>TrRoad_ene!J$21</f>
        <v>1254.2071336009049</v>
      </c>
      <c r="K33" s="37">
        <f>TrRoad_ene!K$21</f>
        <v>1279.4948375384956</v>
      </c>
      <c r="L33" s="37">
        <f>TrRoad_ene!L$21</f>
        <v>1216.3510739652338</v>
      </c>
      <c r="M33" s="37">
        <f>TrRoad_ene!M$21</f>
        <v>1199.7955042802882</v>
      </c>
      <c r="N33" s="37">
        <f>TrRoad_ene!N$21</f>
        <v>1182.5573787627211</v>
      </c>
      <c r="O33" s="37">
        <f>TrRoad_ene!O$21</f>
        <v>1155.3592025169817</v>
      </c>
      <c r="P33" s="37">
        <f>TrRoad_ene!P$21</f>
        <v>1183.1595177637871</v>
      </c>
      <c r="Q33" s="37">
        <f>TrRoad_ene!Q$21</f>
        <v>1247.130557927896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168.82587923500088</v>
      </c>
      <c r="C34" s="37">
        <f>TrRoad_ene!C$33</f>
        <v>164.33889210665527</v>
      </c>
      <c r="D34" s="37">
        <f>TrRoad_ene!D$33</f>
        <v>163.28494898905444</v>
      </c>
      <c r="E34" s="37">
        <f>TrRoad_ene!E$33</f>
        <v>165.59960153426042</v>
      </c>
      <c r="F34" s="37">
        <f>TrRoad_ene!F$33</f>
        <v>162.33555716044418</v>
      </c>
      <c r="G34" s="37">
        <f>TrRoad_ene!G$33</f>
        <v>161.32706800782475</v>
      </c>
      <c r="H34" s="37">
        <f>TrRoad_ene!H$33</f>
        <v>160.78480978849527</v>
      </c>
      <c r="I34" s="37">
        <f>TrRoad_ene!I$33</f>
        <v>164.7531808021061</v>
      </c>
      <c r="J34" s="37">
        <f>TrRoad_ene!J$33</f>
        <v>163.23601412688657</v>
      </c>
      <c r="K34" s="37">
        <f>TrRoad_ene!K$33</f>
        <v>167.80910749924217</v>
      </c>
      <c r="L34" s="37">
        <f>TrRoad_ene!L$33</f>
        <v>168.26672540607896</v>
      </c>
      <c r="M34" s="37">
        <f>TrRoad_ene!M$33</f>
        <v>160.72054300953315</v>
      </c>
      <c r="N34" s="37">
        <f>TrRoad_ene!N$33</f>
        <v>157.57133396903316</v>
      </c>
      <c r="O34" s="37">
        <f>TrRoad_ene!O$33</f>
        <v>157.5823880412652</v>
      </c>
      <c r="P34" s="37">
        <f>TrRoad_ene!P$33</f>
        <v>158.96660012578957</v>
      </c>
      <c r="Q34" s="37">
        <f>TrRoad_ene!Q$33</f>
        <v>165.72510616493426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32.746830129592091</v>
      </c>
      <c r="C35" s="38">
        <f t="shared" si="11"/>
        <v>32.90785080161465</v>
      </c>
      <c r="D35" s="38">
        <f t="shared" si="11"/>
        <v>33.041262432345398</v>
      </c>
      <c r="E35" s="38">
        <f t="shared" si="11"/>
        <v>31.473139137860681</v>
      </c>
      <c r="F35" s="38">
        <f t="shared" si="11"/>
        <v>32.098424217300298</v>
      </c>
      <c r="G35" s="38">
        <f t="shared" si="11"/>
        <v>32.357726430422076</v>
      </c>
      <c r="H35" s="38">
        <f t="shared" si="11"/>
        <v>32.876934413079972</v>
      </c>
      <c r="I35" s="38">
        <f t="shared" si="11"/>
        <v>33.333729773715348</v>
      </c>
      <c r="J35" s="38">
        <f t="shared" si="11"/>
        <v>32.949666671109625</v>
      </c>
      <c r="K35" s="38">
        <f t="shared" si="11"/>
        <v>31.334127691087581</v>
      </c>
      <c r="L35" s="38">
        <f t="shared" si="11"/>
        <v>31.80258040740825</v>
      </c>
      <c r="M35" s="38">
        <f t="shared" si="11"/>
        <v>31.369952517552818</v>
      </c>
      <c r="N35" s="38">
        <f t="shared" si="11"/>
        <v>30.399977883013374</v>
      </c>
      <c r="O35" s="38">
        <f t="shared" si="11"/>
        <v>28.493376811496066</v>
      </c>
      <c r="P35" s="38">
        <f t="shared" si="11"/>
        <v>25.951659365668277</v>
      </c>
      <c r="Q35" s="38">
        <f t="shared" si="11"/>
        <v>25.176804750174082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3.1015686489991454</v>
      </c>
      <c r="C36" s="37">
        <f>TrRail_ene!C$18</f>
        <v>3.2631537539823454</v>
      </c>
      <c r="D36" s="37">
        <f>TrRail_ene!D$18</f>
        <v>3.311737347437246</v>
      </c>
      <c r="E36" s="37">
        <f>TrRail_ene!E$18</f>
        <v>3.3953451026347818</v>
      </c>
      <c r="F36" s="37">
        <f>TrRail_ene!F$18</f>
        <v>3.2161344786243204</v>
      </c>
      <c r="G36" s="37">
        <f>TrRail_ene!G$18</f>
        <v>3.2254160508597893</v>
      </c>
      <c r="H36" s="37">
        <f>TrRail_ene!H$18</f>
        <v>3.3446372201813324</v>
      </c>
      <c r="I36" s="37">
        <f>TrRail_ene!I$18</f>
        <v>3.7368277381135493</v>
      </c>
      <c r="J36" s="37">
        <f>TrRail_ene!J$18</f>
        <v>3.3842180108560136</v>
      </c>
      <c r="K36" s="37">
        <f>TrRail_ene!K$18</f>
        <v>3.0971257496915081</v>
      </c>
      <c r="L36" s="37">
        <f>TrRail_ene!L$18</f>
        <v>2.9459997191796599</v>
      </c>
      <c r="M36" s="37">
        <f>TrRail_ene!M$18</f>
        <v>2.853422365169771</v>
      </c>
      <c r="N36" s="37">
        <f>TrRail_ene!N$18</f>
        <v>3.0499104775984649</v>
      </c>
      <c r="O36" s="37">
        <f>TrRail_ene!O$18</f>
        <v>3.1254129760094314</v>
      </c>
      <c r="P36" s="37">
        <f>TrRail_ene!P$18</f>
        <v>3.2814332124720571</v>
      </c>
      <c r="Q36" s="37">
        <f>TrRail_ene!Q$18</f>
        <v>3.3526120909899837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29.645261480592943</v>
      </c>
      <c r="C37" s="37">
        <f>TrRail_ene!C$19</f>
        <v>29.644697047632306</v>
      </c>
      <c r="D37" s="37">
        <f>TrRail_ene!D$19</f>
        <v>29.729525084908154</v>
      </c>
      <c r="E37" s="37">
        <f>TrRail_ene!E$19</f>
        <v>28.077794035225899</v>
      </c>
      <c r="F37" s="37">
        <f>TrRail_ene!F$19</f>
        <v>28.882289738675979</v>
      </c>
      <c r="G37" s="37">
        <f>TrRail_ene!G$19</f>
        <v>29.132310379562284</v>
      </c>
      <c r="H37" s="37">
        <f>TrRail_ene!H$19</f>
        <v>29.532297192898639</v>
      </c>
      <c r="I37" s="37">
        <f>TrRail_ene!I$19</f>
        <v>29.596902035601801</v>
      </c>
      <c r="J37" s="37">
        <f>TrRail_ene!J$19</f>
        <v>29.565448660253615</v>
      </c>
      <c r="K37" s="37">
        <f>TrRail_ene!K$19</f>
        <v>28.237001941396073</v>
      </c>
      <c r="L37" s="37">
        <f>TrRail_ene!L$19</f>
        <v>28.85658068822859</v>
      </c>
      <c r="M37" s="37">
        <f>TrRail_ene!M$19</f>
        <v>28.516530152383048</v>
      </c>
      <c r="N37" s="37">
        <f>TrRail_ene!N$19</f>
        <v>27.350067405414908</v>
      </c>
      <c r="O37" s="37">
        <f>TrRail_ene!O$19</f>
        <v>25.367963835486634</v>
      </c>
      <c r="P37" s="37">
        <f>TrRail_ene!P$19</f>
        <v>22.670226153196221</v>
      </c>
      <c r="Q37" s="37">
        <f>TrRail_ene!Q$19</f>
        <v>21.824192659184099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75.138873165254296</v>
      </c>
      <c r="C39" s="38">
        <f t="shared" si="12"/>
        <v>75.036404542157243</v>
      </c>
      <c r="D39" s="38">
        <f t="shared" si="12"/>
        <v>72.959106074410272</v>
      </c>
      <c r="E39" s="38">
        <f t="shared" si="12"/>
        <v>71.998280755763318</v>
      </c>
      <c r="F39" s="38">
        <f t="shared" si="12"/>
        <v>82.527005772012387</v>
      </c>
      <c r="G39" s="38">
        <f t="shared" si="12"/>
        <v>98.174677548187702</v>
      </c>
      <c r="H39" s="38">
        <f t="shared" si="12"/>
        <v>101.24768000791067</v>
      </c>
      <c r="I39" s="38">
        <f t="shared" si="12"/>
        <v>105.32396504167355</v>
      </c>
      <c r="J39" s="38">
        <f t="shared" si="12"/>
        <v>118.92103883949414</v>
      </c>
      <c r="K39" s="38">
        <f t="shared" si="12"/>
        <v>102.30136006743645</v>
      </c>
      <c r="L39" s="38">
        <f t="shared" si="12"/>
        <v>108.68185887228177</v>
      </c>
      <c r="M39" s="38">
        <f t="shared" si="12"/>
        <v>114.98373128104865</v>
      </c>
      <c r="N39" s="38">
        <f t="shared" si="12"/>
        <v>120.25747657245876</v>
      </c>
      <c r="O39" s="38">
        <f t="shared" si="12"/>
        <v>130.81334267005928</v>
      </c>
      <c r="P39" s="38">
        <f t="shared" si="12"/>
        <v>130.85436374760488</v>
      </c>
      <c r="Q39" s="38">
        <f t="shared" si="12"/>
        <v>126.693834138802</v>
      </c>
    </row>
    <row r="40" spans="1:17" ht="11.45" customHeight="1" x14ac:dyDescent="0.25">
      <c r="A40" s="17" t="str">
        <f>$A$14</f>
        <v>Domestic</v>
      </c>
      <c r="B40" s="37">
        <f>TrAvia_ene!B$9</f>
        <v>8.4073755612878589</v>
      </c>
      <c r="C40" s="37">
        <f>TrAvia_ene!C$9</f>
        <v>8.3999999999999986</v>
      </c>
      <c r="D40" s="37">
        <f>TrAvia_ene!D$9</f>
        <v>10.500069999999999</v>
      </c>
      <c r="E40" s="37">
        <f>TrAvia_ene!E$9</f>
        <v>11.600270000000002</v>
      </c>
      <c r="F40" s="37">
        <f>TrAvia_ene!F$9</f>
        <v>12.61406</v>
      </c>
      <c r="G40" s="37">
        <f>TrAvia_ene!G$9</f>
        <v>12.612996411425469</v>
      </c>
      <c r="H40" s="37">
        <f>TrAvia_ene!H$9</f>
        <v>13.699920000000002</v>
      </c>
      <c r="I40" s="37">
        <f>TrAvia_ene!I$9</f>
        <v>13.699780000000001</v>
      </c>
      <c r="J40" s="37">
        <f>TrAvia_ene!J$9</f>
        <v>13.700579999999997</v>
      </c>
      <c r="K40" s="37">
        <f>TrAvia_ene!K$9</f>
        <v>12.600379999999998</v>
      </c>
      <c r="L40" s="37">
        <f>TrAvia_ene!L$9</f>
        <v>10.513445815438597</v>
      </c>
      <c r="M40" s="37">
        <f>TrAvia_ene!M$9</f>
        <v>11.564195091281492</v>
      </c>
      <c r="N40" s="37">
        <f>TrAvia_ene!N$9</f>
        <v>10.511410522656277</v>
      </c>
      <c r="O40" s="37">
        <f>TrAvia_ene!O$9</f>
        <v>10.513211470705517</v>
      </c>
      <c r="P40" s="37">
        <f>TrAvia_ene!P$9</f>
        <v>10.513394637272899</v>
      </c>
      <c r="Q40" s="37">
        <f>TrAvia_ene!Q$9</f>
        <v>10.507331605733029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21.802690142450089</v>
      </c>
      <c r="C41" s="37">
        <f>TrAvia_ene!C$10</f>
        <v>27.275025418522848</v>
      </c>
      <c r="D41" s="37">
        <f>TrAvia_ene!D$10</f>
        <v>27.719873436921034</v>
      </c>
      <c r="E41" s="37">
        <f>TrAvia_ene!E$10</f>
        <v>29.816341022833747</v>
      </c>
      <c r="F41" s="37">
        <f>TrAvia_ene!F$10</f>
        <v>31.610395073469917</v>
      </c>
      <c r="G41" s="37">
        <f>TrAvia_ene!G$10</f>
        <v>38.256890315247908</v>
      </c>
      <c r="H41" s="37">
        <f>TrAvia_ene!H$10</f>
        <v>16.154621346696533</v>
      </c>
      <c r="I41" s="37">
        <f>TrAvia_ene!I$10</f>
        <v>15.830605939824588</v>
      </c>
      <c r="J41" s="37">
        <f>TrAvia_ene!J$10</f>
        <v>14.554615963284574</v>
      </c>
      <c r="K41" s="37">
        <f>TrAvia_ene!K$10</f>
        <v>13.589297274108752</v>
      </c>
      <c r="L41" s="37">
        <f>TrAvia_ene!L$10</f>
        <v>14.422705831084778</v>
      </c>
      <c r="M41" s="37">
        <f>TrAvia_ene!M$10</f>
        <v>15.340883828480971</v>
      </c>
      <c r="N41" s="37">
        <f>TrAvia_ene!N$10</f>
        <v>16.624588040005715</v>
      </c>
      <c r="O41" s="37">
        <f>TrAvia_ene!O$10</f>
        <v>16.547744492896641</v>
      </c>
      <c r="P41" s="37">
        <f>TrAvia_ene!P$10</f>
        <v>16.257995587682419</v>
      </c>
      <c r="Q41" s="37">
        <f>TrAvia_ene!Q$10</f>
        <v>16.066483321433637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44.928807461516342</v>
      </c>
      <c r="C42" s="37">
        <f>TrAvia_ene!C$11</f>
        <v>39.361379123634393</v>
      </c>
      <c r="D42" s="37">
        <f>TrAvia_ene!D$11</f>
        <v>34.739162637489244</v>
      </c>
      <c r="E42" s="37">
        <f>TrAvia_ene!E$11</f>
        <v>30.581669732929566</v>
      </c>
      <c r="F42" s="37">
        <f>TrAvia_ene!F$11</f>
        <v>38.302550698542468</v>
      </c>
      <c r="G42" s="37">
        <f>TrAvia_ene!G$11</f>
        <v>47.304790821514317</v>
      </c>
      <c r="H42" s="37">
        <f>TrAvia_ene!H$11</f>
        <v>71.393138661214138</v>
      </c>
      <c r="I42" s="37">
        <f>TrAvia_ene!I$11</f>
        <v>75.793579101848962</v>
      </c>
      <c r="J42" s="37">
        <f>TrAvia_ene!J$11</f>
        <v>90.665842876209567</v>
      </c>
      <c r="K42" s="37">
        <f>TrAvia_ene!K$11</f>
        <v>76.111682793327702</v>
      </c>
      <c r="L42" s="37">
        <f>TrAvia_ene!L$11</f>
        <v>83.745707225758395</v>
      </c>
      <c r="M42" s="37">
        <f>TrAvia_ene!M$11</f>
        <v>88.078652361286188</v>
      </c>
      <c r="N42" s="37">
        <f>TrAvia_ene!N$11</f>
        <v>93.12147800979676</v>
      </c>
      <c r="O42" s="37">
        <f>TrAvia_ene!O$11</f>
        <v>103.75238670645713</v>
      </c>
      <c r="P42" s="37">
        <f>TrAvia_ene!P$11</f>
        <v>104.08297352264957</v>
      </c>
      <c r="Q42" s="37">
        <f>TrAvia_ene!Q$11</f>
        <v>100.12001921163534</v>
      </c>
    </row>
    <row r="43" spans="1:17" ht="11.45" customHeight="1" x14ac:dyDescent="0.25">
      <c r="A43" s="25" t="s">
        <v>18</v>
      </c>
      <c r="B43" s="40">
        <f t="shared" ref="B43:Q43" si="13">B44+B47+B48+B51</f>
        <v>299.26579217917049</v>
      </c>
      <c r="C43" s="40">
        <f t="shared" si="13"/>
        <v>321.90021100252289</v>
      </c>
      <c r="D43" s="40">
        <f t="shared" si="13"/>
        <v>408.62476996077976</v>
      </c>
      <c r="E43" s="40">
        <f t="shared" si="13"/>
        <v>465.40849395994405</v>
      </c>
      <c r="F43" s="40">
        <f t="shared" si="13"/>
        <v>505.74107323086577</v>
      </c>
      <c r="G43" s="40">
        <f t="shared" si="13"/>
        <v>525.23238465828899</v>
      </c>
      <c r="H43" s="40">
        <f t="shared" si="13"/>
        <v>563.66928593580769</v>
      </c>
      <c r="I43" s="40">
        <f t="shared" si="13"/>
        <v>580.55056805920196</v>
      </c>
      <c r="J43" s="40">
        <f t="shared" si="13"/>
        <v>577.68234913359368</v>
      </c>
      <c r="K43" s="40">
        <f t="shared" si="13"/>
        <v>551.84625061472968</v>
      </c>
      <c r="L43" s="40">
        <f t="shared" si="13"/>
        <v>534.59256441495256</v>
      </c>
      <c r="M43" s="40">
        <f t="shared" si="13"/>
        <v>519.92780772436049</v>
      </c>
      <c r="N43" s="40">
        <f t="shared" si="13"/>
        <v>506.25297140834459</v>
      </c>
      <c r="O43" s="40">
        <f t="shared" si="13"/>
        <v>555.61397337390929</v>
      </c>
      <c r="P43" s="40">
        <f t="shared" si="13"/>
        <v>506.3656909235969</v>
      </c>
      <c r="Q43" s="40">
        <f t="shared" si="13"/>
        <v>532.22317151651976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257.17397044749117</v>
      </c>
      <c r="C44" s="39">
        <f t="shared" si="14"/>
        <v>277.8454263462948</v>
      </c>
      <c r="D44" s="39">
        <f t="shared" si="14"/>
        <v>357.98913846753544</v>
      </c>
      <c r="E44" s="39">
        <f t="shared" si="14"/>
        <v>412.08786385356802</v>
      </c>
      <c r="F44" s="39">
        <f t="shared" si="14"/>
        <v>451.66823322017848</v>
      </c>
      <c r="G44" s="39">
        <f t="shared" si="14"/>
        <v>472.8110171728473</v>
      </c>
      <c r="H44" s="39">
        <f t="shared" si="14"/>
        <v>508.69497035679842</v>
      </c>
      <c r="I44" s="39">
        <f t="shared" si="14"/>
        <v>523.2134428745909</v>
      </c>
      <c r="J44" s="39">
        <f t="shared" si="14"/>
        <v>512.93461464419738</v>
      </c>
      <c r="K44" s="39">
        <f t="shared" si="14"/>
        <v>486.28915837325377</v>
      </c>
      <c r="L44" s="39">
        <f t="shared" si="14"/>
        <v>478.69840666138214</v>
      </c>
      <c r="M44" s="39">
        <f t="shared" si="14"/>
        <v>465.98801526432044</v>
      </c>
      <c r="N44" s="39">
        <f t="shared" si="14"/>
        <v>454.27448886649904</v>
      </c>
      <c r="O44" s="39">
        <f t="shared" si="14"/>
        <v>501.05933192032768</v>
      </c>
      <c r="P44" s="39">
        <f t="shared" si="14"/>
        <v>448.87823812945953</v>
      </c>
      <c r="Q44" s="39">
        <f t="shared" si="14"/>
        <v>478.4691041934833</v>
      </c>
    </row>
    <row r="45" spans="1:17" ht="11.45" customHeight="1" x14ac:dyDescent="0.25">
      <c r="A45" s="17" t="str">
        <f>$A$19</f>
        <v>Light duty vehicles</v>
      </c>
      <c r="B45" s="37">
        <f>TrRoad_ene!B$43</f>
        <v>70.70893681399788</v>
      </c>
      <c r="C45" s="37">
        <f>TrRoad_ene!C$43</f>
        <v>80.270278770125387</v>
      </c>
      <c r="D45" s="37">
        <f>TrRoad_ene!D$43</f>
        <v>92.150423034227956</v>
      </c>
      <c r="E45" s="37">
        <f>TrRoad_ene!E$43</f>
        <v>103.16825830893366</v>
      </c>
      <c r="F45" s="37">
        <f>TrRoad_ene!F$43</f>
        <v>110.67253542620314</v>
      </c>
      <c r="G45" s="37">
        <f>TrRoad_ene!G$43</f>
        <v>122.58718613813309</v>
      </c>
      <c r="H45" s="37">
        <f>TrRoad_ene!H$43</f>
        <v>127.65901793204179</v>
      </c>
      <c r="I45" s="37">
        <f>TrRoad_ene!I$43</f>
        <v>125.75042609549145</v>
      </c>
      <c r="J45" s="37">
        <f>TrRoad_ene!J$43</f>
        <v>144.16841435336534</v>
      </c>
      <c r="K45" s="37">
        <f>TrRoad_ene!K$43</f>
        <v>126.17429384396711</v>
      </c>
      <c r="L45" s="37">
        <f>TrRoad_ene!L$43</f>
        <v>117.87947076885494</v>
      </c>
      <c r="M45" s="37">
        <f>TrRoad_ene!M$43</f>
        <v>116.32699450285024</v>
      </c>
      <c r="N45" s="37">
        <f>TrRoad_ene!N$43</f>
        <v>109.19947046447871</v>
      </c>
      <c r="O45" s="37">
        <f>TrRoad_ene!O$43</f>
        <v>108.0451300502037</v>
      </c>
      <c r="P45" s="37">
        <f>TrRoad_ene!P$43</f>
        <v>103.78711774915621</v>
      </c>
      <c r="Q45" s="37">
        <f>TrRoad_ene!Q$43</f>
        <v>116.58488547024466</v>
      </c>
    </row>
    <row r="46" spans="1:17" ht="11.45" customHeight="1" x14ac:dyDescent="0.25">
      <c r="A46" s="17" t="str">
        <f>$A$20</f>
        <v>Heavy duty vehicles</v>
      </c>
      <c r="B46" s="37">
        <f>TrRoad_ene!B$52</f>
        <v>186.46503363349328</v>
      </c>
      <c r="C46" s="37">
        <f>TrRoad_ene!C$52</f>
        <v>197.5751475761694</v>
      </c>
      <c r="D46" s="37">
        <f>TrRoad_ene!D$52</f>
        <v>265.83871543330747</v>
      </c>
      <c r="E46" s="37">
        <f>TrRoad_ene!E$52</f>
        <v>308.91960554463435</v>
      </c>
      <c r="F46" s="37">
        <f>TrRoad_ene!F$52</f>
        <v>340.99569779397535</v>
      </c>
      <c r="G46" s="37">
        <f>TrRoad_ene!G$52</f>
        <v>350.22383103471418</v>
      </c>
      <c r="H46" s="37">
        <f>TrRoad_ene!H$52</f>
        <v>381.0359524247566</v>
      </c>
      <c r="I46" s="37">
        <f>TrRoad_ene!I$52</f>
        <v>397.46301677909946</v>
      </c>
      <c r="J46" s="37">
        <f>TrRoad_ene!J$52</f>
        <v>368.76620029083199</v>
      </c>
      <c r="K46" s="37">
        <f>TrRoad_ene!K$52</f>
        <v>360.11486452928665</v>
      </c>
      <c r="L46" s="37">
        <f>TrRoad_ene!L$52</f>
        <v>360.81893589252718</v>
      </c>
      <c r="M46" s="37">
        <f>TrRoad_ene!M$52</f>
        <v>349.66102076147018</v>
      </c>
      <c r="N46" s="37">
        <f>TrRoad_ene!N$52</f>
        <v>345.07501840202031</v>
      </c>
      <c r="O46" s="37">
        <f>TrRoad_ene!O$52</f>
        <v>393.014201870124</v>
      </c>
      <c r="P46" s="37">
        <f>TrRoad_ene!P$52</f>
        <v>345.09112038030332</v>
      </c>
      <c r="Q46" s="37">
        <f>TrRoad_ene!Q$52</f>
        <v>361.88421872323863</v>
      </c>
    </row>
    <row r="47" spans="1:17" ht="11.45" customHeight="1" x14ac:dyDescent="0.25">
      <c r="A47" s="19" t="str">
        <f>$A$21</f>
        <v>Rail transport</v>
      </c>
      <c r="B47" s="38">
        <f>TrRail_ene!B$23</f>
        <v>13.09244695221849</v>
      </c>
      <c r="C47" s="38">
        <f>TrRail_ene!C$23</f>
        <v>14.092459198385349</v>
      </c>
      <c r="D47" s="38">
        <f>TrRail_ene!D$23</f>
        <v>14.795357567654595</v>
      </c>
      <c r="E47" s="38">
        <f>TrRail_ene!E$23</f>
        <v>16.523070862139321</v>
      </c>
      <c r="F47" s="38">
        <f>TrRail_ene!F$23</f>
        <v>17.299995782699703</v>
      </c>
      <c r="G47" s="38">
        <f>TrRail_ene!G$23</f>
        <v>19.229721478599785</v>
      </c>
      <c r="H47" s="38">
        <f>TrRail_ene!H$23</f>
        <v>20.622605586920024</v>
      </c>
      <c r="I47" s="38">
        <f>TrRail_ene!I$23</f>
        <v>21.864750226284649</v>
      </c>
      <c r="J47" s="38">
        <f>TrRail_ene!J$23</f>
        <v>21.261703328890377</v>
      </c>
      <c r="K47" s="38">
        <f>TrRail_ene!K$23</f>
        <v>18.055012308912417</v>
      </c>
      <c r="L47" s="38">
        <f>TrRail_ene!L$23</f>
        <v>17.734438731045692</v>
      </c>
      <c r="M47" s="38">
        <f>TrRail_ene!M$23</f>
        <v>15.777732610258509</v>
      </c>
      <c r="N47" s="38">
        <f>TrRail_ene!N$23</f>
        <v>14.885225308235331</v>
      </c>
      <c r="O47" s="38">
        <f>TrRail_ene!O$23</f>
        <v>14.307040711938233</v>
      </c>
      <c r="P47" s="38">
        <f>TrRail_ene!P$23</f>
        <v>13.19428221429505</v>
      </c>
      <c r="Q47" s="38">
        <f>TrRail_ene!Q$23</f>
        <v>11.582118254296205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0.45585311734817263</v>
      </c>
      <c r="C48" s="38">
        <f t="shared" si="15"/>
        <v>0.56359545784273901</v>
      </c>
      <c r="D48" s="38">
        <f t="shared" si="15"/>
        <v>0.54134392558972755</v>
      </c>
      <c r="E48" s="38">
        <f t="shared" si="15"/>
        <v>0.50338924423668452</v>
      </c>
      <c r="F48" s="38">
        <f t="shared" si="15"/>
        <v>0.4729942279876137</v>
      </c>
      <c r="G48" s="38">
        <f t="shared" si="15"/>
        <v>0.54143813375171224</v>
      </c>
      <c r="H48" s="38">
        <f t="shared" si="15"/>
        <v>0.65176999208931563</v>
      </c>
      <c r="I48" s="38">
        <f t="shared" si="15"/>
        <v>0.77437495832646508</v>
      </c>
      <c r="J48" s="38">
        <f t="shared" si="15"/>
        <v>0.78396116050584363</v>
      </c>
      <c r="K48" s="38">
        <f t="shared" si="15"/>
        <v>0.60177993256355133</v>
      </c>
      <c r="L48" s="38">
        <f t="shared" si="15"/>
        <v>0.54151094742679595</v>
      </c>
      <c r="M48" s="38">
        <f t="shared" si="15"/>
        <v>0.54454767786452796</v>
      </c>
      <c r="N48" s="38">
        <f t="shared" si="15"/>
        <v>0.50238873186506361</v>
      </c>
      <c r="O48" s="38">
        <f t="shared" si="15"/>
        <v>0.45636211641270752</v>
      </c>
      <c r="P48" s="38">
        <f t="shared" si="15"/>
        <v>0.4176280870534842</v>
      </c>
      <c r="Q48" s="38">
        <f t="shared" si="15"/>
        <v>0.34935709415209559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0.36796954020403927</v>
      </c>
      <c r="C49" s="37">
        <f>TrAvia_ene!C$13</f>
        <v>0.45795795386656285</v>
      </c>
      <c r="D49" s="37">
        <f>TrAvia_ene!D$13</f>
        <v>0.43960405508466399</v>
      </c>
      <c r="E49" s="37">
        <f>TrAvia_ene!E$13</f>
        <v>0.40591098069093257</v>
      </c>
      <c r="F49" s="37">
        <f>TrAvia_ene!F$13</f>
        <v>0.38060654473390138</v>
      </c>
      <c r="G49" s="37">
        <f>TrAvia_ene!G$13</f>
        <v>0.43687495655160336</v>
      </c>
      <c r="H49" s="37">
        <f>TrAvia_ene!H$13</f>
        <v>0.49849200682798139</v>
      </c>
      <c r="I49" s="37">
        <f>TrAvia_ene!I$13</f>
        <v>0.59083064481042313</v>
      </c>
      <c r="J49" s="37">
        <f>TrAvia_ene!J$13</f>
        <v>0.58953733607597703</v>
      </c>
      <c r="K49" s="37">
        <f>TrAvia_ene!K$13</f>
        <v>0.42181576897777029</v>
      </c>
      <c r="L49" s="37">
        <f>TrAvia_ene!L$13</f>
        <v>0.34856604434819949</v>
      </c>
      <c r="M49" s="37">
        <f>TrAvia_ene!M$13</f>
        <v>0.27672398293068057</v>
      </c>
      <c r="N49" s="37">
        <f>TrAvia_ene!N$13</f>
        <v>0.28848155764609734</v>
      </c>
      <c r="O49" s="37">
        <f>TrAvia_ene!O$13</f>
        <v>0.24447982346575364</v>
      </c>
      <c r="P49" s="37">
        <f>TrAvia_ene!P$13</f>
        <v>0.20136966860776054</v>
      </c>
      <c r="Q49" s="37">
        <f>TrAvia_ene!Q$13</f>
        <v>0.19256807202648446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8.7883577144133349E-2</v>
      </c>
      <c r="C50" s="37">
        <f>TrAvia_ene!C$14</f>
        <v>0.10563750397617613</v>
      </c>
      <c r="D50" s="37">
        <f>TrAvia_ene!D$14</f>
        <v>0.10173987050506357</v>
      </c>
      <c r="E50" s="37">
        <f>TrAvia_ene!E$14</f>
        <v>9.7478263545751925E-2</v>
      </c>
      <c r="F50" s="37">
        <f>TrAvia_ene!F$14</f>
        <v>9.2387683253712355E-2</v>
      </c>
      <c r="G50" s="37">
        <f>TrAvia_ene!G$14</f>
        <v>0.10456317720010887</v>
      </c>
      <c r="H50" s="37">
        <f>TrAvia_ene!H$14</f>
        <v>0.15327798526133427</v>
      </c>
      <c r="I50" s="37">
        <f>TrAvia_ene!I$14</f>
        <v>0.18354431351604197</v>
      </c>
      <c r="J50" s="37">
        <f>TrAvia_ene!J$14</f>
        <v>0.19442382442986667</v>
      </c>
      <c r="K50" s="37">
        <f>TrAvia_ene!K$14</f>
        <v>0.17996416358578102</v>
      </c>
      <c r="L50" s="37">
        <f>TrAvia_ene!L$14</f>
        <v>0.19294490307859646</v>
      </c>
      <c r="M50" s="37">
        <f>TrAvia_ene!M$14</f>
        <v>0.26782369493384733</v>
      </c>
      <c r="N50" s="37">
        <f>TrAvia_ene!N$14</f>
        <v>0.21390717421896627</v>
      </c>
      <c r="O50" s="37">
        <f>TrAvia_ene!O$14</f>
        <v>0.21188229294695388</v>
      </c>
      <c r="P50" s="37">
        <f>TrAvia_ene!P$14</f>
        <v>0.21625841844572366</v>
      </c>
      <c r="Q50" s="37">
        <f>TrAvia_ene!Q$14</f>
        <v>0.15678902212561116</v>
      </c>
    </row>
    <row r="51" spans="1:17" ht="11.45" customHeight="1" x14ac:dyDescent="0.25">
      <c r="A51" s="19" t="s">
        <v>32</v>
      </c>
      <c r="B51" s="38">
        <f t="shared" ref="B51:Q51" si="16">B52+B53</f>
        <v>28.543521662112681</v>
      </c>
      <c r="C51" s="38">
        <f t="shared" si="16"/>
        <v>29.39873</v>
      </c>
      <c r="D51" s="38">
        <f t="shared" si="16"/>
        <v>35.298929999999999</v>
      </c>
      <c r="E51" s="38">
        <f t="shared" si="16"/>
        <v>36.294170000000001</v>
      </c>
      <c r="F51" s="38">
        <f t="shared" si="16"/>
        <v>36.299850000000006</v>
      </c>
      <c r="G51" s="38">
        <f t="shared" si="16"/>
        <v>32.650207873090146</v>
      </c>
      <c r="H51" s="38">
        <f t="shared" si="16"/>
        <v>33.699939999999991</v>
      </c>
      <c r="I51" s="38">
        <f t="shared" si="16"/>
        <v>34.697999999999993</v>
      </c>
      <c r="J51" s="38">
        <f t="shared" si="16"/>
        <v>42.702069999999999</v>
      </c>
      <c r="K51" s="38">
        <f t="shared" si="16"/>
        <v>46.900300000000009</v>
      </c>
      <c r="L51" s="38">
        <f t="shared" si="16"/>
        <v>37.618208075097961</v>
      </c>
      <c r="M51" s="38">
        <f t="shared" si="16"/>
        <v>37.617512171917092</v>
      </c>
      <c r="N51" s="38">
        <f t="shared" si="16"/>
        <v>36.590868501745227</v>
      </c>
      <c r="O51" s="38">
        <f t="shared" si="16"/>
        <v>39.791238625230626</v>
      </c>
      <c r="P51" s="38">
        <f t="shared" si="16"/>
        <v>43.875542492788824</v>
      </c>
      <c r="Q51" s="38">
        <f t="shared" si="16"/>
        <v>41.822591974588185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27.859681981503638</v>
      </c>
      <c r="C52" s="37">
        <f>TrNavi_ene!C20</f>
        <v>28.613928010572742</v>
      </c>
      <c r="D52" s="37">
        <f>TrNavi_ene!D20</f>
        <v>34.358894461341315</v>
      </c>
      <c r="E52" s="37">
        <f>TrNavi_ene!E20</f>
        <v>35.324011504142803</v>
      </c>
      <c r="F52" s="37">
        <f>TrNavi_ene!F20</f>
        <v>34.672708261240352</v>
      </c>
      <c r="G52" s="37">
        <f>TrNavi_ene!G20</f>
        <v>31.751289140834029</v>
      </c>
      <c r="H52" s="37">
        <f>TrNavi_ene!H20</f>
        <v>32.178997686832872</v>
      </c>
      <c r="I52" s="37">
        <f>TrNavi_ene!I20</f>
        <v>33.268436484812412</v>
      </c>
      <c r="J52" s="37">
        <f>TrNavi_ene!J20</f>
        <v>32.615850986656568</v>
      </c>
      <c r="K52" s="37">
        <f>TrNavi_ene!K20</f>
        <v>37.485946012771102</v>
      </c>
      <c r="L52" s="37">
        <f>TrNavi_ene!L20</f>
        <v>27.203261026728033</v>
      </c>
      <c r="M52" s="37">
        <f>TrNavi_ene!M20</f>
        <v>28.70567857298445</v>
      </c>
      <c r="N52" s="37">
        <f>TrNavi_ene!N20</f>
        <v>26.255194976709284</v>
      </c>
      <c r="O52" s="37">
        <f>TrNavi_ene!O20</f>
        <v>28.706955699004073</v>
      </c>
      <c r="P52" s="37">
        <f>TrNavi_ene!P20</f>
        <v>31.980428369683544</v>
      </c>
      <c r="Q52" s="37">
        <f>TrNavi_ene!Q20</f>
        <v>28.848714935069609</v>
      </c>
    </row>
    <row r="53" spans="1:17" ht="11.45" customHeight="1" x14ac:dyDescent="0.25">
      <c r="A53" s="15" t="str">
        <f>$A$27</f>
        <v>Inland waterways</v>
      </c>
      <c r="B53" s="36">
        <f>TrNavi_ene!B21</f>
        <v>0.68383968060904521</v>
      </c>
      <c r="C53" s="36">
        <f>TrNavi_ene!C21</f>
        <v>0.78480198942725887</v>
      </c>
      <c r="D53" s="36">
        <f>TrNavi_ene!D21</f>
        <v>0.94003553865868361</v>
      </c>
      <c r="E53" s="36">
        <f>TrNavi_ene!E21</f>
        <v>0.97015849585719971</v>
      </c>
      <c r="F53" s="36">
        <f>TrNavi_ene!F21</f>
        <v>1.6271417387596541</v>
      </c>
      <c r="G53" s="36">
        <f>TrNavi_ene!G21</f>
        <v>0.89891873225611785</v>
      </c>
      <c r="H53" s="36">
        <f>TrNavi_ene!H21</f>
        <v>1.5209423131671174</v>
      </c>
      <c r="I53" s="36">
        <f>TrNavi_ene!I21</f>
        <v>1.4295635151875836</v>
      </c>
      <c r="J53" s="36">
        <f>TrNavi_ene!J21</f>
        <v>10.086219013343429</v>
      </c>
      <c r="K53" s="36">
        <f>TrNavi_ene!K21</f>
        <v>9.4143539872289068</v>
      </c>
      <c r="L53" s="36">
        <f>TrNavi_ene!L21</f>
        <v>10.41494704836993</v>
      </c>
      <c r="M53" s="36">
        <f>TrNavi_ene!M21</f>
        <v>8.91183359893264</v>
      </c>
      <c r="N53" s="36">
        <f>TrNavi_ene!N21</f>
        <v>10.335673525035943</v>
      </c>
      <c r="O53" s="36">
        <f>TrNavi_ene!O21</f>
        <v>11.084282926226553</v>
      </c>
      <c r="P53" s="36">
        <f>TrNavi_ene!P21</f>
        <v>11.895114123105284</v>
      </c>
      <c r="Q53" s="36">
        <f>TrNavi_ene!Q21</f>
        <v>12.973877039518577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4557.9490854273972</v>
      </c>
      <c r="C55" s="41">
        <f t="shared" si="17"/>
        <v>4616.810545042692</v>
      </c>
      <c r="D55" s="41">
        <f t="shared" si="17"/>
        <v>4913.1767254941724</v>
      </c>
      <c r="E55" s="41">
        <f t="shared" si="17"/>
        <v>5309.0385490592653</v>
      </c>
      <c r="F55" s="41">
        <f t="shared" si="17"/>
        <v>5500.0189300667762</v>
      </c>
      <c r="G55" s="41">
        <f t="shared" si="17"/>
        <v>5728.4931398708222</v>
      </c>
      <c r="H55" s="41">
        <f t="shared" si="17"/>
        <v>6089.2452974323805</v>
      </c>
      <c r="I55" s="41">
        <f t="shared" si="17"/>
        <v>6465.1472821335246</v>
      </c>
      <c r="J55" s="41">
        <f t="shared" si="17"/>
        <v>6416.2212860205373</v>
      </c>
      <c r="K55" s="41">
        <f t="shared" si="17"/>
        <v>6361.946719477668</v>
      </c>
      <c r="L55" s="41">
        <f t="shared" si="17"/>
        <v>6163.4679840096587</v>
      </c>
      <c r="M55" s="41">
        <f t="shared" si="17"/>
        <v>6063.5877622459166</v>
      </c>
      <c r="N55" s="41">
        <f t="shared" si="17"/>
        <v>5880.7322390457739</v>
      </c>
      <c r="O55" s="41">
        <f t="shared" si="17"/>
        <v>5994.1480138802008</v>
      </c>
      <c r="P55" s="41">
        <f t="shared" si="17"/>
        <v>5940.2628764934288</v>
      </c>
      <c r="Q55" s="41">
        <f t="shared" si="17"/>
        <v>6236.8732788314819</v>
      </c>
    </row>
    <row r="56" spans="1:17" ht="11.45" customHeight="1" x14ac:dyDescent="0.25">
      <c r="A56" s="25" t="s">
        <v>39</v>
      </c>
      <c r="B56" s="40">
        <f t="shared" ref="B56:Q56" si="18">B57+B61+B65</f>
        <v>3644.04684451611</v>
      </c>
      <c r="C56" s="40">
        <f t="shared" si="18"/>
        <v>3635.338722655692</v>
      </c>
      <c r="D56" s="40">
        <f t="shared" si="18"/>
        <v>3663.0697379398607</v>
      </c>
      <c r="E56" s="40">
        <f t="shared" si="18"/>
        <v>3886.4841348779951</v>
      </c>
      <c r="F56" s="40">
        <f t="shared" si="18"/>
        <v>3955.5271041031237</v>
      </c>
      <c r="G56" s="40">
        <f t="shared" si="18"/>
        <v>4126.3075995894633</v>
      </c>
      <c r="H56" s="40">
        <f t="shared" si="18"/>
        <v>4369.3839383360773</v>
      </c>
      <c r="I56" s="40">
        <f t="shared" si="18"/>
        <v>4700.2694942501857</v>
      </c>
      <c r="J56" s="40">
        <f t="shared" si="18"/>
        <v>4659.9472007745562</v>
      </c>
      <c r="K56" s="40">
        <f t="shared" si="18"/>
        <v>4682.8069976080096</v>
      </c>
      <c r="L56" s="40">
        <f t="shared" si="18"/>
        <v>4533.7677968447497</v>
      </c>
      <c r="M56" s="40">
        <f t="shared" si="18"/>
        <v>4477.5536705368904</v>
      </c>
      <c r="N56" s="40">
        <f t="shared" si="18"/>
        <v>4372.9591516408282</v>
      </c>
      <c r="O56" s="40">
        <f t="shared" si="18"/>
        <v>4329.1938432455636</v>
      </c>
      <c r="P56" s="40">
        <f t="shared" si="18"/>
        <v>4421.0182243675981</v>
      </c>
      <c r="Q56" s="40">
        <f t="shared" si="18"/>
        <v>4632.2361092495976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3360.7990843425105</v>
      </c>
      <c r="C57" s="39">
        <f t="shared" si="19"/>
        <v>3349.5272616448397</v>
      </c>
      <c r="D57" s="39">
        <f t="shared" si="19"/>
        <v>3384.9670571318238</v>
      </c>
      <c r="E57" s="39">
        <f t="shared" si="19"/>
        <v>3612.6350348868559</v>
      </c>
      <c r="F57" s="39">
        <f t="shared" si="19"/>
        <v>3642.8359354421455</v>
      </c>
      <c r="G57" s="39">
        <f t="shared" si="19"/>
        <v>3767.3413832247134</v>
      </c>
      <c r="H57" s="39">
        <f t="shared" si="19"/>
        <v>4000.8600669368238</v>
      </c>
      <c r="I57" s="39">
        <f t="shared" si="19"/>
        <v>4315.7252506425448</v>
      </c>
      <c r="J57" s="39">
        <f t="shared" si="19"/>
        <v>4237.4001158128649</v>
      </c>
      <c r="K57" s="39">
        <f t="shared" si="19"/>
        <v>4317.8906853833068</v>
      </c>
      <c r="L57" s="39">
        <f t="shared" si="19"/>
        <v>4148.8240724935458</v>
      </c>
      <c r="M57" s="39">
        <f t="shared" si="19"/>
        <v>4075.7247590437978</v>
      </c>
      <c r="N57" s="39">
        <f t="shared" si="19"/>
        <v>3960.344591042262</v>
      </c>
      <c r="O57" s="39">
        <f t="shared" si="19"/>
        <v>3888.1605604162919</v>
      </c>
      <c r="P57" s="39">
        <f t="shared" si="19"/>
        <v>3986.0491124082109</v>
      </c>
      <c r="Q57" s="39">
        <f t="shared" si="19"/>
        <v>4212.4868914665185</v>
      </c>
    </row>
    <row r="58" spans="1:17" ht="11.45" customHeight="1" x14ac:dyDescent="0.25">
      <c r="A58" s="17" t="str">
        <f>$A$6</f>
        <v>Powered 2-wheelers</v>
      </c>
      <c r="B58" s="37">
        <f>TrRoad_emi!B$19</f>
        <v>17.049669221312445</v>
      </c>
      <c r="C58" s="37">
        <f>TrRoad_emi!C$19</f>
        <v>16.982907582908489</v>
      </c>
      <c r="D58" s="37">
        <f>TrRoad_emi!D$19</f>
        <v>17.420666394768894</v>
      </c>
      <c r="E58" s="37">
        <f>TrRoad_emi!E$19</f>
        <v>18.960194782122443</v>
      </c>
      <c r="F58" s="37">
        <f>TrRoad_emi!F$19</f>
        <v>20.453746765748853</v>
      </c>
      <c r="G58" s="37">
        <f>TrRoad_emi!G$19</f>
        <v>22.054766146928806</v>
      </c>
      <c r="H58" s="37">
        <f>TrRoad_emi!H$19</f>
        <v>23.599165710882851</v>
      </c>
      <c r="I58" s="37">
        <f>TrRoad_emi!I$19</f>
        <v>23.541659296787323</v>
      </c>
      <c r="J58" s="37">
        <f>TrRoad_emi!J$19</f>
        <v>23.489972742493862</v>
      </c>
      <c r="K58" s="37">
        <f>TrRoad_emi!K$19</f>
        <v>23.319894672880473</v>
      </c>
      <c r="L58" s="37">
        <f>TrRoad_emi!L$19</f>
        <v>23.285615945226585</v>
      </c>
      <c r="M58" s="37">
        <f>TrRoad_emi!M$19</f>
        <v>23.114376939741245</v>
      </c>
      <c r="N58" s="37">
        <f>TrRoad_emi!N$19</f>
        <v>23.014379268012753</v>
      </c>
      <c r="O58" s="37">
        <f>TrRoad_emi!O$19</f>
        <v>22.804308540935015</v>
      </c>
      <c r="P58" s="37">
        <f>TrRoad_emi!P$19</f>
        <v>22.640507772297386</v>
      </c>
      <c r="Q58" s="37">
        <f>TrRoad_emi!Q$19</f>
        <v>22.511767849927271</v>
      </c>
    </row>
    <row r="59" spans="1:17" ht="11.45" customHeight="1" x14ac:dyDescent="0.25">
      <c r="A59" s="17" t="str">
        <f>$A$7</f>
        <v>Passenger cars</v>
      </c>
      <c r="B59" s="37">
        <f>TrRoad_emi!B$20</f>
        <v>2820.0157770885903</v>
      </c>
      <c r="C59" s="37">
        <f>TrRoad_emi!C$20</f>
        <v>2822.7327514625767</v>
      </c>
      <c r="D59" s="37">
        <f>TrRoad_emi!D$20</f>
        <v>2861.004525961846</v>
      </c>
      <c r="E59" s="37">
        <f>TrRoad_emi!E$20</f>
        <v>3079.9504011915569</v>
      </c>
      <c r="F59" s="37">
        <f>TrRoad_emi!F$20</f>
        <v>3118.7818393024327</v>
      </c>
      <c r="G59" s="37">
        <f>TrRoad_emi!G$20</f>
        <v>3244.8150504505697</v>
      </c>
      <c r="H59" s="37">
        <f>TrRoad_emi!H$20</f>
        <v>3478.4715914394901</v>
      </c>
      <c r="I59" s="37">
        <f>TrRoad_emi!I$20</f>
        <v>3782.2319023707846</v>
      </c>
      <c r="J59" s="37">
        <f>TrRoad_emi!J$20</f>
        <v>3709.1168550340408</v>
      </c>
      <c r="K59" s="37">
        <f>TrRoad_emi!K$20</f>
        <v>3777.1910074569678</v>
      </c>
      <c r="L59" s="37">
        <f>TrRoad_emi!L$20</f>
        <v>3606.2800774905813</v>
      </c>
      <c r="M59" s="37">
        <f>TrRoad_emi!M$20</f>
        <v>3555.6509745800986</v>
      </c>
      <c r="N59" s="37">
        <f>TrRoad_emi!N$20</f>
        <v>3464.4905092695303</v>
      </c>
      <c r="O59" s="37">
        <f>TrRoad_emi!O$20</f>
        <v>3390.8285429991988</v>
      </c>
      <c r="P59" s="37">
        <f>TrRoad_emi!P$20</f>
        <v>3484.9515763327831</v>
      </c>
      <c r="Q59" s="37">
        <f>TrRoad_emi!Q$20</f>
        <v>3688.0748955303529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523.73363803260793</v>
      </c>
      <c r="C60" s="37">
        <f>TrRoad_emi!C$27</f>
        <v>509.81160259935433</v>
      </c>
      <c r="D60" s="37">
        <f>TrRoad_emi!D$27</f>
        <v>506.54186477520892</v>
      </c>
      <c r="E60" s="37">
        <f>TrRoad_emi!E$27</f>
        <v>513.72443891317664</v>
      </c>
      <c r="F60" s="37">
        <f>TrRoad_emi!F$27</f>
        <v>503.60034937396392</v>
      </c>
      <c r="G60" s="37">
        <f>TrRoad_emi!G$27</f>
        <v>500.47156662721488</v>
      </c>
      <c r="H60" s="37">
        <f>TrRoad_emi!H$27</f>
        <v>498.78930978645059</v>
      </c>
      <c r="I60" s="37">
        <f>TrRoad_emi!I$27</f>
        <v>509.95168897497251</v>
      </c>
      <c r="J60" s="37">
        <f>TrRoad_emi!J$27</f>
        <v>504.79328803632961</v>
      </c>
      <c r="K60" s="37">
        <f>TrRoad_emi!K$27</f>
        <v>517.37978325345898</v>
      </c>
      <c r="L60" s="37">
        <f>TrRoad_emi!L$27</f>
        <v>519.2583790577379</v>
      </c>
      <c r="M60" s="37">
        <f>TrRoad_emi!M$27</f>
        <v>496.95940752395796</v>
      </c>
      <c r="N60" s="37">
        <f>TrRoad_emi!N$27</f>
        <v>472.83970250471884</v>
      </c>
      <c r="O60" s="37">
        <f>TrRoad_emi!O$27</f>
        <v>474.52770887615804</v>
      </c>
      <c r="P60" s="37">
        <f>TrRoad_emi!P$27</f>
        <v>478.45702830313007</v>
      </c>
      <c r="Q60" s="37">
        <f>TrRoad_emi!Q$27</f>
        <v>501.90022808623792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57.056519006601171</v>
      </c>
      <c r="C61" s="38">
        <f t="shared" si="20"/>
        <v>59.928682082674534</v>
      </c>
      <c r="D61" s="38">
        <f t="shared" si="20"/>
        <v>58.560072994643534</v>
      </c>
      <c r="E61" s="38">
        <f t="shared" si="20"/>
        <v>57.198911984433259</v>
      </c>
      <c r="F61" s="38">
        <f t="shared" si="20"/>
        <v>64.346369395064158</v>
      </c>
      <c r="G61" s="38">
        <f t="shared" si="20"/>
        <v>63.515113337229231</v>
      </c>
      <c r="H61" s="38">
        <f t="shared" si="20"/>
        <v>63.823992427900748</v>
      </c>
      <c r="I61" s="38">
        <f t="shared" si="20"/>
        <v>67.573406540640235</v>
      </c>
      <c r="J61" s="38">
        <f t="shared" si="20"/>
        <v>64.64492266694613</v>
      </c>
      <c r="K61" s="38">
        <f t="shared" si="20"/>
        <v>57.044581607597429</v>
      </c>
      <c r="L61" s="38">
        <f t="shared" si="20"/>
        <v>57.862800151511763</v>
      </c>
      <c r="M61" s="38">
        <f t="shared" si="20"/>
        <v>55.77742326832076</v>
      </c>
      <c r="N61" s="38">
        <f t="shared" si="20"/>
        <v>50.687516366939242</v>
      </c>
      <c r="O61" s="38">
        <f t="shared" si="20"/>
        <v>47.329876664143789</v>
      </c>
      <c r="P61" s="38">
        <f t="shared" si="20"/>
        <v>41.142246385420151</v>
      </c>
      <c r="Q61" s="38">
        <f t="shared" si="20"/>
        <v>38.361603291768631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57.056519006601171</v>
      </c>
      <c r="C63" s="37">
        <f>TrRail_emi!C$11</f>
        <v>59.928682082674534</v>
      </c>
      <c r="D63" s="37">
        <f>TrRail_emi!D$11</f>
        <v>58.560072994643534</v>
      </c>
      <c r="E63" s="37">
        <f>TrRail_emi!E$11</f>
        <v>57.198911984433259</v>
      </c>
      <c r="F63" s="37">
        <f>TrRail_emi!F$11</f>
        <v>64.346369395064158</v>
      </c>
      <c r="G63" s="37">
        <f>TrRail_emi!G$11</f>
        <v>63.515113337229231</v>
      </c>
      <c r="H63" s="37">
        <f>TrRail_emi!H$11</f>
        <v>63.823992427900748</v>
      </c>
      <c r="I63" s="37">
        <f>TrRail_emi!I$11</f>
        <v>67.573406540640235</v>
      </c>
      <c r="J63" s="37">
        <f>TrRail_emi!J$11</f>
        <v>64.64492266694613</v>
      </c>
      <c r="K63" s="37">
        <f>TrRail_emi!K$11</f>
        <v>57.044581607597429</v>
      </c>
      <c r="L63" s="37">
        <f>TrRail_emi!L$11</f>
        <v>57.862800151511763</v>
      </c>
      <c r="M63" s="37">
        <f>TrRail_emi!M$11</f>
        <v>55.77742326832076</v>
      </c>
      <c r="N63" s="37">
        <f>TrRail_emi!N$11</f>
        <v>50.687516366939242</v>
      </c>
      <c r="O63" s="37">
        <f>TrRail_emi!O$11</f>
        <v>47.329876664143789</v>
      </c>
      <c r="P63" s="37">
        <f>TrRail_emi!P$11</f>
        <v>41.142246385420151</v>
      </c>
      <c r="Q63" s="37">
        <f>TrRail_emi!Q$11</f>
        <v>38.361603291768631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226.19124116699814</v>
      </c>
      <c r="C65" s="38">
        <f t="shared" si="21"/>
        <v>225.88277892817774</v>
      </c>
      <c r="D65" s="38">
        <f t="shared" si="21"/>
        <v>219.54260781339332</v>
      </c>
      <c r="E65" s="38">
        <f t="shared" si="21"/>
        <v>216.65018800670572</v>
      </c>
      <c r="F65" s="38">
        <f t="shared" si="21"/>
        <v>248.34479926591413</v>
      </c>
      <c r="G65" s="38">
        <f t="shared" si="21"/>
        <v>295.45110302752062</v>
      </c>
      <c r="H65" s="38">
        <f t="shared" si="21"/>
        <v>304.69987897135269</v>
      </c>
      <c r="I65" s="38">
        <f t="shared" si="21"/>
        <v>316.97083706700062</v>
      </c>
      <c r="J65" s="38">
        <f t="shared" si="21"/>
        <v>357.9021622947447</v>
      </c>
      <c r="K65" s="38">
        <f t="shared" si="21"/>
        <v>307.87173061710575</v>
      </c>
      <c r="L65" s="38">
        <f t="shared" si="21"/>
        <v>327.08092419969228</v>
      </c>
      <c r="M65" s="38">
        <f t="shared" si="21"/>
        <v>346.05148822477162</v>
      </c>
      <c r="N65" s="38">
        <f t="shared" si="21"/>
        <v>361.92704423162712</v>
      </c>
      <c r="O65" s="38">
        <f t="shared" si="21"/>
        <v>393.70340616512811</v>
      </c>
      <c r="P65" s="38">
        <f t="shared" si="21"/>
        <v>393.82686557396681</v>
      </c>
      <c r="Q65" s="38">
        <f t="shared" si="21"/>
        <v>381.38761449130988</v>
      </c>
    </row>
    <row r="66" spans="1:17" ht="11.45" customHeight="1" x14ac:dyDescent="0.25">
      <c r="A66" s="17" t="str">
        <f>$A$14</f>
        <v>Domestic</v>
      </c>
      <c r="B66" s="37">
        <f>TrAvia_emi!B$9</f>
        <v>25.308800000000009</v>
      </c>
      <c r="C66" s="37">
        <f>TrAvia_emi!C$9</f>
        <v>25.286597279999995</v>
      </c>
      <c r="D66" s="37">
        <f>TrAvia_emi!D$9</f>
        <v>31.595956612627798</v>
      </c>
      <c r="E66" s="37">
        <f>TrAvia_emi!E$9</f>
        <v>34.90639845906837</v>
      </c>
      <c r="F66" s="37">
        <f>TrAvia_emi!F$9</f>
        <v>37.958922286389026</v>
      </c>
      <c r="G66" s="37">
        <f>TrAvia_emi!G$9</f>
        <v>37.958094646236049</v>
      </c>
      <c r="H66" s="37">
        <f>TrAvia_emi!H$9</f>
        <v>41.229230789199946</v>
      </c>
      <c r="I66" s="37">
        <f>TrAvia_emi!I$9</f>
        <v>41.229275146597296</v>
      </c>
      <c r="J66" s="37">
        <f>TrAvia_emi!J$9</f>
        <v>41.232966467020738</v>
      </c>
      <c r="K66" s="37">
        <f>TrAvia_emi!K$9</f>
        <v>37.920324758888384</v>
      </c>
      <c r="L66" s="37">
        <f>TrAvia_emi!L$9</f>
        <v>31.64049280642238</v>
      </c>
      <c r="M66" s="37">
        <f>TrAvia_emi!M$9</f>
        <v>34.803244570991993</v>
      </c>
      <c r="N66" s="37">
        <f>TrAvia_emi!N$9</f>
        <v>31.635153585465144</v>
      </c>
      <c r="O66" s="37">
        <f>TrAvia_emi!O$9</f>
        <v>31.641169633519482</v>
      </c>
      <c r="P66" s="37">
        <f>TrAvia_emi!P$9</f>
        <v>31.641720902220374</v>
      </c>
      <c r="Q66" s="37">
        <f>TrAvia_emi!Q$9</f>
        <v>31.630317000188921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65.632838720566824</v>
      </c>
      <c r="C67" s="37">
        <f>TrAvia_emi!C$10</f>
        <v>82.106259947613182</v>
      </c>
      <c r="D67" s="37">
        <f>TrAvia_emi!D$10</f>
        <v>83.412388528885131</v>
      </c>
      <c r="E67" s="37">
        <f>TrAvia_emi!E$10</f>
        <v>89.72041860529977</v>
      </c>
      <c r="F67" s="37">
        <f>TrAvia_emi!F$10</f>
        <v>95.123737324533025</v>
      </c>
      <c r="G67" s="37">
        <f>TrAvia_emi!G$10</f>
        <v>115.13193345091378</v>
      </c>
      <c r="H67" s="37">
        <f>TrAvia_emi!H$10</f>
        <v>48.616532929760709</v>
      </c>
      <c r="I67" s="37">
        <f>TrAvia_emi!I$10</f>
        <v>47.641962719867429</v>
      </c>
      <c r="J67" s="37">
        <f>TrAvia_emi!J$10</f>
        <v>43.803254457437397</v>
      </c>
      <c r="K67" s="37">
        <f>TrAvia_emi!K$10</f>
        <v>40.896430574258922</v>
      </c>
      <c r="L67" s="37">
        <f>TrAvia_emi!L$10</f>
        <v>43.405514053961625</v>
      </c>
      <c r="M67" s="37">
        <f>TrAvia_emi!M$10</f>
        <v>46.169450411670063</v>
      </c>
      <c r="N67" s="37">
        <f>TrAvia_emi!N$10</f>
        <v>50.033379897692861</v>
      </c>
      <c r="O67" s="37">
        <f>TrAvia_emi!O$10</f>
        <v>49.803049430788583</v>
      </c>
      <c r="P67" s="37">
        <f>TrAvia_emi!P$10</f>
        <v>48.931004358114457</v>
      </c>
      <c r="Q67" s="37">
        <f>TrAvia_emi!Q$10</f>
        <v>48.365082554158249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135.24960244643131</v>
      </c>
      <c r="C68" s="37">
        <f>TrAvia_emi!C$11</f>
        <v>118.48992170056455</v>
      </c>
      <c r="D68" s="37">
        <f>TrAvia_emi!D$11</f>
        <v>104.53426267188037</v>
      </c>
      <c r="E68" s="37">
        <f>TrAvia_emi!E$11</f>
        <v>92.023370942337564</v>
      </c>
      <c r="F68" s="37">
        <f>TrAvia_emi!F$11</f>
        <v>115.26213965499207</v>
      </c>
      <c r="G68" s="37">
        <f>TrAvia_emi!G$11</f>
        <v>142.36107493037076</v>
      </c>
      <c r="H68" s="37">
        <f>TrAvia_emi!H$11</f>
        <v>214.85411525239203</v>
      </c>
      <c r="I68" s="37">
        <f>TrAvia_emi!I$11</f>
        <v>228.09959920053589</v>
      </c>
      <c r="J68" s="37">
        <f>TrAvia_emi!J$11</f>
        <v>272.86594137028658</v>
      </c>
      <c r="K68" s="37">
        <f>TrAvia_emi!K$11</f>
        <v>229.05497528395841</v>
      </c>
      <c r="L68" s="37">
        <f>TrAvia_emi!L$11</f>
        <v>252.03491733930827</v>
      </c>
      <c r="M68" s="37">
        <f>TrAvia_emi!M$11</f>
        <v>265.07879324210955</v>
      </c>
      <c r="N68" s="37">
        <f>TrAvia_emi!N$11</f>
        <v>280.25851074846912</v>
      </c>
      <c r="O68" s="37">
        <f>TrAvia_emi!O$11</f>
        <v>312.25918710082004</v>
      </c>
      <c r="P68" s="37">
        <f>TrAvia_emi!P$11</f>
        <v>313.25414031363198</v>
      </c>
      <c r="Q68" s="37">
        <f>TrAvia_emi!Q$11</f>
        <v>301.39221493696272</v>
      </c>
    </row>
    <row r="69" spans="1:17" ht="11.45" customHeight="1" x14ac:dyDescent="0.25">
      <c r="A69" s="25" t="s">
        <v>18</v>
      </c>
      <c r="B69" s="40">
        <f t="shared" ref="B69:Q69" si="22">B70+B73+B74+B77+B80</f>
        <v>913.90224091128709</v>
      </c>
      <c r="C69" s="40">
        <f t="shared" si="22"/>
        <v>981.47182238700043</v>
      </c>
      <c r="D69" s="40">
        <f t="shared" si="22"/>
        <v>1250.1069875543117</v>
      </c>
      <c r="E69" s="40">
        <f t="shared" si="22"/>
        <v>1422.55441418127</v>
      </c>
      <c r="F69" s="40">
        <f t="shared" si="22"/>
        <v>1544.4918259636527</v>
      </c>
      <c r="G69" s="40">
        <f t="shared" si="22"/>
        <v>1602.1855402813592</v>
      </c>
      <c r="H69" s="40">
        <f t="shared" si="22"/>
        <v>1719.8613590963034</v>
      </c>
      <c r="I69" s="40">
        <f t="shared" si="22"/>
        <v>1764.8777878833391</v>
      </c>
      <c r="J69" s="40">
        <f t="shared" si="22"/>
        <v>1756.2740852459813</v>
      </c>
      <c r="K69" s="40">
        <f t="shared" si="22"/>
        <v>1679.1397218696579</v>
      </c>
      <c r="L69" s="40">
        <f t="shared" si="22"/>
        <v>1629.700187164909</v>
      </c>
      <c r="M69" s="40">
        <f t="shared" si="22"/>
        <v>1586.0340917090261</v>
      </c>
      <c r="N69" s="40">
        <f t="shared" si="22"/>
        <v>1507.7730874049453</v>
      </c>
      <c r="O69" s="40">
        <f t="shared" si="22"/>
        <v>1664.9541706346374</v>
      </c>
      <c r="P69" s="40">
        <f t="shared" si="22"/>
        <v>1519.2446521258307</v>
      </c>
      <c r="Q69" s="40">
        <f t="shared" si="22"/>
        <v>1604.6371695818846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795.6747997104012</v>
      </c>
      <c r="C70" s="39">
        <f t="shared" si="23"/>
        <v>859.36744299323277</v>
      </c>
      <c r="D70" s="39">
        <f t="shared" si="23"/>
        <v>1108.0571056976082</v>
      </c>
      <c r="E70" s="39">
        <f t="shared" si="23"/>
        <v>1275.9957075999407</v>
      </c>
      <c r="F70" s="39">
        <f t="shared" si="23"/>
        <v>1398.9451940787189</v>
      </c>
      <c r="G70" s="39">
        <f t="shared" si="23"/>
        <v>1464.6682863637732</v>
      </c>
      <c r="H70" s="39">
        <f t="shared" si="23"/>
        <v>1576.0338568361929</v>
      </c>
      <c r="I70" s="39">
        <f t="shared" si="23"/>
        <v>1617.9275026233399</v>
      </c>
      <c r="J70" s="39">
        <f t="shared" si="23"/>
        <v>1584.67447983634</v>
      </c>
      <c r="K70" s="39">
        <f t="shared" si="23"/>
        <v>1500.1391629889251</v>
      </c>
      <c r="L70" s="39">
        <f t="shared" si="23"/>
        <v>1480.3382248224279</v>
      </c>
      <c r="M70" s="39">
        <f t="shared" si="23"/>
        <v>1440.953884671836</v>
      </c>
      <c r="N70" s="39">
        <f t="shared" si="23"/>
        <v>1364.0262739321383</v>
      </c>
      <c r="O70" s="39">
        <f t="shared" si="23"/>
        <v>1511.5098976765923</v>
      </c>
      <c r="P70" s="39">
        <f t="shared" si="23"/>
        <v>1356.5426527248355</v>
      </c>
      <c r="Q70" s="39">
        <f t="shared" si="23"/>
        <v>1455.2120840488064</v>
      </c>
    </row>
    <row r="71" spans="1:17" ht="11.45" customHeight="1" x14ac:dyDescent="0.25">
      <c r="A71" s="17" t="str">
        <f>$A$19</f>
        <v>Light duty vehicles</v>
      </c>
      <c r="B71" s="37">
        <f>TrRoad_emi!B$34</f>
        <v>217.18217382321944</v>
      </c>
      <c r="C71" s="37">
        <f>TrRoad_emi!C$34</f>
        <v>246.40659074015031</v>
      </c>
      <c r="D71" s="37">
        <f>TrRoad_emi!D$34</f>
        <v>283.31407716946489</v>
      </c>
      <c r="E71" s="37">
        <f>TrRoad_emi!E$34</f>
        <v>317.59771566968277</v>
      </c>
      <c r="F71" s="37">
        <f>TrRoad_emi!F$34</f>
        <v>341.03373052357125</v>
      </c>
      <c r="G71" s="37">
        <f>TrRoad_emi!G$34</f>
        <v>378.12728875365246</v>
      </c>
      <c r="H71" s="37">
        <f>TrRoad_emi!H$34</f>
        <v>393.90075455772234</v>
      </c>
      <c r="I71" s="37">
        <f>TrRoad_emi!I$34</f>
        <v>387.60231132808832</v>
      </c>
      <c r="J71" s="37">
        <f>TrRoad_emi!J$34</f>
        <v>444.2175037321129</v>
      </c>
      <c r="K71" s="37">
        <f>TrRoad_emi!K$34</f>
        <v>388.10692675896854</v>
      </c>
      <c r="L71" s="37">
        <f>TrRoad_emi!L$34</f>
        <v>363.54360060442332</v>
      </c>
      <c r="M71" s="37">
        <f>TrRoad_emi!M$34</f>
        <v>358.75715725627492</v>
      </c>
      <c r="N71" s="37">
        <f>TrRoad_emi!N$34</f>
        <v>327.44630391278747</v>
      </c>
      <c r="O71" s="37">
        <f>TrRoad_emi!O$34</f>
        <v>325.43502194214875</v>
      </c>
      <c r="P71" s="37">
        <f>TrRoad_emi!P$34</f>
        <v>313.16849630682498</v>
      </c>
      <c r="Q71" s="37">
        <f>TrRoad_emi!Q$34</f>
        <v>354.02321078931857</v>
      </c>
    </row>
    <row r="72" spans="1:17" ht="11.45" customHeight="1" x14ac:dyDescent="0.25">
      <c r="A72" s="17" t="str">
        <f>$A$20</f>
        <v>Heavy duty vehicles</v>
      </c>
      <c r="B72" s="37">
        <f>TrRoad_emi!B$40</f>
        <v>578.49262588718182</v>
      </c>
      <c r="C72" s="37">
        <f>TrRoad_emi!C$40</f>
        <v>612.96085225308241</v>
      </c>
      <c r="D72" s="37">
        <f>TrRoad_emi!D$40</f>
        <v>824.74302852814333</v>
      </c>
      <c r="E72" s="37">
        <f>TrRoad_emi!E$40</f>
        <v>958.39799193025794</v>
      </c>
      <c r="F72" s="37">
        <f>TrRoad_emi!F$40</f>
        <v>1057.9114635551477</v>
      </c>
      <c r="G72" s="37">
        <f>TrRoad_emi!G$40</f>
        <v>1086.5409976101207</v>
      </c>
      <c r="H72" s="37">
        <f>TrRoad_emi!H$40</f>
        <v>1182.1331022784705</v>
      </c>
      <c r="I72" s="37">
        <f>TrRoad_emi!I$40</f>
        <v>1230.3251912952517</v>
      </c>
      <c r="J72" s="37">
        <f>TrRoad_emi!J$40</f>
        <v>1140.4569761042271</v>
      </c>
      <c r="K72" s="37">
        <f>TrRoad_emi!K$40</f>
        <v>1112.0322362299567</v>
      </c>
      <c r="L72" s="37">
        <f>TrRoad_emi!L$40</f>
        <v>1116.7946242180046</v>
      </c>
      <c r="M72" s="37">
        <f>TrRoad_emi!M$40</f>
        <v>1082.1967274155611</v>
      </c>
      <c r="N72" s="37">
        <f>TrRoad_emi!N$40</f>
        <v>1036.5799700193509</v>
      </c>
      <c r="O72" s="37">
        <f>TrRoad_emi!O$40</f>
        <v>1186.0748757344436</v>
      </c>
      <c r="P72" s="37">
        <f>TrRoad_emi!P$40</f>
        <v>1043.3741564180104</v>
      </c>
      <c r="Q72" s="37">
        <f>TrRoad_emi!Q$40</f>
        <v>1101.1888732594878</v>
      </c>
    </row>
    <row r="73" spans="1:17" ht="11.45" customHeight="1" x14ac:dyDescent="0.25">
      <c r="A73" s="19" t="str">
        <f>$A$21</f>
        <v>Rail transport</v>
      </c>
      <c r="B73" s="38">
        <f>TrRail_emi!B$15</f>
        <v>28.385215785085538</v>
      </c>
      <c r="C73" s="38">
        <f>TrRail_emi!C$15</f>
        <v>28.800092282881458</v>
      </c>
      <c r="D73" s="38">
        <f>TrRail_emi!D$15</f>
        <v>29.983269799236453</v>
      </c>
      <c r="E73" s="38">
        <f>TrRail_emi!E$15</f>
        <v>31.518817770194751</v>
      </c>
      <c r="F73" s="38">
        <f>TrRail_emi!F$15</f>
        <v>30.579920862123839</v>
      </c>
      <c r="G73" s="38">
        <f>TrRail_emi!G$15</f>
        <v>34.593207948581359</v>
      </c>
      <c r="H73" s="38">
        <f>TrRail_emi!H$15</f>
        <v>37.314705331159239</v>
      </c>
      <c r="I73" s="38">
        <f>TrRail_emi!I$15</f>
        <v>36.972088326887757</v>
      </c>
      <c r="J73" s="38">
        <f>TrRail_emi!J$15</f>
        <v>36.497932333305904</v>
      </c>
      <c r="K73" s="38">
        <f>TrRail_emi!K$15</f>
        <v>31.685154507786571</v>
      </c>
      <c r="L73" s="38">
        <f>TrRail_emi!L$15</f>
        <v>30.760839978396994</v>
      </c>
      <c r="M73" s="38">
        <f>TrRail_emi!M$15</f>
        <v>26.472085755134771</v>
      </c>
      <c r="N73" s="38">
        <f>TrRail_emi!N$15</f>
        <v>28.450630461471878</v>
      </c>
      <c r="O73" s="38">
        <f>TrRail_emi!O$15</f>
        <v>28.621692336970618</v>
      </c>
      <c r="P73" s="38">
        <f>TrRail_emi!P$15</f>
        <v>25.324773852562895</v>
      </c>
      <c r="Q73" s="38">
        <f>TrRail_emi!Q$15</f>
        <v>18.622217051775422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1.3722588330018839</v>
      </c>
      <c r="C74" s="38">
        <f t="shared" si="24"/>
        <v>1.6965965918222095</v>
      </c>
      <c r="D74" s="38">
        <f t="shared" si="24"/>
        <v>1.6289681102547549</v>
      </c>
      <c r="E74" s="38">
        <f t="shared" si="24"/>
        <v>1.5147497031823389</v>
      </c>
      <c r="F74" s="38">
        <f t="shared" si="24"/>
        <v>1.4233602140859012</v>
      </c>
      <c r="G74" s="38">
        <f t="shared" si="24"/>
        <v>1.6294272396218188</v>
      </c>
      <c r="H74" s="38">
        <f t="shared" si="24"/>
        <v>1.9614695140793095</v>
      </c>
      <c r="I74" s="38">
        <f t="shared" si="24"/>
        <v>2.3304694107114599</v>
      </c>
      <c r="J74" s="38">
        <f t="shared" si="24"/>
        <v>2.3593923937953081</v>
      </c>
      <c r="K74" s="38">
        <f t="shared" si="24"/>
        <v>1.8110319273063054</v>
      </c>
      <c r="L74" s="38">
        <f t="shared" si="24"/>
        <v>1.629691495769765</v>
      </c>
      <c r="M74" s="38">
        <f t="shared" si="24"/>
        <v>1.6388538816310083</v>
      </c>
      <c r="N74" s="38">
        <f t="shared" si="24"/>
        <v>1.5119897237294935</v>
      </c>
      <c r="O74" s="38">
        <f t="shared" si="24"/>
        <v>1.3734938348726491</v>
      </c>
      <c r="P74" s="38">
        <f t="shared" si="24"/>
        <v>1.2569176586052972</v>
      </c>
      <c r="Q74" s="38">
        <f t="shared" si="24"/>
        <v>1.05167287461132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1.1077020921959895</v>
      </c>
      <c r="C75" s="37">
        <f>TrAvia_emi!C$13</f>
        <v>1.3785950417376898</v>
      </c>
      <c r="D75" s="37">
        <f>TrAvia_emi!D$13</f>
        <v>1.3228207670225327</v>
      </c>
      <c r="E75" s="37">
        <f>TrAvia_emi!E$13</f>
        <v>1.2214276418487584</v>
      </c>
      <c r="F75" s="37">
        <f>TrAvia_emi!F$13</f>
        <v>1.1453421224605884</v>
      </c>
      <c r="G75" s="37">
        <f>TrAvia_emi!G$13</f>
        <v>1.3147503105871325</v>
      </c>
      <c r="H75" s="37">
        <f>TrAvia_emi!H$13</f>
        <v>1.500187008105323</v>
      </c>
      <c r="I75" s="37">
        <f>TrAvia_emi!I$13</f>
        <v>1.7780956497060851</v>
      </c>
      <c r="J75" s="37">
        <f>TrAvia_emi!J$13</f>
        <v>1.774258696309025</v>
      </c>
      <c r="K75" s="37">
        <f>TrAvia_emi!K$13</f>
        <v>1.269437187454449</v>
      </c>
      <c r="L75" s="37">
        <f>TrAvia_emi!L$13</f>
        <v>1.049018714926645</v>
      </c>
      <c r="M75" s="37">
        <f>TrAvia_emi!M$13</f>
        <v>0.83281995682141652</v>
      </c>
      <c r="N75" s="37">
        <f>TrAvia_emi!N$13</f>
        <v>0.8682144383037842</v>
      </c>
      <c r="O75" s="37">
        <f>TrAvia_emi!O$13</f>
        <v>0.73580062455774875</v>
      </c>
      <c r="P75" s="37">
        <f>TrAvia_emi!P$13</f>
        <v>0.60605380774635664</v>
      </c>
      <c r="Q75" s="37">
        <f>TrAvia_emi!Q$13</f>
        <v>0.57968943884758894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0.26455674080589436</v>
      </c>
      <c r="C76" s="37">
        <f>TrAvia_emi!C$14</f>
        <v>0.31800155008451958</v>
      </c>
      <c r="D76" s="37">
        <f>TrAvia_emi!D$14</f>
        <v>0.3061473432322222</v>
      </c>
      <c r="E76" s="37">
        <f>TrAvia_emi!E$14</f>
        <v>0.29332206133358057</v>
      </c>
      <c r="F76" s="37">
        <f>TrAvia_emi!F$14</f>
        <v>0.27801809162531271</v>
      </c>
      <c r="G76" s="37">
        <f>TrAvia_emi!G$14</f>
        <v>0.31467692903468619</v>
      </c>
      <c r="H76" s="37">
        <f>TrAvia_emi!H$14</f>
        <v>0.46128250597398651</v>
      </c>
      <c r="I76" s="37">
        <f>TrAvia_emi!I$14</f>
        <v>0.55237376100537461</v>
      </c>
      <c r="J76" s="37">
        <f>TrAvia_emi!J$14</f>
        <v>0.58513369748628319</v>
      </c>
      <c r="K76" s="37">
        <f>TrAvia_emi!K$14</f>
        <v>0.54159473985185624</v>
      </c>
      <c r="L76" s="37">
        <f>TrAvia_emi!L$14</f>
        <v>0.58067278084312013</v>
      </c>
      <c r="M76" s="37">
        <f>TrAvia_emi!M$14</f>
        <v>0.80603392480959191</v>
      </c>
      <c r="N76" s="37">
        <f>TrAvia_emi!N$14</f>
        <v>0.64377528542570917</v>
      </c>
      <c r="O76" s="37">
        <f>TrAvia_emi!O$14</f>
        <v>0.63769321031490034</v>
      </c>
      <c r="P76" s="37">
        <f>TrAvia_emi!P$14</f>
        <v>0.65086385085894061</v>
      </c>
      <c r="Q76" s="37">
        <f>TrAvia_emi!Q$14</f>
        <v>0.47198343576373097</v>
      </c>
    </row>
    <row r="77" spans="1:17" ht="11.45" customHeight="1" x14ac:dyDescent="0.25">
      <c r="A77" s="19" t="s">
        <v>32</v>
      </c>
      <c r="B77" s="38">
        <f t="shared" ref="B77:Q77" si="25">B78+B79</f>
        <v>88.469966582798534</v>
      </c>
      <c r="C77" s="38">
        <f t="shared" si="25"/>
        <v>91.607690519064022</v>
      </c>
      <c r="D77" s="38">
        <f t="shared" si="25"/>
        <v>110.43764394721201</v>
      </c>
      <c r="E77" s="38">
        <f t="shared" si="25"/>
        <v>113.52513910795203</v>
      </c>
      <c r="F77" s="38">
        <f t="shared" si="25"/>
        <v>113.54335080872404</v>
      </c>
      <c r="G77" s="38">
        <f t="shared" si="25"/>
        <v>101.29461872938289</v>
      </c>
      <c r="H77" s="38">
        <f t="shared" si="25"/>
        <v>104.55132741487198</v>
      </c>
      <c r="I77" s="38">
        <f t="shared" si="25"/>
        <v>107.64772752239999</v>
      </c>
      <c r="J77" s="38">
        <f t="shared" si="25"/>
        <v>132.74228068254001</v>
      </c>
      <c r="K77" s="38">
        <f t="shared" si="25"/>
        <v>145.50437244564003</v>
      </c>
      <c r="L77" s="38">
        <f t="shared" si="25"/>
        <v>116.9714308683144</v>
      </c>
      <c r="M77" s="38">
        <f t="shared" si="25"/>
        <v>116.96926740042436</v>
      </c>
      <c r="N77" s="38">
        <f t="shared" si="25"/>
        <v>113.78419328760529</v>
      </c>
      <c r="O77" s="38">
        <f t="shared" si="25"/>
        <v>123.44908678620166</v>
      </c>
      <c r="P77" s="38">
        <f t="shared" si="25"/>
        <v>136.12030788982693</v>
      </c>
      <c r="Q77" s="38">
        <f t="shared" si="25"/>
        <v>129.75119560669151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86.350421755511931</v>
      </c>
      <c r="C78" s="37">
        <f>TrNavi_emi!C$8</f>
        <v>89.162214208822121</v>
      </c>
      <c r="D78" s="37">
        <f>TrNavi_emi!D$8</f>
        <v>107.49661117040792</v>
      </c>
      <c r="E78" s="37">
        <f>TrNavi_emi!E$8</f>
        <v>110.49056418313765</v>
      </c>
      <c r="F78" s="37">
        <f>TrNavi_emi!F$8</f>
        <v>108.45376709806121</v>
      </c>
      <c r="G78" s="37">
        <f>TrNavi_emi!G$8</f>
        <v>98.50579635475934</v>
      </c>
      <c r="H78" s="37">
        <f>TrNavi_emi!H$8</f>
        <v>99.832727388786822</v>
      </c>
      <c r="I78" s="37">
        <f>TrNavi_emi!I$8</f>
        <v>103.21262279708795</v>
      </c>
      <c r="J78" s="37">
        <f>TrNavi_emi!J$8</f>
        <v>101.38858482435784</v>
      </c>
      <c r="K78" s="37">
        <f>TrNavi_emi!K$8</f>
        <v>116.29710364580612</v>
      </c>
      <c r="L78" s="37">
        <f>TrNavi_emi!L$8</f>
        <v>84.586813923415278</v>
      </c>
      <c r="M78" s="37">
        <f>TrNavi_emi!M$8</f>
        <v>89.258486248877674</v>
      </c>
      <c r="N78" s="37">
        <f>TrNavi_emi!N$8</f>
        <v>81.644035858049264</v>
      </c>
      <c r="O78" s="37">
        <f>TrNavi_emi!O$8</f>
        <v>89.060999051357385</v>
      </c>
      <c r="P78" s="37">
        <f>TrNavi_emi!P$8</f>
        <v>99.216682206159575</v>
      </c>
      <c r="Q78" s="37">
        <f>TrNavi_emi!Q$8</f>
        <v>89.50079557040074</v>
      </c>
    </row>
    <row r="79" spans="1:17" ht="11.45" customHeight="1" x14ac:dyDescent="0.25">
      <c r="A79" s="15" t="str">
        <f>$A$27</f>
        <v>Inland waterways</v>
      </c>
      <c r="B79" s="36">
        <f>TrNavi_emi!B$9</f>
        <v>2.1195448272865964</v>
      </c>
      <c r="C79" s="36">
        <f>TrNavi_emi!C$9</f>
        <v>2.4454763102419079</v>
      </c>
      <c r="D79" s="36">
        <f>TrNavi_emi!D$9</f>
        <v>2.9410327768040947</v>
      </c>
      <c r="E79" s="36">
        <f>TrNavi_emi!E$9</f>
        <v>3.0345749248143732</v>
      </c>
      <c r="F79" s="36">
        <f>TrNavi_emi!F$9</f>
        <v>5.0895837106628425</v>
      </c>
      <c r="G79" s="36">
        <f>TrNavi_emi!G$9</f>
        <v>2.7888223746235465</v>
      </c>
      <c r="H79" s="36">
        <f>TrNavi_emi!H$9</f>
        <v>4.7186000260851531</v>
      </c>
      <c r="I79" s="36">
        <f>TrNavi_emi!I$9</f>
        <v>4.435104725312045</v>
      </c>
      <c r="J79" s="36">
        <f>TrNavi_emi!J$9</f>
        <v>31.353695858182174</v>
      </c>
      <c r="K79" s="36">
        <f>TrNavi_emi!K$9</f>
        <v>29.207268799833923</v>
      </c>
      <c r="L79" s="36">
        <f>TrNavi_emi!L$9</f>
        <v>32.384616944899122</v>
      </c>
      <c r="M79" s="36">
        <f>TrNavi_emi!M$9</f>
        <v>27.710781151546684</v>
      </c>
      <c r="N79" s="36">
        <f>TrNavi_emi!N$9</f>
        <v>32.140157429556027</v>
      </c>
      <c r="O79" s="36">
        <f>TrNavi_emi!O$9</f>
        <v>34.388087734844277</v>
      </c>
      <c r="P79" s="36">
        <f>TrNavi_emi!P$9</f>
        <v>36.90362568366735</v>
      </c>
      <c r="Q79" s="36">
        <f>TrNavi_emi!Q$9</f>
        <v>40.250400036290777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0.87428286922260356</v>
      </c>
      <c r="C85" s="31">
        <f t="shared" si="27"/>
        <v>0.87710195596876728</v>
      </c>
      <c r="D85" s="31">
        <f t="shared" si="27"/>
        <v>0.88458555720551768</v>
      </c>
      <c r="E85" s="31">
        <f t="shared" si="27"/>
        <v>0.88787640597049378</v>
      </c>
      <c r="F85" s="31">
        <f t="shared" si="27"/>
        <v>0.88319726506901264</v>
      </c>
      <c r="G85" s="31">
        <f t="shared" si="27"/>
        <v>0.87319105244790396</v>
      </c>
      <c r="H85" s="31">
        <f t="shared" si="27"/>
        <v>0.88978910759637941</v>
      </c>
      <c r="I85" s="31">
        <f t="shared" si="27"/>
        <v>0.88270280748414665</v>
      </c>
      <c r="J85" s="31">
        <f t="shared" si="27"/>
        <v>0.87776880156127179</v>
      </c>
      <c r="K85" s="31">
        <f t="shared" si="27"/>
        <v>0.88263372026015152</v>
      </c>
      <c r="L85" s="31">
        <f t="shared" si="27"/>
        <v>0.87864514011892036</v>
      </c>
      <c r="M85" s="31">
        <f t="shared" si="27"/>
        <v>0.87962676997681855</v>
      </c>
      <c r="N85" s="31">
        <f t="shared" si="27"/>
        <v>0.88880595007962404</v>
      </c>
      <c r="O85" s="31">
        <f t="shared" si="27"/>
        <v>0.88065529570337386</v>
      </c>
      <c r="P85" s="31">
        <f t="shared" si="27"/>
        <v>0.87451920063362332</v>
      </c>
      <c r="Q85" s="31">
        <f t="shared" si="27"/>
        <v>0.87078259233534483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6.3218757674652869E-3</v>
      </c>
      <c r="C86" s="29">
        <f t="shared" si="28"/>
        <v>6.0232291798721109E-3</v>
      </c>
      <c r="D86" s="29">
        <f t="shared" si="28"/>
        <v>6.049889352873177E-3</v>
      </c>
      <c r="E86" s="29">
        <f t="shared" si="28"/>
        <v>6.6796245613443264E-3</v>
      </c>
      <c r="F86" s="29">
        <f t="shared" si="28"/>
        <v>7.1849084108635518E-3</v>
      </c>
      <c r="G86" s="29">
        <f t="shared" si="28"/>
        <v>7.7124058967254416E-3</v>
      </c>
      <c r="H86" s="29">
        <f t="shared" si="28"/>
        <v>8.2477978128771001E-3</v>
      </c>
      <c r="I86" s="29">
        <f t="shared" si="28"/>
        <v>7.9138961742649689E-3</v>
      </c>
      <c r="J86" s="29">
        <f t="shared" si="28"/>
        <v>7.6083889982188216E-3</v>
      </c>
      <c r="K86" s="29">
        <f t="shared" si="28"/>
        <v>7.8849006088560648E-3</v>
      </c>
      <c r="L86" s="29">
        <f t="shared" si="28"/>
        <v>8.1787375115667769E-3</v>
      </c>
      <c r="M86" s="29">
        <f t="shared" si="28"/>
        <v>8.3367055300957258E-3</v>
      </c>
      <c r="N86" s="29">
        <f t="shared" si="28"/>
        <v>8.129136311999385E-3</v>
      </c>
      <c r="O86" s="29">
        <f t="shared" si="28"/>
        <v>7.9594862361544467E-3</v>
      </c>
      <c r="P86" s="29">
        <f t="shared" si="28"/>
        <v>7.8753449373291425E-3</v>
      </c>
      <c r="Q86" s="29">
        <f t="shared" si="28"/>
        <v>7.8068134245963192E-3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0.74403628201831506</v>
      </c>
      <c r="C87" s="29">
        <f t="shared" si="29"/>
        <v>0.74731738135021109</v>
      </c>
      <c r="D87" s="29">
        <f t="shared" si="29"/>
        <v>0.75624136704193834</v>
      </c>
      <c r="E87" s="29">
        <f t="shared" si="29"/>
        <v>0.75626658357910514</v>
      </c>
      <c r="F87" s="29">
        <f t="shared" si="29"/>
        <v>0.76556700234343278</v>
      </c>
      <c r="G87" s="29">
        <f t="shared" si="29"/>
        <v>0.75798752038394424</v>
      </c>
      <c r="H87" s="29">
        <f t="shared" si="29"/>
        <v>0.77227772705732356</v>
      </c>
      <c r="I87" s="29">
        <f t="shared" si="29"/>
        <v>0.76303431812745859</v>
      </c>
      <c r="J87" s="29">
        <f t="shared" si="29"/>
        <v>0.75560292185937794</v>
      </c>
      <c r="K87" s="29">
        <f t="shared" si="29"/>
        <v>0.77529173450035249</v>
      </c>
      <c r="L87" s="29">
        <f t="shared" si="29"/>
        <v>0.77278787901324986</v>
      </c>
      <c r="M87" s="29">
        <f t="shared" si="29"/>
        <v>0.77475913399874463</v>
      </c>
      <c r="N87" s="29">
        <f t="shared" si="29"/>
        <v>0.78333771769084581</v>
      </c>
      <c r="O87" s="29">
        <f t="shared" si="29"/>
        <v>0.76948037024552984</v>
      </c>
      <c r="P87" s="29">
        <f t="shared" si="29"/>
        <v>0.76021339666313203</v>
      </c>
      <c r="Q87" s="29">
        <f t="shared" si="29"/>
        <v>0.76508296045654633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0.12392471143682321</v>
      </c>
      <c r="C88" s="29">
        <f t="shared" si="30"/>
        <v>0.1237613454386841</v>
      </c>
      <c r="D88" s="29">
        <f t="shared" si="30"/>
        <v>0.12229430081070614</v>
      </c>
      <c r="E88" s="29">
        <f t="shared" si="30"/>
        <v>0.1249301978300443</v>
      </c>
      <c r="F88" s="29">
        <f t="shared" si="30"/>
        <v>0.11044535431471618</v>
      </c>
      <c r="G88" s="29">
        <f t="shared" si="30"/>
        <v>0.10749112616723426</v>
      </c>
      <c r="H88" s="29">
        <f t="shared" si="30"/>
        <v>0.10926358272617875</v>
      </c>
      <c r="I88" s="29">
        <f t="shared" si="30"/>
        <v>0.11175459318242308</v>
      </c>
      <c r="J88" s="29">
        <f t="shared" si="30"/>
        <v>0.11455749070367492</v>
      </c>
      <c r="K88" s="29">
        <f t="shared" si="30"/>
        <v>9.9457085150943064E-2</v>
      </c>
      <c r="L88" s="29">
        <f t="shared" si="30"/>
        <v>9.7678523594103644E-2</v>
      </c>
      <c r="M88" s="29">
        <f t="shared" si="30"/>
        <v>9.6530930447978197E-2</v>
      </c>
      <c r="N88" s="29">
        <f t="shared" si="30"/>
        <v>9.7339096076778903E-2</v>
      </c>
      <c r="O88" s="29">
        <f t="shared" si="30"/>
        <v>0.10321543922168955</v>
      </c>
      <c r="P88" s="29">
        <f t="shared" si="30"/>
        <v>0.10643045903316209</v>
      </c>
      <c r="Q88" s="29">
        <f t="shared" si="30"/>
        <v>9.7892818454202141E-2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6.5332747071419325E-2</v>
      </c>
      <c r="C89" s="30">
        <f t="shared" si="31"/>
        <v>6.3085828756395179E-2</v>
      </c>
      <c r="D89" s="30">
        <f t="shared" si="31"/>
        <v>5.9459064988381279E-2</v>
      </c>
      <c r="E89" s="30">
        <f t="shared" si="31"/>
        <v>5.75874483457222E-2</v>
      </c>
      <c r="F89" s="30">
        <f t="shared" si="31"/>
        <v>5.5318992001716742E-2</v>
      </c>
      <c r="G89" s="30">
        <f t="shared" si="31"/>
        <v>5.5590994241838568E-2</v>
      </c>
      <c r="H89" s="30">
        <f t="shared" si="31"/>
        <v>5.8130055011113645E-2</v>
      </c>
      <c r="I89" s="30">
        <f t="shared" si="31"/>
        <v>6.5561082512462204E-2</v>
      </c>
      <c r="J89" s="30">
        <f t="shared" si="31"/>
        <v>6.6957724935275381E-2</v>
      </c>
      <c r="K89" s="30">
        <f t="shared" si="31"/>
        <v>6.8874256243773482E-2</v>
      </c>
      <c r="L89" s="30">
        <f t="shared" si="31"/>
        <v>6.7967956881040958E-2</v>
      </c>
      <c r="M89" s="30">
        <f t="shared" si="31"/>
        <v>6.0666169316285261E-2</v>
      </c>
      <c r="N89" s="30">
        <f t="shared" si="31"/>
        <v>4.8006795256396985E-2</v>
      </c>
      <c r="O89" s="30">
        <f t="shared" si="31"/>
        <v>4.3198854606308887E-2</v>
      </c>
      <c r="P89" s="30">
        <f t="shared" si="31"/>
        <v>4.3549459130324548E-2</v>
      </c>
      <c r="Q89" s="30">
        <f t="shared" si="31"/>
        <v>4.4611702471184379E-2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1.8756075817072799E-2</v>
      </c>
      <c r="C90" s="29">
        <f t="shared" si="32"/>
        <v>1.8922930172794603E-2</v>
      </c>
      <c r="D90" s="29">
        <f t="shared" si="32"/>
        <v>1.8381408914966906E-2</v>
      </c>
      <c r="E90" s="29">
        <f t="shared" si="32"/>
        <v>1.8496868936722231E-2</v>
      </c>
      <c r="F90" s="29">
        <f t="shared" si="32"/>
        <v>1.7236105800037042E-2</v>
      </c>
      <c r="G90" s="29">
        <f t="shared" si="32"/>
        <v>1.6838882262209417E-2</v>
      </c>
      <c r="H90" s="29">
        <f t="shared" si="32"/>
        <v>1.7292008804322367E-2</v>
      </c>
      <c r="I90" s="29">
        <f t="shared" si="32"/>
        <v>1.9397506265750965E-2</v>
      </c>
      <c r="J90" s="29">
        <f t="shared" si="32"/>
        <v>1.7451740906785022E-2</v>
      </c>
      <c r="K90" s="29">
        <f t="shared" si="32"/>
        <v>1.674456573744381E-2</v>
      </c>
      <c r="L90" s="29">
        <f t="shared" si="32"/>
        <v>1.6518927270470114E-2</v>
      </c>
      <c r="M90" s="29">
        <f t="shared" si="32"/>
        <v>1.5946097284109884E-2</v>
      </c>
      <c r="N90" s="29">
        <f t="shared" si="32"/>
        <v>1.5651085801923682E-2</v>
      </c>
      <c r="O90" s="29">
        <f t="shared" si="32"/>
        <v>1.5680623733118203E-2</v>
      </c>
      <c r="P90" s="29">
        <f t="shared" si="32"/>
        <v>1.6795969291122342E-2</v>
      </c>
      <c r="Q90" s="29">
        <f t="shared" si="32"/>
        <v>1.7333899046427431E-2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4.6576671254346523E-2</v>
      </c>
      <c r="C91" s="29">
        <f t="shared" si="33"/>
        <v>4.416289858360057E-2</v>
      </c>
      <c r="D91" s="29">
        <f t="shared" si="33"/>
        <v>4.1077656073414376E-2</v>
      </c>
      <c r="E91" s="29">
        <f t="shared" si="33"/>
        <v>3.9090579408999966E-2</v>
      </c>
      <c r="F91" s="29">
        <f t="shared" si="33"/>
        <v>3.8082886201679704E-2</v>
      </c>
      <c r="G91" s="29">
        <f t="shared" si="33"/>
        <v>3.8752111979629147E-2</v>
      </c>
      <c r="H91" s="29">
        <f t="shared" si="33"/>
        <v>4.0838046206791268E-2</v>
      </c>
      <c r="I91" s="29">
        <f t="shared" si="33"/>
        <v>4.6163576246711246E-2</v>
      </c>
      <c r="J91" s="29">
        <f t="shared" si="33"/>
        <v>4.9505984028490359E-2</v>
      </c>
      <c r="K91" s="29">
        <f t="shared" si="33"/>
        <v>5.2129690506329672E-2</v>
      </c>
      <c r="L91" s="29">
        <f t="shared" si="33"/>
        <v>5.1449029610570844E-2</v>
      </c>
      <c r="M91" s="29">
        <f t="shared" si="33"/>
        <v>4.4720072032175373E-2</v>
      </c>
      <c r="N91" s="29">
        <f t="shared" si="33"/>
        <v>3.2355709454473303E-2</v>
      </c>
      <c r="O91" s="29">
        <f t="shared" si="33"/>
        <v>2.7518230873190684E-2</v>
      </c>
      <c r="P91" s="29">
        <f t="shared" si="33"/>
        <v>2.6753489839202203E-2</v>
      </c>
      <c r="Q91" s="29">
        <f t="shared" si="33"/>
        <v>2.7277803424756948E-2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6.0384383705977145E-2</v>
      </c>
      <c r="C93" s="30">
        <f t="shared" si="35"/>
        <v>5.981221527483762E-2</v>
      </c>
      <c r="D93" s="30">
        <f t="shared" si="35"/>
        <v>5.5955377806100971E-2</v>
      </c>
      <c r="E93" s="30">
        <f t="shared" si="35"/>
        <v>5.4536145683783982E-2</v>
      </c>
      <c r="F93" s="30">
        <f t="shared" si="35"/>
        <v>6.1483742929270696E-2</v>
      </c>
      <c r="G93" s="30">
        <f t="shared" si="35"/>
        <v>7.1217953310257556E-2</v>
      </c>
      <c r="H93" s="30">
        <f t="shared" si="35"/>
        <v>5.2080837392506962E-2</v>
      </c>
      <c r="I93" s="30">
        <f t="shared" si="35"/>
        <v>5.1736110003391081E-2</v>
      </c>
      <c r="J93" s="30">
        <f t="shared" si="35"/>
        <v>5.5273473503452915E-2</v>
      </c>
      <c r="K93" s="30">
        <f t="shared" si="35"/>
        <v>4.8492023496075044E-2</v>
      </c>
      <c r="L93" s="30">
        <f t="shared" si="35"/>
        <v>5.3386903000038829E-2</v>
      </c>
      <c r="M93" s="30">
        <f t="shared" si="35"/>
        <v>5.9707060706896263E-2</v>
      </c>
      <c r="N93" s="30">
        <f t="shared" si="35"/>
        <v>6.3187254663978912E-2</v>
      </c>
      <c r="O93" s="30">
        <f t="shared" si="35"/>
        <v>7.6145849690317263E-2</v>
      </c>
      <c r="P93" s="30">
        <f t="shared" si="35"/>
        <v>8.1931340236052155E-2</v>
      </c>
      <c r="Q93" s="30">
        <f t="shared" si="35"/>
        <v>8.4605705193470881E-2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2.3900622771371297E-3</v>
      </c>
      <c r="C94" s="29">
        <f t="shared" si="36"/>
        <v>2.3438997742480498E-3</v>
      </c>
      <c r="D94" s="29">
        <f t="shared" si="36"/>
        <v>2.7438259887861537E-3</v>
      </c>
      <c r="E94" s="29">
        <f t="shared" si="36"/>
        <v>2.8012752806681144E-3</v>
      </c>
      <c r="F94" s="29">
        <f t="shared" si="36"/>
        <v>2.9123666075179626E-3</v>
      </c>
      <c r="G94" s="29">
        <f t="shared" si="36"/>
        <v>2.957349102891639E-3</v>
      </c>
      <c r="H94" s="29">
        <f t="shared" si="36"/>
        <v>3.1726516377224043E-3</v>
      </c>
      <c r="I94" s="29">
        <f t="shared" si="36"/>
        <v>3.1699192814348982E-3</v>
      </c>
      <c r="J94" s="29">
        <f t="shared" si="36"/>
        <v>3.0614021275068926E-3</v>
      </c>
      <c r="K94" s="29">
        <f t="shared" si="36"/>
        <v>2.8232478785047001E-3</v>
      </c>
      <c r="L94" s="29">
        <f t="shared" si="36"/>
        <v>2.6758725848376802E-3</v>
      </c>
      <c r="M94" s="29">
        <f t="shared" si="36"/>
        <v>2.8675710065447051E-3</v>
      </c>
      <c r="N94" s="29">
        <f t="shared" si="36"/>
        <v>2.646981733457792E-3</v>
      </c>
      <c r="O94" s="29">
        <f t="shared" si="36"/>
        <v>2.504003183000821E-3</v>
      </c>
      <c r="P94" s="29">
        <f t="shared" si="36"/>
        <v>2.556761919621064E-3</v>
      </c>
      <c r="Q94" s="29">
        <f t="shared" si="36"/>
        <v>2.5854448671707962E-3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2.1670495114892035E-2</v>
      </c>
      <c r="C95" s="29">
        <f t="shared" si="37"/>
        <v>2.4250406730369652E-2</v>
      </c>
      <c r="D95" s="29">
        <f t="shared" si="37"/>
        <v>2.43739070705427E-2</v>
      </c>
      <c r="E95" s="29">
        <f t="shared" si="37"/>
        <v>2.6504133655533519E-2</v>
      </c>
      <c r="F95" s="29">
        <f t="shared" si="37"/>
        <v>2.7798551048631458E-2</v>
      </c>
      <c r="G95" s="29">
        <f t="shared" si="37"/>
        <v>3.2578279417678352E-2</v>
      </c>
      <c r="H95" s="29">
        <f t="shared" si="37"/>
        <v>9.3995505352032702E-3</v>
      </c>
      <c r="I95" s="29">
        <f t="shared" si="37"/>
        <v>8.7662192773544402E-3</v>
      </c>
      <c r="J95" s="29">
        <f t="shared" si="37"/>
        <v>7.6210876463105566E-3</v>
      </c>
      <c r="K95" s="29">
        <f t="shared" si="37"/>
        <v>7.0419300016491227E-3</v>
      </c>
      <c r="L95" s="29">
        <f t="shared" si="37"/>
        <v>7.4324864102154314E-3</v>
      </c>
      <c r="M95" s="29">
        <f t="shared" si="37"/>
        <v>8.2120867835147986E-3</v>
      </c>
      <c r="N95" s="29">
        <f t="shared" si="37"/>
        <v>8.928636951531857E-3</v>
      </c>
      <c r="O95" s="29">
        <f t="shared" si="37"/>
        <v>9.9444846943970346E-3</v>
      </c>
      <c r="P95" s="29">
        <f t="shared" si="37"/>
        <v>1.0601658271943022E-2</v>
      </c>
      <c r="Q95" s="29">
        <f t="shared" si="37"/>
        <v>1.1304898928590268E-2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3.6323826313947975E-2</v>
      </c>
      <c r="C96" s="29">
        <f t="shared" si="38"/>
        <v>3.3217908770219913E-2</v>
      </c>
      <c r="D96" s="29">
        <f t="shared" si="38"/>
        <v>2.8837644746772112E-2</v>
      </c>
      <c r="E96" s="29">
        <f t="shared" si="38"/>
        <v>2.5230736747582347E-2</v>
      </c>
      <c r="F96" s="29">
        <f t="shared" si="38"/>
        <v>3.0772825273121276E-2</v>
      </c>
      <c r="G96" s="29">
        <f t="shared" si="38"/>
        <v>3.5682324789687574E-2</v>
      </c>
      <c r="H96" s="29">
        <f t="shared" si="38"/>
        <v>3.9508635219581284E-2</v>
      </c>
      <c r="I96" s="29">
        <f t="shared" si="38"/>
        <v>3.9799971444601741E-2</v>
      </c>
      <c r="J96" s="29">
        <f t="shared" si="38"/>
        <v>4.4590983729635457E-2</v>
      </c>
      <c r="K96" s="29">
        <f t="shared" si="38"/>
        <v>3.8626845615921217E-2</v>
      </c>
      <c r="L96" s="29">
        <f t="shared" si="38"/>
        <v>4.3278544004985715E-2</v>
      </c>
      <c r="M96" s="29">
        <f t="shared" si="38"/>
        <v>4.8627402916836759E-2</v>
      </c>
      <c r="N96" s="29">
        <f t="shared" si="38"/>
        <v>5.1611635978989268E-2</v>
      </c>
      <c r="O96" s="29">
        <f t="shared" si="38"/>
        <v>6.3697361812919406E-2</v>
      </c>
      <c r="P96" s="29">
        <f t="shared" si="38"/>
        <v>6.8772920044488067E-2</v>
      </c>
      <c r="Q96" s="29">
        <f t="shared" si="38"/>
        <v>7.0715361397709828E-2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0.6749998684695222</v>
      </c>
      <c r="C98" s="31">
        <f t="shared" si="40"/>
        <v>0.69601998135451404</v>
      </c>
      <c r="D98" s="31">
        <f t="shared" si="40"/>
        <v>0.69325324191110693</v>
      </c>
      <c r="E98" s="31">
        <f t="shared" si="40"/>
        <v>0.68196001261552397</v>
      </c>
      <c r="F98" s="31">
        <f t="shared" si="40"/>
        <v>0.69651311534294869</v>
      </c>
      <c r="G98" s="31">
        <f t="shared" si="40"/>
        <v>0.67993501983587068</v>
      </c>
      <c r="H98" s="31">
        <f t="shared" si="40"/>
        <v>0.70612205350600066</v>
      </c>
      <c r="I98" s="31">
        <f t="shared" si="40"/>
        <v>0.69525378994757769</v>
      </c>
      <c r="J98" s="31">
        <f t="shared" si="40"/>
        <v>0.65884683601287297</v>
      </c>
      <c r="K98" s="31">
        <f t="shared" si="40"/>
        <v>0.64541170027507977</v>
      </c>
      <c r="L98" s="31">
        <f t="shared" si="40"/>
        <v>0.63087357071518935</v>
      </c>
      <c r="M98" s="31">
        <f t="shared" si="40"/>
        <v>0.65289257687448787</v>
      </c>
      <c r="N98" s="31">
        <f t="shared" si="40"/>
        <v>0.65195299979878241</v>
      </c>
      <c r="O98" s="31">
        <f t="shared" si="40"/>
        <v>0.67421650539344091</v>
      </c>
      <c r="P98" s="31">
        <f t="shared" si="40"/>
        <v>0.67253631862405427</v>
      </c>
      <c r="Q98" s="31">
        <f t="shared" si="40"/>
        <v>0.67766784566404359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1.5539028512662352E-2</v>
      </c>
      <c r="C99" s="29">
        <f t="shared" si="41"/>
        <v>1.6017773539856946E-2</v>
      </c>
      <c r="D99" s="29">
        <f t="shared" si="41"/>
        <v>1.6169542163827631E-2</v>
      </c>
      <c r="E99" s="29">
        <f t="shared" si="41"/>
        <v>1.6577456230231571E-2</v>
      </c>
      <c r="F99" s="29">
        <f t="shared" si="41"/>
        <v>1.6570586247061321E-2</v>
      </c>
      <c r="G99" s="29">
        <f t="shared" si="41"/>
        <v>1.7101596099268285E-2</v>
      </c>
      <c r="H99" s="29">
        <f t="shared" si="41"/>
        <v>1.8444976626988064E-2</v>
      </c>
      <c r="I99" s="29">
        <f t="shared" si="41"/>
        <v>1.7684495617545173E-2</v>
      </c>
      <c r="J99" s="29">
        <f t="shared" si="41"/>
        <v>1.8518286471812969E-2</v>
      </c>
      <c r="K99" s="29">
        <f t="shared" si="41"/>
        <v>2.141935298905176E-2</v>
      </c>
      <c r="L99" s="29">
        <f t="shared" si="41"/>
        <v>2.1021891318834238E-2</v>
      </c>
      <c r="M99" s="29">
        <f t="shared" si="41"/>
        <v>2.2238629692258066E-2</v>
      </c>
      <c r="N99" s="29">
        <f t="shared" si="41"/>
        <v>2.1898189220552079E-2</v>
      </c>
      <c r="O99" s="29">
        <f t="shared" si="41"/>
        <v>2.1723448078216731E-2</v>
      </c>
      <c r="P99" s="29">
        <f t="shared" si="41"/>
        <v>2.2154730094720979E-2</v>
      </c>
      <c r="Q99" s="29">
        <f t="shared" si="41"/>
        <v>2.3876704895541511E-2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0.65946083995685989</v>
      </c>
      <c r="C100" s="29">
        <f t="shared" si="42"/>
        <v>0.68000220781465714</v>
      </c>
      <c r="D100" s="29">
        <f t="shared" si="42"/>
        <v>0.67708369974727933</v>
      </c>
      <c r="E100" s="29">
        <f t="shared" si="42"/>
        <v>0.66538255638529242</v>
      </c>
      <c r="F100" s="29">
        <f t="shared" si="42"/>
        <v>0.67994252909588737</v>
      </c>
      <c r="G100" s="29">
        <f t="shared" si="42"/>
        <v>0.66283342373660248</v>
      </c>
      <c r="H100" s="29">
        <f t="shared" si="42"/>
        <v>0.68767707687901269</v>
      </c>
      <c r="I100" s="29">
        <f t="shared" si="42"/>
        <v>0.67756929433003255</v>
      </c>
      <c r="J100" s="29">
        <f t="shared" si="42"/>
        <v>0.64032854954106</v>
      </c>
      <c r="K100" s="29">
        <f t="shared" si="42"/>
        <v>0.62399234728602804</v>
      </c>
      <c r="L100" s="29">
        <f t="shared" si="42"/>
        <v>0.6098516793963551</v>
      </c>
      <c r="M100" s="29">
        <f t="shared" si="42"/>
        <v>0.63065394718222978</v>
      </c>
      <c r="N100" s="29">
        <f t="shared" si="42"/>
        <v>0.63005481057823032</v>
      </c>
      <c r="O100" s="29">
        <f t="shared" si="42"/>
        <v>0.65249305731522422</v>
      </c>
      <c r="P100" s="29">
        <f t="shared" si="42"/>
        <v>0.65038158852933337</v>
      </c>
      <c r="Q100" s="29">
        <f t="shared" si="42"/>
        <v>0.65379114076850209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0.18435572859592461</v>
      </c>
      <c r="C101" s="30">
        <f t="shared" si="43"/>
        <v>0.17651256771149115</v>
      </c>
      <c r="D101" s="30">
        <f t="shared" si="43"/>
        <v>0.17152453353927355</v>
      </c>
      <c r="E101" s="30">
        <f t="shared" si="43"/>
        <v>0.17894727941991539</v>
      </c>
      <c r="F101" s="30">
        <f t="shared" si="43"/>
        <v>0.16492822769515134</v>
      </c>
      <c r="G101" s="30">
        <f t="shared" si="43"/>
        <v>0.17925428840912064</v>
      </c>
      <c r="H101" s="30">
        <f t="shared" si="43"/>
        <v>0.20832127202104897</v>
      </c>
      <c r="I101" s="30">
        <f t="shared" si="43"/>
        <v>0.21949035584950416</v>
      </c>
      <c r="J101" s="30">
        <f t="shared" si="43"/>
        <v>0.20441048108203375</v>
      </c>
      <c r="K101" s="30">
        <f t="shared" si="43"/>
        <v>0.19395714221646995</v>
      </c>
      <c r="L101" s="30">
        <f t="shared" si="43"/>
        <v>0.20143410283984811</v>
      </c>
      <c r="M101" s="30">
        <f t="shared" si="43"/>
        <v>0.19883369743472504</v>
      </c>
      <c r="N101" s="30">
        <f t="shared" si="43"/>
        <v>0.19819446590116196</v>
      </c>
      <c r="O101" s="30">
        <f t="shared" si="43"/>
        <v>0.17575420781670051</v>
      </c>
      <c r="P101" s="30">
        <f t="shared" si="43"/>
        <v>0.1821490220313948</v>
      </c>
      <c r="Q101" s="30">
        <f t="shared" si="43"/>
        <v>0.17373863009774596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2.7028133583402138E-4</v>
      </c>
      <c r="C102" s="30">
        <f t="shared" si="44"/>
        <v>2.6099625784157057E-4</v>
      </c>
      <c r="D102" s="30">
        <f t="shared" si="44"/>
        <v>2.4300354717919122E-4</v>
      </c>
      <c r="E102" s="30">
        <f t="shared" si="44"/>
        <v>2.1836698958426821E-4</v>
      </c>
      <c r="F102" s="30">
        <f t="shared" si="44"/>
        <v>1.9416020177088201E-4</v>
      </c>
      <c r="G102" s="30">
        <f t="shared" si="44"/>
        <v>2.0124693633560937E-4</v>
      </c>
      <c r="H102" s="30">
        <f t="shared" si="44"/>
        <v>1.758194652052124E-4</v>
      </c>
      <c r="I102" s="30">
        <f t="shared" si="44"/>
        <v>2.0543542046215149E-4</v>
      </c>
      <c r="J102" s="30">
        <f t="shared" si="44"/>
        <v>2.136024414669106E-4</v>
      </c>
      <c r="K102" s="30">
        <f t="shared" si="44"/>
        <v>2.1209377442976484E-4</v>
      </c>
      <c r="L102" s="30">
        <f t="shared" si="44"/>
        <v>2.1985147369334924E-4</v>
      </c>
      <c r="M102" s="30">
        <f t="shared" si="44"/>
        <v>2.3656930198739541E-4</v>
      </c>
      <c r="N102" s="30">
        <f t="shared" si="44"/>
        <v>2.2058496455764414E-4</v>
      </c>
      <c r="O102" s="30">
        <f t="shared" si="44"/>
        <v>2.201994185018866E-4</v>
      </c>
      <c r="P102" s="30">
        <f t="shared" si="44"/>
        <v>2.7620257046194648E-4</v>
      </c>
      <c r="Q102" s="30">
        <f t="shared" si="44"/>
        <v>1.8121733810783628E-4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1.6733124357890764E-4</v>
      </c>
      <c r="C103" s="29">
        <f t="shared" si="45"/>
        <v>1.6607976982578422E-4</v>
      </c>
      <c r="D103" s="29">
        <f t="shared" si="45"/>
        <v>1.5512811521174497E-4</v>
      </c>
      <c r="E103" s="29">
        <f t="shared" si="45"/>
        <v>1.3870653949413789E-4</v>
      </c>
      <c r="F103" s="29">
        <f t="shared" si="45"/>
        <v>1.2262236955315611E-4</v>
      </c>
      <c r="G103" s="29">
        <f t="shared" si="45"/>
        <v>1.2427882287218613E-4</v>
      </c>
      <c r="H103" s="29">
        <f t="shared" si="45"/>
        <v>8.732582461813553E-5</v>
      </c>
      <c r="I103" s="29">
        <f t="shared" si="45"/>
        <v>9.7085088885817445E-5</v>
      </c>
      <c r="J103" s="29">
        <f t="shared" si="45"/>
        <v>9.4734945103632851E-5</v>
      </c>
      <c r="K103" s="29">
        <f t="shared" si="45"/>
        <v>8.2313949489851499E-5</v>
      </c>
      <c r="L103" s="29">
        <f t="shared" si="45"/>
        <v>7.8222978360275496E-5</v>
      </c>
      <c r="M103" s="29">
        <f t="shared" si="45"/>
        <v>6.5357856176204415E-5</v>
      </c>
      <c r="N103" s="29">
        <f t="shared" si="45"/>
        <v>7.1667969952658058E-5</v>
      </c>
      <c r="O103" s="29">
        <f t="shared" si="45"/>
        <v>6.8855732787405629E-5</v>
      </c>
      <c r="P103" s="29">
        <f t="shared" si="45"/>
        <v>6.8871870467087908E-5</v>
      </c>
      <c r="Q103" s="29">
        <f t="shared" si="45"/>
        <v>6.4657942482671687E-5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1.0295009225511373E-4</v>
      </c>
      <c r="C104" s="29">
        <f t="shared" si="46"/>
        <v>9.4916488015786348E-5</v>
      </c>
      <c r="D104" s="29">
        <f t="shared" si="46"/>
        <v>8.7875431967446264E-5</v>
      </c>
      <c r="E104" s="29">
        <f t="shared" si="46"/>
        <v>7.9660450090130347E-5</v>
      </c>
      <c r="F104" s="29">
        <f t="shared" si="46"/>
        <v>7.1537832217725901E-5</v>
      </c>
      <c r="G104" s="29">
        <f t="shared" si="46"/>
        <v>7.6968113463423226E-5</v>
      </c>
      <c r="H104" s="29">
        <f t="shared" si="46"/>
        <v>8.8493640587076867E-5</v>
      </c>
      <c r="I104" s="29">
        <f t="shared" si="46"/>
        <v>1.0835033157633403E-4</v>
      </c>
      <c r="J104" s="29">
        <f t="shared" si="46"/>
        <v>1.1886749636327776E-4</v>
      </c>
      <c r="K104" s="29">
        <f t="shared" si="46"/>
        <v>1.2977982493991331E-4</v>
      </c>
      <c r="L104" s="29">
        <f t="shared" si="46"/>
        <v>1.4162849533307375E-4</v>
      </c>
      <c r="M104" s="29">
        <f t="shared" si="46"/>
        <v>1.7121144581119097E-4</v>
      </c>
      <c r="N104" s="29">
        <f t="shared" si="46"/>
        <v>1.4891699460498609E-4</v>
      </c>
      <c r="O104" s="29">
        <f t="shared" si="46"/>
        <v>1.5134368571448096E-4</v>
      </c>
      <c r="P104" s="29">
        <f t="shared" si="46"/>
        <v>2.0733069999485858E-4</v>
      </c>
      <c r="Q104" s="29">
        <f t="shared" si="46"/>
        <v>1.1655939562516461E-4</v>
      </c>
    </row>
    <row r="105" spans="1:17" ht="11.45" customHeight="1" x14ac:dyDescent="0.25">
      <c r="A105" s="19" t="s">
        <v>32</v>
      </c>
      <c r="B105" s="30">
        <f t="shared" ref="B105:Q105" si="47">IF(B25=0,0,B25/B$17)</f>
        <v>0.14037412159871915</v>
      </c>
      <c r="C105" s="30">
        <f t="shared" si="47"/>
        <v>0.12720645467615321</v>
      </c>
      <c r="D105" s="30">
        <f t="shared" si="47"/>
        <v>0.13497922100244025</v>
      </c>
      <c r="E105" s="30">
        <f t="shared" si="47"/>
        <v>0.1388743409749765</v>
      </c>
      <c r="F105" s="30">
        <f t="shared" si="47"/>
        <v>0.13836449676012916</v>
      </c>
      <c r="G105" s="30">
        <f t="shared" si="47"/>
        <v>0.14060944481867305</v>
      </c>
      <c r="H105" s="30">
        <f t="shared" si="47"/>
        <v>8.5380855007745143E-2</v>
      </c>
      <c r="I105" s="30">
        <f t="shared" si="47"/>
        <v>8.5050418782456005E-2</v>
      </c>
      <c r="J105" s="30">
        <f t="shared" si="47"/>
        <v>0.13652908046362625</v>
      </c>
      <c r="K105" s="30">
        <f t="shared" si="47"/>
        <v>0.16041906373402048</v>
      </c>
      <c r="L105" s="30">
        <f t="shared" si="47"/>
        <v>0.16747247497126916</v>
      </c>
      <c r="M105" s="30">
        <f t="shared" si="47"/>
        <v>0.14803715638879961</v>
      </c>
      <c r="N105" s="30">
        <f t="shared" si="47"/>
        <v>0.14963194933549806</v>
      </c>
      <c r="O105" s="30">
        <f t="shared" si="47"/>
        <v>0.1498090873713567</v>
      </c>
      <c r="P105" s="30">
        <f t="shared" si="47"/>
        <v>0.14503845677408897</v>
      </c>
      <c r="Q105" s="30">
        <f t="shared" si="47"/>
        <v>0.14841230690010263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0.13382310058525682</v>
      </c>
      <c r="C106" s="29">
        <f t="shared" si="48"/>
        <v>0.1206119996151324</v>
      </c>
      <c r="D106" s="29">
        <f t="shared" si="48"/>
        <v>0.12800122043014556</v>
      </c>
      <c r="E106" s="29">
        <f t="shared" si="48"/>
        <v>0.13167183889619341</v>
      </c>
      <c r="F106" s="29">
        <f t="shared" si="48"/>
        <v>0.12654232496344903</v>
      </c>
      <c r="G106" s="29">
        <f t="shared" si="48"/>
        <v>0.13311048234766013</v>
      </c>
      <c r="H106" s="29">
        <f t="shared" si="48"/>
        <v>7.8043912174689131E-2</v>
      </c>
      <c r="I106" s="29">
        <f t="shared" si="48"/>
        <v>7.8356392820621651E-2</v>
      </c>
      <c r="J106" s="29">
        <f t="shared" si="48"/>
        <v>8.4562406227191342E-2</v>
      </c>
      <c r="K106" s="29">
        <f t="shared" si="48"/>
        <v>0.1070276050473966</v>
      </c>
      <c r="L106" s="29">
        <f t="shared" si="48"/>
        <v>9.5147014058565849E-2</v>
      </c>
      <c r="M106" s="29">
        <f t="shared" si="48"/>
        <v>9.1600356296580671E-2</v>
      </c>
      <c r="N106" s="29">
        <f t="shared" si="48"/>
        <v>8.4020402304753175E-2</v>
      </c>
      <c r="O106" s="29">
        <f t="shared" si="48"/>
        <v>8.4849118902192711E-2</v>
      </c>
      <c r="P106" s="29">
        <f t="shared" si="48"/>
        <v>8.3491170424641756E-2</v>
      </c>
      <c r="Q106" s="29">
        <f t="shared" si="48"/>
        <v>7.8487281325048272E-2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6.5510210134623412E-3</v>
      </c>
      <c r="C107" s="28">
        <f t="shared" si="49"/>
        <v>6.5944550610208194E-3</v>
      </c>
      <c r="D107" s="28">
        <f t="shared" si="49"/>
        <v>6.9780005722946984E-3</v>
      </c>
      <c r="E107" s="28">
        <f t="shared" si="49"/>
        <v>7.2025020787830846E-3</v>
      </c>
      <c r="F107" s="28">
        <f t="shared" si="49"/>
        <v>1.1822171796680122E-2</v>
      </c>
      <c r="G107" s="28">
        <f t="shared" si="49"/>
        <v>7.4989624710129479E-3</v>
      </c>
      <c r="H107" s="28">
        <f t="shared" si="49"/>
        <v>7.3369428330560061E-3</v>
      </c>
      <c r="I107" s="28">
        <f t="shared" si="49"/>
        <v>6.6940259618343458E-3</v>
      </c>
      <c r="J107" s="28">
        <f t="shared" si="49"/>
        <v>5.1966674236434911E-2</v>
      </c>
      <c r="K107" s="28">
        <f t="shared" si="49"/>
        <v>5.3391458686623879E-2</v>
      </c>
      <c r="L107" s="28">
        <f t="shared" si="49"/>
        <v>7.2325460912703296E-2</v>
      </c>
      <c r="M107" s="28">
        <f t="shared" si="49"/>
        <v>5.6436800092218922E-2</v>
      </c>
      <c r="N107" s="28">
        <f t="shared" si="49"/>
        <v>6.5611547030744871E-2</v>
      </c>
      <c r="O107" s="28">
        <f t="shared" si="49"/>
        <v>6.4959968469163992E-2</v>
      </c>
      <c r="P107" s="28">
        <f t="shared" si="49"/>
        <v>6.1547286349447228E-2</v>
      </c>
      <c r="Q107" s="28">
        <f t="shared" si="49"/>
        <v>6.9925025575054339E-2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0.80618762371857977</v>
      </c>
      <c r="C110" s="32">
        <f t="shared" si="51"/>
        <v>0.79383210691643258</v>
      </c>
      <c r="D110" s="32">
        <f t="shared" si="51"/>
        <v>0.75357762673023299</v>
      </c>
      <c r="E110" s="32">
        <f t="shared" si="51"/>
        <v>0.73936842690234217</v>
      </c>
      <c r="F110" s="32">
        <f t="shared" si="51"/>
        <v>0.72593502416643363</v>
      </c>
      <c r="G110" s="32">
        <f t="shared" si="51"/>
        <v>0.72657258130074398</v>
      </c>
      <c r="H110" s="32">
        <f t="shared" si="51"/>
        <v>0.72379829096970749</v>
      </c>
      <c r="I110" s="32">
        <f t="shared" si="51"/>
        <v>0.73228242312298031</v>
      </c>
      <c r="J110" s="32">
        <f t="shared" si="51"/>
        <v>0.73194540555096621</v>
      </c>
      <c r="K110" s="32">
        <f t="shared" si="51"/>
        <v>0.74223041517069621</v>
      </c>
      <c r="L110" s="32">
        <f t="shared" si="51"/>
        <v>0.74145798986588052</v>
      </c>
      <c r="M110" s="32">
        <f t="shared" si="51"/>
        <v>0.74447950150959452</v>
      </c>
      <c r="N110" s="32">
        <f t="shared" si="51"/>
        <v>0.74750317453589665</v>
      </c>
      <c r="O110" s="32">
        <f t="shared" si="51"/>
        <v>0.7270700579747037</v>
      </c>
      <c r="P110" s="32">
        <f t="shared" si="51"/>
        <v>0.74846483507417805</v>
      </c>
      <c r="Q110" s="32">
        <f t="shared" si="51"/>
        <v>0.74712734311061324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0.73631801259427232</v>
      </c>
      <c r="C111" s="31">
        <f t="shared" si="52"/>
        <v>0.72469689378503876</v>
      </c>
      <c r="D111" s="31">
        <f t="shared" si="52"/>
        <v>0.68965379172284536</v>
      </c>
      <c r="E111" s="31">
        <f t="shared" si="52"/>
        <v>0.68142380559114502</v>
      </c>
      <c r="F111" s="31">
        <f t="shared" si="52"/>
        <v>0.66381862238944633</v>
      </c>
      <c r="G111" s="31">
        <f t="shared" si="52"/>
        <v>0.6586195393349481</v>
      </c>
      <c r="H111" s="31">
        <f t="shared" si="52"/>
        <v>0.65807633547127453</v>
      </c>
      <c r="I111" s="31">
        <f t="shared" si="52"/>
        <v>0.66834121952477155</v>
      </c>
      <c r="J111" s="31">
        <f t="shared" si="52"/>
        <v>0.661474773316158</v>
      </c>
      <c r="K111" s="31">
        <f t="shared" si="52"/>
        <v>0.67980874580245487</v>
      </c>
      <c r="L111" s="31">
        <f t="shared" si="52"/>
        <v>0.67351628670417496</v>
      </c>
      <c r="M111" s="31">
        <f t="shared" si="52"/>
        <v>0.67255342699589693</v>
      </c>
      <c r="N111" s="31">
        <f t="shared" si="52"/>
        <v>0.67236182992969207</v>
      </c>
      <c r="O111" s="31">
        <f t="shared" si="52"/>
        <v>0.64881505396838657</v>
      </c>
      <c r="P111" s="31">
        <f t="shared" si="52"/>
        <v>0.67057205996688773</v>
      </c>
      <c r="Q111" s="31">
        <f t="shared" si="52"/>
        <v>0.67496977084649024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3.8056157576299866E-3</v>
      </c>
      <c r="C112" s="29">
        <f t="shared" si="53"/>
        <v>3.7488353588760208E-3</v>
      </c>
      <c r="D112" s="29">
        <f t="shared" si="53"/>
        <v>3.6208018691603334E-3</v>
      </c>
      <c r="E112" s="29">
        <f t="shared" si="53"/>
        <v>3.6594857865238713E-3</v>
      </c>
      <c r="F112" s="29">
        <f t="shared" si="53"/>
        <v>3.8201704171710029E-3</v>
      </c>
      <c r="G112" s="29">
        <f t="shared" si="53"/>
        <v>3.9571049953556828E-3</v>
      </c>
      <c r="H112" s="29">
        <f t="shared" si="53"/>
        <v>3.9855034579466221E-3</v>
      </c>
      <c r="I112" s="29">
        <f t="shared" si="53"/>
        <v>3.7416094280216371E-3</v>
      </c>
      <c r="J112" s="29">
        <f t="shared" si="53"/>
        <v>3.7566542000273483E-3</v>
      </c>
      <c r="K112" s="29">
        <f t="shared" si="53"/>
        <v>3.767300166811721E-3</v>
      </c>
      <c r="L112" s="29">
        <f t="shared" si="53"/>
        <v>3.8813292694260264E-3</v>
      </c>
      <c r="M112" s="29">
        <f t="shared" si="53"/>
        <v>3.9226412542112364E-3</v>
      </c>
      <c r="N112" s="29">
        <f t="shared" si="53"/>
        <v>3.9642801104204607E-3</v>
      </c>
      <c r="O112" s="29">
        <f t="shared" si="53"/>
        <v>3.8689414405232072E-3</v>
      </c>
      <c r="P112" s="29">
        <f t="shared" si="53"/>
        <v>3.8761908236810733E-3</v>
      </c>
      <c r="Q112" s="29">
        <f t="shared" si="53"/>
        <v>3.6863981921984286E-3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0.62317632940951129</v>
      </c>
      <c r="C113" s="29">
        <f t="shared" si="54"/>
        <v>0.6156936908325632</v>
      </c>
      <c r="D113" s="29">
        <f t="shared" si="54"/>
        <v>0.58756351955461905</v>
      </c>
      <c r="E113" s="29">
        <f t="shared" si="54"/>
        <v>0.58502754079788855</v>
      </c>
      <c r="F113" s="29">
        <f t="shared" si="54"/>
        <v>0.57202756547519185</v>
      </c>
      <c r="G113" s="29">
        <f t="shared" si="54"/>
        <v>0.57067819220190097</v>
      </c>
      <c r="H113" s="29">
        <f t="shared" si="54"/>
        <v>0.5753052029969008</v>
      </c>
      <c r="I113" s="29">
        <f t="shared" si="54"/>
        <v>0.58862462225964651</v>
      </c>
      <c r="J113" s="29">
        <f t="shared" si="54"/>
        <v>0.58197378724951787</v>
      </c>
      <c r="K113" s="29">
        <f t="shared" si="54"/>
        <v>0.59765714217707921</v>
      </c>
      <c r="L113" s="29">
        <f t="shared" si="54"/>
        <v>0.58825706271452693</v>
      </c>
      <c r="M113" s="29">
        <f t="shared" si="54"/>
        <v>0.58964406362887944</v>
      </c>
      <c r="N113" s="29">
        <f t="shared" si="54"/>
        <v>0.58980786470464697</v>
      </c>
      <c r="O113" s="29">
        <f t="shared" si="54"/>
        <v>0.56753813847864576</v>
      </c>
      <c r="P113" s="29">
        <f t="shared" si="54"/>
        <v>0.58772983590464956</v>
      </c>
      <c r="Q113" s="29">
        <f t="shared" si="54"/>
        <v>0.59254319343625517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0.10933606742713117</v>
      </c>
      <c r="C114" s="29">
        <f t="shared" si="55"/>
        <v>0.10525436759359963</v>
      </c>
      <c r="D114" s="29">
        <f t="shared" si="55"/>
        <v>9.8469470299065928E-2</v>
      </c>
      <c r="E114" s="29">
        <f t="shared" si="55"/>
        <v>9.2736779006732675E-2</v>
      </c>
      <c r="F114" s="29">
        <f t="shared" si="55"/>
        <v>8.797088649708347E-2</v>
      </c>
      <c r="G114" s="29">
        <f t="shared" si="55"/>
        <v>8.398424213769147E-2</v>
      </c>
      <c r="H114" s="29">
        <f t="shared" si="55"/>
        <v>7.8785629016427078E-2</v>
      </c>
      <c r="I114" s="29">
        <f t="shared" si="55"/>
        <v>7.5974987837103436E-2</v>
      </c>
      <c r="J114" s="29">
        <f t="shared" si="55"/>
        <v>7.5744331866612696E-2</v>
      </c>
      <c r="K114" s="29">
        <f t="shared" si="55"/>
        <v>7.8384303458563898E-2</v>
      </c>
      <c r="L114" s="29">
        <f t="shared" si="55"/>
        <v>8.1377894720222083E-2</v>
      </c>
      <c r="M114" s="29">
        <f t="shared" si="55"/>
        <v>7.8986722112806135E-2</v>
      </c>
      <c r="N114" s="29">
        <f t="shared" si="55"/>
        <v>7.8589685114624719E-2</v>
      </c>
      <c r="O114" s="29">
        <f t="shared" si="55"/>
        <v>7.7407974049217607E-2</v>
      </c>
      <c r="P114" s="29">
        <f t="shared" si="55"/>
        <v>7.8966033238557054E-2</v>
      </c>
      <c r="Q114" s="29">
        <f t="shared" si="55"/>
        <v>7.8740179218036638E-2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2.1207706089242762E-2</v>
      </c>
      <c r="C115" s="30">
        <f t="shared" si="56"/>
        <v>2.1076538733999475E-2</v>
      </c>
      <c r="D115" s="30">
        <f t="shared" si="56"/>
        <v>1.9925630805957353E-2</v>
      </c>
      <c r="E115" s="30">
        <f t="shared" si="56"/>
        <v>1.7625148381000724E-2</v>
      </c>
      <c r="F115" s="30">
        <f t="shared" si="56"/>
        <v>1.7394382863173543E-2</v>
      </c>
      <c r="G115" s="30">
        <f t="shared" si="56"/>
        <v>1.6844904981636058E-2</v>
      </c>
      <c r="H115" s="30">
        <f t="shared" si="56"/>
        <v>1.6109917107677316E-2</v>
      </c>
      <c r="I115" s="30">
        <f t="shared" si="56"/>
        <v>1.5371658997984832E-2</v>
      </c>
      <c r="J115" s="30">
        <f t="shared" si="56"/>
        <v>1.5289214825417135E-2</v>
      </c>
      <c r="K115" s="30">
        <f t="shared" si="56"/>
        <v>1.4636296027965531E-2</v>
      </c>
      <c r="L115" s="30">
        <f t="shared" si="56"/>
        <v>1.5380503982470492E-2</v>
      </c>
      <c r="M115" s="30">
        <f t="shared" si="56"/>
        <v>1.5416882470642823E-2</v>
      </c>
      <c r="N115" s="30">
        <f t="shared" si="56"/>
        <v>1.5162178482204774E-2</v>
      </c>
      <c r="O115" s="30">
        <f t="shared" si="56"/>
        <v>1.3996580456829315E-2</v>
      </c>
      <c r="P115" s="30">
        <f t="shared" si="56"/>
        <v>1.2891384696178128E-2</v>
      </c>
      <c r="Q115" s="30">
        <f t="shared" si="56"/>
        <v>1.196213515285522E-2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2.0086572063090545E-3</v>
      </c>
      <c r="C116" s="29">
        <f t="shared" si="57"/>
        <v>2.0899567980121676E-3</v>
      </c>
      <c r="D116" s="29">
        <f t="shared" si="57"/>
        <v>1.9971529794435569E-3</v>
      </c>
      <c r="E116" s="29">
        <f t="shared" si="57"/>
        <v>1.9014138048483807E-3</v>
      </c>
      <c r="F116" s="29">
        <f t="shared" si="57"/>
        <v>1.7428480003231022E-3</v>
      </c>
      <c r="G116" s="29">
        <f t="shared" si="57"/>
        <v>1.6790990250753618E-3</v>
      </c>
      <c r="H116" s="29">
        <f t="shared" si="57"/>
        <v>1.638894542154662E-3</v>
      </c>
      <c r="I116" s="29">
        <f t="shared" si="57"/>
        <v>1.7232167571534884E-3</v>
      </c>
      <c r="J116" s="29">
        <f t="shared" si="57"/>
        <v>1.5703356486270932E-3</v>
      </c>
      <c r="K116" s="29">
        <f t="shared" si="57"/>
        <v>1.4466797912875361E-3</v>
      </c>
      <c r="L116" s="29">
        <f t="shared" si="57"/>
        <v>1.4247573571937186E-3</v>
      </c>
      <c r="M116" s="29">
        <f t="shared" si="57"/>
        <v>1.4023252734702504E-3</v>
      </c>
      <c r="N116" s="29">
        <f t="shared" si="57"/>
        <v>1.521161863802991E-3</v>
      </c>
      <c r="O116" s="29">
        <f t="shared" si="57"/>
        <v>1.5352723711527503E-3</v>
      </c>
      <c r="P116" s="29">
        <f t="shared" si="57"/>
        <v>1.6300390391511903E-3</v>
      </c>
      <c r="Q116" s="29">
        <f t="shared" si="57"/>
        <v>1.5929105915333211E-3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1.9199048882933705E-2</v>
      </c>
      <c r="C117" s="29">
        <f t="shared" si="58"/>
        <v>1.8986581935987307E-2</v>
      </c>
      <c r="D117" s="29">
        <f t="shared" si="58"/>
        <v>1.7928477826513797E-2</v>
      </c>
      <c r="E117" s="29">
        <f t="shared" si="58"/>
        <v>1.5723734576152344E-2</v>
      </c>
      <c r="F117" s="29">
        <f t="shared" si="58"/>
        <v>1.5651534862850442E-2</v>
      </c>
      <c r="G117" s="29">
        <f t="shared" si="58"/>
        <v>1.5165805956560696E-2</v>
      </c>
      <c r="H117" s="29">
        <f t="shared" si="58"/>
        <v>1.4471022565522655E-2</v>
      </c>
      <c r="I117" s="29">
        <f t="shared" si="58"/>
        <v>1.3648442240831345E-2</v>
      </c>
      <c r="J117" s="29">
        <f t="shared" si="58"/>
        <v>1.3718879176790042E-2</v>
      </c>
      <c r="K117" s="29">
        <f t="shared" si="58"/>
        <v>1.3189616236677996E-2</v>
      </c>
      <c r="L117" s="29">
        <f t="shared" si="58"/>
        <v>1.3955746625276775E-2</v>
      </c>
      <c r="M117" s="29">
        <f t="shared" si="58"/>
        <v>1.4014557197172574E-2</v>
      </c>
      <c r="N117" s="29">
        <f t="shared" si="58"/>
        <v>1.3641016618401782E-2</v>
      </c>
      <c r="O117" s="29">
        <f t="shared" si="58"/>
        <v>1.2461308085676564E-2</v>
      </c>
      <c r="P117" s="29">
        <f t="shared" si="58"/>
        <v>1.1261345657026939E-2</v>
      </c>
      <c r="Q117" s="29">
        <f t="shared" si="58"/>
        <v>1.03692245613219E-2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4.8661905035064616E-2</v>
      </c>
      <c r="C119" s="30">
        <f t="shared" si="60"/>
        <v>4.8058674397394356E-2</v>
      </c>
      <c r="D119" s="30">
        <f t="shared" si="60"/>
        <v>4.3998204201430267E-2</v>
      </c>
      <c r="E119" s="30">
        <f t="shared" si="60"/>
        <v>4.0319472930196359E-2</v>
      </c>
      <c r="F119" s="30">
        <f t="shared" si="60"/>
        <v>4.4722018913813603E-2</v>
      </c>
      <c r="G119" s="30">
        <f t="shared" si="60"/>
        <v>5.1108136984159842E-2</v>
      </c>
      <c r="H119" s="30">
        <f t="shared" si="60"/>
        <v>4.961203839075564E-2</v>
      </c>
      <c r="I119" s="30">
        <f t="shared" si="60"/>
        <v>4.856954460022396E-2</v>
      </c>
      <c r="J119" s="30">
        <f t="shared" si="60"/>
        <v>5.5181417409391052E-2</v>
      </c>
      <c r="K119" s="30">
        <f t="shared" si="60"/>
        <v>4.7785373340275723E-2</v>
      </c>
      <c r="L119" s="30">
        <f t="shared" si="60"/>
        <v>5.256119917923513E-2</v>
      </c>
      <c r="M119" s="30">
        <f t="shared" si="60"/>
        <v>5.6509192043054837E-2</v>
      </c>
      <c r="N119" s="30">
        <f t="shared" si="60"/>
        <v>5.9979166123999797E-2</v>
      </c>
      <c r="O119" s="30">
        <f t="shared" si="60"/>
        <v>6.4258423549487784E-2</v>
      </c>
      <c r="P119" s="30">
        <f t="shared" si="60"/>
        <v>6.5001390411112178E-2</v>
      </c>
      <c r="Q119" s="30">
        <f t="shared" si="60"/>
        <v>6.0195437111267791E-2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5.4448369255914999E-3</v>
      </c>
      <c r="C120" s="29">
        <f t="shared" si="61"/>
        <v>5.3799601327020972E-3</v>
      </c>
      <c r="D120" s="29">
        <f t="shared" si="61"/>
        <v>6.3320981964628065E-3</v>
      </c>
      <c r="E120" s="29">
        <f t="shared" si="61"/>
        <v>6.4962214005440571E-3</v>
      </c>
      <c r="F120" s="29">
        <f t="shared" si="61"/>
        <v>6.8356560936964628E-3</v>
      </c>
      <c r="G120" s="29">
        <f t="shared" si="61"/>
        <v>6.5661203527706321E-3</v>
      </c>
      <c r="H120" s="29">
        <f t="shared" si="61"/>
        <v>6.7130521601796349E-3</v>
      </c>
      <c r="I120" s="29">
        <f t="shared" si="61"/>
        <v>6.3175752589639074E-3</v>
      </c>
      <c r="J120" s="29">
        <f t="shared" si="61"/>
        <v>6.357305915828229E-3</v>
      </c>
      <c r="K120" s="29">
        <f t="shared" si="61"/>
        <v>5.8856877575472451E-3</v>
      </c>
      <c r="L120" s="29">
        <f t="shared" si="61"/>
        <v>5.0845589622712942E-3</v>
      </c>
      <c r="M120" s="29">
        <f t="shared" si="61"/>
        <v>5.6832676584420731E-3</v>
      </c>
      <c r="N120" s="29">
        <f t="shared" si="61"/>
        <v>5.2426315261661577E-3</v>
      </c>
      <c r="O120" s="29">
        <f t="shared" si="61"/>
        <v>5.1643233156563328E-3</v>
      </c>
      <c r="P120" s="29">
        <f t="shared" si="61"/>
        <v>5.2224874264155162E-3</v>
      </c>
      <c r="Q120" s="29">
        <f t="shared" si="61"/>
        <v>4.9922983480569227E-3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1.4119993986168198E-2</v>
      </c>
      <c r="C121" s="29">
        <f t="shared" si="62"/>
        <v>1.7468874925010629E-2</v>
      </c>
      <c r="D121" s="29">
        <f t="shared" si="62"/>
        <v>1.6716551470238289E-2</v>
      </c>
      <c r="E121" s="29">
        <f t="shared" si="62"/>
        <v>1.6697331410256162E-2</v>
      </c>
      <c r="F121" s="29">
        <f t="shared" si="62"/>
        <v>1.7129916118055349E-2</v>
      </c>
      <c r="G121" s="29">
        <f t="shared" si="62"/>
        <v>1.9915913549702936E-2</v>
      </c>
      <c r="H121" s="29">
        <f t="shared" si="62"/>
        <v>7.9158721896423617E-3</v>
      </c>
      <c r="I121" s="29">
        <f t="shared" si="62"/>
        <v>7.3001934644091283E-3</v>
      </c>
      <c r="J121" s="29">
        <f t="shared" si="62"/>
        <v>6.753593363638402E-3</v>
      </c>
      <c r="K121" s="29">
        <f t="shared" si="62"/>
        <v>6.3476149608100744E-3</v>
      </c>
      <c r="L121" s="29">
        <f t="shared" si="62"/>
        <v>6.9751725058550913E-3</v>
      </c>
      <c r="M121" s="29">
        <f t="shared" si="62"/>
        <v>7.539335701803809E-3</v>
      </c>
      <c r="N121" s="29">
        <f t="shared" si="62"/>
        <v>8.2916169224103321E-3</v>
      </c>
      <c r="O121" s="29">
        <f t="shared" si="62"/>
        <v>8.128620159911509E-3</v>
      </c>
      <c r="P121" s="29">
        <f t="shared" si="62"/>
        <v>8.0760953492957348E-3</v>
      </c>
      <c r="Q121" s="29">
        <f t="shared" si="62"/>
        <v>7.6335915867463099E-3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2.9097074123304915E-2</v>
      </c>
      <c r="C122" s="29">
        <f t="shared" si="63"/>
        <v>2.5209839339681628E-2</v>
      </c>
      <c r="D122" s="29">
        <f t="shared" si="63"/>
        <v>2.0949554534729176E-2</v>
      </c>
      <c r="E122" s="29">
        <f t="shared" si="63"/>
        <v>1.7125920119396142E-2</v>
      </c>
      <c r="F122" s="29">
        <f t="shared" si="63"/>
        <v>2.0756446702061788E-2</v>
      </c>
      <c r="G122" s="29">
        <f t="shared" si="63"/>
        <v>2.4626103081686269E-2</v>
      </c>
      <c r="H122" s="29">
        <f t="shared" si="63"/>
        <v>3.4983114040933648E-2</v>
      </c>
      <c r="I122" s="29">
        <f t="shared" si="63"/>
        <v>3.495177587685093E-2</v>
      </c>
      <c r="J122" s="29">
        <f t="shared" si="63"/>
        <v>4.207051812992442E-2</v>
      </c>
      <c r="K122" s="29">
        <f t="shared" si="63"/>
        <v>3.5552070621918404E-2</v>
      </c>
      <c r="L122" s="29">
        <f t="shared" si="63"/>
        <v>4.0501467711108748E-2</v>
      </c>
      <c r="M122" s="29">
        <f t="shared" si="63"/>
        <v>4.3286588682808956E-2</v>
      </c>
      <c r="N122" s="29">
        <f t="shared" si="63"/>
        <v>4.644491767542331E-2</v>
      </c>
      <c r="O122" s="29">
        <f t="shared" si="63"/>
        <v>5.0965480073919947E-2</v>
      </c>
      <c r="P122" s="29">
        <f t="shared" si="63"/>
        <v>5.1702807635400937E-2</v>
      </c>
      <c r="Q122" s="29">
        <f t="shared" si="63"/>
        <v>4.7569547176464562E-2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0.19381237628142026</v>
      </c>
      <c r="C123" s="32">
        <f t="shared" si="64"/>
        <v>0.20616789308356742</v>
      </c>
      <c r="D123" s="32">
        <f t="shared" si="64"/>
        <v>0.24642237326976707</v>
      </c>
      <c r="E123" s="32">
        <f t="shared" si="64"/>
        <v>0.26063157309765789</v>
      </c>
      <c r="F123" s="32">
        <f t="shared" si="64"/>
        <v>0.27406497583356637</v>
      </c>
      <c r="G123" s="32">
        <f t="shared" si="64"/>
        <v>0.27342741869925602</v>
      </c>
      <c r="H123" s="32">
        <f t="shared" si="64"/>
        <v>0.27620170903029256</v>
      </c>
      <c r="I123" s="32">
        <f t="shared" si="64"/>
        <v>0.26771757687701964</v>
      </c>
      <c r="J123" s="32">
        <f t="shared" si="64"/>
        <v>0.26805459444903385</v>
      </c>
      <c r="K123" s="32">
        <f t="shared" si="64"/>
        <v>0.25776958482930384</v>
      </c>
      <c r="L123" s="32">
        <f t="shared" si="64"/>
        <v>0.25854201013411943</v>
      </c>
      <c r="M123" s="32">
        <f t="shared" si="64"/>
        <v>0.25552049849040542</v>
      </c>
      <c r="N123" s="32">
        <f t="shared" si="64"/>
        <v>0.2524968254641034</v>
      </c>
      <c r="O123" s="32">
        <f t="shared" si="64"/>
        <v>0.27292994202529625</v>
      </c>
      <c r="P123" s="32">
        <f t="shared" si="64"/>
        <v>0.2515351649258219</v>
      </c>
      <c r="Q123" s="32">
        <f t="shared" si="64"/>
        <v>0.25287265688938682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0.16655260852638548</v>
      </c>
      <c r="C124" s="31">
        <f t="shared" si="65"/>
        <v>0.17795206152341467</v>
      </c>
      <c r="D124" s="31">
        <f t="shared" si="65"/>
        <v>0.21588640628524908</v>
      </c>
      <c r="E124" s="31">
        <f t="shared" si="65"/>
        <v>0.2307716975613528</v>
      </c>
      <c r="F124" s="31">
        <f t="shared" si="65"/>
        <v>0.24476248810776449</v>
      </c>
      <c r="G124" s="31">
        <f t="shared" si="65"/>
        <v>0.24613770920132658</v>
      </c>
      <c r="H124" s="31">
        <f t="shared" si="65"/>
        <v>0.24926392779127327</v>
      </c>
      <c r="I124" s="31">
        <f t="shared" si="65"/>
        <v>0.24127688925383042</v>
      </c>
      <c r="J124" s="31">
        <f t="shared" si="65"/>
        <v>0.23801052656972402</v>
      </c>
      <c r="K124" s="31">
        <f t="shared" si="65"/>
        <v>0.22714760555359548</v>
      </c>
      <c r="L124" s="31">
        <f t="shared" si="65"/>
        <v>0.23151023142583052</v>
      </c>
      <c r="M124" s="31">
        <f t="shared" si="65"/>
        <v>0.22901158234263644</v>
      </c>
      <c r="N124" s="31">
        <f t="shared" si="65"/>
        <v>0.22657223326319925</v>
      </c>
      <c r="O124" s="31">
        <f t="shared" si="65"/>
        <v>0.24613148870577065</v>
      </c>
      <c r="P124" s="31">
        <f t="shared" si="65"/>
        <v>0.22297849890572902</v>
      </c>
      <c r="Q124" s="31">
        <f t="shared" si="65"/>
        <v>0.22733274327785535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4.5792962063799729E-2</v>
      </c>
      <c r="C125" s="29">
        <f t="shared" si="66"/>
        <v>5.1410821383828353E-2</v>
      </c>
      <c r="D125" s="29">
        <f t="shared" si="66"/>
        <v>5.557158452260981E-2</v>
      </c>
      <c r="E125" s="29">
        <f t="shared" si="66"/>
        <v>5.7774848989148697E-2</v>
      </c>
      <c r="F125" s="29">
        <f t="shared" si="66"/>
        <v>5.997429782250624E-2</v>
      </c>
      <c r="G125" s="29">
        <f t="shared" si="66"/>
        <v>6.3816891057016378E-2</v>
      </c>
      <c r="H125" s="29">
        <f t="shared" si="66"/>
        <v>6.2553770101949777E-2</v>
      </c>
      <c r="I125" s="29">
        <f t="shared" si="66"/>
        <v>5.7989090387221255E-2</v>
      </c>
      <c r="J125" s="29">
        <f t="shared" si="66"/>
        <v>6.689663601425816E-2</v>
      </c>
      <c r="K125" s="29">
        <f t="shared" si="66"/>
        <v>5.8936515930043856E-2</v>
      </c>
      <c r="L125" s="29">
        <f t="shared" si="66"/>
        <v>5.7009388747258624E-2</v>
      </c>
      <c r="M125" s="29">
        <f t="shared" si="66"/>
        <v>5.716934386209456E-2</v>
      </c>
      <c r="N125" s="29">
        <f t="shared" si="66"/>
        <v>5.4463916642183911E-2</v>
      </c>
      <c r="O125" s="29">
        <f t="shared" si="66"/>
        <v>5.3074171086177423E-2</v>
      </c>
      <c r="P125" s="29">
        <f t="shared" si="66"/>
        <v>5.1555842443813463E-2</v>
      </c>
      <c r="Q125" s="29">
        <f t="shared" si="66"/>
        <v>5.5392420547947831E-2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0.12075964646258575</v>
      </c>
      <c r="C126" s="29">
        <f t="shared" si="67"/>
        <v>0.12654124013958631</v>
      </c>
      <c r="D126" s="29">
        <f t="shared" si="67"/>
        <v>0.16031482176263925</v>
      </c>
      <c r="E126" s="29">
        <f t="shared" si="67"/>
        <v>0.1729968485722041</v>
      </c>
      <c r="F126" s="29">
        <f t="shared" si="67"/>
        <v>0.18478819028525828</v>
      </c>
      <c r="G126" s="29">
        <f t="shared" si="67"/>
        <v>0.1823208181443102</v>
      </c>
      <c r="H126" s="29">
        <f t="shared" si="67"/>
        <v>0.18671015768932347</v>
      </c>
      <c r="I126" s="29">
        <f t="shared" si="67"/>
        <v>0.18328779886660918</v>
      </c>
      <c r="J126" s="29">
        <f t="shared" si="67"/>
        <v>0.17111389055546583</v>
      </c>
      <c r="K126" s="29">
        <f t="shared" si="67"/>
        <v>0.16821108962355164</v>
      </c>
      <c r="L126" s="29">
        <f t="shared" si="67"/>
        <v>0.17450084267857188</v>
      </c>
      <c r="M126" s="29">
        <f t="shared" si="67"/>
        <v>0.17184223848054186</v>
      </c>
      <c r="N126" s="29">
        <f t="shared" si="67"/>
        <v>0.17210831662101531</v>
      </c>
      <c r="O126" s="29">
        <f t="shared" si="67"/>
        <v>0.19305731761959324</v>
      </c>
      <c r="P126" s="29">
        <f t="shared" si="67"/>
        <v>0.17142265646191557</v>
      </c>
      <c r="Q126" s="29">
        <f t="shared" si="67"/>
        <v>0.1719403227299075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8.4790120403360879E-3</v>
      </c>
      <c r="C127" s="30">
        <f t="shared" si="68"/>
        <v>9.0258176975052552E-3</v>
      </c>
      <c r="D127" s="30">
        <f t="shared" si="68"/>
        <v>8.9223840384081259E-3</v>
      </c>
      <c r="E127" s="30">
        <f t="shared" si="68"/>
        <v>9.2530196743123554E-3</v>
      </c>
      <c r="F127" s="30">
        <f t="shared" si="68"/>
        <v>9.3750007208570699E-3</v>
      </c>
      <c r="G127" s="30">
        <f t="shared" si="68"/>
        <v>1.0010679576850425E-2</v>
      </c>
      <c r="H127" s="30">
        <f t="shared" si="68"/>
        <v>1.0105214262842851E-2</v>
      </c>
      <c r="I127" s="30">
        <f t="shared" si="68"/>
        <v>1.0082804619709323E-2</v>
      </c>
      <c r="J127" s="30">
        <f t="shared" si="68"/>
        <v>9.8657978241315017E-3</v>
      </c>
      <c r="K127" s="30">
        <f t="shared" si="68"/>
        <v>8.4335682661102803E-3</v>
      </c>
      <c r="L127" s="30">
        <f t="shared" si="68"/>
        <v>8.5768073544808358E-3</v>
      </c>
      <c r="M127" s="30">
        <f t="shared" si="68"/>
        <v>7.7540266970273237E-3</v>
      </c>
      <c r="N127" s="30">
        <f t="shared" si="68"/>
        <v>7.4240989167760566E-3</v>
      </c>
      <c r="O127" s="30">
        <f t="shared" si="68"/>
        <v>7.0279366236079962E-3</v>
      </c>
      <c r="P127" s="30">
        <f t="shared" si="68"/>
        <v>6.5542077837009421E-3</v>
      </c>
      <c r="Q127" s="30">
        <f t="shared" si="68"/>
        <v>5.5029566018811342E-3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2.9522243509758479E-4</v>
      </c>
      <c r="C128" s="30">
        <f t="shared" si="69"/>
        <v>3.609667969245145E-4</v>
      </c>
      <c r="D128" s="30">
        <f t="shared" si="69"/>
        <v>3.2645905169135158E-4</v>
      </c>
      <c r="E128" s="30">
        <f t="shared" si="69"/>
        <v>2.8190102309808728E-4</v>
      </c>
      <c r="F128" s="30">
        <f t="shared" si="69"/>
        <v>2.5631920863122462E-4</v>
      </c>
      <c r="G128" s="30">
        <f t="shared" si="69"/>
        <v>2.8186386754005882E-4</v>
      </c>
      <c r="H128" s="30">
        <f t="shared" si="69"/>
        <v>3.1937164255962393E-4</v>
      </c>
      <c r="I128" s="30">
        <f t="shared" si="69"/>
        <v>3.5709858683018869E-4</v>
      </c>
      <c r="J128" s="30">
        <f t="shared" si="69"/>
        <v>3.637715281735054E-4</v>
      </c>
      <c r="K128" s="30">
        <f t="shared" si="69"/>
        <v>2.8109380683970654E-4</v>
      </c>
      <c r="L128" s="30">
        <f t="shared" si="69"/>
        <v>2.6188790899209783E-4</v>
      </c>
      <c r="M128" s="30">
        <f t="shared" si="69"/>
        <v>2.6762002730483606E-4</v>
      </c>
      <c r="N128" s="30">
        <f t="shared" si="69"/>
        <v>2.5056951190227482E-4</v>
      </c>
      <c r="O128" s="30">
        <f t="shared" si="69"/>
        <v>2.2417522226576646E-4</v>
      </c>
      <c r="P128" s="30">
        <f t="shared" si="69"/>
        <v>2.0745510929669973E-4</v>
      </c>
      <c r="Q128" s="30">
        <f t="shared" si="69"/>
        <v>1.659883697841855E-4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2.3830672549246434E-4</v>
      </c>
      <c r="C129" s="29">
        <f t="shared" si="70"/>
        <v>2.9330899217332559E-4</v>
      </c>
      <c r="D129" s="29">
        <f t="shared" si="70"/>
        <v>2.6510452257550067E-4</v>
      </c>
      <c r="E129" s="29">
        <f t="shared" si="70"/>
        <v>2.2731260561006437E-4</v>
      </c>
      <c r="F129" s="29">
        <f t="shared" si="70"/>
        <v>2.0625361277899805E-4</v>
      </c>
      <c r="G129" s="29">
        <f t="shared" si="70"/>
        <v>2.2742998176315774E-4</v>
      </c>
      <c r="H129" s="29">
        <f t="shared" si="70"/>
        <v>2.4426440762200516E-4</v>
      </c>
      <c r="I129" s="29">
        <f t="shared" si="70"/>
        <v>2.7245817552486401E-4</v>
      </c>
      <c r="J129" s="29">
        <f t="shared" si="70"/>
        <v>2.7355551328757063E-4</v>
      </c>
      <c r="K129" s="29">
        <f t="shared" si="70"/>
        <v>1.9703182819985111E-4</v>
      </c>
      <c r="L129" s="29">
        <f t="shared" si="70"/>
        <v>1.6857504531307221E-4</v>
      </c>
      <c r="M129" s="29">
        <f t="shared" si="70"/>
        <v>1.3599705384518328E-4</v>
      </c>
      <c r="N129" s="29">
        <f t="shared" si="70"/>
        <v>1.4388197526612816E-4</v>
      </c>
      <c r="O129" s="29">
        <f t="shared" si="70"/>
        <v>1.2009392715535354E-4</v>
      </c>
      <c r="P129" s="29">
        <f t="shared" si="70"/>
        <v>1.0002959069348504E-4</v>
      </c>
      <c r="Q129" s="29">
        <f t="shared" si="70"/>
        <v>9.1493949552499834E-5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5.6915709605120465E-5</v>
      </c>
      <c r="C130" s="29">
        <f t="shared" si="71"/>
        <v>6.7657804751188925E-5</v>
      </c>
      <c r="D130" s="29">
        <f t="shared" si="71"/>
        <v>6.1354529115850901E-5</v>
      </c>
      <c r="E130" s="29">
        <f t="shared" si="71"/>
        <v>5.4588417488022878E-5</v>
      </c>
      <c r="F130" s="29">
        <f t="shared" si="71"/>
        <v>5.0065595852226598E-5</v>
      </c>
      <c r="G130" s="29">
        <f t="shared" si="71"/>
        <v>5.4433885776901065E-5</v>
      </c>
      <c r="H130" s="29">
        <f t="shared" si="71"/>
        <v>7.5107234937618755E-5</v>
      </c>
      <c r="I130" s="29">
        <f t="shared" si="71"/>
        <v>8.4640411305324708E-5</v>
      </c>
      <c r="J130" s="29">
        <f t="shared" si="71"/>
        <v>9.0216014885934789E-5</v>
      </c>
      <c r="K130" s="29">
        <f t="shared" si="71"/>
        <v>8.4061978639855399E-5</v>
      </c>
      <c r="L130" s="29">
        <f t="shared" si="71"/>
        <v>9.3312863679025586E-5</v>
      </c>
      <c r="M130" s="29">
        <f t="shared" si="71"/>
        <v>1.3162297345965278E-4</v>
      </c>
      <c r="N130" s="29">
        <f t="shared" si="71"/>
        <v>1.0668753663614668E-4</v>
      </c>
      <c r="O130" s="29">
        <f t="shared" si="71"/>
        <v>1.0408129511041292E-4</v>
      </c>
      <c r="P130" s="29">
        <f t="shared" si="71"/>
        <v>1.0742551860321468E-4</v>
      </c>
      <c r="Q130" s="29">
        <f t="shared" si="71"/>
        <v>7.4494420231685681E-5</v>
      </c>
    </row>
    <row r="131" spans="1:17" ht="11.45" customHeight="1" x14ac:dyDescent="0.25">
      <c r="A131" s="19" t="s">
        <v>32</v>
      </c>
      <c r="B131" s="30">
        <f t="shared" ref="B131:Q131" si="72">IF(B51=0,0,B51/B$29)</f>
        <v>1.8485533279601136E-2</v>
      </c>
      <c r="C131" s="30">
        <f t="shared" si="72"/>
        <v>1.8829047065722995E-2</v>
      </c>
      <c r="D131" s="30">
        <f t="shared" si="72"/>
        <v>2.1287123894418503E-2</v>
      </c>
      <c r="E131" s="30">
        <f t="shared" si="72"/>
        <v>2.032495483889462E-2</v>
      </c>
      <c r="F131" s="30">
        <f t="shared" si="72"/>
        <v>1.9671167796313602E-2</v>
      </c>
      <c r="G131" s="30">
        <f t="shared" si="72"/>
        <v>1.6997166053538917E-2</v>
      </c>
      <c r="H131" s="30">
        <f t="shared" si="72"/>
        <v>1.6513195333616837E-2</v>
      </c>
      <c r="I131" s="30">
        <f t="shared" si="72"/>
        <v>1.6000784416649729E-2</v>
      </c>
      <c r="J131" s="30">
        <f t="shared" si="72"/>
        <v>1.9814498527004783E-2</v>
      </c>
      <c r="K131" s="30">
        <f t="shared" si="72"/>
        <v>2.190731720275842E-2</v>
      </c>
      <c r="L131" s="30">
        <f t="shared" si="72"/>
        <v>1.8193083444815971E-2</v>
      </c>
      <c r="M131" s="30">
        <f t="shared" si="72"/>
        <v>1.8487269423436901E-2</v>
      </c>
      <c r="N131" s="30">
        <f t="shared" si="72"/>
        <v>1.8249923772225854E-2</v>
      </c>
      <c r="O131" s="30">
        <f t="shared" si="72"/>
        <v>1.9546341473651824E-2</v>
      </c>
      <c r="P131" s="30">
        <f t="shared" si="72"/>
        <v>2.1795003127095258E-2</v>
      </c>
      <c r="Q131" s="30">
        <f t="shared" si="72"/>
        <v>1.9870968639866135E-2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1.8042660766410531E-2</v>
      </c>
      <c r="C132" s="29">
        <f t="shared" si="73"/>
        <v>1.8326403802010619E-2</v>
      </c>
      <c r="D132" s="29">
        <f t="shared" si="73"/>
        <v>2.0720232689031146E-2</v>
      </c>
      <c r="E132" s="29">
        <f t="shared" si="73"/>
        <v>1.9781660210174152E-2</v>
      </c>
      <c r="F132" s="29">
        <f t="shared" si="73"/>
        <v>1.8789407178252466E-2</v>
      </c>
      <c r="G132" s="29">
        <f t="shared" si="73"/>
        <v>1.6529203612987757E-2</v>
      </c>
      <c r="H132" s="29">
        <f t="shared" si="73"/>
        <v>1.5767923457509887E-2</v>
      </c>
      <c r="I132" s="29">
        <f t="shared" si="73"/>
        <v>1.5341549370928808E-2</v>
      </c>
      <c r="J132" s="29">
        <f t="shared" si="73"/>
        <v>1.5134318578282365E-2</v>
      </c>
      <c r="K132" s="29">
        <f t="shared" si="73"/>
        <v>1.7509834903982568E-2</v>
      </c>
      <c r="L132" s="29">
        <f t="shared" si="73"/>
        <v>1.3156160890023588E-2</v>
      </c>
      <c r="M132" s="29">
        <f t="shared" si="73"/>
        <v>1.4107514907844525E-2</v>
      </c>
      <c r="N132" s="29">
        <f t="shared" si="73"/>
        <v>1.3094942169164908E-2</v>
      </c>
      <c r="O132" s="29">
        <f t="shared" si="73"/>
        <v>1.4101495156924805E-2</v>
      </c>
      <c r="P132" s="29">
        <f t="shared" si="73"/>
        <v>1.5886151981771086E-2</v>
      </c>
      <c r="Q132" s="29">
        <f t="shared" si="73"/>
        <v>1.370675232476073E-2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4.4287251319060495E-4</v>
      </c>
      <c r="C133" s="28">
        <f t="shared" si="74"/>
        <v>5.0264326371237452E-4</v>
      </c>
      <c r="D133" s="28">
        <f t="shared" si="74"/>
        <v>5.6689120538735397E-4</v>
      </c>
      <c r="E133" s="28">
        <f t="shared" si="74"/>
        <v>5.4329462872046712E-4</v>
      </c>
      <c r="F133" s="28">
        <f t="shared" si="74"/>
        <v>8.8176061806113861E-4</v>
      </c>
      <c r="G133" s="28">
        <f t="shared" si="74"/>
        <v>4.679624405511588E-4</v>
      </c>
      <c r="H133" s="28">
        <f t="shared" si="74"/>
        <v>7.4527187610694994E-4</v>
      </c>
      <c r="I133" s="28">
        <f t="shared" si="74"/>
        <v>6.5923504572092053E-4</v>
      </c>
      <c r="J133" s="28">
        <f t="shared" si="74"/>
        <v>4.6801799487224162E-3</v>
      </c>
      <c r="K133" s="28">
        <f t="shared" si="74"/>
        <v>4.3974822987758524E-3</v>
      </c>
      <c r="L133" s="28">
        <f t="shared" si="74"/>
        <v>5.0369225547923849E-3</v>
      </c>
      <c r="M133" s="28">
        <f t="shared" si="74"/>
        <v>4.3797545155923757E-3</v>
      </c>
      <c r="N133" s="28">
        <f t="shared" si="74"/>
        <v>5.1549816030609444E-3</v>
      </c>
      <c r="O133" s="28">
        <f t="shared" si="74"/>
        <v>5.4448463167270193E-3</v>
      </c>
      <c r="P133" s="28">
        <f t="shared" si="74"/>
        <v>5.9088511453241717E-3</v>
      </c>
      <c r="Q133" s="28">
        <f t="shared" si="74"/>
        <v>6.1642163151054072E-3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0.79949266133024588</v>
      </c>
      <c r="C136" s="32">
        <f t="shared" si="76"/>
        <v>0.78741345073367652</v>
      </c>
      <c r="D136" s="32">
        <f t="shared" si="76"/>
        <v>0.7455603456990294</v>
      </c>
      <c r="E136" s="32">
        <f t="shared" si="76"/>
        <v>0.73205046430990039</v>
      </c>
      <c r="F136" s="32">
        <f t="shared" si="76"/>
        <v>0.71918427089033665</v>
      </c>
      <c r="G136" s="32">
        <f t="shared" si="76"/>
        <v>0.7203129163007973</v>
      </c>
      <c r="H136" s="32">
        <f t="shared" si="76"/>
        <v>0.71755755022358714</v>
      </c>
      <c r="I136" s="32">
        <f t="shared" si="76"/>
        <v>0.72701661526558103</v>
      </c>
      <c r="J136" s="32">
        <f t="shared" si="76"/>
        <v>0.72627594857544953</v>
      </c>
      <c r="K136" s="32">
        <f t="shared" si="76"/>
        <v>0.73606510775564626</v>
      </c>
      <c r="L136" s="32">
        <f t="shared" si="76"/>
        <v>0.7355871416233587</v>
      </c>
      <c r="M136" s="32">
        <f t="shared" si="76"/>
        <v>0.73843306077232918</v>
      </c>
      <c r="N136" s="32">
        <f t="shared" si="76"/>
        <v>0.74360793416270188</v>
      </c>
      <c r="O136" s="32">
        <f t="shared" si="76"/>
        <v>0.72223672709128517</v>
      </c>
      <c r="P136" s="32">
        <f t="shared" si="76"/>
        <v>0.74424622551003172</v>
      </c>
      <c r="Q136" s="32">
        <f t="shared" si="76"/>
        <v>0.74271768916194436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0.73734897458324056</v>
      </c>
      <c r="C137" s="31">
        <f t="shared" si="77"/>
        <v>0.72550676034159556</v>
      </c>
      <c r="D137" s="31">
        <f t="shared" si="77"/>
        <v>0.68895691041753848</v>
      </c>
      <c r="E137" s="31">
        <f t="shared" si="77"/>
        <v>0.68046878949993617</v>
      </c>
      <c r="F137" s="31">
        <f t="shared" si="77"/>
        <v>0.66233152681129359</v>
      </c>
      <c r="G137" s="31">
        <f t="shared" si="77"/>
        <v>0.6576496281375781</v>
      </c>
      <c r="H137" s="31">
        <f t="shared" si="77"/>
        <v>0.65703709926480458</v>
      </c>
      <c r="I137" s="31">
        <f t="shared" si="77"/>
        <v>0.66753703547776533</v>
      </c>
      <c r="J137" s="31">
        <f t="shared" si="77"/>
        <v>0.6604198837476476</v>
      </c>
      <c r="K137" s="31">
        <f t="shared" si="77"/>
        <v>0.67870588607158544</v>
      </c>
      <c r="L137" s="31">
        <f t="shared" si="77"/>
        <v>0.67313143886804427</v>
      </c>
      <c r="M137" s="31">
        <f t="shared" si="77"/>
        <v>0.67216389353193329</v>
      </c>
      <c r="N137" s="31">
        <f t="shared" si="77"/>
        <v>0.67344412737364823</v>
      </c>
      <c r="O137" s="31">
        <f t="shared" si="77"/>
        <v>0.64865941772087854</v>
      </c>
      <c r="P137" s="31">
        <f t="shared" si="77"/>
        <v>0.67102234282958173</v>
      </c>
      <c r="Q137" s="31">
        <f t="shared" si="77"/>
        <v>0.67541646320826887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3.7406449483657856E-3</v>
      </c>
      <c r="C138" s="29">
        <f t="shared" si="78"/>
        <v>3.6784935004846395E-3</v>
      </c>
      <c r="D138" s="29">
        <f t="shared" si="78"/>
        <v>3.5457031912518281E-3</v>
      </c>
      <c r="E138" s="29">
        <f t="shared" si="78"/>
        <v>3.5713047865290211E-3</v>
      </c>
      <c r="F138" s="29">
        <f t="shared" si="78"/>
        <v>3.7188502486664209E-3</v>
      </c>
      <c r="G138" s="29">
        <f t="shared" si="78"/>
        <v>3.8500117934026439E-3</v>
      </c>
      <c r="H138" s="29">
        <f t="shared" si="78"/>
        <v>3.8755485381470481E-3</v>
      </c>
      <c r="I138" s="29">
        <f t="shared" si="78"/>
        <v>3.6413183287942793E-3</v>
      </c>
      <c r="J138" s="29">
        <f t="shared" si="78"/>
        <v>3.6610290847781516E-3</v>
      </c>
      <c r="K138" s="29">
        <f t="shared" si="78"/>
        <v>3.6655281317406405E-3</v>
      </c>
      <c r="L138" s="29">
        <f t="shared" si="78"/>
        <v>3.778005500416029E-3</v>
      </c>
      <c r="M138" s="29">
        <f t="shared" si="78"/>
        <v>3.8119967659509587E-3</v>
      </c>
      <c r="N138" s="29">
        <f t="shared" si="78"/>
        <v>3.9135227268478961E-3</v>
      </c>
      <c r="O138" s="29">
        <f t="shared" si="78"/>
        <v>3.8044286674484484E-3</v>
      </c>
      <c r="P138" s="29">
        <f t="shared" si="78"/>
        <v>3.811364621907475E-3</v>
      </c>
      <c r="Q138" s="29">
        <f t="shared" si="78"/>
        <v>3.6094637238076118E-3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0.6187027814998417</v>
      </c>
      <c r="C139" s="29">
        <f t="shared" si="79"/>
        <v>0.61140320225907707</v>
      </c>
      <c r="D139" s="29">
        <f t="shared" si="79"/>
        <v>0.58231256187392344</v>
      </c>
      <c r="E139" s="29">
        <f t="shared" si="79"/>
        <v>0.58013336552949091</v>
      </c>
      <c r="F139" s="29">
        <f t="shared" si="79"/>
        <v>0.56704929182208597</v>
      </c>
      <c r="G139" s="29">
        <f t="shared" si="79"/>
        <v>0.56643430850363918</v>
      </c>
      <c r="H139" s="29">
        <f t="shared" si="79"/>
        <v>0.57124839311469988</v>
      </c>
      <c r="I139" s="29">
        <f t="shared" si="79"/>
        <v>0.58501867588121403</v>
      </c>
      <c r="J139" s="29">
        <f t="shared" si="79"/>
        <v>0.578084310015203</v>
      </c>
      <c r="K139" s="29">
        <f t="shared" si="79"/>
        <v>0.59371622775348942</v>
      </c>
      <c r="L139" s="29">
        <f t="shared" si="79"/>
        <v>0.58510567213890308</v>
      </c>
      <c r="M139" s="29">
        <f t="shared" si="79"/>
        <v>0.5863939162749261</v>
      </c>
      <c r="N139" s="29">
        <f t="shared" si="79"/>
        <v>0.58912570211353299</v>
      </c>
      <c r="O139" s="29">
        <f t="shared" si="79"/>
        <v>0.56568982533419432</v>
      </c>
      <c r="P139" s="29">
        <f t="shared" si="79"/>
        <v>0.5866662214770485</v>
      </c>
      <c r="Q139" s="29">
        <f t="shared" si="79"/>
        <v>0.59133394742009848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0.11490554813503311</v>
      </c>
      <c r="C140" s="29">
        <f t="shared" si="80"/>
        <v>0.11042506458203388</v>
      </c>
      <c r="D140" s="29">
        <f t="shared" si="80"/>
        <v>0.10309864535236322</v>
      </c>
      <c r="E140" s="29">
        <f t="shared" si="80"/>
        <v>9.6764119183916267E-2</v>
      </c>
      <c r="F140" s="29">
        <f t="shared" si="80"/>
        <v>9.1563384740541182E-2</v>
      </c>
      <c r="G140" s="29">
        <f t="shared" si="80"/>
        <v>8.7365307840536324E-2</v>
      </c>
      <c r="H140" s="29">
        <f t="shared" si="80"/>
        <v>8.1913157611957665E-2</v>
      </c>
      <c r="I140" s="29">
        <f t="shared" si="80"/>
        <v>7.8877041267756923E-2</v>
      </c>
      <c r="J140" s="29">
        <f t="shared" si="80"/>
        <v>7.8674544647666295E-2</v>
      </c>
      <c r="K140" s="29">
        <f t="shared" si="80"/>
        <v>8.1324130186355467E-2</v>
      </c>
      <c r="L140" s="29">
        <f t="shared" si="80"/>
        <v>8.4247761228725182E-2</v>
      </c>
      <c r="M140" s="29">
        <f t="shared" si="80"/>
        <v>8.1957980491056195E-2</v>
      </c>
      <c r="N140" s="29">
        <f t="shared" si="80"/>
        <v>8.0404902533267403E-2</v>
      </c>
      <c r="O140" s="29">
        <f t="shared" si="80"/>
        <v>7.9165163719235779E-2</v>
      </c>
      <c r="P140" s="29">
        <f t="shared" si="80"/>
        <v>8.0544756730625694E-2</v>
      </c>
      <c r="Q140" s="29">
        <f t="shared" si="80"/>
        <v>8.047305206436263E-2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1.2518024650389661E-2</v>
      </c>
      <c r="C141" s="30">
        <f t="shared" si="81"/>
        <v>1.298053742903162E-2</v>
      </c>
      <c r="D141" s="30">
        <f t="shared" si="81"/>
        <v>1.1918983636550038E-2</v>
      </c>
      <c r="E141" s="30">
        <f t="shared" si="81"/>
        <v>1.0773873923851733E-2</v>
      </c>
      <c r="F141" s="30">
        <f t="shared" si="81"/>
        <v>1.1699299623007465E-2</v>
      </c>
      <c r="G141" s="30">
        <f t="shared" si="81"/>
        <v>1.10875777951375E-2</v>
      </c>
      <c r="H141" s="30">
        <f t="shared" si="81"/>
        <v>1.0481429029441968E-2</v>
      </c>
      <c r="I141" s="30">
        <f t="shared" si="81"/>
        <v>1.0451951609421145E-2</v>
      </c>
      <c r="J141" s="30">
        <f t="shared" si="81"/>
        <v>1.0075232724250404E-2</v>
      </c>
      <c r="K141" s="30">
        <f t="shared" si="81"/>
        <v>8.9665292909401999E-3</v>
      </c>
      <c r="L141" s="30">
        <f t="shared" si="81"/>
        <v>9.3880264003365493E-3</v>
      </c>
      <c r="M141" s="30">
        <f t="shared" si="81"/>
        <v>9.1987492315376562E-3</v>
      </c>
      <c r="N141" s="30">
        <f t="shared" si="81"/>
        <v>8.6192525533459689E-3</v>
      </c>
      <c r="O141" s="30">
        <f t="shared" si="81"/>
        <v>7.8960140047502209E-3</v>
      </c>
      <c r="P141" s="30">
        <f t="shared" si="81"/>
        <v>6.9259975931749767E-3</v>
      </c>
      <c r="Q141" s="30">
        <f t="shared" si="81"/>
        <v>6.150774847706369E-3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1.2518024650389661E-2</v>
      </c>
      <c r="C143" s="29">
        <f t="shared" si="83"/>
        <v>1.298053742903162E-2</v>
      </c>
      <c r="D143" s="29">
        <f t="shared" si="83"/>
        <v>1.1918983636550038E-2</v>
      </c>
      <c r="E143" s="29">
        <f t="shared" si="83"/>
        <v>1.0773873923851733E-2</v>
      </c>
      <c r="F143" s="29">
        <f t="shared" si="83"/>
        <v>1.1699299623007465E-2</v>
      </c>
      <c r="G143" s="29">
        <f t="shared" si="83"/>
        <v>1.10875777951375E-2</v>
      </c>
      <c r="H143" s="29">
        <f t="shared" si="83"/>
        <v>1.0481429029441968E-2</v>
      </c>
      <c r="I143" s="29">
        <f t="shared" si="83"/>
        <v>1.0451951609421145E-2</v>
      </c>
      <c r="J143" s="29">
        <f t="shared" si="83"/>
        <v>1.0075232724250404E-2</v>
      </c>
      <c r="K143" s="29">
        <f t="shared" si="83"/>
        <v>8.9665292909401999E-3</v>
      </c>
      <c r="L143" s="29">
        <f t="shared" si="83"/>
        <v>9.3880264003365493E-3</v>
      </c>
      <c r="M143" s="29">
        <f t="shared" si="83"/>
        <v>9.1987492315376562E-3</v>
      </c>
      <c r="N143" s="29">
        <f t="shared" si="83"/>
        <v>8.6192525533459689E-3</v>
      </c>
      <c r="O143" s="29">
        <f t="shared" si="83"/>
        <v>7.8960140047502209E-3</v>
      </c>
      <c r="P143" s="29">
        <f t="shared" si="83"/>
        <v>6.9259975931749767E-3</v>
      </c>
      <c r="Q143" s="29">
        <f t="shared" si="83"/>
        <v>6.150774847706369E-3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4.9625662096615605E-2</v>
      </c>
      <c r="C145" s="30">
        <f t="shared" si="85"/>
        <v>4.8926152963049294E-2</v>
      </c>
      <c r="D145" s="30">
        <f t="shared" si="85"/>
        <v>4.4684451644940879E-2</v>
      </c>
      <c r="E145" s="30">
        <f t="shared" si="85"/>
        <v>4.0807800886112425E-2</v>
      </c>
      <c r="F145" s="30">
        <f t="shared" si="85"/>
        <v>4.515344445603553E-2</v>
      </c>
      <c r="G145" s="30">
        <f t="shared" si="85"/>
        <v>5.1575710368081729E-2</v>
      </c>
      <c r="H145" s="30">
        <f t="shared" si="85"/>
        <v>5.0039021929340545E-2</v>
      </c>
      <c r="I145" s="30">
        <f t="shared" si="85"/>
        <v>4.902762817839456E-2</v>
      </c>
      <c r="J145" s="30">
        <f t="shared" si="85"/>
        <v>5.5780832103551475E-2</v>
      </c>
      <c r="K145" s="30">
        <f t="shared" si="85"/>
        <v>4.8392692393120641E-2</v>
      </c>
      <c r="L145" s="30">
        <f t="shared" si="85"/>
        <v>5.3067676354977833E-2</v>
      </c>
      <c r="M145" s="30">
        <f t="shared" si="85"/>
        <v>5.7070418008858211E-2</v>
      </c>
      <c r="N145" s="30">
        <f t="shared" si="85"/>
        <v>6.1544554235707649E-2</v>
      </c>
      <c r="O145" s="30">
        <f t="shared" si="85"/>
        <v>6.5681295365656395E-2</v>
      </c>
      <c r="P145" s="30">
        <f t="shared" si="85"/>
        <v>6.6297885087274966E-2</v>
      </c>
      <c r="Q145" s="30">
        <f t="shared" si="85"/>
        <v>6.1150451105969124E-2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5.5526728196497203E-3</v>
      </c>
      <c r="C146" s="29">
        <f t="shared" si="86"/>
        <v>5.4770705952297567E-3</v>
      </c>
      <c r="D146" s="29">
        <f t="shared" si="86"/>
        <v>6.4308610045875859E-3</v>
      </c>
      <c r="E146" s="29">
        <f t="shared" si="86"/>
        <v>6.5749001700606616E-3</v>
      </c>
      <c r="F146" s="29">
        <f t="shared" si="86"/>
        <v>6.9015984797579895E-3</v>
      </c>
      <c r="G146" s="29">
        <f t="shared" si="86"/>
        <v>6.6261918657184614E-3</v>
      </c>
      <c r="H146" s="29">
        <f t="shared" si="86"/>
        <v>6.770827709401829E-3</v>
      </c>
      <c r="I146" s="29">
        <f t="shared" si="86"/>
        <v>6.3771594593884443E-3</v>
      </c>
      <c r="J146" s="29">
        <f t="shared" si="86"/>
        <v>6.426362905665027E-3</v>
      </c>
      <c r="K146" s="29">
        <f t="shared" si="86"/>
        <v>5.9604907791497097E-3</v>
      </c>
      <c r="L146" s="29">
        <f t="shared" si="86"/>
        <v>5.1335535267660439E-3</v>
      </c>
      <c r="M146" s="29">
        <f t="shared" si="86"/>
        <v>5.7397115265139789E-3</v>
      </c>
      <c r="N146" s="29">
        <f t="shared" si="86"/>
        <v>5.3794582544364174E-3</v>
      </c>
      <c r="O146" s="29">
        <f t="shared" si="86"/>
        <v>5.2786767294118178E-3</v>
      </c>
      <c r="P146" s="29">
        <f t="shared" si="86"/>
        <v>5.3266533081274452E-3</v>
      </c>
      <c r="Q146" s="29">
        <f t="shared" si="86"/>
        <v>5.0715022714258292E-3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1.4399642797767773E-2</v>
      </c>
      <c r="C147" s="29">
        <f t="shared" si="87"/>
        <v>1.778419520284949E-2</v>
      </c>
      <c r="D147" s="29">
        <f t="shared" si="87"/>
        <v>1.6977282355031799E-2</v>
      </c>
      <c r="E147" s="29">
        <f t="shared" si="87"/>
        <v>1.6899560584505036E-2</v>
      </c>
      <c r="F147" s="29">
        <f t="shared" si="87"/>
        <v>1.7295165441072059E-2</v>
      </c>
      <c r="G147" s="29">
        <f t="shared" si="87"/>
        <v>2.0098118412604053E-2</v>
      </c>
      <c r="H147" s="29">
        <f t="shared" si="87"/>
        <v>7.9839997495684042E-3</v>
      </c>
      <c r="I147" s="29">
        <f t="shared" si="87"/>
        <v>7.3690452267849019E-3</v>
      </c>
      <c r="J147" s="29">
        <f t="shared" si="87"/>
        <v>6.826955072898524E-3</v>
      </c>
      <c r="K147" s="29">
        <f t="shared" si="87"/>
        <v>6.4282887577556801E-3</v>
      </c>
      <c r="L147" s="29">
        <f t="shared" si="87"/>
        <v>7.0423849311088763E-3</v>
      </c>
      <c r="M147" s="29">
        <f t="shared" si="87"/>
        <v>7.6142132714129588E-3</v>
      </c>
      <c r="N147" s="29">
        <f t="shared" si="87"/>
        <v>8.5080187064955418E-3</v>
      </c>
      <c r="O147" s="29">
        <f t="shared" si="87"/>
        <v>8.3086118853694275E-3</v>
      </c>
      <c r="P147" s="29">
        <f t="shared" si="87"/>
        <v>8.2371782824194988E-3</v>
      </c>
      <c r="Q147" s="29">
        <f t="shared" si="87"/>
        <v>7.7547002146594454E-3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2.9673346479198111E-2</v>
      </c>
      <c r="C148" s="29">
        <f t="shared" si="88"/>
        <v>2.5664887164970045E-2</v>
      </c>
      <c r="D148" s="29">
        <f t="shared" si="88"/>
        <v>2.1276308285321489E-2</v>
      </c>
      <c r="E148" s="29">
        <f t="shared" si="88"/>
        <v>1.7333340131546728E-2</v>
      </c>
      <c r="F148" s="29">
        <f t="shared" si="88"/>
        <v>2.0956680535205479E-2</v>
      </c>
      <c r="G148" s="29">
        <f t="shared" si="88"/>
        <v>2.485140008975921E-2</v>
      </c>
      <c r="H148" s="29">
        <f t="shared" si="88"/>
        <v>3.528419447037031E-2</v>
      </c>
      <c r="I148" s="29">
        <f t="shared" si="88"/>
        <v>3.5281423492221214E-2</v>
      </c>
      <c r="J148" s="29">
        <f t="shared" si="88"/>
        <v>4.2527514124987925E-2</v>
      </c>
      <c r="K148" s="29">
        <f t="shared" si="88"/>
        <v>3.6003912856215244E-2</v>
      </c>
      <c r="L148" s="29">
        <f t="shared" si="88"/>
        <v>4.0891737897102917E-2</v>
      </c>
      <c r="M148" s="29">
        <f t="shared" si="88"/>
        <v>4.3716493210931275E-2</v>
      </c>
      <c r="N148" s="29">
        <f t="shared" si="88"/>
        <v>4.7657077274775694E-2</v>
      </c>
      <c r="O148" s="29">
        <f t="shared" si="88"/>
        <v>5.2094006750875152E-2</v>
      </c>
      <c r="P148" s="29">
        <f t="shared" si="88"/>
        <v>5.2734053496728023E-2</v>
      </c>
      <c r="Q148" s="29">
        <f t="shared" si="88"/>
        <v>4.8324248619883853E-2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0.20050733866975409</v>
      </c>
      <c r="C149" s="32">
        <f t="shared" si="89"/>
        <v>0.21258654926632359</v>
      </c>
      <c r="D149" s="32">
        <f t="shared" si="89"/>
        <v>0.25443965430097054</v>
      </c>
      <c r="E149" s="32">
        <f t="shared" si="89"/>
        <v>0.26794953569009955</v>
      </c>
      <c r="F149" s="32">
        <f t="shared" si="89"/>
        <v>0.2808157291096634</v>
      </c>
      <c r="G149" s="32">
        <f t="shared" si="89"/>
        <v>0.2796870836992027</v>
      </c>
      <c r="H149" s="32">
        <f t="shared" si="89"/>
        <v>0.28244244977641286</v>
      </c>
      <c r="I149" s="32">
        <f t="shared" si="89"/>
        <v>0.27298338473441897</v>
      </c>
      <c r="J149" s="32">
        <f t="shared" si="89"/>
        <v>0.27372405142455053</v>
      </c>
      <c r="K149" s="32">
        <f t="shared" si="89"/>
        <v>0.26393489224435374</v>
      </c>
      <c r="L149" s="32">
        <f t="shared" si="89"/>
        <v>0.26441285837664136</v>
      </c>
      <c r="M149" s="32">
        <f t="shared" si="89"/>
        <v>0.26156693922767082</v>
      </c>
      <c r="N149" s="32">
        <f t="shared" si="89"/>
        <v>0.25639206583729807</v>
      </c>
      <c r="O149" s="32">
        <f t="shared" si="89"/>
        <v>0.27776327290871489</v>
      </c>
      <c r="P149" s="32">
        <f t="shared" si="89"/>
        <v>0.25575377448996828</v>
      </c>
      <c r="Q149" s="32">
        <f t="shared" si="89"/>
        <v>0.25728231083805564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0.17456860197370788</v>
      </c>
      <c r="C150" s="31">
        <f t="shared" si="90"/>
        <v>0.18613877147633445</v>
      </c>
      <c r="D150" s="31">
        <f t="shared" si="90"/>
        <v>0.2255276306158433</v>
      </c>
      <c r="E150" s="31">
        <f t="shared" si="90"/>
        <v>0.24034402760666349</v>
      </c>
      <c r="F150" s="31">
        <f t="shared" si="90"/>
        <v>0.25435279621150947</v>
      </c>
      <c r="G150" s="31">
        <f t="shared" si="90"/>
        <v>0.2556812499555165</v>
      </c>
      <c r="H150" s="31">
        <f t="shared" si="90"/>
        <v>0.25882252723514859</v>
      </c>
      <c r="I150" s="31">
        <f t="shared" si="90"/>
        <v>0.25025377335091697</v>
      </c>
      <c r="J150" s="31">
        <f t="shared" si="90"/>
        <v>0.24697939943078012</v>
      </c>
      <c r="K150" s="31">
        <f t="shared" si="90"/>
        <v>0.23579876241278713</v>
      </c>
      <c r="L150" s="31">
        <f t="shared" si="90"/>
        <v>0.24017942961056649</v>
      </c>
      <c r="M150" s="31">
        <f t="shared" si="90"/>
        <v>0.2376404764261407</v>
      </c>
      <c r="N150" s="31">
        <f t="shared" si="90"/>
        <v>0.23194837283621494</v>
      </c>
      <c r="O150" s="31">
        <f t="shared" si="90"/>
        <v>0.25216425990424357</v>
      </c>
      <c r="P150" s="31">
        <f t="shared" si="90"/>
        <v>0.22836407763920549</v>
      </c>
      <c r="Q150" s="31">
        <f t="shared" si="90"/>
        <v>0.23332397805610855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4.764910045125139E-2</v>
      </c>
      <c r="C151" s="29">
        <f t="shared" si="91"/>
        <v>5.337160542676584E-2</v>
      </c>
      <c r="D151" s="29">
        <f t="shared" si="91"/>
        <v>5.7664133207211039E-2</v>
      </c>
      <c r="E151" s="29">
        <f t="shared" si="91"/>
        <v>5.9822077525875088E-2</v>
      </c>
      <c r="F151" s="29">
        <f t="shared" si="91"/>
        <v>6.2005919408613878E-2</v>
      </c>
      <c r="G151" s="29">
        <f t="shared" si="91"/>
        <v>6.600815947947164E-2</v>
      </c>
      <c r="H151" s="29">
        <f t="shared" si="91"/>
        <v>6.468794330289443E-2</v>
      </c>
      <c r="I151" s="29">
        <f t="shared" si="91"/>
        <v>5.9952587994279688E-2</v>
      </c>
      <c r="J151" s="29">
        <f t="shared" si="91"/>
        <v>6.9233507376056394E-2</v>
      </c>
      <c r="K151" s="29">
        <f t="shared" si="91"/>
        <v>6.1004428969947913E-2</v>
      </c>
      <c r="L151" s="29">
        <f t="shared" si="91"/>
        <v>5.8983611425838731E-2</v>
      </c>
      <c r="M151" s="29">
        <f t="shared" si="91"/>
        <v>5.9165822500339867E-2</v>
      </c>
      <c r="N151" s="29">
        <f t="shared" si="91"/>
        <v>5.5681212917444434E-2</v>
      </c>
      <c r="O151" s="29">
        <f t="shared" si="91"/>
        <v>5.4292123115505853E-2</v>
      </c>
      <c r="P151" s="29">
        <f t="shared" si="91"/>
        <v>5.2719635951816689E-2</v>
      </c>
      <c r="Q151" s="29">
        <f t="shared" si="91"/>
        <v>5.6762931514242193E-2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0.12691950152245651</v>
      </c>
      <c r="C152" s="29">
        <f t="shared" si="92"/>
        <v>0.13276716604956859</v>
      </c>
      <c r="D152" s="29">
        <f t="shared" si="92"/>
        <v>0.16786349740863227</v>
      </c>
      <c r="E152" s="29">
        <f t="shared" si="92"/>
        <v>0.18052195008078839</v>
      </c>
      <c r="F152" s="29">
        <f t="shared" si="92"/>
        <v>0.19234687680289558</v>
      </c>
      <c r="G152" s="29">
        <f t="shared" si="92"/>
        <v>0.18967309047604486</v>
      </c>
      <c r="H152" s="29">
        <f t="shared" si="92"/>
        <v>0.19413458393225416</v>
      </c>
      <c r="I152" s="29">
        <f t="shared" si="92"/>
        <v>0.19030118535663729</v>
      </c>
      <c r="J152" s="29">
        <f t="shared" si="92"/>
        <v>0.17774589205472374</v>
      </c>
      <c r="K152" s="29">
        <f t="shared" si="92"/>
        <v>0.17479433344283923</v>
      </c>
      <c r="L152" s="29">
        <f t="shared" si="92"/>
        <v>0.18119581818472774</v>
      </c>
      <c r="M152" s="29">
        <f t="shared" si="92"/>
        <v>0.17847465392580084</v>
      </c>
      <c r="N152" s="29">
        <f t="shared" si="92"/>
        <v>0.17626715991877051</v>
      </c>
      <c r="O152" s="29">
        <f t="shared" si="92"/>
        <v>0.19787213678873772</v>
      </c>
      <c r="P152" s="29">
        <f t="shared" si="92"/>
        <v>0.1756444416873888</v>
      </c>
      <c r="Q152" s="29">
        <f t="shared" si="92"/>
        <v>0.17656104654186633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6.2276289737062448E-3</v>
      </c>
      <c r="C153" s="30">
        <f t="shared" si="93"/>
        <v>6.2380927269813152E-3</v>
      </c>
      <c r="D153" s="30">
        <f t="shared" si="93"/>
        <v>6.1026239181780507E-3</v>
      </c>
      <c r="E153" s="30">
        <f t="shared" si="93"/>
        <v>5.9368221720258038E-3</v>
      </c>
      <c r="F153" s="30">
        <f t="shared" si="93"/>
        <v>5.5599664748340353E-3</v>
      </c>
      <c r="G153" s="30">
        <f t="shared" si="93"/>
        <v>6.0387971328462542E-3</v>
      </c>
      <c r="H153" s="30">
        <f t="shared" si="93"/>
        <v>6.1279688218330653E-3</v>
      </c>
      <c r="I153" s="30">
        <f t="shared" si="93"/>
        <v>5.7186768859945943E-3</v>
      </c>
      <c r="J153" s="30">
        <f t="shared" si="93"/>
        <v>5.6883842851284542E-3</v>
      </c>
      <c r="K153" s="30">
        <f t="shared" si="93"/>
        <v>4.9804180866179909E-3</v>
      </c>
      <c r="L153" s="30">
        <f t="shared" si="93"/>
        <v>4.9908330923762595E-3</v>
      </c>
      <c r="M153" s="30">
        <f t="shared" si="93"/>
        <v>4.3657462863751261E-3</v>
      </c>
      <c r="N153" s="30">
        <f t="shared" si="93"/>
        <v>4.8379401246278078E-3</v>
      </c>
      <c r="O153" s="30">
        <f t="shared" si="93"/>
        <v>4.7749392024844066E-3</v>
      </c>
      <c r="P153" s="30">
        <f t="shared" si="93"/>
        <v>4.2632412704793048E-3</v>
      </c>
      <c r="Q153" s="30">
        <f t="shared" si="93"/>
        <v>2.9858257846894099E-3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3.0106936415530574E-4</v>
      </c>
      <c r="C154" s="30">
        <f t="shared" si="94"/>
        <v>3.6748239401851414E-4</v>
      </c>
      <c r="D154" s="30">
        <f t="shared" si="94"/>
        <v>3.315508888174405E-4</v>
      </c>
      <c r="E154" s="30">
        <f t="shared" si="94"/>
        <v>2.8531525796714077E-4</v>
      </c>
      <c r="F154" s="30">
        <f t="shared" si="94"/>
        <v>2.5879187547971224E-4</v>
      </c>
      <c r="G154" s="30">
        <f t="shared" si="94"/>
        <v>2.8444255755162909E-4</v>
      </c>
      <c r="H154" s="30">
        <f t="shared" si="94"/>
        <v>3.2212029870210549E-4</v>
      </c>
      <c r="I154" s="30">
        <f t="shared" si="94"/>
        <v>3.6046656155099926E-4</v>
      </c>
      <c r="J154" s="30">
        <f t="shared" si="94"/>
        <v>3.6772303956159969E-4</v>
      </c>
      <c r="K154" s="30">
        <f t="shared" si="94"/>
        <v>2.8466631475577585E-4</v>
      </c>
      <c r="L154" s="30">
        <f t="shared" si="94"/>
        <v>2.6441144822976194E-4</v>
      </c>
      <c r="M154" s="30">
        <f t="shared" si="94"/>
        <v>2.7027791893029132E-4</v>
      </c>
      <c r="N154" s="30">
        <f t="shared" si="94"/>
        <v>2.5710909156694299E-4</v>
      </c>
      <c r="O154" s="30">
        <f t="shared" si="94"/>
        <v>2.2913912564256873E-4</v>
      </c>
      <c r="P154" s="30">
        <f t="shared" si="94"/>
        <v>2.1159293531926367E-4</v>
      </c>
      <c r="Q154" s="30">
        <f t="shared" si="94"/>
        <v>1.6862181217963717E-4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2.4302642952671785E-4</v>
      </c>
      <c r="C155" s="29">
        <f t="shared" si="95"/>
        <v>2.986033384493021E-4</v>
      </c>
      <c r="D155" s="29">
        <f t="shared" si="95"/>
        <v>2.6923940271850937E-4</v>
      </c>
      <c r="E155" s="29">
        <f t="shared" si="95"/>
        <v>2.3006569467558098E-4</v>
      </c>
      <c r="F155" s="29">
        <f t="shared" si="95"/>
        <v>2.08243305527438E-4</v>
      </c>
      <c r="G155" s="29">
        <f t="shared" si="95"/>
        <v>2.2951067208867781E-4</v>
      </c>
      <c r="H155" s="29">
        <f t="shared" si="95"/>
        <v>2.4636665708604294E-4</v>
      </c>
      <c r="I155" s="29">
        <f t="shared" si="95"/>
        <v>2.750278643488701E-4</v>
      </c>
      <c r="J155" s="29">
        <f t="shared" si="95"/>
        <v>2.7652704250938549E-4</v>
      </c>
      <c r="K155" s="29">
        <f t="shared" si="95"/>
        <v>1.9953596649402197E-4</v>
      </c>
      <c r="L155" s="29">
        <f t="shared" si="95"/>
        <v>1.7019942630483226E-4</v>
      </c>
      <c r="M155" s="29">
        <f t="shared" si="95"/>
        <v>1.3734772043819566E-4</v>
      </c>
      <c r="N155" s="29">
        <f t="shared" si="95"/>
        <v>1.4763713139992639E-4</v>
      </c>
      <c r="O155" s="29">
        <f t="shared" si="95"/>
        <v>1.227531623933727E-4</v>
      </c>
      <c r="P155" s="29">
        <f t="shared" si="95"/>
        <v>1.0202474542744709E-4</v>
      </c>
      <c r="Q155" s="29">
        <f t="shared" si="95"/>
        <v>9.2945521406552847E-5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5.8042934628587886E-5</v>
      </c>
      <c r="C156" s="29">
        <f t="shared" si="96"/>
        <v>6.8879055569212008E-5</v>
      </c>
      <c r="D156" s="29">
        <f t="shared" si="96"/>
        <v>6.2311486098931147E-5</v>
      </c>
      <c r="E156" s="29">
        <f t="shared" si="96"/>
        <v>5.5249563291559778E-5</v>
      </c>
      <c r="F156" s="29">
        <f t="shared" si="96"/>
        <v>5.0548569952274197E-5</v>
      </c>
      <c r="G156" s="29">
        <f t="shared" si="96"/>
        <v>5.4931885462951286E-5</v>
      </c>
      <c r="H156" s="29">
        <f t="shared" si="96"/>
        <v>7.5753641616062504E-5</v>
      </c>
      <c r="I156" s="29">
        <f t="shared" si="96"/>
        <v>8.5438697202129177E-5</v>
      </c>
      <c r="J156" s="29">
        <f t="shared" si="96"/>
        <v>9.1195997052214239E-5</v>
      </c>
      <c r="K156" s="29">
        <f t="shared" si="96"/>
        <v>8.5130348261753847E-5</v>
      </c>
      <c r="L156" s="29">
        <f t="shared" si="96"/>
        <v>9.4212021924929684E-5</v>
      </c>
      <c r="M156" s="29">
        <f t="shared" si="96"/>
        <v>1.3293019849209566E-4</v>
      </c>
      <c r="N156" s="29">
        <f t="shared" si="96"/>
        <v>1.0947196016701658E-4</v>
      </c>
      <c r="O156" s="29">
        <f t="shared" si="96"/>
        <v>1.0638596324919602E-4</v>
      </c>
      <c r="P156" s="29">
        <f t="shared" si="96"/>
        <v>1.0956818989181658E-4</v>
      </c>
      <c r="Q156" s="29">
        <f t="shared" si="96"/>
        <v>7.5676290773084306E-5</v>
      </c>
    </row>
    <row r="157" spans="1:17" ht="11.45" customHeight="1" x14ac:dyDescent="0.25">
      <c r="A157" s="19" t="s">
        <v>32</v>
      </c>
      <c r="B157" s="30">
        <f t="shared" ref="B157:Q157" si="97">IF(B77=0,0,B77/B$55)</f>
        <v>1.9410038358184674E-2</v>
      </c>
      <c r="C157" s="30">
        <f t="shared" si="97"/>
        <v>1.9842202668989294E-2</v>
      </c>
      <c r="D157" s="30">
        <f t="shared" si="97"/>
        <v>2.2477848878131711E-2</v>
      </c>
      <c r="E157" s="30">
        <f t="shared" si="97"/>
        <v>2.13833706534431E-2</v>
      </c>
      <c r="F157" s="30">
        <f t="shared" si="97"/>
        <v>2.064417454784024E-2</v>
      </c>
      <c r="G157" s="30">
        <f t="shared" si="97"/>
        <v>1.7682594053288345E-2</v>
      </c>
      <c r="H157" s="30">
        <f t="shared" si="97"/>
        <v>1.7169833420729096E-2</v>
      </c>
      <c r="I157" s="30">
        <f t="shared" si="97"/>
        <v>1.6650467935956412E-2</v>
      </c>
      <c r="J157" s="30">
        <f t="shared" si="97"/>
        <v>2.0688544669080343E-2</v>
      </c>
      <c r="K157" s="30">
        <f t="shared" si="97"/>
        <v>2.2871045430192836E-2</v>
      </c>
      <c r="L157" s="30">
        <f t="shared" si="97"/>
        <v>1.8978184225468851E-2</v>
      </c>
      <c r="M157" s="30">
        <f t="shared" si="97"/>
        <v>1.9290438596224695E-2</v>
      </c>
      <c r="N157" s="30">
        <f t="shared" si="97"/>
        <v>1.9348643784888302E-2</v>
      </c>
      <c r="O157" s="30">
        <f t="shared" si="97"/>
        <v>2.0594934676344299E-2</v>
      </c>
      <c r="P157" s="30">
        <f t="shared" si="97"/>
        <v>2.2914862644964212E-2</v>
      </c>
      <c r="Q157" s="30">
        <f t="shared" si="97"/>
        <v>2.0803885185078062E-2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1.8945016747025572E-2</v>
      </c>
      <c r="C158" s="29">
        <f t="shared" si="98"/>
        <v>1.9312513116779333E-2</v>
      </c>
      <c r="D158" s="29">
        <f t="shared" si="98"/>
        <v>2.1879247822007827E-2</v>
      </c>
      <c r="E158" s="29">
        <f t="shared" si="98"/>
        <v>2.0811784122892838E-2</v>
      </c>
      <c r="F158" s="29">
        <f t="shared" si="98"/>
        <v>1.9718798876342133E-2</v>
      </c>
      <c r="G158" s="29">
        <f t="shared" si="98"/>
        <v>1.7195760551610026E-2</v>
      </c>
      <c r="H158" s="29">
        <f t="shared" si="98"/>
        <v>1.6394926220312189E-2</v>
      </c>
      <c r="I158" s="29">
        <f t="shared" si="98"/>
        <v>1.5964465818484395E-2</v>
      </c>
      <c r="J158" s="29">
        <f t="shared" si="98"/>
        <v>1.5801915224660366E-2</v>
      </c>
      <c r="K158" s="29">
        <f t="shared" si="98"/>
        <v>1.8280112797825255E-2</v>
      </c>
      <c r="L158" s="29">
        <f t="shared" si="98"/>
        <v>1.3723899295472144E-2</v>
      </c>
      <c r="M158" s="29">
        <f t="shared" si="98"/>
        <v>1.4720408073357689E-2</v>
      </c>
      <c r="N158" s="29">
        <f t="shared" si="98"/>
        <v>1.3883311216920342E-2</v>
      </c>
      <c r="O158" s="29">
        <f t="shared" si="98"/>
        <v>1.4857991301703842E-2</v>
      </c>
      <c r="P158" s="29">
        <f t="shared" si="98"/>
        <v>1.6702405982532503E-2</v>
      </c>
      <c r="Q158" s="29">
        <f t="shared" si="98"/>
        <v>1.4350266803427708E-2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4.6502161115910041E-4</v>
      </c>
      <c r="C159" s="28">
        <f t="shared" si="99"/>
        <v>5.29689552209965E-4</v>
      </c>
      <c r="D159" s="28">
        <f t="shared" si="99"/>
        <v>5.9860105612388336E-4</v>
      </c>
      <c r="E159" s="28">
        <f t="shared" si="99"/>
        <v>5.7158653055026031E-4</v>
      </c>
      <c r="F159" s="28">
        <f t="shared" si="99"/>
        <v>9.2537567149810688E-4</v>
      </c>
      <c r="G159" s="28">
        <f t="shared" si="99"/>
        <v>4.8683350167832003E-4</v>
      </c>
      <c r="H159" s="28">
        <f t="shared" si="99"/>
        <v>7.7490720041690879E-4</v>
      </c>
      <c r="I159" s="28">
        <f t="shared" si="99"/>
        <v>6.8600211747201563E-4</v>
      </c>
      <c r="J159" s="28">
        <f t="shared" si="99"/>
        <v>4.8866294444199782E-3</v>
      </c>
      <c r="K159" s="28">
        <f t="shared" si="99"/>
        <v>4.5909326323675835E-3</v>
      </c>
      <c r="L159" s="28">
        <f t="shared" si="99"/>
        <v>5.2542849299967052E-3</v>
      </c>
      <c r="M159" s="28">
        <f t="shared" si="99"/>
        <v>4.5700305228670059E-3</v>
      </c>
      <c r="N159" s="28">
        <f t="shared" si="99"/>
        <v>5.4653325679679624E-3</v>
      </c>
      <c r="O159" s="28">
        <f t="shared" si="99"/>
        <v>5.736943374640458E-3</v>
      </c>
      <c r="P159" s="28">
        <f t="shared" si="99"/>
        <v>6.2124566624317092E-3</v>
      </c>
      <c r="Q159" s="28">
        <f t="shared" si="99"/>
        <v>6.4536183816503558E-3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46.310110357366675</v>
      </c>
      <c r="C162" s="24">
        <f t="shared" si="100"/>
        <v>44.107726952582503</v>
      </c>
      <c r="D162" s="24">
        <f t="shared" si="100"/>
        <v>42.954661241349761</v>
      </c>
      <c r="E162" s="24">
        <f t="shared" si="100"/>
        <v>44.377269185413112</v>
      </c>
      <c r="F162" s="24">
        <f t="shared" si="100"/>
        <v>43.640305443227426</v>
      </c>
      <c r="G162" s="24">
        <f t="shared" si="100"/>
        <v>44.079763110419535</v>
      </c>
      <c r="H162" s="24">
        <f t="shared" si="100"/>
        <v>45.629852387171674</v>
      </c>
      <c r="I162" s="24">
        <f t="shared" si="100"/>
        <v>46.602852698797065</v>
      </c>
      <c r="J162" s="24">
        <f t="shared" si="100"/>
        <v>44.144275765457309</v>
      </c>
      <c r="K162" s="24">
        <f t="shared" si="100"/>
        <v>45.967991775914719</v>
      </c>
      <c r="L162" s="24">
        <f t="shared" si="100"/>
        <v>46.100487781884866</v>
      </c>
      <c r="M162" s="24">
        <f t="shared" si="100"/>
        <v>46.495721015598818</v>
      </c>
      <c r="N162" s="24">
        <f t="shared" si="100"/>
        <v>44.900572225477994</v>
      </c>
      <c r="O162" s="24">
        <f t="shared" si="100"/>
        <v>43.561932288156072</v>
      </c>
      <c r="P162" s="24">
        <f t="shared" si="100"/>
        <v>43.959026894461076</v>
      </c>
      <c r="Q162" s="24">
        <f t="shared" si="100"/>
        <v>45.583357417399682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48.378583143067388</v>
      </c>
      <c r="C163" s="22">
        <f t="shared" si="101"/>
        <v>45.908419090227788</v>
      </c>
      <c r="D163" s="22">
        <f t="shared" si="101"/>
        <v>44.439952528077526</v>
      </c>
      <c r="E163" s="22">
        <f t="shared" si="101"/>
        <v>46.064298202000309</v>
      </c>
      <c r="F163" s="22">
        <f t="shared" si="101"/>
        <v>45.183695415239747</v>
      </c>
      <c r="G163" s="22">
        <f t="shared" si="101"/>
        <v>45.759954190446244</v>
      </c>
      <c r="H163" s="22">
        <f t="shared" si="101"/>
        <v>46.625199093009428</v>
      </c>
      <c r="I163" s="22">
        <f t="shared" si="101"/>
        <v>48.185639918659255</v>
      </c>
      <c r="J163" s="22">
        <f t="shared" si="101"/>
        <v>45.449473074897504</v>
      </c>
      <c r="K163" s="22">
        <f t="shared" si="101"/>
        <v>47.700509324864541</v>
      </c>
      <c r="L163" s="22">
        <f t="shared" si="101"/>
        <v>47.659947766803512</v>
      </c>
      <c r="M163" s="22">
        <f t="shared" si="101"/>
        <v>47.751673280923434</v>
      </c>
      <c r="N163" s="22">
        <f t="shared" si="101"/>
        <v>45.439645194662049</v>
      </c>
      <c r="O163" s="22">
        <f t="shared" si="101"/>
        <v>44.141373502783544</v>
      </c>
      <c r="P163" s="22">
        <f t="shared" si="101"/>
        <v>45.035270356680748</v>
      </c>
      <c r="Q163" s="22">
        <f t="shared" si="101"/>
        <v>47.291845632757926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34.57949676236332</v>
      </c>
      <c r="C164" s="20">
        <f t="shared" si="102"/>
        <v>34.582230142724377</v>
      </c>
      <c r="D164" s="20">
        <f t="shared" si="102"/>
        <v>34.114548768781809</v>
      </c>
      <c r="E164" s="20">
        <f t="shared" si="102"/>
        <v>32.88271622097129</v>
      </c>
      <c r="F164" s="20">
        <f t="shared" si="102"/>
        <v>31.963294191855443</v>
      </c>
      <c r="G164" s="20">
        <f t="shared" si="102"/>
        <v>31.127765263404246</v>
      </c>
      <c r="H164" s="20">
        <f t="shared" si="102"/>
        <v>30.463282275164779</v>
      </c>
      <c r="I164" s="20">
        <f t="shared" si="102"/>
        <v>30.088600980011243</v>
      </c>
      <c r="J164" s="20">
        <f t="shared" si="102"/>
        <v>29.778596033680429</v>
      </c>
      <c r="K164" s="20">
        <f t="shared" si="102"/>
        <v>29.590396565002578</v>
      </c>
      <c r="L164" s="20">
        <f t="shared" si="102"/>
        <v>29.50619364654105</v>
      </c>
      <c r="M164" s="20">
        <f t="shared" si="102"/>
        <v>29.386263755049143</v>
      </c>
      <c r="N164" s="20">
        <f t="shared" si="102"/>
        <v>29.292656707197665</v>
      </c>
      <c r="O164" s="20">
        <f t="shared" si="102"/>
        <v>29.123126452940816</v>
      </c>
      <c r="P164" s="20">
        <f t="shared" si="102"/>
        <v>28.907613100238216</v>
      </c>
      <c r="Q164" s="20">
        <f t="shared" si="102"/>
        <v>28.809792017567911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48.112344904447511</v>
      </c>
      <c r="C165" s="20">
        <f t="shared" si="103"/>
        <v>45.776821808776461</v>
      </c>
      <c r="D165" s="20">
        <f t="shared" si="103"/>
        <v>44.287044237680448</v>
      </c>
      <c r="E165" s="20">
        <f t="shared" si="103"/>
        <v>46.430255458440001</v>
      </c>
      <c r="F165" s="20">
        <f t="shared" si="103"/>
        <v>44.918348751821306</v>
      </c>
      <c r="G165" s="20">
        <f t="shared" si="103"/>
        <v>45.676147681865814</v>
      </c>
      <c r="H165" s="20">
        <f t="shared" si="103"/>
        <v>46.963050895945351</v>
      </c>
      <c r="I165" s="20">
        <f t="shared" si="103"/>
        <v>49.093980479897297</v>
      </c>
      <c r="J165" s="20">
        <f t="shared" si="103"/>
        <v>46.452116059292777</v>
      </c>
      <c r="K165" s="20">
        <f t="shared" si="103"/>
        <v>47.742344684272226</v>
      </c>
      <c r="L165" s="20">
        <f t="shared" si="103"/>
        <v>47.328835562849569</v>
      </c>
      <c r="M165" s="20">
        <f t="shared" si="103"/>
        <v>47.531713187555987</v>
      </c>
      <c r="N165" s="20">
        <f t="shared" si="103"/>
        <v>45.22726809051597</v>
      </c>
      <c r="O165" s="20">
        <f t="shared" si="103"/>
        <v>44.190445688161475</v>
      </c>
      <c r="P165" s="20">
        <f t="shared" si="103"/>
        <v>45.406590081889192</v>
      </c>
      <c r="Q165" s="20">
        <f t="shared" si="103"/>
        <v>47.25232288591279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50.68100544196966</v>
      </c>
      <c r="C166" s="20">
        <f t="shared" si="104"/>
        <v>47.254276853344052</v>
      </c>
      <c r="D166" s="20">
        <f t="shared" si="104"/>
        <v>45.896301054940494</v>
      </c>
      <c r="E166" s="20">
        <f t="shared" si="104"/>
        <v>44.553748882591556</v>
      </c>
      <c r="F166" s="20">
        <f t="shared" si="104"/>
        <v>47.883021461951124</v>
      </c>
      <c r="G166" s="20">
        <f t="shared" si="104"/>
        <v>47.400774917539941</v>
      </c>
      <c r="H166" s="20">
        <f t="shared" si="104"/>
        <v>45.457241782006072</v>
      </c>
      <c r="I166" s="20">
        <f t="shared" si="104"/>
        <v>43.265243200359798</v>
      </c>
      <c r="J166" s="20">
        <f t="shared" si="104"/>
        <v>39.876988585259809</v>
      </c>
      <c r="K166" s="20">
        <f t="shared" si="104"/>
        <v>48.810152047658633</v>
      </c>
      <c r="L166" s="20">
        <f t="shared" si="104"/>
        <v>51.799591495330638</v>
      </c>
      <c r="M166" s="20">
        <f t="shared" si="104"/>
        <v>51.103170061355115</v>
      </c>
      <c r="N166" s="20">
        <f t="shared" si="104"/>
        <v>48.497245670628146</v>
      </c>
      <c r="O166" s="20">
        <f t="shared" si="104"/>
        <v>44.933672096169147</v>
      </c>
      <c r="P166" s="20">
        <f t="shared" si="104"/>
        <v>43.576370648516878</v>
      </c>
      <c r="Q166" s="20">
        <f t="shared" si="104"/>
        <v>49.074653883605052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18.646720694961989</v>
      </c>
      <c r="C167" s="21">
        <f t="shared" si="105"/>
        <v>18.563227855581321</v>
      </c>
      <c r="D167" s="21">
        <f t="shared" si="105"/>
        <v>19.101888512795234</v>
      </c>
      <c r="E167" s="21">
        <f t="shared" si="105"/>
        <v>18.36980807762567</v>
      </c>
      <c r="F167" s="21">
        <f t="shared" si="105"/>
        <v>18.902741631180746</v>
      </c>
      <c r="G167" s="21">
        <f t="shared" si="105"/>
        <v>18.383337952455662</v>
      </c>
      <c r="H167" s="21">
        <f t="shared" si="105"/>
        <v>17.471254191169692</v>
      </c>
      <c r="I167" s="21">
        <f t="shared" si="105"/>
        <v>14.921363754818952</v>
      </c>
      <c r="J167" s="21">
        <f t="shared" si="105"/>
        <v>13.771466849971672</v>
      </c>
      <c r="K167" s="21">
        <f t="shared" si="105"/>
        <v>13.161065385492217</v>
      </c>
      <c r="L167" s="21">
        <f t="shared" si="105"/>
        <v>14.069715716326337</v>
      </c>
      <c r="M167" s="21">
        <f t="shared" si="105"/>
        <v>15.871217055311966</v>
      </c>
      <c r="N167" s="21">
        <f t="shared" si="105"/>
        <v>18.971327615104794</v>
      </c>
      <c r="O167" s="21">
        <f t="shared" si="105"/>
        <v>19.412460662913215</v>
      </c>
      <c r="P167" s="21">
        <f t="shared" si="105"/>
        <v>17.38575167342621</v>
      </c>
      <c r="Q167" s="21">
        <f t="shared" si="105"/>
        <v>16.359558788286474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6.1518188253571608</v>
      </c>
      <c r="C168" s="20">
        <f t="shared" si="106"/>
        <v>6.1367006566737849</v>
      </c>
      <c r="D168" s="20">
        <f t="shared" si="106"/>
        <v>6.1931961959637176</v>
      </c>
      <c r="E168" s="20">
        <f t="shared" si="106"/>
        <v>6.169899588293795</v>
      </c>
      <c r="F168" s="20">
        <f t="shared" si="106"/>
        <v>6.0786955517835963</v>
      </c>
      <c r="G168" s="20">
        <f t="shared" si="106"/>
        <v>6.0495531426606144</v>
      </c>
      <c r="H168" s="20">
        <f t="shared" si="106"/>
        <v>5.9749884688638648</v>
      </c>
      <c r="I168" s="20">
        <f t="shared" si="106"/>
        <v>5.6536367376445611</v>
      </c>
      <c r="J168" s="20">
        <f t="shared" si="106"/>
        <v>5.4268702748154496</v>
      </c>
      <c r="K168" s="20">
        <f t="shared" si="106"/>
        <v>5.3507580071378111</v>
      </c>
      <c r="L168" s="20">
        <f t="shared" si="106"/>
        <v>5.3626325307216618</v>
      </c>
      <c r="M168" s="20">
        <f t="shared" si="106"/>
        <v>5.4923043382777372</v>
      </c>
      <c r="N168" s="20">
        <f t="shared" si="106"/>
        <v>5.8380766276718896</v>
      </c>
      <c r="O168" s="20">
        <f t="shared" si="106"/>
        <v>5.8661474658014656</v>
      </c>
      <c r="P168" s="20">
        <f t="shared" si="106"/>
        <v>5.6999310617773897</v>
      </c>
      <c r="Q168" s="20">
        <f t="shared" si="106"/>
        <v>5.6066935093132111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23.678323866288292</v>
      </c>
      <c r="C169" s="20">
        <f t="shared" si="107"/>
        <v>23.887749434030866</v>
      </c>
      <c r="D169" s="20">
        <f t="shared" si="107"/>
        <v>24.878263669379209</v>
      </c>
      <c r="E169" s="20">
        <f t="shared" si="107"/>
        <v>24.142557209996475</v>
      </c>
      <c r="F169" s="20">
        <f t="shared" si="107"/>
        <v>24.706834678080394</v>
      </c>
      <c r="G169" s="20">
        <f t="shared" si="107"/>
        <v>23.742714245772031</v>
      </c>
      <c r="H169" s="20">
        <f t="shared" si="107"/>
        <v>22.339105289635881</v>
      </c>
      <c r="I169" s="20">
        <f t="shared" si="107"/>
        <v>18.815576627846024</v>
      </c>
      <c r="J169" s="20">
        <f t="shared" si="107"/>
        <v>16.713085732195374</v>
      </c>
      <c r="K169" s="20">
        <f t="shared" si="107"/>
        <v>15.669812398111029</v>
      </c>
      <c r="L169" s="20">
        <f t="shared" si="107"/>
        <v>16.865330618485441</v>
      </c>
      <c r="M169" s="20">
        <f t="shared" si="107"/>
        <v>19.57208658365343</v>
      </c>
      <c r="N169" s="20">
        <f t="shared" si="107"/>
        <v>25.324136486495284</v>
      </c>
      <c r="O169" s="20">
        <f t="shared" si="107"/>
        <v>27.131512123515119</v>
      </c>
      <c r="P169" s="20">
        <f t="shared" si="107"/>
        <v>24.722165924968618</v>
      </c>
      <c r="Q169" s="20">
        <f t="shared" si="107"/>
        <v>23.192553304127632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46.291809565481834</v>
      </c>
      <c r="C171" s="21">
        <f t="shared" si="109"/>
        <v>44.64449522855292</v>
      </c>
      <c r="D171" s="21">
        <f t="shared" si="109"/>
        <v>44.820368299916979</v>
      </c>
      <c r="E171" s="21">
        <f t="shared" si="109"/>
        <v>44.374153144388359</v>
      </c>
      <c r="F171" s="21">
        <f t="shared" si="109"/>
        <v>43.727146162252573</v>
      </c>
      <c r="G171" s="21">
        <f t="shared" si="109"/>
        <v>43.53723144959551</v>
      </c>
      <c r="H171" s="21">
        <f t="shared" si="109"/>
        <v>60.05381795000563</v>
      </c>
      <c r="I171" s="21">
        <f t="shared" si="109"/>
        <v>59.745355838419556</v>
      </c>
      <c r="J171" s="21">
        <f t="shared" si="109"/>
        <v>60.210440065968847</v>
      </c>
      <c r="K171" s="21">
        <f t="shared" si="109"/>
        <v>61.029731676253213</v>
      </c>
      <c r="L171" s="21">
        <f t="shared" si="109"/>
        <v>61.213823681123174</v>
      </c>
      <c r="M171" s="21">
        <f t="shared" si="109"/>
        <v>59.109004924958349</v>
      </c>
      <c r="N171" s="21">
        <f t="shared" si="109"/>
        <v>57.017710067546979</v>
      </c>
      <c r="O171" s="21">
        <f t="shared" si="109"/>
        <v>50.56088944097565</v>
      </c>
      <c r="P171" s="21">
        <f t="shared" si="109"/>
        <v>46.596066521877525</v>
      </c>
      <c r="Q171" s="21">
        <f t="shared" si="109"/>
        <v>43.408582238781626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130.86254098878783</v>
      </c>
      <c r="C172" s="20">
        <f t="shared" si="110"/>
        <v>127.5340165242277</v>
      </c>
      <c r="D172" s="20">
        <f t="shared" si="110"/>
        <v>131.54470707042466</v>
      </c>
      <c r="E172" s="20">
        <f t="shared" si="110"/>
        <v>139.18893174655668</v>
      </c>
      <c r="F172" s="20">
        <f t="shared" si="110"/>
        <v>141.09908367337172</v>
      </c>
      <c r="G172" s="20">
        <f t="shared" si="110"/>
        <v>134.69965755761794</v>
      </c>
      <c r="H172" s="20">
        <f t="shared" si="110"/>
        <v>133.39180328115046</v>
      </c>
      <c r="I172" s="20">
        <f t="shared" si="110"/>
        <v>126.83412370027227</v>
      </c>
      <c r="J172" s="20">
        <f t="shared" si="110"/>
        <v>125.24155112956123</v>
      </c>
      <c r="K172" s="20">
        <f t="shared" si="110"/>
        <v>129.11151943731696</v>
      </c>
      <c r="L172" s="20">
        <f t="shared" si="110"/>
        <v>118.1426828950791</v>
      </c>
      <c r="M172" s="20">
        <f t="shared" si="110"/>
        <v>123.77820252940383</v>
      </c>
      <c r="N172" s="20">
        <f t="shared" si="110"/>
        <v>118.96993516442423</v>
      </c>
      <c r="O172" s="20">
        <f t="shared" si="110"/>
        <v>123.56896888624404</v>
      </c>
      <c r="P172" s="20">
        <f t="shared" si="110"/>
        <v>119.96754813963376</v>
      </c>
      <c r="Q172" s="20">
        <f t="shared" si="110"/>
        <v>117.80858218255761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37.428753763078831</v>
      </c>
      <c r="C173" s="20">
        <f t="shared" si="111"/>
        <v>40.025053911686811</v>
      </c>
      <c r="D173" s="20">
        <f t="shared" si="111"/>
        <v>39.093435827046953</v>
      </c>
      <c r="E173" s="20">
        <f t="shared" si="111"/>
        <v>37.81230279561855</v>
      </c>
      <c r="F173" s="20">
        <f t="shared" si="111"/>
        <v>37.044446312437991</v>
      </c>
      <c r="G173" s="20">
        <f t="shared" si="111"/>
        <v>37.08790788676982</v>
      </c>
      <c r="H173" s="20">
        <f t="shared" si="111"/>
        <v>53.091280092059087</v>
      </c>
      <c r="I173" s="20">
        <f t="shared" si="111"/>
        <v>52.997566904103813</v>
      </c>
      <c r="J173" s="20">
        <f t="shared" si="111"/>
        <v>53.445809442440407</v>
      </c>
      <c r="K173" s="20">
        <f t="shared" si="111"/>
        <v>55.825889975641736</v>
      </c>
      <c r="L173" s="20">
        <f t="shared" si="111"/>
        <v>58.349857553044998</v>
      </c>
      <c r="M173" s="20">
        <f t="shared" si="111"/>
        <v>57.337637362025887</v>
      </c>
      <c r="N173" s="20">
        <f t="shared" si="111"/>
        <v>55.781848166235882</v>
      </c>
      <c r="O173" s="20">
        <f t="shared" si="111"/>
        <v>48.973982527086299</v>
      </c>
      <c r="P173" s="20">
        <f t="shared" si="111"/>
        <v>44.740857722067574</v>
      </c>
      <c r="Q173" s="20">
        <f t="shared" si="111"/>
        <v>41.197789624715938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46.014787333055672</v>
      </c>
      <c r="C174" s="20">
        <f t="shared" si="112"/>
        <v>42.168078063932029</v>
      </c>
      <c r="D174" s="20">
        <f t="shared" si="112"/>
        <v>41.40924455699006</v>
      </c>
      <c r="E174" s="20">
        <f t="shared" si="112"/>
        <v>40.740246699795328</v>
      </c>
      <c r="F174" s="20">
        <f t="shared" si="112"/>
        <v>40.548581778552894</v>
      </c>
      <c r="G174" s="20">
        <f t="shared" si="112"/>
        <v>41.869984308780644</v>
      </c>
      <c r="H174" s="20">
        <f t="shared" si="112"/>
        <v>55.821043218870386</v>
      </c>
      <c r="I174" s="20">
        <f t="shared" si="112"/>
        <v>55.888232935928109</v>
      </c>
      <c r="J174" s="20">
        <f t="shared" si="112"/>
        <v>56.901866750297835</v>
      </c>
      <c r="K174" s="20">
        <f t="shared" si="112"/>
        <v>57.002307966517513</v>
      </c>
      <c r="L174" s="20">
        <f t="shared" si="112"/>
        <v>58.185810901503018</v>
      </c>
      <c r="M174" s="20">
        <f t="shared" si="112"/>
        <v>55.594589561115384</v>
      </c>
      <c r="N174" s="20">
        <f t="shared" si="112"/>
        <v>54.054195289566898</v>
      </c>
      <c r="O174" s="20">
        <f t="shared" si="112"/>
        <v>47.938622410675421</v>
      </c>
      <c r="P174" s="20">
        <f t="shared" si="112"/>
        <v>44.154333346099307</v>
      </c>
      <c r="Q174" s="20">
        <f t="shared" si="112"/>
        <v>41.041850207578619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30.856467092297279</v>
      </c>
      <c r="C175" s="24">
        <f t="shared" si="113"/>
        <v>27.396062097842869</v>
      </c>
      <c r="D175" s="24">
        <f t="shared" si="113"/>
        <v>31.772063943842113</v>
      </c>
      <c r="E175" s="24">
        <f t="shared" si="113"/>
        <v>33.487568883414603</v>
      </c>
      <c r="F175" s="24">
        <f t="shared" si="113"/>
        <v>33.458074159891872</v>
      </c>
      <c r="G175" s="24">
        <f t="shared" si="113"/>
        <v>33.20993204985789</v>
      </c>
      <c r="H175" s="24">
        <f t="shared" si="113"/>
        <v>35.529289756533679</v>
      </c>
      <c r="I175" s="24">
        <f t="shared" si="113"/>
        <v>35.653399768311701</v>
      </c>
      <c r="J175" s="24">
        <f t="shared" si="113"/>
        <v>35.653480343900142</v>
      </c>
      <c r="K175" s="24">
        <f t="shared" si="113"/>
        <v>40.528027910680365</v>
      </c>
      <c r="L175" s="24">
        <f t="shared" si="113"/>
        <v>41.132610235973907</v>
      </c>
      <c r="M175" s="24">
        <f t="shared" si="113"/>
        <v>42.403268420412388</v>
      </c>
      <c r="N175" s="24">
        <f t="shared" si="113"/>
        <v>43.02595938214111</v>
      </c>
      <c r="O175" s="24">
        <f t="shared" si="113"/>
        <v>46.812796616596714</v>
      </c>
      <c r="P175" s="24">
        <f t="shared" si="113"/>
        <v>43.52714270504233</v>
      </c>
      <c r="Q175" s="24">
        <f t="shared" si="113"/>
        <v>42.338701797416583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39.283705308110136</v>
      </c>
      <c r="C176" s="22">
        <f t="shared" si="114"/>
        <v>33.974136336240271</v>
      </c>
      <c r="D176" s="22">
        <f t="shared" si="114"/>
        <v>40.151213891043398</v>
      </c>
      <c r="E176" s="22">
        <f t="shared" si="114"/>
        <v>43.479068311895603</v>
      </c>
      <c r="F176" s="22">
        <f t="shared" si="114"/>
        <v>42.900560052511004</v>
      </c>
      <c r="G176" s="22">
        <f t="shared" si="114"/>
        <v>43.967995728393689</v>
      </c>
      <c r="H176" s="22">
        <f t="shared" si="114"/>
        <v>45.408778866145852</v>
      </c>
      <c r="I176" s="22">
        <f t="shared" si="114"/>
        <v>46.216432977071783</v>
      </c>
      <c r="J176" s="22">
        <f t="shared" si="114"/>
        <v>48.049666241355737</v>
      </c>
      <c r="K176" s="22">
        <f t="shared" si="114"/>
        <v>55.334390216793985</v>
      </c>
      <c r="L176" s="22">
        <f t="shared" si="114"/>
        <v>58.382542548597286</v>
      </c>
      <c r="M176" s="22">
        <f t="shared" si="114"/>
        <v>58.208888114178293</v>
      </c>
      <c r="N176" s="22">
        <f t="shared" si="114"/>
        <v>59.219541153092607</v>
      </c>
      <c r="O176" s="22">
        <f t="shared" si="114"/>
        <v>62.615406183393731</v>
      </c>
      <c r="P176" s="22">
        <f t="shared" si="114"/>
        <v>57.373150129920489</v>
      </c>
      <c r="Q176" s="22">
        <f t="shared" si="114"/>
        <v>56.16694194196338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469.180081548685</v>
      </c>
      <c r="C177" s="20">
        <f t="shared" si="115"/>
        <v>426.50045864079266</v>
      </c>
      <c r="D177" s="20">
        <f t="shared" si="115"/>
        <v>443.11897643015021</v>
      </c>
      <c r="E177" s="20">
        <f t="shared" si="115"/>
        <v>447.79323037095929</v>
      </c>
      <c r="F177" s="20">
        <f t="shared" si="115"/>
        <v>441.84983742488328</v>
      </c>
      <c r="G177" s="20">
        <f t="shared" si="115"/>
        <v>453.23654713821031</v>
      </c>
      <c r="H177" s="20">
        <f t="shared" si="115"/>
        <v>436.250105291951</v>
      </c>
      <c r="I177" s="20">
        <f t="shared" si="115"/>
        <v>436.69445959049762</v>
      </c>
      <c r="J177" s="20">
        <f t="shared" si="115"/>
        <v>480.48756861018501</v>
      </c>
      <c r="K177" s="20">
        <f t="shared" si="115"/>
        <v>432.61533522708032</v>
      </c>
      <c r="L177" s="20">
        <f t="shared" si="115"/>
        <v>431.44927869328944</v>
      </c>
      <c r="M177" s="20">
        <f t="shared" si="115"/>
        <v>426.60778021785836</v>
      </c>
      <c r="N177" s="20">
        <f t="shared" si="115"/>
        <v>423.81400684481008</v>
      </c>
      <c r="O177" s="20">
        <f t="shared" si="115"/>
        <v>419.05194785337716</v>
      </c>
      <c r="P177" s="20">
        <f t="shared" si="115"/>
        <v>402.6918823937977</v>
      </c>
      <c r="Q177" s="20">
        <f t="shared" si="115"/>
        <v>388.42897377557557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29.153957424476108</v>
      </c>
      <c r="C178" s="20">
        <f t="shared" si="116"/>
        <v>24.727993210744824</v>
      </c>
      <c r="D178" s="20">
        <f t="shared" si="116"/>
        <v>30.527877471230919</v>
      </c>
      <c r="E178" s="20">
        <f t="shared" si="116"/>
        <v>33.405915265611391</v>
      </c>
      <c r="F178" s="20">
        <f t="shared" si="116"/>
        <v>33.177939204404872</v>
      </c>
      <c r="G178" s="20">
        <f t="shared" si="116"/>
        <v>33.40856222414024</v>
      </c>
      <c r="H178" s="20">
        <f t="shared" si="116"/>
        <v>34.925574796725741</v>
      </c>
      <c r="I178" s="20">
        <f t="shared" si="116"/>
        <v>36.024992768405376</v>
      </c>
      <c r="J178" s="20">
        <f t="shared" si="116"/>
        <v>35.543572357090511</v>
      </c>
      <c r="K178" s="20">
        <f t="shared" si="116"/>
        <v>42.383728606333399</v>
      </c>
      <c r="L178" s="20">
        <f t="shared" si="116"/>
        <v>45.522746229484625</v>
      </c>
      <c r="M178" s="20">
        <f t="shared" si="116"/>
        <v>45.218108341631222</v>
      </c>
      <c r="N178" s="20">
        <f t="shared" si="116"/>
        <v>46.547693459149812</v>
      </c>
      <c r="O178" s="20">
        <f t="shared" si="116"/>
        <v>50.748566192778618</v>
      </c>
      <c r="P178" s="20">
        <f t="shared" si="116"/>
        <v>45.610142927861034</v>
      </c>
      <c r="Q178" s="20">
        <f t="shared" si="116"/>
        <v>44.032604250022622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7.3223976242832718</v>
      </c>
      <c r="C179" s="21">
        <f t="shared" si="117"/>
        <v>6.7948212142648741</v>
      </c>
      <c r="D179" s="21">
        <f t="shared" si="117"/>
        <v>6.706871064213324</v>
      </c>
      <c r="E179" s="21">
        <f t="shared" si="117"/>
        <v>6.6437759799514762</v>
      </c>
      <c r="F179" s="21">
        <f t="shared" si="117"/>
        <v>6.9394287134776178</v>
      </c>
      <c r="G179" s="21">
        <f t="shared" si="117"/>
        <v>6.7829705391886366</v>
      </c>
      <c r="H179" s="21">
        <f t="shared" si="117"/>
        <v>6.2398201473282979</v>
      </c>
      <c r="I179" s="21">
        <f t="shared" si="117"/>
        <v>6.1177253011428787</v>
      </c>
      <c r="J179" s="21">
        <f t="shared" si="117"/>
        <v>6.4195964157277707</v>
      </c>
      <c r="K179" s="21">
        <f t="shared" si="117"/>
        <v>6.8364302570664206</v>
      </c>
      <c r="L179" s="21">
        <f t="shared" si="117"/>
        <v>6.7740407681610737</v>
      </c>
      <c r="M179" s="21">
        <f t="shared" si="117"/>
        <v>6.4715884373496761</v>
      </c>
      <c r="N179" s="21">
        <f t="shared" si="117"/>
        <v>6.3830297205125781</v>
      </c>
      <c r="O179" s="21">
        <f t="shared" si="117"/>
        <v>6.8586005330480502</v>
      </c>
      <c r="P179" s="21">
        <f t="shared" si="117"/>
        <v>6.2266551270859134</v>
      </c>
      <c r="Q179" s="21">
        <f t="shared" si="117"/>
        <v>5.3031676988535743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173.89936459095162</v>
      </c>
      <c r="C180" s="21">
        <f t="shared" si="118"/>
        <v>183.78077747933489</v>
      </c>
      <c r="D180" s="21">
        <f t="shared" si="118"/>
        <v>173.21336294420288</v>
      </c>
      <c r="E180" s="21">
        <f t="shared" si="118"/>
        <v>165.86939467863115</v>
      </c>
      <c r="F180" s="21">
        <f t="shared" si="118"/>
        <v>161.16411213883094</v>
      </c>
      <c r="G180" s="21">
        <f t="shared" si="118"/>
        <v>170.11243203138349</v>
      </c>
      <c r="H180" s="21">
        <f t="shared" si="118"/>
        <v>233.66279193086515</v>
      </c>
      <c r="I180" s="21">
        <f t="shared" si="118"/>
        <v>231.49247036753889</v>
      </c>
      <c r="J180" s="21">
        <f t="shared" si="118"/>
        <v>226.51719080665748</v>
      </c>
      <c r="K180" s="21">
        <f t="shared" si="118"/>
        <v>208.37574030009404</v>
      </c>
      <c r="L180" s="21">
        <f t="shared" si="118"/>
        <v>189.51396422888484</v>
      </c>
      <c r="M180" s="21">
        <f t="shared" si="118"/>
        <v>187.73005579121062</v>
      </c>
      <c r="N180" s="21">
        <f t="shared" si="118"/>
        <v>193.56505742743516</v>
      </c>
      <c r="O180" s="21">
        <f t="shared" si="118"/>
        <v>174.61632556247463</v>
      </c>
      <c r="P180" s="21">
        <f t="shared" si="118"/>
        <v>129.97441459079209</v>
      </c>
      <c r="Q180" s="21">
        <f t="shared" si="118"/>
        <v>153.36052218476704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226.73781346739</v>
      </c>
      <c r="C181" s="20">
        <f t="shared" si="119"/>
        <v>234.67982333296021</v>
      </c>
      <c r="D181" s="20">
        <f t="shared" si="119"/>
        <v>220.33927332976265</v>
      </c>
      <c r="E181" s="20">
        <f t="shared" si="119"/>
        <v>210.56354219856794</v>
      </c>
      <c r="F181" s="20">
        <f t="shared" si="119"/>
        <v>205.34269679468048</v>
      </c>
      <c r="G181" s="20">
        <f t="shared" si="119"/>
        <v>222.26777902936402</v>
      </c>
      <c r="H181" s="20">
        <f t="shared" si="119"/>
        <v>359.81366955009122</v>
      </c>
      <c r="I181" s="20">
        <f t="shared" si="119"/>
        <v>373.74154345909272</v>
      </c>
      <c r="J181" s="20">
        <f t="shared" si="119"/>
        <v>384.07314273443848</v>
      </c>
      <c r="K181" s="20">
        <f t="shared" si="119"/>
        <v>376.34551650057318</v>
      </c>
      <c r="L181" s="20">
        <f t="shared" si="119"/>
        <v>342.85784137317154</v>
      </c>
      <c r="M181" s="20">
        <f t="shared" si="119"/>
        <v>345.30692565335306</v>
      </c>
      <c r="N181" s="20">
        <f t="shared" si="119"/>
        <v>342.10224880122752</v>
      </c>
      <c r="O181" s="20">
        <f t="shared" si="119"/>
        <v>299.15367757842375</v>
      </c>
      <c r="P181" s="20">
        <f t="shared" si="119"/>
        <v>251.33216046637509</v>
      </c>
      <c r="Q181" s="20">
        <f t="shared" si="119"/>
        <v>236.92242029922951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88.01771877983974</v>
      </c>
      <c r="C182" s="20">
        <f t="shared" si="120"/>
        <v>94.720362408813131</v>
      </c>
      <c r="D182" s="20">
        <f t="shared" si="120"/>
        <v>90.021127161422399</v>
      </c>
      <c r="E182" s="20">
        <f t="shared" si="120"/>
        <v>88.046955424060343</v>
      </c>
      <c r="F182" s="20">
        <f t="shared" si="120"/>
        <v>85.437988407300594</v>
      </c>
      <c r="G182" s="20">
        <f t="shared" si="120"/>
        <v>85.898270611411732</v>
      </c>
      <c r="H182" s="20">
        <f t="shared" si="120"/>
        <v>109.17667811164048</v>
      </c>
      <c r="I182" s="20">
        <f t="shared" si="120"/>
        <v>104.03311049203029</v>
      </c>
      <c r="J182" s="20">
        <f t="shared" si="120"/>
        <v>100.94834386962282</v>
      </c>
      <c r="K182" s="20">
        <f t="shared" si="120"/>
        <v>101.83949184707519</v>
      </c>
      <c r="L182" s="20">
        <f t="shared" si="120"/>
        <v>104.8204514203988</v>
      </c>
      <c r="M182" s="20">
        <f t="shared" si="120"/>
        <v>127.57703069203689</v>
      </c>
      <c r="N182" s="20">
        <f t="shared" si="120"/>
        <v>122.07987202957767</v>
      </c>
      <c r="O182" s="20">
        <f t="shared" si="120"/>
        <v>117.95647489226745</v>
      </c>
      <c r="P182" s="20">
        <f t="shared" si="120"/>
        <v>89.661354564813365</v>
      </c>
      <c r="Q182" s="20">
        <f t="shared" si="120"/>
        <v>107.00698394746583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20.96571249139831</v>
      </c>
      <c r="C183" s="18">
        <f t="shared" si="121"/>
        <v>19.669182118716147</v>
      </c>
      <c r="D183" s="18">
        <f t="shared" si="121"/>
        <v>20.333650871706176</v>
      </c>
      <c r="E183" s="18">
        <f t="shared" si="121"/>
        <v>18.804603165143149</v>
      </c>
      <c r="F183" s="18">
        <f t="shared" si="121"/>
        <v>17.356129271091852</v>
      </c>
      <c r="G183" s="18">
        <f t="shared" si="121"/>
        <v>14.682092242879593</v>
      </c>
      <c r="H183" s="18">
        <f t="shared" si="121"/>
        <v>24.878877574938294</v>
      </c>
      <c r="I183" s="18">
        <f t="shared" si="121"/>
        <v>25.054681180038504</v>
      </c>
      <c r="J183" s="18">
        <f t="shared" si="121"/>
        <v>19.303523789047674</v>
      </c>
      <c r="K183" s="18">
        <f t="shared" si="121"/>
        <v>21.471234678210593</v>
      </c>
      <c r="L183" s="18">
        <f t="shared" si="121"/>
        <v>17.282955914690739</v>
      </c>
      <c r="M183" s="18">
        <f t="shared" si="121"/>
        <v>20.724097326995562</v>
      </c>
      <c r="N183" s="18">
        <f t="shared" si="121"/>
        <v>20.783149500256613</v>
      </c>
      <c r="O183" s="18">
        <f t="shared" si="121"/>
        <v>22.379002621921682</v>
      </c>
      <c r="P183" s="18">
        <f t="shared" si="121"/>
        <v>26.00370414410305</v>
      </c>
      <c r="Q183" s="18">
        <f t="shared" si="121"/>
        <v>22.417376609674971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21.465162937926468</v>
      </c>
      <c r="C184" s="16">
        <f t="shared" si="122"/>
        <v>20.190814700918011</v>
      </c>
      <c r="D184" s="16">
        <f t="shared" si="122"/>
        <v>20.871122629803345</v>
      </c>
      <c r="E184" s="16">
        <f t="shared" si="122"/>
        <v>19.3030720403878</v>
      </c>
      <c r="F184" s="16">
        <f t="shared" si="122"/>
        <v>18.126947191363492</v>
      </c>
      <c r="G184" s="16">
        <f t="shared" si="122"/>
        <v>15.082231300207065</v>
      </c>
      <c r="H184" s="16">
        <f t="shared" si="122"/>
        <v>25.989363051514481</v>
      </c>
      <c r="I184" s="16">
        <f t="shared" si="122"/>
        <v>26.074671785943597</v>
      </c>
      <c r="J184" s="16">
        <f t="shared" si="122"/>
        <v>23.804782302578868</v>
      </c>
      <c r="K184" s="16">
        <f t="shared" si="122"/>
        <v>25.722314467324381</v>
      </c>
      <c r="L184" s="16">
        <f t="shared" si="122"/>
        <v>21.998302082823908</v>
      </c>
      <c r="M184" s="16">
        <f t="shared" si="122"/>
        <v>25.558004480780479</v>
      </c>
      <c r="N184" s="16">
        <f t="shared" si="122"/>
        <v>26.557883943366928</v>
      </c>
      <c r="O184" s="16">
        <f t="shared" si="122"/>
        <v>28.505668455990349</v>
      </c>
      <c r="P184" s="16">
        <f t="shared" si="122"/>
        <v>32.926048575491514</v>
      </c>
      <c r="Q184" s="16">
        <f t="shared" si="122"/>
        <v>29.239567541028652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10.763026954939646</v>
      </c>
      <c r="C185" s="14">
        <f t="shared" si="123"/>
        <v>10.128568342203023</v>
      </c>
      <c r="D185" s="14">
        <f t="shared" si="123"/>
        <v>10.47451711692778</v>
      </c>
      <c r="E185" s="14">
        <f t="shared" si="123"/>
        <v>9.6918930655064912</v>
      </c>
      <c r="F185" s="14">
        <f t="shared" si="123"/>
        <v>9.1054378218223508</v>
      </c>
      <c r="G185" s="14">
        <f t="shared" si="123"/>
        <v>7.5794159549419717</v>
      </c>
      <c r="H185" s="14">
        <f t="shared" si="123"/>
        <v>13.066514717930561</v>
      </c>
      <c r="I185" s="14">
        <f t="shared" si="123"/>
        <v>13.115261607225538</v>
      </c>
      <c r="J185" s="14">
        <f t="shared" si="123"/>
        <v>11.978882438650155</v>
      </c>
      <c r="K185" s="14">
        <f t="shared" si="123"/>
        <v>12.949592829750904</v>
      </c>
      <c r="L185" s="14">
        <f t="shared" si="123"/>
        <v>11.079730902521201</v>
      </c>
      <c r="M185" s="14">
        <f t="shared" si="123"/>
        <v>12.878372252792833</v>
      </c>
      <c r="N185" s="14">
        <f t="shared" si="123"/>
        <v>13.388178141238269</v>
      </c>
      <c r="O185" s="14">
        <f t="shared" si="123"/>
        <v>14.376501849839888</v>
      </c>
      <c r="P185" s="14">
        <f t="shared" si="123"/>
        <v>16.613287881431958</v>
      </c>
      <c r="Q185" s="14">
        <f t="shared" si="123"/>
        <v>14.759814606960839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135.56515328471698</v>
      </c>
      <c r="C188" s="24">
        <f t="shared" si="124"/>
        <v>129.36913402552727</v>
      </c>
      <c r="D188" s="24">
        <f t="shared" si="124"/>
        <v>125.91658482679976</v>
      </c>
      <c r="E188" s="24">
        <f t="shared" si="124"/>
        <v>130.63191461415892</v>
      </c>
      <c r="F188" s="24">
        <f t="shared" si="124"/>
        <v>128.86046926708207</v>
      </c>
      <c r="G188" s="24">
        <f t="shared" si="124"/>
        <v>130.32040273976008</v>
      </c>
      <c r="H188" s="24">
        <f t="shared" si="124"/>
        <v>134.97511586155849</v>
      </c>
      <c r="I188" s="24">
        <f t="shared" si="124"/>
        <v>137.94103571386481</v>
      </c>
      <c r="J188" s="24">
        <f t="shared" si="124"/>
        <v>130.40998965243276</v>
      </c>
      <c r="K188" s="24">
        <f t="shared" si="124"/>
        <v>135.46796863827993</v>
      </c>
      <c r="L188" s="24">
        <f t="shared" si="124"/>
        <v>136.32843578452255</v>
      </c>
      <c r="M188" s="24">
        <f t="shared" si="124"/>
        <v>137.43069504072818</v>
      </c>
      <c r="N188" s="24">
        <f t="shared" si="124"/>
        <v>131.00944052478769</v>
      </c>
      <c r="O188" s="24">
        <f t="shared" si="124"/>
        <v>127.41364243125894</v>
      </c>
      <c r="P188" s="24">
        <f t="shared" si="124"/>
        <v>128.98327823832747</v>
      </c>
      <c r="Q188" s="24">
        <f t="shared" si="124"/>
        <v>134.27973007988467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143.00614499905552</v>
      </c>
      <c r="C189" s="22">
        <f t="shared" si="125"/>
        <v>135.89992778133927</v>
      </c>
      <c r="D189" s="22">
        <f t="shared" si="125"/>
        <v>131.53833832771934</v>
      </c>
      <c r="E189" s="22">
        <f t="shared" si="125"/>
        <v>136.76153508554177</v>
      </c>
      <c r="F189" s="22">
        <f t="shared" si="125"/>
        <v>134.36842926603114</v>
      </c>
      <c r="G189" s="22">
        <f t="shared" si="125"/>
        <v>136.26255032737566</v>
      </c>
      <c r="H189" s="22">
        <f t="shared" si="125"/>
        <v>138.89921071814001</v>
      </c>
      <c r="I189" s="22">
        <f t="shared" si="125"/>
        <v>143.48615698933355</v>
      </c>
      <c r="J189" s="22">
        <f t="shared" si="125"/>
        <v>135.09808652644182</v>
      </c>
      <c r="K189" s="22">
        <f t="shared" si="125"/>
        <v>141.52119525287313</v>
      </c>
      <c r="L189" s="22">
        <f t="shared" si="125"/>
        <v>141.98376440172984</v>
      </c>
      <c r="M189" s="22">
        <f t="shared" si="125"/>
        <v>142.21629241214436</v>
      </c>
      <c r="N189" s="22">
        <f t="shared" si="125"/>
        <v>133.49137111662006</v>
      </c>
      <c r="O189" s="22">
        <f t="shared" si="125"/>
        <v>129.94127948343763</v>
      </c>
      <c r="P189" s="22">
        <f t="shared" si="125"/>
        <v>132.9794100276325</v>
      </c>
      <c r="Q189" s="22">
        <f t="shared" si="125"/>
        <v>140.23247394214118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100.33076387195131</v>
      </c>
      <c r="C190" s="20">
        <f t="shared" si="126"/>
        <v>100.33869464496001</v>
      </c>
      <c r="D190" s="20">
        <f t="shared" si="126"/>
        <v>98.981739400099016</v>
      </c>
      <c r="E190" s="20">
        <f t="shared" si="126"/>
        <v>95.407635897856096</v>
      </c>
      <c r="F190" s="20">
        <f t="shared" si="126"/>
        <v>92.739976644865038</v>
      </c>
      <c r="G190" s="20">
        <f t="shared" si="126"/>
        <v>90.31572923014086</v>
      </c>
      <c r="H190" s="20">
        <f t="shared" si="126"/>
        <v>88.387763469154322</v>
      </c>
      <c r="I190" s="20">
        <f t="shared" si="126"/>
        <v>87.300643526095982</v>
      </c>
      <c r="J190" s="20">
        <f t="shared" si="126"/>
        <v>86.401178930552589</v>
      </c>
      <c r="K190" s="20">
        <f t="shared" si="126"/>
        <v>85.558019140417869</v>
      </c>
      <c r="L190" s="20">
        <f t="shared" si="126"/>
        <v>85.610816370621293</v>
      </c>
      <c r="M190" s="20">
        <f t="shared" si="126"/>
        <v>85.100217950538436</v>
      </c>
      <c r="N190" s="20">
        <f t="shared" si="126"/>
        <v>84.816828911034321</v>
      </c>
      <c r="O190" s="20">
        <f t="shared" si="126"/>
        <v>84.321975252243391</v>
      </c>
      <c r="P190" s="20">
        <f t="shared" si="126"/>
        <v>83.874063407957607</v>
      </c>
      <c r="Q190" s="20">
        <f t="shared" si="126"/>
        <v>83.590240192873253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141.00078885442952</v>
      </c>
      <c r="C191" s="20">
        <f t="shared" si="127"/>
        <v>134.41584530774176</v>
      </c>
      <c r="D191" s="20">
        <f t="shared" si="127"/>
        <v>130.04566027099298</v>
      </c>
      <c r="E191" s="20">
        <f t="shared" si="127"/>
        <v>136.88668449740251</v>
      </c>
      <c r="F191" s="20">
        <f t="shared" si="127"/>
        <v>132.71412082138013</v>
      </c>
      <c r="G191" s="20">
        <f t="shared" si="127"/>
        <v>135.20062710210706</v>
      </c>
      <c r="H191" s="20">
        <f t="shared" si="127"/>
        <v>139.13886365757961</v>
      </c>
      <c r="I191" s="20">
        <f t="shared" si="127"/>
        <v>145.47045778349172</v>
      </c>
      <c r="J191" s="20">
        <f t="shared" si="127"/>
        <v>137.37469833459409</v>
      </c>
      <c r="K191" s="20">
        <f t="shared" si="127"/>
        <v>140.93996296481222</v>
      </c>
      <c r="L191" s="20">
        <f t="shared" si="127"/>
        <v>140.32218200352457</v>
      </c>
      <c r="M191" s="20">
        <f t="shared" si="127"/>
        <v>140.86249007923692</v>
      </c>
      <c r="N191" s="20">
        <f t="shared" si="127"/>
        <v>132.50049754348609</v>
      </c>
      <c r="O191" s="20">
        <f t="shared" si="127"/>
        <v>129.69319345952184</v>
      </c>
      <c r="P191" s="20">
        <f t="shared" si="127"/>
        <v>133.74339242172093</v>
      </c>
      <c r="Q191" s="20">
        <f t="shared" si="127"/>
        <v>139.7368580885217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157.22321411592102</v>
      </c>
      <c r="C192" s="20">
        <f t="shared" si="128"/>
        <v>146.59207144126353</v>
      </c>
      <c r="D192" s="20">
        <f t="shared" si="128"/>
        <v>142.37930725759892</v>
      </c>
      <c r="E192" s="20">
        <f t="shared" si="128"/>
        <v>138.21500434862227</v>
      </c>
      <c r="F192" s="20">
        <f t="shared" si="128"/>
        <v>148.54358933506256</v>
      </c>
      <c r="G192" s="20">
        <f t="shared" si="128"/>
        <v>147.04748790931103</v>
      </c>
      <c r="H192" s="20">
        <f t="shared" si="128"/>
        <v>141.01821112994833</v>
      </c>
      <c r="I192" s="20">
        <f t="shared" si="128"/>
        <v>133.91658805323885</v>
      </c>
      <c r="J192" s="20">
        <f t="shared" si="128"/>
        <v>123.31614621080689</v>
      </c>
      <c r="K192" s="20">
        <f t="shared" si="128"/>
        <v>150.48876823982897</v>
      </c>
      <c r="L192" s="20">
        <f t="shared" si="128"/>
        <v>159.84961881683265</v>
      </c>
      <c r="M192" s="20">
        <f t="shared" si="128"/>
        <v>158.0146547587307</v>
      </c>
      <c r="N192" s="20">
        <f t="shared" si="128"/>
        <v>145.53042509435562</v>
      </c>
      <c r="O192" s="20">
        <f t="shared" si="128"/>
        <v>135.30872793731339</v>
      </c>
      <c r="P192" s="20">
        <f t="shared" si="128"/>
        <v>131.15598363572644</v>
      </c>
      <c r="Q192" s="20">
        <f t="shared" si="128"/>
        <v>148.62310574066862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32.489159089064316</v>
      </c>
      <c r="C193" s="21">
        <f t="shared" si="129"/>
        <v>33.805604239909727</v>
      </c>
      <c r="D193" s="21">
        <f t="shared" si="129"/>
        <v>33.854880331381707</v>
      </c>
      <c r="E193" s="21">
        <f t="shared" si="129"/>
        <v>33.38507261066502</v>
      </c>
      <c r="F193" s="21">
        <f t="shared" si="129"/>
        <v>37.893536060995928</v>
      </c>
      <c r="G193" s="21">
        <f t="shared" si="129"/>
        <v>36.084729131928029</v>
      </c>
      <c r="H193" s="21">
        <f t="shared" si="129"/>
        <v>33.916945576273406</v>
      </c>
      <c r="I193" s="21">
        <f t="shared" si="129"/>
        <v>30.248261625382835</v>
      </c>
      <c r="J193" s="21">
        <f t="shared" si="129"/>
        <v>27.018646908116061</v>
      </c>
      <c r="K193" s="21">
        <f t="shared" si="129"/>
        <v>23.960056454329781</v>
      </c>
      <c r="L193" s="21">
        <f t="shared" si="129"/>
        <v>25.598965186256759</v>
      </c>
      <c r="M193" s="21">
        <f t="shared" si="129"/>
        <v>28.219857552611501</v>
      </c>
      <c r="N193" s="21">
        <f t="shared" si="129"/>
        <v>31.631913769598828</v>
      </c>
      <c r="O193" s="21">
        <f t="shared" si="129"/>
        <v>32.245717136360149</v>
      </c>
      <c r="P193" s="21">
        <f t="shared" si="129"/>
        <v>27.56235618174362</v>
      </c>
      <c r="Q193" s="21">
        <f t="shared" si="129"/>
        <v>24.9268686194293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45.572299526039274</v>
      </c>
      <c r="C195" s="20">
        <f t="shared" si="131"/>
        <v>48.290638261623315</v>
      </c>
      <c r="D195" s="20">
        <f t="shared" si="131"/>
        <v>49.004245183802119</v>
      </c>
      <c r="E195" s="20">
        <f t="shared" si="131"/>
        <v>49.182211508541066</v>
      </c>
      <c r="F195" s="20">
        <f t="shared" si="131"/>
        <v>55.043943024006985</v>
      </c>
      <c r="G195" s="20">
        <f t="shared" si="131"/>
        <v>51.764558547049091</v>
      </c>
      <c r="H195" s="20">
        <f t="shared" si="131"/>
        <v>48.278360384191188</v>
      </c>
      <c r="I195" s="20">
        <f t="shared" si="131"/>
        <v>42.95830040727288</v>
      </c>
      <c r="J195" s="20">
        <f t="shared" si="131"/>
        <v>36.543201055368073</v>
      </c>
      <c r="K195" s="20">
        <f t="shared" si="131"/>
        <v>31.65626060355018</v>
      </c>
      <c r="L195" s="20">
        <f t="shared" si="131"/>
        <v>33.818118148165851</v>
      </c>
      <c r="M195" s="20">
        <f t="shared" si="131"/>
        <v>38.28237698580697</v>
      </c>
      <c r="N195" s="20">
        <f t="shared" si="131"/>
        <v>46.932885524943742</v>
      </c>
      <c r="O195" s="20">
        <f t="shared" si="131"/>
        <v>50.620188945608334</v>
      </c>
      <c r="P195" s="20">
        <f t="shared" si="131"/>
        <v>44.866135643860581</v>
      </c>
      <c r="Q195" s="20">
        <f t="shared" si="131"/>
        <v>40.766847281369429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139.35266021961795</v>
      </c>
      <c r="C197" s="21">
        <f t="shared" si="133"/>
        <v>134.39373471586896</v>
      </c>
      <c r="D197" s="21">
        <f t="shared" si="133"/>
        <v>134.86980678854292</v>
      </c>
      <c r="E197" s="21">
        <f t="shared" si="133"/>
        <v>133.52636369168488</v>
      </c>
      <c r="F197" s="21">
        <f t="shared" si="133"/>
        <v>131.58613031637077</v>
      </c>
      <c r="G197" s="21">
        <f t="shared" si="133"/>
        <v>131.02281948656022</v>
      </c>
      <c r="H197" s="21">
        <f t="shared" si="133"/>
        <v>180.72899112063286</v>
      </c>
      <c r="I197" s="21">
        <f t="shared" si="133"/>
        <v>179.80272052496923</v>
      </c>
      <c r="J197" s="21">
        <f t="shared" si="133"/>
        <v>181.20802595252579</v>
      </c>
      <c r="K197" s="21">
        <f t="shared" si="133"/>
        <v>183.66646443292507</v>
      </c>
      <c r="L197" s="21">
        <f t="shared" si="133"/>
        <v>184.22461882021744</v>
      </c>
      <c r="M197" s="21">
        <f t="shared" si="133"/>
        <v>177.89263658326328</v>
      </c>
      <c r="N197" s="21">
        <f t="shared" si="133"/>
        <v>171.60056789624389</v>
      </c>
      <c r="O197" s="21">
        <f t="shared" si="133"/>
        <v>152.17097878049009</v>
      </c>
      <c r="P197" s="21">
        <f t="shared" si="133"/>
        <v>140.23821828198652</v>
      </c>
      <c r="Q197" s="21">
        <f t="shared" si="133"/>
        <v>130.67325447236098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393.93671107392515</v>
      </c>
      <c r="C198" s="20">
        <f t="shared" si="134"/>
        <v>383.91682325583463</v>
      </c>
      <c r="D198" s="20">
        <f t="shared" si="134"/>
        <v>395.83363322510911</v>
      </c>
      <c r="E198" s="20">
        <f t="shared" si="134"/>
        <v>418.83372651131208</v>
      </c>
      <c r="F198" s="20">
        <f t="shared" si="134"/>
        <v>424.60311365557322</v>
      </c>
      <c r="G198" s="20">
        <f t="shared" si="134"/>
        <v>405.37095101018929</v>
      </c>
      <c r="H198" s="20">
        <f t="shared" si="134"/>
        <v>401.43602611300724</v>
      </c>
      <c r="I198" s="20">
        <f t="shared" si="134"/>
        <v>381.7053254881526</v>
      </c>
      <c r="J198" s="20">
        <f t="shared" si="134"/>
        <v>376.92423809815813</v>
      </c>
      <c r="K198" s="20">
        <f t="shared" si="134"/>
        <v>388.55580126762766</v>
      </c>
      <c r="L198" s="20">
        <f t="shared" si="134"/>
        <v>355.55352392494791</v>
      </c>
      <c r="M198" s="20">
        <f t="shared" si="134"/>
        <v>372.51905741683925</v>
      </c>
      <c r="N198" s="20">
        <f t="shared" si="134"/>
        <v>358.05205808176407</v>
      </c>
      <c r="O198" s="20">
        <f t="shared" si="134"/>
        <v>371.90031959914108</v>
      </c>
      <c r="P198" s="20">
        <f t="shared" si="134"/>
        <v>361.061275308755</v>
      </c>
      <c r="Q198" s="20">
        <f t="shared" si="134"/>
        <v>354.6402587831094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112.67212179753085</v>
      </c>
      <c r="C199" s="20">
        <f t="shared" si="135"/>
        <v>120.48778802084679</v>
      </c>
      <c r="D199" s="20">
        <f t="shared" si="135"/>
        <v>117.63678739569592</v>
      </c>
      <c r="E199" s="20">
        <f t="shared" si="135"/>
        <v>113.78108509877836</v>
      </c>
      <c r="F199" s="20">
        <f t="shared" si="135"/>
        <v>111.47618282425677</v>
      </c>
      <c r="G199" s="20">
        <f t="shared" si="135"/>
        <v>111.61394738221375</v>
      </c>
      <c r="H199" s="20">
        <f t="shared" si="135"/>
        <v>159.77557823765105</v>
      </c>
      <c r="I199" s="20">
        <f t="shared" si="135"/>
        <v>159.49535452317443</v>
      </c>
      <c r="J199" s="20">
        <f t="shared" si="135"/>
        <v>160.84934130839176</v>
      </c>
      <c r="K199" s="20">
        <f t="shared" si="135"/>
        <v>168.00571711569862</v>
      </c>
      <c r="L199" s="20">
        <f t="shared" si="135"/>
        <v>175.60543713002158</v>
      </c>
      <c r="M199" s="20">
        <f t="shared" si="135"/>
        <v>172.56158344629748</v>
      </c>
      <c r="N199" s="20">
        <f t="shared" si="135"/>
        <v>167.8811164511564</v>
      </c>
      <c r="O199" s="20">
        <f t="shared" si="135"/>
        <v>147.39493189939296</v>
      </c>
      <c r="P199" s="20">
        <f t="shared" si="135"/>
        <v>134.65467451860346</v>
      </c>
      <c r="Q199" s="20">
        <f t="shared" si="135"/>
        <v>124.01808512694697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138.51873764474098</v>
      </c>
      <c r="C200" s="20">
        <f t="shared" si="136"/>
        <v>126.93895334217278</v>
      </c>
      <c r="D200" s="20">
        <f t="shared" si="136"/>
        <v>124.60533066773382</v>
      </c>
      <c r="E200" s="20">
        <f t="shared" si="136"/>
        <v>122.5915676638389</v>
      </c>
      <c r="F200" s="20">
        <f t="shared" si="136"/>
        <v>122.02101976329425</v>
      </c>
      <c r="G200" s="20">
        <f t="shared" si="136"/>
        <v>126.00533413213722</v>
      </c>
      <c r="H200" s="20">
        <f t="shared" si="136"/>
        <v>167.99066518379024</v>
      </c>
      <c r="I200" s="20">
        <f t="shared" si="136"/>
        <v>168.19476905267831</v>
      </c>
      <c r="J200" s="20">
        <f t="shared" si="136"/>
        <v>171.25061593201991</v>
      </c>
      <c r="K200" s="20">
        <f t="shared" si="136"/>
        <v>171.54609861738416</v>
      </c>
      <c r="L200" s="20">
        <f t="shared" si="136"/>
        <v>175.11173440028384</v>
      </c>
      <c r="M200" s="20">
        <f t="shared" si="136"/>
        <v>167.31576059090884</v>
      </c>
      <c r="N200" s="20">
        <f t="shared" si="136"/>
        <v>162.68157030290243</v>
      </c>
      <c r="O200" s="20">
        <f t="shared" si="136"/>
        <v>144.27885217756668</v>
      </c>
      <c r="P200" s="20">
        <f t="shared" si="136"/>
        <v>132.88943681498478</v>
      </c>
      <c r="Q200" s="20">
        <f t="shared" si="136"/>
        <v>123.54865926489587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94.229929244210595</v>
      </c>
      <c r="C201" s="24">
        <f t="shared" si="137"/>
        <v>83.530429848604641</v>
      </c>
      <c r="D201" s="24">
        <f t="shared" si="137"/>
        <v>97.20037076810506</v>
      </c>
      <c r="E201" s="24">
        <f t="shared" si="137"/>
        <v>102.35715409912738</v>
      </c>
      <c r="F201" s="24">
        <f t="shared" si="137"/>
        <v>102.17821883106032</v>
      </c>
      <c r="G201" s="24">
        <f t="shared" si="137"/>
        <v>101.3046310132337</v>
      </c>
      <c r="H201" s="24">
        <f t="shared" si="137"/>
        <v>108.4065676329174</v>
      </c>
      <c r="I201" s="24">
        <f t="shared" si="137"/>
        <v>108.38658469317286</v>
      </c>
      <c r="J201" s="24">
        <f t="shared" si="137"/>
        <v>108.39397061504825</v>
      </c>
      <c r="K201" s="24">
        <f t="shared" si="137"/>
        <v>123.31735775690915</v>
      </c>
      <c r="L201" s="24">
        <f t="shared" si="137"/>
        <v>125.3923587087456</v>
      </c>
      <c r="M201" s="24">
        <f t="shared" si="137"/>
        <v>129.35070660870858</v>
      </c>
      <c r="N201" s="24">
        <f t="shared" si="137"/>
        <v>128.14420315538985</v>
      </c>
      <c r="O201" s="24">
        <f t="shared" si="137"/>
        <v>140.27933907526477</v>
      </c>
      <c r="P201" s="24">
        <f t="shared" si="137"/>
        <v>130.59411402130564</v>
      </c>
      <c r="Q201" s="24">
        <f t="shared" si="137"/>
        <v>127.64993756734481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121.5405054349966</v>
      </c>
      <c r="C202" s="22">
        <f t="shared" si="138"/>
        <v>105.08096913853564</v>
      </c>
      <c r="D202" s="22">
        <f t="shared" si="138"/>
        <v>124.27706059688107</v>
      </c>
      <c r="E202" s="22">
        <f t="shared" si="138"/>
        <v>134.62930943323636</v>
      </c>
      <c r="F202" s="22">
        <f t="shared" si="138"/>
        <v>132.87525642630146</v>
      </c>
      <c r="G202" s="22">
        <f t="shared" si="138"/>
        <v>136.20352872364154</v>
      </c>
      <c r="H202" s="22">
        <f t="shared" si="138"/>
        <v>140.68504125456059</v>
      </c>
      <c r="I202" s="22">
        <f t="shared" si="138"/>
        <v>142.91459633745592</v>
      </c>
      <c r="J202" s="22">
        <f t="shared" si="138"/>
        <v>148.44597670630517</v>
      </c>
      <c r="K202" s="22">
        <f t="shared" si="138"/>
        <v>170.69943755688192</v>
      </c>
      <c r="L202" s="22">
        <f t="shared" si="138"/>
        <v>180.5435493294751</v>
      </c>
      <c r="M202" s="22">
        <f t="shared" si="138"/>
        <v>179.99673962210522</v>
      </c>
      <c r="N202" s="22">
        <f t="shared" si="138"/>
        <v>177.81542226722394</v>
      </c>
      <c r="O202" s="22">
        <f t="shared" si="138"/>
        <v>188.88742343249845</v>
      </c>
      <c r="P202" s="22">
        <f t="shared" si="138"/>
        <v>173.38582863082823</v>
      </c>
      <c r="Q202" s="22">
        <f t="shared" si="138"/>
        <v>170.82568534030347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1441.0844599932757</v>
      </c>
      <c r="C203" s="20">
        <f t="shared" si="139"/>
        <v>1309.2333248741754</v>
      </c>
      <c r="D203" s="20">
        <f t="shared" si="139"/>
        <v>1362.3577597354615</v>
      </c>
      <c r="E203" s="20">
        <f t="shared" si="139"/>
        <v>1378.5064261945533</v>
      </c>
      <c r="F203" s="20">
        <f t="shared" si="139"/>
        <v>1361.5455524529768</v>
      </c>
      <c r="G203" s="20">
        <f t="shared" si="139"/>
        <v>1398.0344286581767</v>
      </c>
      <c r="H203" s="20">
        <f t="shared" si="139"/>
        <v>1346.0799592071317</v>
      </c>
      <c r="I203" s="20">
        <f t="shared" si="139"/>
        <v>1346.0294898159075</v>
      </c>
      <c r="J203" s="20">
        <f t="shared" si="139"/>
        <v>1480.4975781947089</v>
      </c>
      <c r="K203" s="20">
        <f t="shared" si="139"/>
        <v>1330.7069380663002</v>
      </c>
      <c r="L203" s="20">
        <f t="shared" si="139"/>
        <v>1330.6017004598004</v>
      </c>
      <c r="M203" s="20">
        <f t="shared" si="139"/>
        <v>1315.6756533464688</v>
      </c>
      <c r="N203" s="20">
        <f t="shared" si="139"/>
        <v>1270.8516762720399</v>
      </c>
      <c r="O203" s="20">
        <f t="shared" si="139"/>
        <v>1262.1964523639062</v>
      </c>
      <c r="P203" s="20">
        <f t="shared" si="139"/>
        <v>1215.0873250862169</v>
      </c>
      <c r="Q203" s="20">
        <f t="shared" si="139"/>
        <v>1179.5085778484206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90.447785608094264</v>
      </c>
      <c r="C204" s="20">
        <f t="shared" si="140"/>
        <v>76.716591023287108</v>
      </c>
      <c r="D204" s="20">
        <f t="shared" si="140"/>
        <v>94.710260990843267</v>
      </c>
      <c r="E204" s="20">
        <f t="shared" si="140"/>
        <v>103.63913955123978</v>
      </c>
      <c r="F204" s="20">
        <f t="shared" si="140"/>
        <v>102.93186233300274</v>
      </c>
      <c r="G204" s="20">
        <f t="shared" si="140"/>
        <v>103.64735152514248</v>
      </c>
      <c r="H204" s="20">
        <f t="shared" si="140"/>
        <v>108.35375985016812</v>
      </c>
      <c r="I204" s="20">
        <f t="shared" si="140"/>
        <v>111.51340941950274</v>
      </c>
      <c r="J204" s="20">
        <f t="shared" si="140"/>
        <v>109.9230759715508</v>
      </c>
      <c r="K204" s="20">
        <f t="shared" si="140"/>
        <v>130.88066376674507</v>
      </c>
      <c r="L204" s="20">
        <f t="shared" si="140"/>
        <v>140.90047170881255</v>
      </c>
      <c r="M204" s="20">
        <f t="shared" si="140"/>
        <v>139.94951098829435</v>
      </c>
      <c r="N204" s="20">
        <f t="shared" si="140"/>
        <v>139.82584689495724</v>
      </c>
      <c r="O204" s="20">
        <f t="shared" si="140"/>
        <v>153.15375132599428</v>
      </c>
      <c r="P204" s="20">
        <f t="shared" si="140"/>
        <v>137.90109797382686</v>
      </c>
      <c r="Q204" s="20">
        <f t="shared" si="140"/>
        <v>133.98819664431431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15.875400327229046</v>
      </c>
      <c r="C205" s="21">
        <f t="shared" si="141"/>
        <v>13.886254716914879</v>
      </c>
      <c r="D205" s="21">
        <f t="shared" si="141"/>
        <v>13.591690752147077</v>
      </c>
      <c r="E205" s="21">
        <f t="shared" si="141"/>
        <v>12.673428938558404</v>
      </c>
      <c r="F205" s="21">
        <f t="shared" si="141"/>
        <v>12.266314024117063</v>
      </c>
      <c r="G205" s="21">
        <f t="shared" si="141"/>
        <v>12.202189752586017</v>
      </c>
      <c r="H205" s="21">
        <f t="shared" si="141"/>
        <v>11.290379827884792</v>
      </c>
      <c r="I205" s="21">
        <f t="shared" si="141"/>
        <v>10.344736521233283</v>
      </c>
      <c r="J205" s="21">
        <f t="shared" si="141"/>
        <v>11.019907105466759</v>
      </c>
      <c r="K205" s="21">
        <f t="shared" si="141"/>
        <v>11.997407992346297</v>
      </c>
      <c r="L205" s="21">
        <f t="shared" si="141"/>
        <v>11.749747890907942</v>
      </c>
      <c r="M205" s="21">
        <f t="shared" si="141"/>
        <v>10.858115568143877</v>
      </c>
      <c r="N205" s="21">
        <f t="shared" si="141"/>
        <v>12.200098825674047</v>
      </c>
      <c r="O205" s="21">
        <f t="shared" si="141"/>
        <v>13.720849634214103</v>
      </c>
      <c r="P205" s="21">
        <f t="shared" si="141"/>
        <v>11.951285442455355</v>
      </c>
      <c r="Q205" s="21">
        <f t="shared" si="141"/>
        <v>8.5266561592378292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523.49085710229588</v>
      </c>
      <c r="C206" s="21">
        <f t="shared" si="142"/>
        <v>553.23696522919465</v>
      </c>
      <c r="D206" s="21">
        <f t="shared" si="142"/>
        <v>521.21956332790035</v>
      </c>
      <c r="E206" s="21">
        <f t="shared" si="142"/>
        <v>499.11796732462022</v>
      </c>
      <c r="F206" s="21">
        <f t="shared" si="142"/>
        <v>484.98389955595349</v>
      </c>
      <c r="G206" s="21">
        <f t="shared" si="142"/>
        <v>511.94367975078916</v>
      </c>
      <c r="H206" s="21">
        <f t="shared" si="142"/>
        <v>703.19660080981816</v>
      </c>
      <c r="I206" s="21">
        <f t="shared" si="142"/>
        <v>696.67299439471162</v>
      </c>
      <c r="J206" s="21">
        <f t="shared" si="142"/>
        <v>681.72119229511793</v>
      </c>
      <c r="K206" s="21">
        <f t="shared" si="142"/>
        <v>627.09821005821686</v>
      </c>
      <c r="L206" s="21">
        <f t="shared" si="142"/>
        <v>570.34727977531941</v>
      </c>
      <c r="M206" s="21">
        <f t="shared" si="142"/>
        <v>564.98658086054888</v>
      </c>
      <c r="N206" s="21">
        <f t="shared" si="142"/>
        <v>582.5536265849189</v>
      </c>
      <c r="O206" s="21">
        <f t="shared" si="142"/>
        <v>525.53539832233105</v>
      </c>
      <c r="P206" s="21">
        <f t="shared" si="142"/>
        <v>391.17851966965702</v>
      </c>
      <c r="Q206" s="21">
        <f t="shared" si="142"/>
        <v>461.66259084960848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682.5509258687681</v>
      </c>
      <c r="C207" s="20">
        <f t="shared" si="143"/>
        <v>706.45883123358487</v>
      </c>
      <c r="D207" s="20">
        <f t="shared" si="143"/>
        <v>663.02701983749796</v>
      </c>
      <c r="E207" s="20">
        <f t="shared" si="143"/>
        <v>633.607226809037</v>
      </c>
      <c r="F207" s="20">
        <f t="shared" si="143"/>
        <v>617.92852338634998</v>
      </c>
      <c r="G207" s="20">
        <f t="shared" si="143"/>
        <v>668.90222735358577</v>
      </c>
      <c r="H207" s="20">
        <f t="shared" si="143"/>
        <v>1082.8414197301615</v>
      </c>
      <c r="I207" s="20">
        <f t="shared" si="143"/>
        <v>1124.7693706752141</v>
      </c>
      <c r="J207" s="20">
        <f t="shared" si="143"/>
        <v>1155.8981455713829</v>
      </c>
      <c r="K207" s="20">
        <f t="shared" si="143"/>
        <v>1132.5963349719077</v>
      </c>
      <c r="L207" s="20">
        <f t="shared" si="143"/>
        <v>1031.8397273387934</v>
      </c>
      <c r="M207" s="20">
        <f t="shared" si="143"/>
        <v>1039.2250641492108</v>
      </c>
      <c r="N207" s="20">
        <f t="shared" si="143"/>
        <v>1029.5913340491397</v>
      </c>
      <c r="O207" s="20">
        <f t="shared" si="143"/>
        <v>900.35021982820319</v>
      </c>
      <c r="P207" s="20">
        <f t="shared" si="143"/>
        <v>756.42381453417499</v>
      </c>
      <c r="Q207" s="20">
        <f t="shared" si="143"/>
        <v>713.20974151303756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264.96054860596433</v>
      </c>
      <c r="C208" s="20">
        <f t="shared" si="144"/>
        <v>285.13757838658432</v>
      </c>
      <c r="D208" s="20">
        <f t="shared" si="144"/>
        <v>270.88425391565499</v>
      </c>
      <c r="E208" s="20">
        <f t="shared" si="144"/>
        <v>264.94229092426991</v>
      </c>
      <c r="F208" s="20">
        <f t="shared" si="144"/>
        <v>257.10468812247046</v>
      </c>
      <c r="G208" s="20">
        <f t="shared" si="144"/>
        <v>258.50595524330851</v>
      </c>
      <c r="H208" s="20">
        <f t="shared" si="144"/>
        <v>328.56180610273776</v>
      </c>
      <c r="I208" s="20">
        <f t="shared" si="144"/>
        <v>313.08603034736865</v>
      </c>
      <c r="J208" s="20">
        <f t="shared" si="144"/>
        <v>303.8119318800691</v>
      </c>
      <c r="K208" s="20">
        <f t="shared" si="144"/>
        <v>306.4817572264692</v>
      </c>
      <c r="L208" s="20">
        <f t="shared" si="144"/>
        <v>315.45991650642418</v>
      </c>
      <c r="M208" s="20">
        <f t="shared" si="144"/>
        <v>383.95189338887923</v>
      </c>
      <c r="N208" s="20">
        <f t="shared" si="144"/>
        <v>367.41172776245759</v>
      </c>
      <c r="O208" s="20">
        <f t="shared" si="144"/>
        <v>355.0086328842533</v>
      </c>
      <c r="P208" s="20">
        <f t="shared" si="144"/>
        <v>269.85000133037477</v>
      </c>
      <c r="Q208" s="20">
        <f t="shared" si="144"/>
        <v>322.12410824130876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64.982727270145915</v>
      </c>
      <c r="C209" s="18">
        <f t="shared" si="145"/>
        <v>61.290006347024402</v>
      </c>
      <c r="D209" s="18">
        <f t="shared" si="145"/>
        <v>63.616673228236778</v>
      </c>
      <c r="E209" s="18">
        <f t="shared" si="145"/>
        <v>58.819231578865441</v>
      </c>
      <c r="F209" s="18">
        <f t="shared" si="145"/>
        <v>54.288738782919104</v>
      </c>
      <c r="G209" s="18">
        <f t="shared" si="145"/>
        <v>45.549998997643819</v>
      </c>
      <c r="H209" s="18">
        <f t="shared" si="145"/>
        <v>77.184697511386972</v>
      </c>
      <c r="I209" s="18">
        <f t="shared" si="145"/>
        <v>77.730113920957649</v>
      </c>
      <c r="J209" s="18">
        <f t="shared" si="145"/>
        <v>60.00631287822474</v>
      </c>
      <c r="K209" s="18">
        <f t="shared" si="145"/>
        <v>66.612762124892498</v>
      </c>
      <c r="L209" s="18">
        <f t="shared" si="145"/>
        <v>53.740254691015309</v>
      </c>
      <c r="M209" s="18">
        <f t="shared" si="145"/>
        <v>64.440265767586652</v>
      </c>
      <c r="N209" s="18">
        <f t="shared" si="145"/>
        <v>64.627979512145373</v>
      </c>
      <c r="O209" s="18">
        <f t="shared" si="145"/>
        <v>69.429038459499125</v>
      </c>
      <c r="P209" s="18">
        <f t="shared" si="145"/>
        <v>80.674380606303231</v>
      </c>
      <c r="Q209" s="18">
        <f t="shared" si="145"/>
        <v>69.548090640535875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66.530762051458865</v>
      </c>
      <c r="C210" s="16">
        <f t="shared" si="146"/>
        <v>62.915435614037257</v>
      </c>
      <c r="D210" s="16">
        <f t="shared" si="146"/>
        <v>65.298228863277757</v>
      </c>
      <c r="E210" s="16">
        <f t="shared" si="146"/>
        <v>60.378400679664097</v>
      </c>
      <c r="F210" s="16">
        <f t="shared" si="146"/>
        <v>56.699802452081755</v>
      </c>
      <c r="G210" s="16">
        <f t="shared" si="146"/>
        <v>46.79139793171084</v>
      </c>
      <c r="H210" s="16">
        <f t="shared" si="146"/>
        <v>80.629888531043903</v>
      </c>
      <c r="I210" s="16">
        <f t="shared" si="146"/>
        <v>80.894551952540979</v>
      </c>
      <c r="J210" s="16">
        <f t="shared" si="146"/>
        <v>73.998780246383504</v>
      </c>
      <c r="K210" s="16">
        <f t="shared" si="146"/>
        <v>79.801391982939165</v>
      </c>
      <c r="L210" s="16">
        <f t="shared" si="146"/>
        <v>68.402324378781103</v>
      </c>
      <c r="M210" s="16">
        <f t="shared" si="146"/>
        <v>79.47099336796208</v>
      </c>
      <c r="N210" s="16">
        <f t="shared" si="146"/>
        <v>82.58528763201457</v>
      </c>
      <c r="O210" s="16">
        <f t="shared" si="146"/>
        <v>88.436521724431444</v>
      </c>
      <c r="P210" s="16">
        <f t="shared" si="146"/>
        <v>102.15039211031809</v>
      </c>
      <c r="Q210" s="16">
        <f t="shared" si="146"/>
        <v>90.713384043157063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33.35974608547275</v>
      </c>
      <c r="C211" s="14">
        <f t="shared" si="147"/>
        <v>31.561048864822521</v>
      </c>
      <c r="D211" s="14">
        <f t="shared" si="147"/>
        <v>32.770993111639584</v>
      </c>
      <c r="E211" s="14">
        <f t="shared" si="147"/>
        <v>30.315433814329406</v>
      </c>
      <c r="F211" s="14">
        <f t="shared" si="147"/>
        <v>28.481162342825087</v>
      </c>
      <c r="G211" s="14">
        <f t="shared" si="147"/>
        <v>23.514522551631927</v>
      </c>
      <c r="H211" s="14">
        <f t="shared" si="147"/>
        <v>40.537800911384473</v>
      </c>
      <c r="I211" s="14">
        <f t="shared" si="147"/>
        <v>40.689034177174726</v>
      </c>
      <c r="J211" s="14">
        <f t="shared" si="147"/>
        <v>37.237168477651039</v>
      </c>
      <c r="K211" s="14">
        <f t="shared" si="147"/>
        <v>40.175060247364407</v>
      </c>
      <c r="L211" s="14">
        <f t="shared" si="147"/>
        <v>34.451720154148006</v>
      </c>
      <c r="M211" s="14">
        <f t="shared" si="147"/>
        <v>40.044481432870931</v>
      </c>
      <c r="N211" s="14">
        <f t="shared" si="147"/>
        <v>41.632328276626971</v>
      </c>
      <c r="O211" s="14">
        <f t="shared" si="147"/>
        <v>44.601929617178051</v>
      </c>
      <c r="P211" s="14">
        <f t="shared" si="147"/>
        <v>51.541376653166687</v>
      </c>
      <c r="Q211" s="14">
        <f t="shared" si="147"/>
        <v>45.791126321149918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23501.081609917575</v>
      </c>
      <c r="C4" s="79">
        <f t="shared" si="0"/>
        <v>24647.012815445887</v>
      </c>
      <c r="D4" s="79">
        <f t="shared" si="0"/>
        <v>25733.691790285469</v>
      </c>
      <c r="E4" s="79">
        <f t="shared" si="0"/>
        <v>26415.578273724561</v>
      </c>
      <c r="F4" s="79">
        <f t="shared" si="0"/>
        <v>27110.802406046045</v>
      </c>
      <c r="G4" s="79">
        <f t="shared" si="0"/>
        <v>27647.665291553261</v>
      </c>
      <c r="H4" s="79">
        <f t="shared" si="0"/>
        <v>28804.051846309863</v>
      </c>
      <c r="I4" s="79">
        <f t="shared" si="0"/>
        <v>30077.641921675873</v>
      </c>
      <c r="J4" s="79">
        <f t="shared" si="0"/>
        <v>31365.359974832121</v>
      </c>
      <c r="K4" s="79">
        <f t="shared" si="0"/>
        <v>30510.558349002116</v>
      </c>
      <c r="L4" s="79">
        <f t="shared" si="0"/>
        <v>29220.411854659902</v>
      </c>
      <c r="M4" s="79">
        <f t="shared" si="0"/>
        <v>28658.634604481904</v>
      </c>
      <c r="N4" s="79">
        <f t="shared" si="0"/>
        <v>29667.420132964591</v>
      </c>
      <c r="O4" s="79">
        <f t="shared" si="0"/>
        <v>29922.443244156904</v>
      </c>
      <c r="P4" s="79">
        <f t="shared" si="0"/>
        <v>29974.93455249898</v>
      </c>
      <c r="Q4" s="79">
        <f t="shared" si="0"/>
        <v>30039.31096020282</v>
      </c>
    </row>
    <row r="5" spans="1:17" ht="11.45" customHeight="1" x14ac:dyDescent="0.25">
      <c r="A5" s="23" t="s">
        <v>30</v>
      </c>
      <c r="B5" s="78">
        <v>169.93460991757573</v>
      </c>
      <c r="C5" s="78">
        <v>169.25581544588627</v>
      </c>
      <c r="D5" s="78">
        <v>175.9987902854682</v>
      </c>
      <c r="E5" s="78">
        <v>198.72827372456146</v>
      </c>
      <c r="F5" s="78">
        <v>220.54940604604266</v>
      </c>
      <c r="G5" s="78">
        <v>244.19629155326047</v>
      </c>
      <c r="H5" s="78">
        <v>266.995846309863</v>
      </c>
      <c r="I5" s="78">
        <v>269.66192167587207</v>
      </c>
      <c r="J5" s="78">
        <v>271.87097483212119</v>
      </c>
      <c r="K5" s="78">
        <v>272.56234900211808</v>
      </c>
      <c r="L5" s="78">
        <v>271.99385465990503</v>
      </c>
      <c r="M5" s="78">
        <v>271.61360448190248</v>
      </c>
      <c r="N5" s="78">
        <v>271.34213296459001</v>
      </c>
      <c r="O5" s="78">
        <v>270.44324415690568</v>
      </c>
      <c r="P5" s="78">
        <v>269.93455249897136</v>
      </c>
      <c r="Q5" s="78">
        <v>269.31096020282257</v>
      </c>
    </row>
    <row r="6" spans="1:17" ht="11.45" customHeight="1" x14ac:dyDescent="0.25">
      <c r="A6" s="19" t="s">
        <v>29</v>
      </c>
      <c r="B6" s="76">
        <v>20000</v>
      </c>
      <c r="C6" s="76">
        <v>21000</v>
      </c>
      <c r="D6" s="76">
        <v>22000</v>
      </c>
      <c r="E6" s="76">
        <v>22500</v>
      </c>
      <c r="F6" s="76">
        <v>23500</v>
      </c>
      <c r="G6" s="76">
        <v>24000</v>
      </c>
      <c r="H6" s="76">
        <v>25000</v>
      </c>
      <c r="I6" s="76">
        <v>26000</v>
      </c>
      <c r="J6" s="76">
        <v>27000</v>
      </c>
      <c r="K6" s="76">
        <v>26800</v>
      </c>
      <c r="L6" s="76">
        <v>25699.999999999996</v>
      </c>
      <c r="M6" s="76">
        <v>25242</v>
      </c>
      <c r="N6" s="76">
        <v>26147</v>
      </c>
      <c r="O6" s="76">
        <v>26145</v>
      </c>
      <c r="P6" s="76">
        <v>26057.000000000007</v>
      </c>
      <c r="Q6" s="76">
        <v>26392.999999999996</v>
      </c>
    </row>
    <row r="7" spans="1:17" ht="11.45" customHeight="1" x14ac:dyDescent="0.25">
      <c r="A7" s="62" t="s">
        <v>59</v>
      </c>
      <c r="B7" s="77">
        <f t="shared" ref="B7" si="1">IF(B34=0,0,B34*B144)</f>
        <v>15466.935641960232</v>
      </c>
      <c r="C7" s="77">
        <f t="shared" ref="C7:Q7" si="2">IF(C34=0,0,C34*C144)</f>
        <v>15941.206840947281</v>
      </c>
      <c r="D7" s="77">
        <f t="shared" si="2"/>
        <v>16171.527132047091</v>
      </c>
      <c r="E7" s="77">
        <f t="shared" si="2"/>
        <v>15046.673548059825</v>
      </c>
      <c r="F7" s="77">
        <f t="shared" si="2"/>
        <v>14695.402795770327</v>
      </c>
      <c r="G7" s="77">
        <f t="shared" si="2"/>
        <v>13995.395202227926</v>
      </c>
      <c r="H7" s="77">
        <f t="shared" si="2"/>
        <v>13311.55064093184</v>
      </c>
      <c r="I7" s="77">
        <f t="shared" si="2"/>
        <v>12841.540948581001</v>
      </c>
      <c r="J7" s="77">
        <f t="shared" si="2"/>
        <v>14331.446738701929</v>
      </c>
      <c r="K7" s="77">
        <f t="shared" si="2"/>
        <v>14141.076528914649</v>
      </c>
      <c r="L7" s="77">
        <f t="shared" si="2"/>
        <v>13517.662990736249</v>
      </c>
      <c r="M7" s="77">
        <f t="shared" si="2"/>
        <v>12926.146988938743</v>
      </c>
      <c r="N7" s="77">
        <f t="shared" si="2"/>
        <v>12913.491497413117</v>
      </c>
      <c r="O7" s="77">
        <f t="shared" si="2"/>
        <v>12431.5625542942</v>
      </c>
      <c r="P7" s="77">
        <f t="shared" si="2"/>
        <v>11109.575395147634</v>
      </c>
      <c r="Q7" s="77">
        <f t="shared" si="2"/>
        <v>10887.893303301884</v>
      </c>
    </row>
    <row r="8" spans="1:17" ht="11.45" customHeight="1" x14ac:dyDescent="0.25">
      <c r="A8" s="62" t="s">
        <v>58</v>
      </c>
      <c r="B8" s="77">
        <f t="shared" ref="B8" si="3">IF(B35=0,0,B35*B145)</f>
        <v>4271.5539914668789</v>
      </c>
      <c r="C8" s="77">
        <f t="shared" ref="C8:Q8" si="4">IF(C35=0,0,C35*C145)</f>
        <v>4749.924338945073</v>
      </c>
      <c r="D8" s="77">
        <f t="shared" si="4"/>
        <v>5493.8653884218074</v>
      </c>
      <c r="E8" s="77">
        <f t="shared" si="4"/>
        <v>7120.2999260126981</v>
      </c>
      <c r="F8" s="77">
        <f t="shared" si="4"/>
        <v>8366.5963848381743</v>
      </c>
      <c r="G8" s="77">
        <f t="shared" si="4"/>
        <v>9429.5876114012444</v>
      </c>
      <c r="H8" s="77">
        <f t="shared" si="4"/>
        <v>10685.988342414223</v>
      </c>
      <c r="I8" s="77">
        <f t="shared" si="4"/>
        <v>11775.473881871318</v>
      </c>
      <c r="J8" s="77">
        <f t="shared" si="4"/>
        <v>10963.549306146047</v>
      </c>
      <c r="K8" s="77">
        <f t="shared" si="4"/>
        <v>10824.067851330823</v>
      </c>
      <c r="L8" s="77">
        <f t="shared" si="4"/>
        <v>10674.343220038962</v>
      </c>
      <c r="M8" s="77">
        <f t="shared" si="4"/>
        <v>10889.355794275041</v>
      </c>
      <c r="N8" s="77">
        <f t="shared" si="4"/>
        <v>11742.08121428887</v>
      </c>
      <c r="O8" s="77">
        <f t="shared" si="4"/>
        <v>12201.816676023889</v>
      </c>
      <c r="P8" s="77">
        <f t="shared" si="4"/>
        <v>13332.555493764783</v>
      </c>
      <c r="Q8" s="77">
        <f t="shared" si="4"/>
        <v>13765.18511858555</v>
      </c>
    </row>
    <row r="9" spans="1:17" ht="11.45" customHeight="1" x14ac:dyDescent="0.25">
      <c r="A9" s="62" t="s">
        <v>57</v>
      </c>
      <c r="B9" s="77">
        <f t="shared" ref="B9" si="5">IF(B36=0,0,B36*B146)</f>
        <v>261.51036657288881</v>
      </c>
      <c r="C9" s="77">
        <f t="shared" ref="C9:Q9" si="6">IF(C36=0,0,C36*C146)</f>
        <v>308.86882010764714</v>
      </c>
      <c r="D9" s="77">
        <f t="shared" si="6"/>
        <v>334.60747953110365</v>
      </c>
      <c r="E9" s="77">
        <f t="shared" si="6"/>
        <v>333.02652592747415</v>
      </c>
      <c r="F9" s="77">
        <f t="shared" si="6"/>
        <v>438.00081939149646</v>
      </c>
      <c r="G9" s="77">
        <f t="shared" si="6"/>
        <v>575.01718637082956</v>
      </c>
      <c r="H9" s="77">
        <f t="shared" si="6"/>
        <v>1002.4610166539381</v>
      </c>
      <c r="I9" s="77">
        <f t="shared" si="6"/>
        <v>1382.9851695476816</v>
      </c>
      <c r="J9" s="77">
        <f t="shared" si="6"/>
        <v>1705.0039551520242</v>
      </c>
      <c r="K9" s="77">
        <f t="shared" si="6"/>
        <v>1834.5588746103747</v>
      </c>
      <c r="L9" s="77">
        <f t="shared" si="6"/>
        <v>1507.4771203059036</v>
      </c>
      <c r="M9" s="77">
        <f t="shared" si="6"/>
        <v>1425.9796543882326</v>
      </c>
      <c r="N9" s="77">
        <f t="shared" si="6"/>
        <v>1490.1230981075096</v>
      </c>
      <c r="O9" s="77">
        <f t="shared" si="6"/>
        <v>1510.1326811603601</v>
      </c>
      <c r="P9" s="77">
        <f t="shared" si="6"/>
        <v>1612.4209377971229</v>
      </c>
      <c r="Q9" s="77">
        <f t="shared" si="6"/>
        <v>1735.7852107653887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0.29674514415011705</v>
      </c>
      <c r="L10" s="77">
        <f t="shared" si="8"/>
        <v>0.51666891888495836</v>
      </c>
      <c r="M10" s="77">
        <f t="shared" si="8"/>
        <v>0.51756239798291315</v>
      </c>
      <c r="N10" s="77">
        <f t="shared" si="8"/>
        <v>0.81735640513922614</v>
      </c>
      <c r="O10" s="77">
        <f t="shared" si="8"/>
        <v>0.92729581768384473</v>
      </c>
      <c r="P10" s="77">
        <f t="shared" si="8"/>
        <v>1.1652956005372599</v>
      </c>
      <c r="Q10" s="77">
        <f t="shared" si="8"/>
        <v>1.1181648122699031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0</v>
      </c>
      <c r="P11" s="77">
        <f t="shared" si="10"/>
        <v>4.8218356067451187E-2</v>
      </c>
      <c r="Q11" s="77">
        <f t="shared" si="10"/>
        <v>0.6826905168541858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0</v>
      </c>
      <c r="M12" s="77">
        <f t="shared" si="12"/>
        <v>0</v>
      </c>
      <c r="N12" s="77">
        <f t="shared" si="12"/>
        <v>0.48683378536445981</v>
      </c>
      <c r="O12" s="77">
        <f t="shared" si="12"/>
        <v>0.56079270386712388</v>
      </c>
      <c r="P12" s="77">
        <f t="shared" si="12"/>
        <v>1.2346593338577616</v>
      </c>
      <c r="Q12" s="77">
        <f t="shared" si="12"/>
        <v>2.3355120180532745</v>
      </c>
    </row>
    <row r="13" spans="1:17" ht="11.45" customHeight="1" x14ac:dyDescent="0.25">
      <c r="A13" s="19" t="s">
        <v>28</v>
      </c>
      <c r="B13" s="76">
        <v>3331.1469999999999</v>
      </c>
      <c r="C13" s="76">
        <v>3477.7570000000001</v>
      </c>
      <c r="D13" s="76">
        <v>3557.6930000000002</v>
      </c>
      <c r="E13" s="76">
        <v>3716.85</v>
      </c>
      <c r="F13" s="76">
        <v>3390.2530000000002</v>
      </c>
      <c r="G13" s="76">
        <v>3403.4690000000001</v>
      </c>
      <c r="H13" s="76">
        <v>3537.056</v>
      </c>
      <c r="I13" s="76">
        <v>3807.98</v>
      </c>
      <c r="J13" s="76">
        <v>4093.4889999999996</v>
      </c>
      <c r="K13" s="76">
        <v>3437.9960000000001</v>
      </c>
      <c r="L13" s="76">
        <v>3248.4180000000001</v>
      </c>
      <c r="M13" s="76">
        <v>3145.0210000000002</v>
      </c>
      <c r="N13" s="76">
        <v>3249.0780000000004</v>
      </c>
      <c r="O13" s="76">
        <v>3507</v>
      </c>
      <c r="P13" s="76">
        <v>3648</v>
      </c>
      <c r="Q13" s="76">
        <v>3377</v>
      </c>
    </row>
    <row r="14" spans="1:17" ht="11.45" customHeight="1" x14ac:dyDescent="0.25">
      <c r="A14" s="62" t="s">
        <v>59</v>
      </c>
      <c r="B14" s="75">
        <f t="shared" ref="B14" si="13">IF(B41=0,0,B41*B151)</f>
        <v>6.2881666447328657</v>
      </c>
      <c r="C14" s="75">
        <f t="shared" ref="C14:Q14" si="14">IF(C41=0,0,C41*C151)</f>
        <v>6.6047288841594511</v>
      </c>
      <c r="D14" s="75">
        <f t="shared" si="14"/>
        <v>6.6404945354956011</v>
      </c>
      <c r="E14" s="75">
        <f t="shared" si="14"/>
        <v>6.3788570132562503</v>
      </c>
      <c r="F14" s="75">
        <f t="shared" si="14"/>
        <v>5.9214691833510544</v>
      </c>
      <c r="G14" s="75">
        <f t="shared" si="14"/>
        <v>5.9534486599240077</v>
      </c>
      <c r="H14" s="75">
        <f t="shared" si="14"/>
        <v>5.9960119389903763</v>
      </c>
      <c r="I14" s="75">
        <f t="shared" si="14"/>
        <v>5.4867964624917693</v>
      </c>
      <c r="J14" s="75">
        <f t="shared" si="14"/>
        <v>6.1043126859647003</v>
      </c>
      <c r="K14" s="75">
        <f t="shared" si="14"/>
        <v>5.5300531960400363</v>
      </c>
      <c r="L14" s="75">
        <f t="shared" si="14"/>
        <v>5.3476226175349071</v>
      </c>
      <c r="M14" s="75">
        <f t="shared" si="14"/>
        <v>4.8311666083509817</v>
      </c>
      <c r="N14" s="75">
        <f t="shared" si="14"/>
        <v>4.7499383868942964</v>
      </c>
      <c r="O14" s="75">
        <f t="shared" si="14"/>
        <v>5.4622370909626481</v>
      </c>
      <c r="P14" s="75">
        <f t="shared" si="14"/>
        <v>5.1114913535992459</v>
      </c>
      <c r="Q14" s="75">
        <f t="shared" si="14"/>
        <v>4.750559647255292</v>
      </c>
    </row>
    <row r="15" spans="1:17" ht="11.45" customHeight="1" x14ac:dyDescent="0.25">
      <c r="A15" s="62" t="s">
        <v>58</v>
      </c>
      <c r="B15" s="75">
        <f t="shared" ref="B15" si="15">IF(B42=0,0,B42*B152)</f>
        <v>3324.8588333552671</v>
      </c>
      <c r="C15" s="75">
        <f t="shared" ref="C15:Q15" si="16">IF(C42=0,0,C42*C152)</f>
        <v>3471.1522711158409</v>
      </c>
      <c r="D15" s="75">
        <f t="shared" si="16"/>
        <v>3551.0525054645045</v>
      </c>
      <c r="E15" s="75">
        <f t="shared" si="16"/>
        <v>3710.4711429867443</v>
      </c>
      <c r="F15" s="75">
        <f t="shared" si="16"/>
        <v>3384.3315308166493</v>
      </c>
      <c r="G15" s="75">
        <f t="shared" si="16"/>
        <v>3397.5155513400759</v>
      </c>
      <c r="H15" s="75">
        <f t="shared" si="16"/>
        <v>3531.0599880610098</v>
      </c>
      <c r="I15" s="75">
        <f t="shared" si="16"/>
        <v>3802.2202322133376</v>
      </c>
      <c r="J15" s="75">
        <f t="shared" si="16"/>
        <v>4087.0874373974088</v>
      </c>
      <c r="K15" s="75">
        <f t="shared" si="16"/>
        <v>3416.2527213536673</v>
      </c>
      <c r="L15" s="75">
        <f t="shared" si="16"/>
        <v>3227.397526993278</v>
      </c>
      <c r="M15" s="75">
        <f t="shared" si="16"/>
        <v>3124.9543127041479</v>
      </c>
      <c r="N15" s="75">
        <f t="shared" si="16"/>
        <v>3224.2057689311064</v>
      </c>
      <c r="O15" s="75">
        <f t="shared" si="16"/>
        <v>3453.888731446486</v>
      </c>
      <c r="P15" s="75">
        <f t="shared" si="16"/>
        <v>3544.0062713041598</v>
      </c>
      <c r="Q15" s="75">
        <f t="shared" si="16"/>
        <v>3282.3736288118694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0.27297132417080477</v>
      </c>
      <c r="J16" s="75">
        <f t="shared" si="18"/>
        <v>0.29724991662644429</v>
      </c>
      <c r="K16" s="75">
        <f t="shared" si="18"/>
        <v>0.2550767645199557</v>
      </c>
      <c r="L16" s="75">
        <f t="shared" si="18"/>
        <v>0.25152662976949414</v>
      </c>
      <c r="M16" s="75">
        <f t="shared" si="18"/>
        <v>0.49912647364898755</v>
      </c>
      <c r="N16" s="75">
        <f t="shared" si="18"/>
        <v>0.5359076370932212</v>
      </c>
      <c r="O16" s="75">
        <f t="shared" si="18"/>
        <v>3.7491065407713573</v>
      </c>
      <c r="P16" s="75">
        <f t="shared" si="18"/>
        <v>4.379105268626148</v>
      </c>
      <c r="Q16" s="75">
        <f t="shared" si="18"/>
        <v>4.0483147507116852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15.958148685772899</v>
      </c>
      <c r="L17" s="75">
        <f t="shared" si="20"/>
        <v>15.421323759418071</v>
      </c>
      <c r="M17" s="75">
        <f t="shared" si="20"/>
        <v>14.736394213852023</v>
      </c>
      <c r="N17" s="75">
        <f t="shared" si="20"/>
        <v>19.586385044906162</v>
      </c>
      <c r="O17" s="75">
        <f t="shared" si="20"/>
        <v>43.89992492178019</v>
      </c>
      <c r="P17" s="75">
        <f t="shared" si="20"/>
        <v>94.503132073614736</v>
      </c>
      <c r="Q17" s="75">
        <f t="shared" si="20"/>
        <v>84.843578546468038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</v>
      </c>
      <c r="K18" s="75">
        <f t="shared" si="22"/>
        <v>0</v>
      </c>
      <c r="L18" s="75">
        <f t="shared" si="22"/>
        <v>0</v>
      </c>
      <c r="M18" s="75">
        <f t="shared" si="22"/>
        <v>0</v>
      </c>
      <c r="N18" s="75">
        <f t="shared" si="22"/>
        <v>0</v>
      </c>
      <c r="O18" s="75">
        <f t="shared" si="22"/>
        <v>0</v>
      </c>
      <c r="P18" s="75">
        <f t="shared" si="22"/>
        <v>0</v>
      </c>
      <c r="Q18" s="75">
        <f t="shared" si="22"/>
        <v>0.98391824369584213</v>
      </c>
    </row>
    <row r="19" spans="1:17" ht="11.45" customHeight="1" x14ac:dyDescent="0.25">
      <c r="A19" s="25" t="s">
        <v>51</v>
      </c>
      <c r="B19" s="79">
        <f t="shared" ref="B19" si="23">B20+B26</f>
        <v>6546.5812970141978</v>
      </c>
      <c r="C19" s="79">
        <f t="shared" ref="C19:Q19" si="24">C20+C26</f>
        <v>8178.145386728097</v>
      </c>
      <c r="D19" s="79">
        <f t="shared" si="24"/>
        <v>8916.022799185972</v>
      </c>
      <c r="E19" s="79">
        <f t="shared" si="24"/>
        <v>9477.8448539299388</v>
      </c>
      <c r="F19" s="79">
        <f t="shared" si="24"/>
        <v>10528.259600045523</v>
      </c>
      <c r="G19" s="79">
        <f t="shared" si="24"/>
        <v>10753.526726430129</v>
      </c>
      <c r="H19" s="79">
        <f t="shared" si="24"/>
        <v>11202.568821687733</v>
      </c>
      <c r="I19" s="79">
        <f t="shared" si="24"/>
        <v>11320.939526729808</v>
      </c>
      <c r="J19" s="79">
        <f t="shared" si="24"/>
        <v>10675.092144609343</v>
      </c>
      <c r="K19" s="79">
        <f t="shared" si="24"/>
        <v>8788.1904267495665</v>
      </c>
      <c r="L19" s="79">
        <f t="shared" si="24"/>
        <v>8199.3415456840776</v>
      </c>
      <c r="M19" s="79">
        <f t="shared" si="24"/>
        <v>8005.4443635870948</v>
      </c>
      <c r="N19" s="79">
        <f t="shared" si="24"/>
        <v>7671.0234497110005</v>
      </c>
      <c r="O19" s="79">
        <f t="shared" si="24"/>
        <v>8002.1733062431831</v>
      </c>
      <c r="P19" s="79">
        <f t="shared" si="24"/>
        <v>7823.8381039385613</v>
      </c>
      <c r="Q19" s="79">
        <f t="shared" si="24"/>
        <v>8518.6960096186049</v>
      </c>
    </row>
    <row r="20" spans="1:17" ht="11.45" customHeight="1" x14ac:dyDescent="0.25">
      <c r="A20" s="23" t="s">
        <v>27</v>
      </c>
      <c r="B20" s="78">
        <v>150.70745667761406</v>
      </c>
      <c r="C20" s="78">
        <v>188.20678183075682</v>
      </c>
      <c r="D20" s="78">
        <v>207.95864753211225</v>
      </c>
      <c r="E20" s="78">
        <v>230.39262613118865</v>
      </c>
      <c r="F20" s="78">
        <v>250.47544675178938</v>
      </c>
      <c r="G20" s="78">
        <v>270.47065580250143</v>
      </c>
      <c r="H20" s="78">
        <v>292.62805070639178</v>
      </c>
      <c r="I20" s="78">
        <v>287.95974698971827</v>
      </c>
      <c r="J20" s="78">
        <v>300.04608604208823</v>
      </c>
      <c r="K20" s="78">
        <v>291.6546954530358</v>
      </c>
      <c r="L20" s="78">
        <v>273.21744777479074</v>
      </c>
      <c r="M20" s="78">
        <v>272.6790271931863</v>
      </c>
      <c r="N20" s="78">
        <v>257.65894637943097</v>
      </c>
      <c r="O20" s="78">
        <v>257.83230600328289</v>
      </c>
      <c r="P20" s="78">
        <v>257.7333248740818</v>
      </c>
      <c r="Q20" s="78">
        <v>300.14466824404417</v>
      </c>
    </row>
    <row r="21" spans="1:17" ht="11.45" customHeight="1" x14ac:dyDescent="0.25">
      <c r="A21" s="62" t="s">
        <v>59</v>
      </c>
      <c r="B21" s="77">
        <f t="shared" ref="B21" si="25">IF(B48=0,0,B48*B158)</f>
        <v>22.498983635728919</v>
      </c>
      <c r="C21" s="77">
        <f t="shared" ref="C21:Q21" si="26">IF(C48=0,0,C48*C158)</f>
        <v>27.323773628071873</v>
      </c>
      <c r="D21" s="77">
        <f t="shared" si="26"/>
        <v>26.816907702312939</v>
      </c>
      <c r="E21" s="77">
        <f t="shared" si="26"/>
        <v>25.73927319941825</v>
      </c>
      <c r="F21" s="77">
        <f t="shared" si="26"/>
        <v>24.140568450508738</v>
      </c>
      <c r="G21" s="77">
        <f t="shared" si="26"/>
        <v>22.80983870861894</v>
      </c>
      <c r="H21" s="77">
        <f t="shared" si="26"/>
        <v>22.485171026159364</v>
      </c>
      <c r="I21" s="77">
        <f t="shared" si="26"/>
        <v>17.710723562943862</v>
      </c>
      <c r="J21" s="77">
        <f t="shared" si="26"/>
        <v>17.260282115099322</v>
      </c>
      <c r="K21" s="77">
        <f t="shared" si="26"/>
        <v>15.180621733624982</v>
      </c>
      <c r="L21" s="77">
        <f t="shared" si="26"/>
        <v>13.21162143466373</v>
      </c>
      <c r="M21" s="77">
        <f t="shared" si="26"/>
        <v>12.462237755066745</v>
      </c>
      <c r="N21" s="77">
        <f t="shared" si="26"/>
        <v>8.9712362483936214</v>
      </c>
      <c r="O21" s="77">
        <f t="shared" si="26"/>
        <v>8.5890616982710544</v>
      </c>
      <c r="P21" s="77">
        <f t="shared" si="26"/>
        <v>8.3311699477469539</v>
      </c>
      <c r="Q21" s="77">
        <f t="shared" si="26"/>
        <v>8.012893677544799</v>
      </c>
    </row>
    <row r="22" spans="1:17" ht="11.45" customHeight="1" x14ac:dyDescent="0.25">
      <c r="A22" s="62" t="s">
        <v>58</v>
      </c>
      <c r="B22" s="77">
        <f t="shared" ref="B22" si="27">IF(B49=0,0,B49*B159)</f>
        <v>128.20847304188516</v>
      </c>
      <c r="C22" s="77">
        <f t="shared" ref="C22:Q22" si="28">IF(C49=0,0,C49*C159)</f>
        <v>160.88300820268495</v>
      </c>
      <c r="D22" s="77">
        <f t="shared" si="28"/>
        <v>181.14173982979932</v>
      </c>
      <c r="E22" s="77">
        <f t="shared" si="28"/>
        <v>204.64923244841827</v>
      </c>
      <c r="F22" s="77">
        <f t="shared" si="28"/>
        <v>226.33075398206537</v>
      </c>
      <c r="G22" s="77">
        <f t="shared" si="28"/>
        <v>247.65462492744294</v>
      </c>
      <c r="H22" s="77">
        <f t="shared" si="28"/>
        <v>270.13668178102097</v>
      </c>
      <c r="I22" s="77">
        <f t="shared" si="28"/>
        <v>269.95024425325772</v>
      </c>
      <c r="J22" s="77">
        <f t="shared" si="28"/>
        <v>282.02261938227065</v>
      </c>
      <c r="K22" s="77">
        <f t="shared" si="28"/>
        <v>275.49156316334938</v>
      </c>
      <c r="L22" s="77">
        <f t="shared" si="28"/>
        <v>258.9947184162375</v>
      </c>
      <c r="M22" s="77">
        <f t="shared" si="28"/>
        <v>259.24853723579054</v>
      </c>
      <c r="N22" s="77">
        <f t="shared" si="28"/>
        <v>247.69166675185522</v>
      </c>
      <c r="O22" s="77">
        <f t="shared" si="28"/>
        <v>248.14759635750667</v>
      </c>
      <c r="P22" s="77">
        <f t="shared" si="28"/>
        <v>248.22495922778262</v>
      </c>
      <c r="Q22" s="77">
        <f t="shared" si="28"/>
        <v>290.79056063625831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0.29257851280916686</v>
      </c>
      <c r="J23" s="77">
        <f t="shared" si="30"/>
        <v>0.75284961253892502</v>
      </c>
      <c r="K23" s="77">
        <f t="shared" si="30"/>
        <v>0.93012846084033873</v>
      </c>
      <c r="L23" s="77">
        <f t="shared" si="30"/>
        <v>0.95139633921365296</v>
      </c>
      <c r="M23" s="77">
        <f t="shared" si="30"/>
        <v>0.90904705516136364</v>
      </c>
      <c r="N23" s="77">
        <f t="shared" si="30"/>
        <v>0.91145745320628069</v>
      </c>
      <c r="O23" s="77">
        <f t="shared" si="30"/>
        <v>1.0098142774397847</v>
      </c>
      <c r="P23" s="77">
        <f t="shared" si="30"/>
        <v>1.0892638567359227</v>
      </c>
      <c r="Q23" s="77">
        <f t="shared" si="30"/>
        <v>1.1906534111229148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3.9970037429613879E-2</v>
      </c>
      <c r="L24" s="77">
        <f t="shared" si="32"/>
        <v>4.7288498492390064E-2</v>
      </c>
      <c r="M24" s="77">
        <f t="shared" si="32"/>
        <v>4.8844579026272802E-2</v>
      </c>
      <c r="N24" s="77">
        <f t="shared" si="32"/>
        <v>7.0071556229114401E-2</v>
      </c>
      <c r="O24" s="77">
        <f t="shared" si="32"/>
        <v>7.1318281800098068E-2</v>
      </c>
      <c r="P24" s="77">
        <f t="shared" si="32"/>
        <v>7.1330186338574714E-2</v>
      </c>
      <c r="Q24" s="77">
        <f t="shared" si="32"/>
        <v>7.5817631447094594E-2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4.1204833521107063E-3</v>
      </c>
      <c r="F25" s="77">
        <f t="shared" si="34"/>
        <v>4.124319215271329E-3</v>
      </c>
      <c r="G25" s="77">
        <f t="shared" si="34"/>
        <v>6.1921664395475475E-3</v>
      </c>
      <c r="H25" s="77">
        <f t="shared" si="34"/>
        <v>6.1978992114039662E-3</v>
      </c>
      <c r="I25" s="77">
        <f t="shared" si="34"/>
        <v>6.2006607074985426E-3</v>
      </c>
      <c r="J25" s="77">
        <f t="shared" si="34"/>
        <v>1.0334932179384689E-2</v>
      </c>
      <c r="K25" s="77">
        <f t="shared" si="34"/>
        <v>1.2412057791424918E-2</v>
      </c>
      <c r="L25" s="77">
        <f t="shared" si="34"/>
        <v>1.2423086183458028E-2</v>
      </c>
      <c r="M25" s="77">
        <f t="shared" si="34"/>
        <v>1.0360568141410311E-2</v>
      </c>
      <c r="N25" s="77">
        <f t="shared" si="34"/>
        <v>1.4514369746814602E-2</v>
      </c>
      <c r="O25" s="77">
        <f t="shared" si="34"/>
        <v>1.4515388265317328E-2</v>
      </c>
      <c r="P25" s="77">
        <f t="shared" si="34"/>
        <v>1.6601655477774466E-2</v>
      </c>
      <c r="Q25" s="77">
        <f t="shared" si="34"/>
        <v>7.4742887671053845E-2</v>
      </c>
    </row>
    <row r="26" spans="1:17" ht="11.45" customHeight="1" x14ac:dyDescent="0.25">
      <c r="A26" s="19" t="s">
        <v>24</v>
      </c>
      <c r="B26" s="76">
        <v>6395.8738403365842</v>
      </c>
      <c r="C26" s="76">
        <v>7989.9386048973402</v>
      </c>
      <c r="D26" s="76">
        <v>8708.0641516538599</v>
      </c>
      <c r="E26" s="76">
        <v>9247.4522277987508</v>
      </c>
      <c r="F26" s="76">
        <v>10277.784153293735</v>
      </c>
      <c r="G26" s="76">
        <v>10483.056070627628</v>
      </c>
      <c r="H26" s="76">
        <v>10909.940770981342</v>
      </c>
      <c r="I26" s="76">
        <v>11032.97977974009</v>
      </c>
      <c r="J26" s="76">
        <v>10375.046058567255</v>
      </c>
      <c r="K26" s="76">
        <v>8496.5357312965316</v>
      </c>
      <c r="L26" s="76">
        <v>7926.1240979092863</v>
      </c>
      <c r="M26" s="76">
        <v>7732.7653363939089</v>
      </c>
      <c r="N26" s="76">
        <v>7413.3645033315697</v>
      </c>
      <c r="O26" s="76">
        <v>7744.3410002399005</v>
      </c>
      <c r="P26" s="76">
        <v>7566.1047790644798</v>
      </c>
      <c r="Q26" s="76">
        <v>8218.5513413745612</v>
      </c>
    </row>
    <row r="27" spans="1:17" ht="11.45" customHeight="1" x14ac:dyDescent="0.25">
      <c r="A27" s="17" t="s">
        <v>23</v>
      </c>
      <c r="B27" s="75">
        <v>1906</v>
      </c>
      <c r="C27" s="75">
        <v>3213</v>
      </c>
      <c r="D27" s="75">
        <v>3663</v>
      </c>
      <c r="E27" s="75">
        <v>4124</v>
      </c>
      <c r="F27" s="75">
        <v>4373</v>
      </c>
      <c r="G27" s="75">
        <v>4387</v>
      </c>
      <c r="H27" s="75">
        <v>5291</v>
      </c>
      <c r="I27" s="75">
        <v>5122</v>
      </c>
      <c r="J27" s="75">
        <v>6445</v>
      </c>
      <c r="K27" s="75">
        <v>5125</v>
      </c>
      <c r="L27" s="75">
        <v>4547</v>
      </c>
      <c r="M27" s="75">
        <v>4375</v>
      </c>
      <c r="N27" s="75">
        <v>4145</v>
      </c>
      <c r="O27" s="75">
        <v>4284</v>
      </c>
      <c r="P27" s="75">
        <v>3931</v>
      </c>
      <c r="Q27" s="75">
        <v>4054.9999999999995</v>
      </c>
    </row>
    <row r="28" spans="1:17" ht="11.45" customHeight="1" x14ac:dyDescent="0.25">
      <c r="A28" s="15" t="s">
        <v>22</v>
      </c>
      <c r="B28" s="74">
        <v>4489.8738403365842</v>
      </c>
      <c r="C28" s="74">
        <v>4776.9386048973402</v>
      </c>
      <c r="D28" s="74">
        <v>5045.0641516538599</v>
      </c>
      <c r="E28" s="74">
        <v>5123.4522277987508</v>
      </c>
      <c r="F28" s="74">
        <v>5904.7841532937346</v>
      </c>
      <c r="G28" s="74">
        <v>6096.0560706276283</v>
      </c>
      <c r="H28" s="74">
        <v>5618.9407709813422</v>
      </c>
      <c r="I28" s="74">
        <v>5910.9797797400897</v>
      </c>
      <c r="J28" s="74">
        <v>3930.0460585672554</v>
      </c>
      <c r="K28" s="74">
        <v>3371.5357312965316</v>
      </c>
      <c r="L28" s="74">
        <v>3379.1240979092863</v>
      </c>
      <c r="M28" s="74">
        <v>3357.7653363939089</v>
      </c>
      <c r="N28" s="74">
        <v>3268.3645033315697</v>
      </c>
      <c r="O28" s="74">
        <v>3460.3410002399005</v>
      </c>
      <c r="P28" s="74">
        <v>3635.1047790644798</v>
      </c>
      <c r="Q28" s="74">
        <v>4163.5513413745612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15637.955917216148</v>
      </c>
      <c r="C30" s="68">
        <f t="shared" si="35"/>
        <v>16993.095446719803</v>
      </c>
      <c r="D30" s="68">
        <f t="shared" si="35"/>
        <v>18042.04245875324</v>
      </c>
      <c r="E30" s="68">
        <f t="shared" si="35"/>
        <v>18735.172255600104</v>
      </c>
      <c r="F30" s="68">
        <f t="shared" si="35"/>
        <v>19774.721650179381</v>
      </c>
      <c r="G30" s="68">
        <f t="shared" si="35"/>
        <v>20386.457839279559</v>
      </c>
      <c r="H30" s="68">
        <f t="shared" si="35"/>
        <v>21125.843395034524</v>
      </c>
      <c r="I30" s="68">
        <f t="shared" si="35"/>
        <v>22054.090882775428</v>
      </c>
      <c r="J30" s="68">
        <f t="shared" si="35"/>
        <v>24008.507105091903</v>
      </c>
      <c r="K30" s="68">
        <f t="shared" si="35"/>
        <v>23313.684152343994</v>
      </c>
      <c r="L30" s="68">
        <f t="shared" si="35"/>
        <v>23096.016236510666</v>
      </c>
      <c r="M30" s="68">
        <f t="shared" si="35"/>
        <v>22744.016987794937</v>
      </c>
      <c r="N30" s="68">
        <f t="shared" si="35"/>
        <v>22058.319351919294</v>
      </c>
      <c r="O30" s="68">
        <f t="shared" si="35"/>
        <v>22083.90710659344</v>
      </c>
      <c r="P30" s="68">
        <f t="shared" si="35"/>
        <v>22356.798678536634</v>
      </c>
      <c r="Q30" s="68">
        <f t="shared" si="35"/>
        <v>23175.856251667235</v>
      </c>
    </row>
    <row r="31" spans="1:17" ht="11.45" customHeight="1" x14ac:dyDescent="0.25">
      <c r="A31" s="25" t="s">
        <v>39</v>
      </c>
      <c r="B31" s="79">
        <f t="shared" ref="B31:Q31" si="36">B32+B33+B40</f>
        <v>14355.153397256334</v>
      </c>
      <c r="C31" s="79">
        <f t="shared" si="36"/>
        <v>15366.187608112965</v>
      </c>
      <c r="D31" s="79">
        <f t="shared" si="36"/>
        <v>16193.422853825687</v>
      </c>
      <c r="E31" s="79">
        <f t="shared" si="36"/>
        <v>16689.650943871264</v>
      </c>
      <c r="F31" s="79">
        <f t="shared" si="36"/>
        <v>17535.769743549696</v>
      </c>
      <c r="G31" s="79">
        <f t="shared" si="36"/>
        <v>18028.74879159253</v>
      </c>
      <c r="H31" s="79">
        <f t="shared" si="36"/>
        <v>18579.909104536491</v>
      </c>
      <c r="I31" s="79">
        <f t="shared" si="36"/>
        <v>19535.48305807275</v>
      </c>
      <c r="J31" s="79">
        <f t="shared" si="36"/>
        <v>21478.161881789809</v>
      </c>
      <c r="K31" s="79">
        <f t="shared" si="36"/>
        <v>20982.054742960197</v>
      </c>
      <c r="L31" s="79">
        <f t="shared" si="36"/>
        <v>20906.212222624788</v>
      </c>
      <c r="M31" s="79">
        <f t="shared" si="36"/>
        <v>20558.560275836044</v>
      </c>
      <c r="N31" s="79">
        <f t="shared" si="36"/>
        <v>19992.279029862122</v>
      </c>
      <c r="O31" s="79">
        <f t="shared" si="36"/>
        <v>19997.720537309415</v>
      </c>
      <c r="P31" s="79">
        <f t="shared" si="36"/>
        <v>20300.502468186482</v>
      </c>
      <c r="Q31" s="79">
        <f t="shared" si="36"/>
        <v>20865</v>
      </c>
    </row>
    <row r="32" spans="1:17" ht="11.45" customHeight="1" x14ac:dyDescent="0.25">
      <c r="A32" s="23" t="s">
        <v>30</v>
      </c>
      <c r="B32" s="78">
        <v>135.36534989758857</v>
      </c>
      <c r="C32" s="78">
        <v>134.82722645449155</v>
      </c>
      <c r="D32" s="78">
        <v>140.22296786529168</v>
      </c>
      <c r="E32" s="78">
        <v>158.26569162409876</v>
      </c>
      <c r="F32" s="78">
        <v>175.62035732486137</v>
      </c>
      <c r="G32" s="78">
        <v>194.62627542651802</v>
      </c>
      <c r="H32" s="78">
        <v>212.73834925502075</v>
      </c>
      <c r="I32" s="78">
        <v>214.51832224885254</v>
      </c>
      <c r="J32" s="78">
        <v>216.16188178981096</v>
      </c>
      <c r="K32" s="78">
        <v>216.607638442092</v>
      </c>
      <c r="L32" s="78">
        <v>216.52784409286207</v>
      </c>
      <c r="M32" s="78">
        <v>216.41471573040772</v>
      </c>
      <c r="N32" s="78">
        <v>216.59742911813177</v>
      </c>
      <c r="O32" s="78">
        <v>215.98717793656323</v>
      </c>
      <c r="P32" s="78">
        <v>215.50246818648603</v>
      </c>
      <c r="Q32" s="78">
        <v>215</v>
      </c>
    </row>
    <row r="33" spans="1:17" ht="11.45" customHeight="1" x14ac:dyDescent="0.25">
      <c r="A33" s="19" t="s">
        <v>29</v>
      </c>
      <c r="B33" s="76">
        <v>13887.139664771521</v>
      </c>
      <c r="C33" s="76">
        <v>14896.674298901004</v>
      </c>
      <c r="D33" s="76">
        <v>15724.047279005159</v>
      </c>
      <c r="E33" s="76">
        <v>16206.629712484644</v>
      </c>
      <c r="F33" s="76">
        <v>17040.581814368528</v>
      </c>
      <c r="G33" s="76">
        <v>17520.000000000004</v>
      </c>
      <c r="H33" s="76">
        <v>18058</v>
      </c>
      <c r="I33" s="76">
        <v>19011</v>
      </c>
      <c r="J33" s="76">
        <v>20955.999999999996</v>
      </c>
      <c r="K33" s="76">
        <v>20465</v>
      </c>
      <c r="L33" s="76">
        <v>20390</v>
      </c>
      <c r="M33" s="76">
        <v>20050</v>
      </c>
      <c r="N33" s="76">
        <v>19495</v>
      </c>
      <c r="O33" s="76">
        <v>19500.000000000004</v>
      </c>
      <c r="P33" s="76">
        <v>19794.999999999996</v>
      </c>
      <c r="Q33" s="76">
        <v>20350</v>
      </c>
    </row>
    <row r="34" spans="1:17" ht="11.45" customHeight="1" x14ac:dyDescent="0.25">
      <c r="A34" s="62" t="s">
        <v>59</v>
      </c>
      <c r="B34" s="77">
        <v>10863.634265726854</v>
      </c>
      <c r="C34" s="77">
        <v>11446.501312972658</v>
      </c>
      <c r="D34" s="77">
        <v>11715.067303367863</v>
      </c>
      <c r="E34" s="77">
        <v>11026.534328595348</v>
      </c>
      <c r="F34" s="77">
        <v>10865.217895361437</v>
      </c>
      <c r="G34" s="77">
        <v>10438.482112919512</v>
      </c>
      <c r="H34" s="77">
        <v>9842.2536829246037</v>
      </c>
      <c r="I34" s="77">
        <v>9624.8918597953707</v>
      </c>
      <c r="J34" s="77">
        <v>11369.399295161871</v>
      </c>
      <c r="K34" s="77">
        <v>11035.295522232425</v>
      </c>
      <c r="L34" s="77">
        <v>10968.4973231274</v>
      </c>
      <c r="M34" s="77">
        <v>10510.981056494536</v>
      </c>
      <c r="N34" s="77">
        <v>9866.926083476008</v>
      </c>
      <c r="O34" s="77">
        <v>9511.7841301757708</v>
      </c>
      <c r="P34" s="77">
        <v>8681.159921097973</v>
      </c>
      <c r="Q34" s="77">
        <v>8640.0994325398315</v>
      </c>
    </row>
    <row r="35" spans="1:17" ht="11.45" customHeight="1" x14ac:dyDescent="0.25">
      <c r="A35" s="62" t="s">
        <v>58</v>
      </c>
      <c r="B35" s="77">
        <v>2836.3079256228466</v>
      </c>
      <c r="C35" s="77">
        <v>3224.2958030992122</v>
      </c>
      <c r="D35" s="77">
        <v>3762.4296556721674</v>
      </c>
      <c r="E35" s="77">
        <v>4932.7992743753566</v>
      </c>
      <c r="F35" s="77">
        <v>5847.9329561818558</v>
      </c>
      <c r="G35" s="77">
        <v>6648.7729942447095</v>
      </c>
      <c r="H35" s="77">
        <v>7469.2539031068682</v>
      </c>
      <c r="I35" s="77">
        <v>8343.6049261574062</v>
      </c>
      <c r="J35" s="77">
        <v>8222.3371353778075</v>
      </c>
      <c r="K35" s="77">
        <v>7985.2519209410239</v>
      </c>
      <c r="L35" s="77">
        <v>8188.1030965298578</v>
      </c>
      <c r="M35" s="77">
        <v>8370.9157663326532</v>
      </c>
      <c r="N35" s="77">
        <v>8481.6411569417487</v>
      </c>
      <c r="O35" s="77">
        <v>8825.8670704588294</v>
      </c>
      <c r="P35" s="77">
        <v>9848.9587080162382</v>
      </c>
      <c r="Q35" s="77">
        <v>10326.509788809657</v>
      </c>
    </row>
    <row r="36" spans="1:17" ht="11.45" customHeight="1" x14ac:dyDescent="0.25">
      <c r="A36" s="62" t="s">
        <v>57</v>
      </c>
      <c r="B36" s="77">
        <v>187.19747342181984</v>
      </c>
      <c r="C36" s="77">
        <v>225.87718282913426</v>
      </c>
      <c r="D36" s="77">
        <v>246.5503199651277</v>
      </c>
      <c r="E36" s="77">
        <v>247.29610951393997</v>
      </c>
      <c r="F36" s="77">
        <v>327.43096282523578</v>
      </c>
      <c r="G36" s="77">
        <v>432.74489283577901</v>
      </c>
      <c r="H36" s="77">
        <v>746.49241396852847</v>
      </c>
      <c r="I36" s="77">
        <v>1042.5032140472235</v>
      </c>
      <c r="J36" s="77">
        <v>1364.2635694603212</v>
      </c>
      <c r="K36" s="77">
        <v>1444.2317036813863</v>
      </c>
      <c r="L36" s="77">
        <v>1233.0000594904477</v>
      </c>
      <c r="M36" s="77">
        <v>1167.7024983922256</v>
      </c>
      <c r="N36" s="77">
        <v>1145.3857747811205</v>
      </c>
      <c r="O36" s="77">
        <v>1161.1527024199706</v>
      </c>
      <c r="P36" s="77">
        <v>1262.809347140786</v>
      </c>
      <c r="Q36" s="77">
        <v>1379.748419667495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0.22085314516465199</v>
      </c>
      <c r="L37" s="77">
        <v>0.39952085229545897</v>
      </c>
      <c r="M37" s="77">
        <v>0.40067878058458767</v>
      </c>
      <c r="N37" s="77">
        <v>0.59395816296896631</v>
      </c>
      <c r="O37" s="77">
        <v>0.67407353834144967</v>
      </c>
      <c r="P37" s="77">
        <v>0.86280015089123618</v>
      </c>
      <c r="Q37" s="77">
        <v>0.84028089528941097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3.8592935384144468E-2</v>
      </c>
      <c r="Q38" s="77">
        <v>0.55457954296580902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0.45302663815525035</v>
      </c>
      <c r="O39" s="77">
        <v>0.52202340708748685</v>
      </c>
      <c r="P39" s="77">
        <v>1.1706306587266893</v>
      </c>
      <c r="Q39" s="77">
        <v>2.2474985447619908</v>
      </c>
    </row>
    <row r="40" spans="1:17" ht="11.45" customHeight="1" x14ac:dyDescent="0.25">
      <c r="A40" s="19" t="s">
        <v>28</v>
      </c>
      <c r="B40" s="76">
        <v>332.64838258722358</v>
      </c>
      <c r="C40" s="76">
        <v>334.68608275746885</v>
      </c>
      <c r="D40" s="76">
        <v>329.15260695523693</v>
      </c>
      <c r="E40" s="76">
        <v>324.75553976251979</v>
      </c>
      <c r="F40" s="76">
        <v>319.56757185630613</v>
      </c>
      <c r="G40" s="76">
        <v>314.12251616600895</v>
      </c>
      <c r="H40" s="76">
        <v>309.17075528147029</v>
      </c>
      <c r="I40" s="76">
        <v>309.96473582389677</v>
      </c>
      <c r="J40" s="76">
        <v>306.00000000000006</v>
      </c>
      <c r="K40" s="76">
        <v>300.4471045181059</v>
      </c>
      <c r="L40" s="76">
        <v>299.68437853192364</v>
      </c>
      <c r="M40" s="76">
        <v>292.14556010563786</v>
      </c>
      <c r="N40" s="76">
        <v>280.68160074399168</v>
      </c>
      <c r="O40" s="76">
        <v>281.73335937284804</v>
      </c>
      <c r="P40" s="76">
        <v>290</v>
      </c>
      <c r="Q40" s="76">
        <v>300</v>
      </c>
    </row>
    <row r="41" spans="1:17" ht="11.45" customHeight="1" x14ac:dyDescent="0.25">
      <c r="A41" s="62" t="s">
        <v>59</v>
      </c>
      <c r="B41" s="75">
        <v>0.98481040583006929</v>
      </c>
      <c r="C41" s="75">
        <v>1.0320440793679511</v>
      </c>
      <c r="D41" s="75">
        <v>1.0350354447115233</v>
      </c>
      <c r="E41" s="75">
        <v>0.99047575420020173</v>
      </c>
      <c r="F41" s="75">
        <v>0.92406960374227309</v>
      </c>
      <c r="G41" s="75">
        <v>0.92780177000509234</v>
      </c>
      <c r="H41" s="75">
        <v>0.93105519052410679</v>
      </c>
      <c r="I41" s="75">
        <v>0.84770796640390034</v>
      </c>
      <c r="J41" s="75">
        <v>0.93703242433154521</v>
      </c>
      <c r="K41" s="75">
        <v>0.85868887249973014</v>
      </c>
      <c r="L41" s="75">
        <v>0.83336510926557705</v>
      </c>
      <c r="M41" s="75">
        <v>0.75321644776421182</v>
      </c>
      <c r="N41" s="75">
        <v>0.73697092764334005</v>
      </c>
      <c r="O41" s="75">
        <v>0.84309825472363109</v>
      </c>
      <c r="P41" s="75">
        <v>0.78834570459291264</v>
      </c>
      <c r="Q41" s="75">
        <v>0.73847311016185258</v>
      </c>
    </row>
    <row r="42" spans="1:17" ht="11.45" customHeight="1" x14ac:dyDescent="0.25">
      <c r="A42" s="62" t="s">
        <v>58</v>
      </c>
      <c r="B42" s="75">
        <v>331.66357218139353</v>
      </c>
      <c r="C42" s="75">
        <v>333.6540386781009</v>
      </c>
      <c r="D42" s="75">
        <v>328.11757151052541</v>
      </c>
      <c r="E42" s="75">
        <v>323.7650640083196</v>
      </c>
      <c r="F42" s="75">
        <v>318.64350225256385</v>
      </c>
      <c r="G42" s="75">
        <v>313.19471439600386</v>
      </c>
      <c r="H42" s="75">
        <v>308.2397000909462</v>
      </c>
      <c r="I42" s="75">
        <v>309.09483713159244</v>
      </c>
      <c r="J42" s="75">
        <v>305.04078225458551</v>
      </c>
      <c r="K42" s="75">
        <v>298.1733121601132</v>
      </c>
      <c r="L42" s="75">
        <v>297.40675021619296</v>
      </c>
      <c r="M42" s="75">
        <v>289.97857114234904</v>
      </c>
      <c r="N42" s="75">
        <v>278.20832951966457</v>
      </c>
      <c r="O42" s="75">
        <v>277.06789797490285</v>
      </c>
      <c r="P42" s="75">
        <v>281.36131921809044</v>
      </c>
      <c r="Q42" s="75">
        <v>291.28573118791275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2.2190725900444346E-2</v>
      </c>
      <c r="J43" s="75">
        <v>2.218532108297154E-2</v>
      </c>
      <c r="K43" s="75">
        <v>2.2263307177656146E-2</v>
      </c>
      <c r="L43" s="75">
        <v>2.3178340110543375E-2</v>
      </c>
      <c r="M43" s="75">
        <v>4.6316191267067486E-2</v>
      </c>
      <c r="N43" s="75">
        <v>4.6242076088699381E-2</v>
      </c>
      <c r="O43" s="75">
        <v>0.30075000942501373</v>
      </c>
      <c r="P43" s="75">
        <v>0.34766045572547438</v>
      </c>
      <c r="Q43" s="75">
        <v>0.35925718872738766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1.392840178315327</v>
      </c>
      <c r="L44" s="75">
        <v>1.4210848663545639</v>
      </c>
      <c r="M44" s="75">
        <v>1.367456324257549</v>
      </c>
      <c r="N44" s="75">
        <v>1.690058220595138</v>
      </c>
      <c r="O44" s="75">
        <v>3.5216131337965031</v>
      </c>
      <c r="P44" s="75">
        <v>7.5026746215911713</v>
      </c>
      <c r="Q44" s="75">
        <v>7.5292232415518008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8.7315271646211778E-2</v>
      </c>
    </row>
    <row r="46" spans="1:17" ht="11.45" customHeight="1" x14ac:dyDescent="0.25">
      <c r="A46" s="25" t="s">
        <v>18</v>
      </c>
      <c r="B46" s="79">
        <f t="shared" ref="B46" si="37">B47+B53</f>
        <v>1282.8025199598142</v>
      </c>
      <c r="C46" s="79">
        <f t="shared" ref="C46:Q46" si="38">C47+C53</f>
        <v>1626.9078386068395</v>
      </c>
      <c r="D46" s="79">
        <f t="shared" si="38"/>
        <v>1848.6196049275534</v>
      </c>
      <c r="E46" s="79">
        <f t="shared" si="38"/>
        <v>2045.5213117288386</v>
      </c>
      <c r="F46" s="79">
        <f t="shared" si="38"/>
        <v>2238.9519066296857</v>
      </c>
      <c r="G46" s="79">
        <f t="shared" si="38"/>
        <v>2357.7090476870299</v>
      </c>
      <c r="H46" s="79">
        <f t="shared" si="38"/>
        <v>2545.9342904980326</v>
      </c>
      <c r="I46" s="79">
        <f t="shared" si="38"/>
        <v>2518.607824702679</v>
      </c>
      <c r="J46" s="79">
        <f t="shared" si="38"/>
        <v>2530.3452233020935</v>
      </c>
      <c r="K46" s="79">
        <f t="shared" si="38"/>
        <v>2331.6294093837987</v>
      </c>
      <c r="L46" s="79">
        <f t="shared" si="38"/>
        <v>2189.8040138858792</v>
      </c>
      <c r="M46" s="79">
        <f t="shared" si="38"/>
        <v>2185.4567119588955</v>
      </c>
      <c r="N46" s="79">
        <f t="shared" si="38"/>
        <v>2066.0403220571725</v>
      </c>
      <c r="O46" s="79">
        <f t="shared" si="38"/>
        <v>2086.1865692840265</v>
      </c>
      <c r="P46" s="79">
        <f t="shared" si="38"/>
        <v>2056.2962103501532</v>
      </c>
      <c r="Q46" s="79">
        <f t="shared" si="38"/>
        <v>2310.8562516672364</v>
      </c>
    </row>
    <row r="47" spans="1:17" ht="11.45" customHeight="1" x14ac:dyDescent="0.25">
      <c r="A47" s="23" t="s">
        <v>27</v>
      </c>
      <c r="B47" s="78">
        <v>769.731791105713</v>
      </c>
      <c r="C47" s="78">
        <v>965.36239514257227</v>
      </c>
      <c r="D47" s="78">
        <v>1066.144079567599</v>
      </c>
      <c r="E47" s="78">
        <v>1180.3537968447733</v>
      </c>
      <c r="F47" s="78">
        <v>1282.9739745250679</v>
      </c>
      <c r="G47" s="78">
        <v>1386.4655113586593</v>
      </c>
      <c r="H47" s="78">
        <v>1503.3197435629781</v>
      </c>
      <c r="I47" s="78">
        <v>1476.1950831383231</v>
      </c>
      <c r="J47" s="78">
        <v>1536.2943443698441</v>
      </c>
      <c r="K47" s="78">
        <v>1485.081252112494</v>
      </c>
      <c r="L47" s="78">
        <v>1383.5154062112269</v>
      </c>
      <c r="M47" s="78">
        <v>1384.8517482376931</v>
      </c>
      <c r="N47" s="78">
        <v>1309.0516511195453</v>
      </c>
      <c r="O47" s="78">
        <v>1309.8370442866385</v>
      </c>
      <c r="P47" s="78">
        <v>1303.9654532072529</v>
      </c>
      <c r="Q47" s="78">
        <v>1512.4958999931109</v>
      </c>
    </row>
    <row r="48" spans="1:17" ht="11.45" customHeight="1" x14ac:dyDescent="0.25">
      <c r="A48" s="62" t="s">
        <v>59</v>
      </c>
      <c r="B48" s="77">
        <v>144.24773482961922</v>
      </c>
      <c r="C48" s="77">
        <v>175.72306630992267</v>
      </c>
      <c r="D48" s="77">
        <v>172.78049088414761</v>
      </c>
      <c r="E48" s="77">
        <v>166.14520408419696</v>
      </c>
      <c r="F48" s="77">
        <v>156.08686314058687</v>
      </c>
      <c r="G48" s="77">
        <v>147.72136748848007</v>
      </c>
      <c r="H48" s="77">
        <v>145.85910132252485</v>
      </c>
      <c r="I48" s="77">
        <v>114.80154318804264</v>
      </c>
      <c r="J48" s="77">
        <v>111.52225328343614</v>
      </c>
      <c r="K48" s="77">
        <v>97.39472514536925</v>
      </c>
      <c r="L48" s="77">
        <v>84.13568689025162</v>
      </c>
      <c r="M48" s="77">
        <v>79.433471802507853</v>
      </c>
      <c r="N48" s="77">
        <v>57.200453691364771</v>
      </c>
      <c r="O48" s="77">
        <v>54.620046753975849</v>
      </c>
      <c r="P48" s="77">
        <v>52.621735283598397</v>
      </c>
      <c r="Q48" s="77">
        <v>50.341428382773977</v>
      </c>
    </row>
    <row r="49" spans="1:17" ht="11.45" customHeight="1" x14ac:dyDescent="0.25">
      <c r="A49" s="62" t="s">
        <v>58</v>
      </c>
      <c r="B49" s="77">
        <v>625.48405627609372</v>
      </c>
      <c r="C49" s="77">
        <v>789.63932883264954</v>
      </c>
      <c r="D49" s="77">
        <v>893.36358868345144</v>
      </c>
      <c r="E49" s="77">
        <v>1014.1882280156782</v>
      </c>
      <c r="F49" s="77">
        <v>1126.8667229392495</v>
      </c>
      <c r="G49" s="77">
        <v>1238.7135260525965</v>
      </c>
      <c r="H49" s="77">
        <v>1357.4299889859053</v>
      </c>
      <c r="I49" s="77">
        <v>1359.5177909998595</v>
      </c>
      <c r="J49" s="77">
        <v>1419.9744992187527</v>
      </c>
      <c r="K49" s="77">
        <v>1381.4346551170561</v>
      </c>
      <c r="L49" s="77">
        <v>1292.9579647985308</v>
      </c>
      <c r="M49" s="77">
        <v>1299.2311052676305</v>
      </c>
      <c r="N49" s="77">
        <v>1245.4157873849533</v>
      </c>
      <c r="O49" s="77">
        <v>1248.1460813976232</v>
      </c>
      <c r="P49" s="77">
        <v>1243.7893330358893</v>
      </c>
      <c r="Q49" s="77">
        <v>1453.6232984690953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1.8450786228387155</v>
      </c>
      <c r="J50" s="77">
        <v>4.7464715779872249</v>
      </c>
      <c r="K50" s="77">
        <v>5.8390514112711136</v>
      </c>
      <c r="L50" s="77">
        <v>5.94478112010193</v>
      </c>
      <c r="M50" s="77">
        <v>5.7032339115936912</v>
      </c>
      <c r="N50" s="77">
        <v>5.7382007826915542</v>
      </c>
      <c r="O50" s="77">
        <v>6.3597616394077789</v>
      </c>
      <c r="P50" s="77">
        <v>6.8327536420688917</v>
      </c>
      <c r="Q50" s="77">
        <v>7.4803430367137365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0.3514133947781834</v>
      </c>
      <c r="L51" s="77">
        <v>0.41549814882826136</v>
      </c>
      <c r="M51" s="77">
        <v>0.43265841132181737</v>
      </c>
      <c r="N51" s="77">
        <v>0.62535963876435086</v>
      </c>
      <c r="O51" s="77">
        <v>0.63929857141575508</v>
      </c>
      <c r="P51" s="77">
        <v>0.63943196486407916</v>
      </c>
      <c r="Q51" s="77">
        <v>0.68071399876006033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2.0364744898178307E-2</v>
      </c>
      <c r="F52" s="77">
        <v>2.0388445231369089E-2</v>
      </c>
      <c r="G52" s="77">
        <v>3.0617817582563954E-2</v>
      </c>
      <c r="H52" s="77">
        <v>3.0653254548125647E-2</v>
      </c>
      <c r="I52" s="77">
        <v>3.0670327582422718E-2</v>
      </c>
      <c r="J52" s="77">
        <v>5.1120289668000148E-2</v>
      </c>
      <c r="K52" s="77">
        <v>6.1407044019365586E-2</v>
      </c>
      <c r="L52" s="77">
        <v>6.1475253514264944E-2</v>
      </c>
      <c r="M52" s="77">
        <v>5.1278844639044849E-2</v>
      </c>
      <c r="N52" s="77">
        <v>7.1849621771245764E-2</v>
      </c>
      <c r="O52" s="77">
        <v>7.1855924216026629E-2</v>
      </c>
      <c r="P52" s="77">
        <v>8.2199280832346247E-2</v>
      </c>
      <c r="Q52" s="77">
        <v>0.3701161057679197</v>
      </c>
    </row>
    <row r="53" spans="1:17" ht="11.45" customHeight="1" x14ac:dyDescent="0.25">
      <c r="A53" s="19" t="s">
        <v>24</v>
      </c>
      <c r="B53" s="76">
        <v>513.07072885410105</v>
      </c>
      <c r="C53" s="76">
        <v>661.54544346426735</v>
      </c>
      <c r="D53" s="76">
        <v>782.47552535995442</v>
      </c>
      <c r="E53" s="76">
        <v>865.16751488406521</v>
      </c>
      <c r="F53" s="76">
        <v>955.97793210461782</v>
      </c>
      <c r="G53" s="76">
        <v>971.24353632837028</v>
      </c>
      <c r="H53" s="76">
        <v>1042.6145469350545</v>
      </c>
      <c r="I53" s="76">
        <v>1042.4127415643559</v>
      </c>
      <c r="J53" s="76">
        <v>994.05087893224936</v>
      </c>
      <c r="K53" s="76">
        <v>846.5481572713046</v>
      </c>
      <c r="L53" s="76">
        <v>806.28860767465221</v>
      </c>
      <c r="M53" s="76">
        <v>800.60496372120224</v>
      </c>
      <c r="N53" s="76">
        <v>756.98867093762715</v>
      </c>
      <c r="O53" s="76">
        <v>776.34952499738824</v>
      </c>
      <c r="P53" s="76">
        <v>752.33075714290021</v>
      </c>
      <c r="Q53" s="76">
        <v>798.36035167412535</v>
      </c>
    </row>
    <row r="54" spans="1:17" ht="11.45" customHeight="1" x14ac:dyDescent="0.25">
      <c r="A54" s="17" t="s">
        <v>23</v>
      </c>
      <c r="B54" s="75">
        <v>190.37610550814586</v>
      </c>
      <c r="C54" s="75">
        <v>318.35174553917767</v>
      </c>
      <c r="D54" s="75">
        <v>422.74274631497286</v>
      </c>
      <c r="E54" s="75">
        <v>498.46330488750971</v>
      </c>
      <c r="F54" s="75">
        <v>528.55965865011638</v>
      </c>
      <c r="G54" s="75">
        <v>530.25182311869662</v>
      </c>
      <c r="H54" s="75">
        <v>639.51730023273853</v>
      </c>
      <c r="I54" s="75">
        <v>619.09045771916215</v>
      </c>
      <c r="J54" s="75">
        <v>709</v>
      </c>
      <c r="K54" s="75">
        <v>599</v>
      </c>
      <c r="L54" s="75">
        <v>566</v>
      </c>
      <c r="M54" s="75">
        <v>561</v>
      </c>
      <c r="N54" s="75">
        <v>523</v>
      </c>
      <c r="O54" s="75">
        <v>529</v>
      </c>
      <c r="P54" s="75">
        <v>493</v>
      </c>
      <c r="Q54" s="75">
        <v>499</v>
      </c>
    </row>
    <row r="55" spans="1:17" ht="11.45" customHeight="1" x14ac:dyDescent="0.25">
      <c r="A55" s="15" t="s">
        <v>22</v>
      </c>
      <c r="B55" s="74">
        <v>322.69462334595516</v>
      </c>
      <c r="C55" s="74">
        <v>343.19369792508968</v>
      </c>
      <c r="D55" s="74">
        <v>359.7327790449815</v>
      </c>
      <c r="E55" s="74">
        <v>366.70420999655551</v>
      </c>
      <c r="F55" s="74">
        <v>427.4182734545015</v>
      </c>
      <c r="G55" s="74">
        <v>440.99171320967372</v>
      </c>
      <c r="H55" s="74">
        <v>403.09724670231594</v>
      </c>
      <c r="I55" s="74">
        <v>423.32228384519379</v>
      </c>
      <c r="J55" s="74">
        <v>285.05087893224942</v>
      </c>
      <c r="K55" s="74">
        <v>247.54815727130458</v>
      </c>
      <c r="L55" s="74">
        <v>240.28860767465221</v>
      </c>
      <c r="M55" s="74">
        <v>239.60496372120221</v>
      </c>
      <c r="N55" s="74">
        <v>233.98867093762721</v>
      </c>
      <c r="O55" s="74">
        <v>247.34952499738827</v>
      </c>
      <c r="P55" s="74">
        <v>259.33075714290021</v>
      </c>
      <c r="Q55" s="74">
        <v>299.36035167412535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1317794.4073334818</v>
      </c>
      <c r="C57" s="41">
        <f t="shared" ref="C57:Q57" si="40">C58+C73</f>
        <v>1395853.5729167657</v>
      </c>
      <c r="D57" s="41">
        <f t="shared" si="40"/>
        <v>1453287.1503417057</v>
      </c>
      <c r="E57" s="41">
        <f t="shared" si="40"/>
        <v>1532541.1671764301</v>
      </c>
      <c r="F57" s="41">
        <f t="shared" si="40"/>
        <v>1601236.4502759352</v>
      </c>
      <c r="G57" s="41">
        <f t="shared" si="40"/>
        <v>1666392.1378024668</v>
      </c>
      <c r="H57" s="41">
        <f t="shared" si="40"/>
        <v>1748179.3205494389</v>
      </c>
      <c r="I57" s="41">
        <f t="shared" si="40"/>
        <v>1835086.2621628847</v>
      </c>
      <c r="J57" s="41">
        <f t="shared" si="40"/>
        <v>1890173.5397521441</v>
      </c>
      <c r="K57" s="41">
        <f t="shared" si="40"/>
        <v>1871003.3312620153</v>
      </c>
      <c r="L57" s="41">
        <f t="shared" si="40"/>
        <v>1846509.9247961724</v>
      </c>
      <c r="M57" s="41">
        <f t="shared" si="40"/>
        <v>1842008.8819261319</v>
      </c>
      <c r="N57" s="41">
        <f t="shared" si="40"/>
        <v>1761023.8078933838</v>
      </c>
      <c r="O57" s="41">
        <f t="shared" si="40"/>
        <v>1763902.9944117339</v>
      </c>
      <c r="P57" s="41">
        <f t="shared" si="40"/>
        <v>1791470.9500840341</v>
      </c>
      <c r="Q57" s="41">
        <f t="shared" si="40"/>
        <v>1832707.8864902838</v>
      </c>
    </row>
    <row r="58" spans="1:17" ht="11.45" customHeight="1" x14ac:dyDescent="0.25">
      <c r="A58" s="25" t="s">
        <v>39</v>
      </c>
      <c r="B58" s="40">
        <f t="shared" ref="B58" si="41">B59+B60+B67</f>
        <v>1222180</v>
      </c>
      <c r="C58" s="40">
        <f t="shared" ref="C58:Q58" si="42">C59+C60+C67</f>
        <v>1274844</v>
      </c>
      <c r="D58" s="40">
        <f t="shared" si="42"/>
        <v>1321949</v>
      </c>
      <c r="E58" s="40">
        <f t="shared" si="42"/>
        <v>1389922</v>
      </c>
      <c r="F58" s="40">
        <f t="shared" si="42"/>
        <v>1450723</v>
      </c>
      <c r="G58" s="40">
        <f t="shared" si="42"/>
        <v>1511220</v>
      </c>
      <c r="H58" s="40">
        <f t="shared" si="42"/>
        <v>1578357</v>
      </c>
      <c r="I58" s="40">
        <f t="shared" si="42"/>
        <v>1668652</v>
      </c>
      <c r="J58" s="40">
        <f t="shared" si="42"/>
        <v>1715531</v>
      </c>
      <c r="K58" s="40">
        <f t="shared" si="42"/>
        <v>1707118</v>
      </c>
      <c r="L58" s="40">
        <f t="shared" si="42"/>
        <v>1686634</v>
      </c>
      <c r="M58" s="40">
        <f t="shared" si="42"/>
        <v>1683177</v>
      </c>
      <c r="N58" s="40">
        <f t="shared" si="42"/>
        <v>1610669</v>
      </c>
      <c r="O58" s="40">
        <f t="shared" si="42"/>
        <v>1611667</v>
      </c>
      <c r="P58" s="40">
        <f t="shared" si="42"/>
        <v>1636360</v>
      </c>
      <c r="Q58" s="40">
        <f t="shared" si="42"/>
        <v>1660592</v>
      </c>
    </row>
    <row r="59" spans="1:17" ht="11.45" customHeight="1" x14ac:dyDescent="0.25">
      <c r="A59" s="23" t="s">
        <v>30</v>
      </c>
      <c r="B59" s="39">
        <v>81543</v>
      </c>
      <c r="C59" s="39">
        <v>81138</v>
      </c>
      <c r="D59" s="39">
        <v>85217</v>
      </c>
      <c r="E59" s="39">
        <v>99137</v>
      </c>
      <c r="F59" s="39">
        <v>112907</v>
      </c>
      <c r="G59" s="39">
        <v>128382</v>
      </c>
      <c r="H59" s="39">
        <v>143486</v>
      </c>
      <c r="I59" s="39">
        <v>149590</v>
      </c>
      <c r="J59" s="39">
        <v>155409</v>
      </c>
      <c r="K59" s="39">
        <v>157018</v>
      </c>
      <c r="L59" s="39">
        <v>156729</v>
      </c>
      <c r="M59" s="39">
        <v>156320</v>
      </c>
      <c r="N59" s="39">
        <v>156981</v>
      </c>
      <c r="O59" s="39">
        <v>154782</v>
      </c>
      <c r="P59" s="39">
        <v>153053</v>
      </c>
      <c r="Q59" s="39">
        <v>151277</v>
      </c>
    </row>
    <row r="60" spans="1:17" ht="11.45" customHeight="1" x14ac:dyDescent="0.25">
      <c r="A60" s="19" t="s">
        <v>29</v>
      </c>
      <c r="B60" s="38">
        <f>SUM(B61:B66)</f>
        <v>1132000</v>
      </c>
      <c r="C60" s="38">
        <f t="shared" ref="C60:Q60" si="43">SUM(C61:C66)</f>
        <v>1185000</v>
      </c>
      <c r="D60" s="38">
        <f t="shared" si="43"/>
        <v>1228000</v>
      </c>
      <c r="E60" s="38">
        <f t="shared" si="43"/>
        <v>1282000</v>
      </c>
      <c r="F60" s="38">
        <f t="shared" si="43"/>
        <v>1329000</v>
      </c>
      <c r="G60" s="38">
        <f t="shared" si="43"/>
        <v>1374000</v>
      </c>
      <c r="H60" s="38">
        <f t="shared" si="43"/>
        <v>1426000</v>
      </c>
      <c r="I60" s="38">
        <f t="shared" si="43"/>
        <v>1510000</v>
      </c>
      <c r="J60" s="38">
        <f t="shared" si="43"/>
        <v>1551000</v>
      </c>
      <c r="K60" s="38">
        <f t="shared" si="43"/>
        <v>1541000</v>
      </c>
      <c r="L60" s="38">
        <f t="shared" si="43"/>
        <v>1521000</v>
      </c>
      <c r="M60" s="38">
        <f t="shared" si="43"/>
        <v>1518000</v>
      </c>
      <c r="N60" s="38">
        <f t="shared" si="43"/>
        <v>1445000</v>
      </c>
      <c r="O60" s="38">
        <f t="shared" si="43"/>
        <v>1448000</v>
      </c>
      <c r="P60" s="38">
        <f t="shared" si="43"/>
        <v>1474000</v>
      </c>
      <c r="Q60" s="38">
        <f t="shared" si="43"/>
        <v>1499802</v>
      </c>
    </row>
    <row r="61" spans="1:17" ht="11.45" customHeight="1" x14ac:dyDescent="0.25">
      <c r="A61" s="62" t="s">
        <v>59</v>
      </c>
      <c r="B61" s="42">
        <v>891000</v>
      </c>
      <c r="C61" s="42">
        <v>912363</v>
      </c>
      <c r="D61" s="42">
        <v>922888</v>
      </c>
      <c r="E61" s="42">
        <v>934593</v>
      </c>
      <c r="F61" s="42">
        <v>934563</v>
      </c>
      <c r="G61" s="42">
        <v>935751</v>
      </c>
      <c r="H61" s="42">
        <v>936556</v>
      </c>
      <c r="I61" s="42">
        <v>949694</v>
      </c>
      <c r="J61" s="42">
        <v>952727</v>
      </c>
      <c r="K61" s="42">
        <v>923553</v>
      </c>
      <c r="L61" s="42">
        <v>909206</v>
      </c>
      <c r="M61" s="42">
        <v>896079</v>
      </c>
      <c r="N61" s="42">
        <v>827557</v>
      </c>
      <c r="O61" s="42">
        <v>815259</v>
      </c>
      <c r="P61" s="42">
        <v>794164</v>
      </c>
      <c r="Q61" s="42">
        <v>773482</v>
      </c>
    </row>
    <row r="62" spans="1:17" ht="11.45" customHeight="1" x14ac:dyDescent="0.25">
      <c r="A62" s="62" t="s">
        <v>58</v>
      </c>
      <c r="B62" s="42">
        <v>228000</v>
      </c>
      <c r="C62" s="42">
        <v>257713</v>
      </c>
      <c r="D62" s="42">
        <v>289205</v>
      </c>
      <c r="E62" s="42">
        <v>330611</v>
      </c>
      <c r="F62" s="42">
        <v>372842</v>
      </c>
      <c r="G62" s="42">
        <v>409147</v>
      </c>
      <c r="H62" s="42">
        <v>440278</v>
      </c>
      <c r="I62" s="42">
        <v>490352</v>
      </c>
      <c r="J62" s="42">
        <v>506769</v>
      </c>
      <c r="K62" s="42">
        <v>508721</v>
      </c>
      <c r="L62" s="42">
        <v>519547</v>
      </c>
      <c r="M62" s="42">
        <v>531045</v>
      </c>
      <c r="N62" s="42">
        <v>533184</v>
      </c>
      <c r="O62" s="42">
        <v>550348</v>
      </c>
      <c r="P62" s="42">
        <v>592209</v>
      </c>
      <c r="Q62" s="42">
        <v>633584</v>
      </c>
    </row>
    <row r="63" spans="1:17" ht="11.45" customHeight="1" x14ac:dyDescent="0.25">
      <c r="A63" s="62" t="s">
        <v>57</v>
      </c>
      <c r="B63" s="42">
        <v>13000</v>
      </c>
      <c r="C63" s="42">
        <v>14924</v>
      </c>
      <c r="D63" s="42">
        <v>15907</v>
      </c>
      <c r="E63" s="42">
        <v>16796</v>
      </c>
      <c r="F63" s="42">
        <v>21595</v>
      </c>
      <c r="G63" s="42">
        <v>29102</v>
      </c>
      <c r="H63" s="42">
        <v>49166</v>
      </c>
      <c r="I63" s="42">
        <v>69954</v>
      </c>
      <c r="J63" s="42">
        <v>91504</v>
      </c>
      <c r="K63" s="42">
        <v>108712</v>
      </c>
      <c r="L63" s="42">
        <v>92222</v>
      </c>
      <c r="M63" s="42">
        <v>90851</v>
      </c>
      <c r="N63" s="42">
        <v>84191</v>
      </c>
      <c r="O63" s="42">
        <v>82316</v>
      </c>
      <c r="P63" s="42">
        <v>87488</v>
      </c>
      <c r="Q63" s="42">
        <v>92481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14</v>
      </c>
      <c r="L64" s="42">
        <v>25</v>
      </c>
      <c r="M64" s="42">
        <v>25</v>
      </c>
      <c r="N64" s="42">
        <v>35</v>
      </c>
      <c r="O64" s="42">
        <v>39</v>
      </c>
      <c r="P64" s="42">
        <v>51</v>
      </c>
      <c r="Q64" s="42">
        <v>50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3</v>
      </c>
      <c r="Q65" s="42">
        <v>42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33</v>
      </c>
      <c r="O66" s="42">
        <v>38</v>
      </c>
      <c r="P66" s="42">
        <v>85</v>
      </c>
      <c r="Q66" s="42">
        <v>163</v>
      </c>
    </row>
    <row r="67" spans="1:17" ht="11.45" customHeight="1" x14ac:dyDescent="0.25">
      <c r="A67" s="19" t="s">
        <v>28</v>
      </c>
      <c r="B67" s="38">
        <f>SUM(B68:B72)</f>
        <v>8637</v>
      </c>
      <c r="C67" s="38">
        <f t="shared" ref="C67:Q67" si="44">SUM(C68:C72)</f>
        <v>8706</v>
      </c>
      <c r="D67" s="38">
        <f t="shared" si="44"/>
        <v>8732</v>
      </c>
      <c r="E67" s="38">
        <f t="shared" si="44"/>
        <v>8785</v>
      </c>
      <c r="F67" s="38">
        <f t="shared" si="44"/>
        <v>8816</v>
      </c>
      <c r="G67" s="38">
        <f t="shared" si="44"/>
        <v>8838</v>
      </c>
      <c r="H67" s="38">
        <f t="shared" si="44"/>
        <v>8871</v>
      </c>
      <c r="I67" s="38">
        <f t="shared" si="44"/>
        <v>9062</v>
      </c>
      <c r="J67" s="38">
        <f t="shared" si="44"/>
        <v>9122</v>
      </c>
      <c r="K67" s="38">
        <f t="shared" si="44"/>
        <v>9100</v>
      </c>
      <c r="L67" s="38">
        <f t="shared" si="44"/>
        <v>8905</v>
      </c>
      <c r="M67" s="38">
        <f t="shared" si="44"/>
        <v>8857</v>
      </c>
      <c r="N67" s="38">
        <f t="shared" si="44"/>
        <v>8688</v>
      </c>
      <c r="O67" s="38">
        <f t="shared" si="44"/>
        <v>8885</v>
      </c>
      <c r="P67" s="38">
        <f t="shared" si="44"/>
        <v>9307</v>
      </c>
      <c r="Q67" s="38">
        <f t="shared" si="44"/>
        <v>9513</v>
      </c>
    </row>
    <row r="68" spans="1:17" ht="11.45" customHeight="1" x14ac:dyDescent="0.25">
      <c r="A68" s="62" t="s">
        <v>59</v>
      </c>
      <c r="B68" s="37">
        <v>40</v>
      </c>
      <c r="C68" s="37">
        <v>42</v>
      </c>
      <c r="D68" s="37">
        <v>43</v>
      </c>
      <c r="E68" s="37">
        <v>42</v>
      </c>
      <c r="F68" s="37">
        <v>40</v>
      </c>
      <c r="G68" s="37">
        <v>41</v>
      </c>
      <c r="H68" s="37">
        <v>42</v>
      </c>
      <c r="I68" s="37">
        <v>39</v>
      </c>
      <c r="J68" s="37">
        <v>44</v>
      </c>
      <c r="K68" s="37">
        <v>41</v>
      </c>
      <c r="L68" s="37">
        <v>39</v>
      </c>
      <c r="M68" s="37">
        <v>36</v>
      </c>
      <c r="N68" s="37">
        <v>36</v>
      </c>
      <c r="O68" s="37">
        <v>42</v>
      </c>
      <c r="P68" s="37">
        <v>40</v>
      </c>
      <c r="Q68" s="37">
        <v>37</v>
      </c>
    </row>
    <row r="69" spans="1:17" ht="11.45" customHeight="1" x14ac:dyDescent="0.25">
      <c r="A69" s="62" t="s">
        <v>58</v>
      </c>
      <c r="B69" s="37">
        <v>8597</v>
      </c>
      <c r="C69" s="37">
        <v>8664</v>
      </c>
      <c r="D69" s="37">
        <v>8689</v>
      </c>
      <c r="E69" s="37">
        <v>8743</v>
      </c>
      <c r="F69" s="37">
        <v>8776</v>
      </c>
      <c r="G69" s="37">
        <v>8797</v>
      </c>
      <c r="H69" s="37">
        <v>8829</v>
      </c>
      <c r="I69" s="37">
        <v>9022</v>
      </c>
      <c r="J69" s="37">
        <v>9077</v>
      </c>
      <c r="K69" s="37">
        <v>9000</v>
      </c>
      <c r="L69" s="37">
        <v>8807</v>
      </c>
      <c r="M69" s="37">
        <v>8762</v>
      </c>
      <c r="N69" s="37">
        <v>8578</v>
      </c>
      <c r="O69" s="37">
        <v>8677</v>
      </c>
      <c r="P69" s="37">
        <v>8920</v>
      </c>
      <c r="Q69" s="37">
        <v>9130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1</v>
      </c>
      <c r="J70" s="37">
        <v>1</v>
      </c>
      <c r="K70" s="37">
        <v>1</v>
      </c>
      <c r="L70" s="37">
        <v>1</v>
      </c>
      <c r="M70" s="37">
        <v>2</v>
      </c>
      <c r="N70" s="37">
        <v>2</v>
      </c>
      <c r="O70" s="37">
        <v>13</v>
      </c>
      <c r="P70" s="37">
        <v>15</v>
      </c>
      <c r="Q70" s="37">
        <v>15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58</v>
      </c>
      <c r="L71" s="37">
        <v>58</v>
      </c>
      <c r="M71" s="37">
        <v>57</v>
      </c>
      <c r="N71" s="37">
        <v>72</v>
      </c>
      <c r="O71" s="37">
        <v>153</v>
      </c>
      <c r="P71" s="37">
        <v>332</v>
      </c>
      <c r="Q71" s="37">
        <v>329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2</v>
      </c>
    </row>
    <row r="73" spans="1:17" ht="11.45" customHeight="1" x14ac:dyDescent="0.25">
      <c r="A73" s="25" t="s">
        <v>18</v>
      </c>
      <c r="B73" s="40">
        <f t="shared" ref="B73" si="45">B74+B80</f>
        <v>95614.407333481824</v>
      </c>
      <c r="C73" s="40">
        <f t="shared" ref="C73:Q73" si="46">C74+C80</f>
        <v>121009.57291676578</v>
      </c>
      <c r="D73" s="40">
        <f t="shared" si="46"/>
        <v>131338.15034170565</v>
      </c>
      <c r="E73" s="40">
        <f t="shared" si="46"/>
        <v>142619.16717643006</v>
      </c>
      <c r="F73" s="40">
        <f t="shared" si="46"/>
        <v>150513.45027593532</v>
      </c>
      <c r="G73" s="40">
        <f t="shared" si="46"/>
        <v>155172.13780246675</v>
      </c>
      <c r="H73" s="40">
        <f t="shared" si="46"/>
        <v>169822.320549439</v>
      </c>
      <c r="I73" s="40">
        <f t="shared" si="46"/>
        <v>166434.26216288464</v>
      </c>
      <c r="J73" s="40">
        <f t="shared" si="46"/>
        <v>174642.5397521441</v>
      </c>
      <c r="K73" s="40">
        <f t="shared" si="46"/>
        <v>163885.33126201533</v>
      </c>
      <c r="L73" s="40">
        <f t="shared" si="46"/>
        <v>159875.92479617239</v>
      </c>
      <c r="M73" s="40">
        <f t="shared" si="46"/>
        <v>158831.88192613178</v>
      </c>
      <c r="N73" s="40">
        <f t="shared" si="46"/>
        <v>150354.80789338384</v>
      </c>
      <c r="O73" s="40">
        <f t="shared" si="46"/>
        <v>152235.99441173399</v>
      </c>
      <c r="P73" s="40">
        <f t="shared" si="46"/>
        <v>155110.95008403412</v>
      </c>
      <c r="Q73" s="40">
        <f t="shared" si="46"/>
        <v>172115.88649028382</v>
      </c>
    </row>
    <row r="74" spans="1:17" ht="11.45" customHeight="1" x14ac:dyDescent="0.25">
      <c r="A74" s="23" t="s">
        <v>27</v>
      </c>
      <c r="B74" s="39">
        <f>SUM(B75:B79)</f>
        <v>60996</v>
      </c>
      <c r="C74" s="39">
        <f t="shared" ref="C74:Q74" si="47">SUM(C75:C79)</f>
        <v>74427</v>
      </c>
      <c r="D74" s="39">
        <f t="shared" si="47"/>
        <v>80420</v>
      </c>
      <c r="E74" s="39">
        <f t="shared" si="47"/>
        <v>87048</v>
      </c>
      <c r="F74" s="39">
        <f t="shared" si="47"/>
        <v>92541</v>
      </c>
      <c r="G74" s="39">
        <f t="shared" si="47"/>
        <v>97814</v>
      </c>
      <c r="H74" s="39">
        <f t="shared" si="47"/>
        <v>103721</v>
      </c>
      <c r="I74" s="39">
        <f t="shared" si="47"/>
        <v>100749</v>
      </c>
      <c r="J74" s="39">
        <f t="shared" si="47"/>
        <v>105158</v>
      </c>
      <c r="K74" s="39">
        <f t="shared" si="47"/>
        <v>103846</v>
      </c>
      <c r="L74" s="39">
        <f t="shared" si="47"/>
        <v>98978</v>
      </c>
      <c r="M74" s="39">
        <f t="shared" si="47"/>
        <v>97212</v>
      </c>
      <c r="N74" s="39">
        <f t="shared" si="47"/>
        <v>90267</v>
      </c>
      <c r="O74" s="39">
        <f t="shared" si="47"/>
        <v>90219</v>
      </c>
      <c r="P74" s="39">
        <f t="shared" si="47"/>
        <v>91602</v>
      </c>
      <c r="Q74" s="39">
        <f t="shared" si="47"/>
        <v>107381</v>
      </c>
    </row>
    <row r="75" spans="1:17" ht="11.45" customHeight="1" x14ac:dyDescent="0.25">
      <c r="A75" s="62" t="s">
        <v>59</v>
      </c>
      <c r="B75" s="42">
        <v>11402</v>
      </c>
      <c r="C75" s="42">
        <v>13677</v>
      </c>
      <c r="D75" s="42">
        <v>13325</v>
      </c>
      <c r="E75" s="42">
        <v>12695</v>
      </c>
      <c r="F75" s="42">
        <v>11827</v>
      </c>
      <c r="G75" s="42">
        <v>11103</v>
      </c>
      <c r="H75" s="42">
        <v>10873</v>
      </c>
      <c r="I75" s="42">
        <v>8590</v>
      </c>
      <c r="J75" s="42">
        <v>8480</v>
      </c>
      <c r="K75" s="42">
        <v>7672</v>
      </c>
      <c r="L75" s="42">
        <v>6878</v>
      </c>
      <c r="M75" s="42">
        <v>6465</v>
      </c>
      <c r="N75" s="42">
        <v>4648</v>
      </c>
      <c r="O75" s="42">
        <v>4497</v>
      </c>
      <c r="P75" s="42">
        <v>4482</v>
      </c>
      <c r="Q75" s="42">
        <v>4404</v>
      </c>
    </row>
    <row r="76" spans="1:17" ht="11.45" customHeight="1" x14ac:dyDescent="0.25">
      <c r="A76" s="62" t="s">
        <v>58</v>
      </c>
      <c r="B76" s="42">
        <v>49594</v>
      </c>
      <c r="C76" s="42">
        <v>60750</v>
      </c>
      <c r="D76" s="42">
        <v>67095</v>
      </c>
      <c r="E76" s="42">
        <v>74351</v>
      </c>
      <c r="F76" s="42">
        <v>80712</v>
      </c>
      <c r="G76" s="42">
        <v>86708</v>
      </c>
      <c r="H76" s="42">
        <v>92845</v>
      </c>
      <c r="I76" s="42">
        <v>91958</v>
      </c>
      <c r="J76" s="42">
        <v>96163</v>
      </c>
      <c r="K76" s="42">
        <v>95484</v>
      </c>
      <c r="L76" s="42">
        <v>91375</v>
      </c>
      <c r="M76" s="42">
        <v>90063</v>
      </c>
      <c r="N76" s="42">
        <v>84920</v>
      </c>
      <c r="O76" s="42">
        <v>84957</v>
      </c>
      <c r="P76" s="42">
        <v>86288</v>
      </c>
      <c r="Q76" s="42">
        <v>102048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198</v>
      </c>
      <c r="J77" s="42">
        <v>510</v>
      </c>
      <c r="K77" s="42">
        <v>641</v>
      </c>
      <c r="L77" s="42">
        <v>668</v>
      </c>
      <c r="M77" s="42">
        <v>628</v>
      </c>
      <c r="N77" s="42">
        <v>621</v>
      </c>
      <c r="O77" s="42">
        <v>687</v>
      </c>
      <c r="P77" s="42">
        <v>753</v>
      </c>
      <c r="Q77" s="42">
        <v>818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43</v>
      </c>
      <c r="L78" s="42">
        <v>51</v>
      </c>
      <c r="M78" s="42">
        <v>51</v>
      </c>
      <c r="N78" s="42">
        <v>71</v>
      </c>
      <c r="O78" s="42">
        <v>71</v>
      </c>
      <c r="P78" s="42">
        <v>71</v>
      </c>
      <c r="Q78" s="42">
        <v>75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2</v>
      </c>
      <c r="F79" s="42">
        <v>2</v>
      </c>
      <c r="G79" s="42">
        <v>3</v>
      </c>
      <c r="H79" s="42">
        <v>3</v>
      </c>
      <c r="I79" s="42">
        <v>3</v>
      </c>
      <c r="J79" s="42">
        <v>5</v>
      </c>
      <c r="K79" s="42">
        <v>6</v>
      </c>
      <c r="L79" s="42">
        <v>6</v>
      </c>
      <c r="M79" s="42">
        <v>5</v>
      </c>
      <c r="N79" s="42">
        <v>7</v>
      </c>
      <c r="O79" s="42">
        <v>7</v>
      </c>
      <c r="P79" s="42">
        <v>8</v>
      </c>
      <c r="Q79" s="42">
        <v>36</v>
      </c>
    </row>
    <row r="80" spans="1:17" ht="11.45" customHeight="1" x14ac:dyDescent="0.25">
      <c r="A80" s="19" t="s">
        <v>24</v>
      </c>
      <c r="B80" s="38">
        <f>SUM(B81:B82)</f>
        <v>34618.407333481824</v>
      </c>
      <c r="C80" s="38">
        <f t="shared" ref="C80:Q80" si="48">SUM(C81:C82)</f>
        <v>46582.572916765777</v>
      </c>
      <c r="D80" s="38">
        <f t="shared" si="48"/>
        <v>50918.150341705667</v>
      </c>
      <c r="E80" s="38">
        <f t="shared" si="48"/>
        <v>55571.167176430063</v>
      </c>
      <c r="F80" s="38">
        <f t="shared" si="48"/>
        <v>57972.450275935313</v>
      </c>
      <c r="G80" s="38">
        <f t="shared" si="48"/>
        <v>57358.13780246675</v>
      </c>
      <c r="H80" s="38">
        <f t="shared" si="48"/>
        <v>66101.320549439013</v>
      </c>
      <c r="I80" s="38">
        <f t="shared" si="48"/>
        <v>65685.262162884639</v>
      </c>
      <c r="J80" s="38">
        <f t="shared" si="48"/>
        <v>69484.539752144105</v>
      </c>
      <c r="K80" s="38">
        <f t="shared" si="48"/>
        <v>60039.331262015345</v>
      </c>
      <c r="L80" s="38">
        <f t="shared" si="48"/>
        <v>60897.924796172381</v>
      </c>
      <c r="M80" s="38">
        <f t="shared" si="48"/>
        <v>61619.881926131791</v>
      </c>
      <c r="N80" s="38">
        <f t="shared" si="48"/>
        <v>60087.807893383848</v>
      </c>
      <c r="O80" s="38">
        <f t="shared" si="48"/>
        <v>62016.994411733976</v>
      </c>
      <c r="P80" s="38">
        <f t="shared" si="48"/>
        <v>63508.950084034121</v>
      </c>
      <c r="Q80" s="38">
        <f t="shared" si="48"/>
        <v>64734.886490283825</v>
      </c>
    </row>
    <row r="81" spans="1:17" ht="11.45" customHeight="1" x14ac:dyDescent="0.25">
      <c r="A81" s="17" t="s">
        <v>23</v>
      </c>
      <c r="B81" s="37">
        <v>30822</v>
      </c>
      <c r="C81" s="37">
        <v>42545.000000000015</v>
      </c>
      <c r="D81" s="37">
        <v>46686</v>
      </c>
      <c r="E81" s="37">
        <v>51257</v>
      </c>
      <c r="F81" s="37">
        <v>52944</v>
      </c>
      <c r="G81" s="37">
        <v>52170</v>
      </c>
      <c r="H81" s="37">
        <v>61359</v>
      </c>
      <c r="I81" s="37">
        <v>60705</v>
      </c>
      <c r="J81" s="37">
        <v>66131</v>
      </c>
      <c r="K81" s="37">
        <v>57127</v>
      </c>
      <c r="L81" s="37">
        <v>58071</v>
      </c>
      <c r="M81" s="37">
        <v>58801</v>
      </c>
      <c r="N81" s="37">
        <v>57335</v>
      </c>
      <c r="O81" s="37">
        <v>59107</v>
      </c>
      <c r="P81" s="37">
        <v>60458</v>
      </c>
      <c r="Q81" s="37">
        <v>61213</v>
      </c>
    </row>
    <row r="82" spans="1:17" ht="11.45" customHeight="1" x14ac:dyDescent="0.25">
      <c r="A82" s="15" t="s">
        <v>22</v>
      </c>
      <c r="B82" s="36">
        <v>3796.4073334818258</v>
      </c>
      <c r="C82" s="36">
        <v>4037.5729167657605</v>
      </c>
      <c r="D82" s="36">
        <v>4232.1503417056647</v>
      </c>
      <c r="E82" s="36">
        <v>4314.1671764300645</v>
      </c>
      <c r="F82" s="36">
        <v>5028.4502759353118</v>
      </c>
      <c r="G82" s="36">
        <v>5188.1378024667492</v>
      </c>
      <c r="H82" s="36">
        <v>4742.3205494390113</v>
      </c>
      <c r="I82" s="36">
        <v>4980.2621628846327</v>
      </c>
      <c r="J82" s="36">
        <v>3353.5397521441109</v>
      </c>
      <c r="K82" s="36">
        <v>2912.3312620153479</v>
      </c>
      <c r="L82" s="36">
        <v>2826.924796172379</v>
      </c>
      <c r="M82" s="36">
        <v>2818.8819261317908</v>
      </c>
      <c r="N82" s="36">
        <v>2752.8078933838492</v>
      </c>
      <c r="O82" s="36">
        <v>2909.9944117339796</v>
      </c>
      <c r="P82" s="36">
        <v>3050.9500840341202</v>
      </c>
      <c r="Q82" s="36">
        <v>3521.8864902838277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1317794.4073334818</v>
      </c>
      <c r="C84" s="41">
        <f t="shared" si="49"/>
        <v>1395853.5729167657</v>
      </c>
      <c r="D84" s="41">
        <f t="shared" si="49"/>
        <v>1453287.1503417057</v>
      </c>
      <c r="E84" s="41">
        <f t="shared" si="49"/>
        <v>1532541.1671764301</v>
      </c>
      <c r="F84" s="41">
        <f t="shared" si="49"/>
        <v>1601236.4502759352</v>
      </c>
      <c r="G84" s="41">
        <f t="shared" si="49"/>
        <v>1666392.1378024668</v>
      </c>
      <c r="H84" s="41">
        <f t="shared" si="49"/>
        <v>1748179.3205494389</v>
      </c>
      <c r="I84" s="41">
        <f t="shared" si="49"/>
        <v>1835086.2621628847</v>
      </c>
      <c r="J84" s="41">
        <f t="shared" si="49"/>
        <v>1890173.5397521441</v>
      </c>
      <c r="K84" s="41">
        <f t="shared" si="49"/>
        <v>1871003.3312620153</v>
      </c>
      <c r="L84" s="41">
        <f t="shared" si="49"/>
        <v>1846509.9247961724</v>
      </c>
      <c r="M84" s="41">
        <f t="shared" si="49"/>
        <v>1842008.8819261319</v>
      </c>
      <c r="N84" s="41">
        <f t="shared" si="49"/>
        <v>1761023.8078933838</v>
      </c>
      <c r="O84" s="41">
        <f t="shared" si="49"/>
        <v>1763902.9944117339</v>
      </c>
      <c r="P84" s="41">
        <f t="shared" si="49"/>
        <v>1791470.9500840341</v>
      </c>
      <c r="Q84" s="41">
        <f t="shared" si="49"/>
        <v>1832707.8864902838</v>
      </c>
    </row>
    <row r="85" spans="1:17" ht="11.45" customHeight="1" x14ac:dyDescent="0.25">
      <c r="A85" s="25" t="s">
        <v>39</v>
      </c>
      <c r="B85" s="40">
        <f t="shared" ref="B85:Q85" si="50">B86+B87+B94</f>
        <v>1222180</v>
      </c>
      <c r="C85" s="40">
        <f t="shared" si="50"/>
        <v>1274844</v>
      </c>
      <c r="D85" s="40">
        <f t="shared" si="50"/>
        <v>1321949</v>
      </c>
      <c r="E85" s="40">
        <f t="shared" si="50"/>
        <v>1389922</v>
      </c>
      <c r="F85" s="40">
        <f t="shared" si="50"/>
        <v>1450723</v>
      </c>
      <c r="G85" s="40">
        <f t="shared" si="50"/>
        <v>1511220</v>
      </c>
      <c r="H85" s="40">
        <f t="shared" si="50"/>
        <v>1578357</v>
      </c>
      <c r="I85" s="40">
        <f t="shared" si="50"/>
        <v>1668652</v>
      </c>
      <c r="J85" s="40">
        <f t="shared" si="50"/>
        <v>1715531</v>
      </c>
      <c r="K85" s="40">
        <f t="shared" si="50"/>
        <v>1707118</v>
      </c>
      <c r="L85" s="40">
        <f t="shared" si="50"/>
        <v>1686634</v>
      </c>
      <c r="M85" s="40">
        <f t="shared" si="50"/>
        <v>1683177</v>
      </c>
      <c r="N85" s="40">
        <f t="shared" si="50"/>
        <v>1610669</v>
      </c>
      <c r="O85" s="40">
        <f t="shared" si="50"/>
        <v>1611667</v>
      </c>
      <c r="P85" s="40">
        <f t="shared" si="50"/>
        <v>1636360</v>
      </c>
      <c r="Q85" s="40">
        <f t="shared" si="50"/>
        <v>1660592</v>
      </c>
    </row>
    <row r="86" spans="1:17" ht="11.45" customHeight="1" x14ac:dyDescent="0.25">
      <c r="A86" s="23" t="s">
        <v>30</v>
      </c>
      <c r="B86" s="39">
        <v>81543</v>
      </c>
      <c r="C86" s="39">
        <v>81138</v>
      </c>
      <c r="D86" s="39">
        <v>85217</v>
      </c>
      <c r="E86" s="39">
        <v>99137</v>
      </c>
      <c r="F86" s="39">
        <v>112907</v>
      </c>
      <c r="G86" s="39">
        <v>128382</v>
      </c>
      <c r="H86" s="39">
        <v>143486</v>
      </c>
      <c r="I86" s="39">
        <v>149590</v>
      </c>
      <c r="J86" s="39">
        <v>155409</v>
      </c>
      <c r="K86" s="39">
        <v>157018</v>
      </c>
      <c r="L86" s="39">
        <v>156729</v>
      </c>
      <c r="M86" s="39">
        <v>156320</v>
      </c>
      <c r="N86" s="39">
        <v>156981</v>
      </c>
      <c r="O86" s="39">
        <v>154782</v>
      </c>
      <c r="P86" s="39">
        <v>153053</v>
      </c>
      <c r="Q86" s="39">
        <v>151277</v>
      </c>
    </row>
    <row r="87" spans="1:17" ht="11.45" customHeight="1" x14ac:dyDescent="0.25">
      <c r="A87" s="19" t="s">
        <v>29</v>
      </c>
      <c r="B87" s="38">
        <f>SUM(B88:B93)</f>
        <v>1132000</v>
      </c>
      <c r="C87" s="38">
        <f t="shared" ref="C87" si="51">SUM(C88:C93)</f>
        <v>1185000</v>
      </c>
      <c r="D87" s="38">
        <f t="shared" ref="D87" si="52">SUM(D88:D93)</f>
        <v>1228000</v>
      </c>
      <c r="E87" s="38">
        <f t="shared" ref="E87" si="53">SUM(E88:E93)</f>
        <v>1282000</v>
      </c>
      <c r="F87" s="38">
        <f t="shared" ref="F87" si="54">SUM(F88:F93)</f>
        <v>1329000</v>
      </c>
      <c r="G87" s="38">
        <f t="shared" ref="G87" si="55">SUM(G88:G93)</f>
        <v>1374000</v>
      </c>
      <c r="H87" s="38">
        <f t="shared" ref="H87" si="56">SUM(H88:H93)</f>
        <v>1426000</v>
      </c>
      <c r="I87" s="38">
        <f t="shared" ref="I87" si="57">SUM(I88:I93)</f>
        <v>1510000</v>
      </c>
      <c r="J87" s="38">
        <f t="shared" ref="J87" si="58">SUM(J88:J93)</f>
        <v>1551000</v>
      </c>
      <c r="K87" s="38">
        <f t="shared" ref="K87" si="59">SUM(K88:K93)</f>
        <v>1541000</v>
      </c>
      <c r="L87" s="38">
        <f t="shared" ref="L87" si="60">SUM(L88:L93)</f>
        <v>1521000</v>
      </c>
      <c r="M87" s="38">
        <f t="shared" ref="M87" si="61">SUM(M88:M93)</f>
        <v>1518000</v>
      </c>
      <c r="N87" s="38">
        <f t="shared" ref="N87" si="62">SUM(N88:N93)</f>
        <v>1445000</v>
      </c>
      <c r="O87" s="38">
        <f t="shared" ref="O87" si="63">SUM(O88:O93)</f>
        <v>1448000</v>
      </c>
      <c r="P87" s="38">
        <f t="shared" ref="P87" si="64">SUM(P88:P93)</f>
        <v>1474000</v>
      </c>
      <c r="Q87" s="38">
        <f t="shared" ref="Q87" si="65">SUM(Q88:Q93)</f>
        <v>1499802</v>
      </c>
    </row>
    <row r="88" spans="1:17" ht="11.45" customHeight="1" x14ac:dyDescent="0.25">
      <c r="A88" s="62" t="s">
        <v>59</v>
      </c>
      <c r="B88" s="42">
        <v>891000</v>
      </c>
      <c r="C88" s="42">
        <v>912363</v>
      </c>
      <c r="D88" s="42">
        <v>922888</v>
      </c>
      <c r="E88" s="42">
        <v>934593</v>
      </c>
      <c r="F88" s="42">
        <v>934563</v>
      </c>
      <c r="G88" s="42">
        <v>935751</v>
      </c>
      <c r="H88" s="42">
        <v>936556</v>
      </c>
      <c r="I88" s="42">
        <v>949694</v>
      </c>
      <c r="J88" s="42">
        <v>952727</v>
      </c>
      <c r="K88" s="42">
        <v>923553</v>
      </c>
      <c r="L88" s="42">
        <v>909206</v>
      </c>
      <c r="M88" s="42">
        <v>896079</v>
      </c>
      <c r="N88" s="42">
        <v>827557</v>
      </c>
      <c r="O88" s="42">
        <v>815259</v>
      </c>
      <c r="P88" s="42">
        <v>794164</v>
      </c>
      <c r="Q88" s="42">
        <v>773482</v>
      </c>
    </row>
    <row r="89" spans="1:17" ht="11.45" customHeight="1" x14ac:dyDescent="0.25">
      <c r="A89" s="62" t="s">
        <v>58</v>
      </c>
      <c r="B89" s="42">
        <v>228000</v>
      </c>
      <c r="C89" s="42">
        <v>257713</v>
      </c>
      <c r="D89" s="42">
        <v>289205</v>
      </c>
      <c r="E89" s="42">
        <v>330611</v>
      </c>
      <c r="F89" s="42">
        <v>372842</v>
      </c>
      <c r="G89" s="42">
        <v>409147</v>
      </c>
      <c r="H89" s="42">
        <v>440278</v>
      </c>
      <c r="I89" s="42">
        <v>490352</v>
      </c>
      <c r="J89" s="42">
        <v>506769</v>
      </c>
      <c r="K89" s="42">
        <v>508721</v>
      </c>
      <c r="L89" s="42">
        <v>519547</v>
      </c>
      <c r="M89" s="42">
        <v>531045</v>
      </c>
      <c r="N89" s="42">
        <v>533184</v>
      </c>
      <c r="O89" s="42">
        <v>550348</v>
      </c>
      <c r="P89" s="42">
        <v>592209</v>
      </c>
      <c r="Q89" s="42">
        <v>633584</v>
      </c>
    </row>
    <row r="90" spans="1:17" ht="11.45" customHeight="1" x14ac:dyDescent="0.25">
      <c r="A90" s="62" t="s">
        <v>57</v>
      </c>
      <c r="B90" s="42">
        <v>13000</v>
      </c>
      <c r="C90" s="42">
        <v>14924</v>
      </c>
      <c r="D90" s="42">
        <v>15907</v>
      </c>
      <c r="E90" s="42">
        <v>16796</v>
      </c>
      <c r="F90" s="42">
        <v>21595</v>
      </c>
      <c r="G90" s="42">
        <v>29102</v>
      </c>
      <c r="H90" s="42">
        <v>49166</v>
      </c>
      <c r="I90" s="42">
        <v>69954</v>
      </c>
      <c r="J90" s="42">
        <v>91504</v>
      </c>
      <c r="K90" s="42">
        <v>108712</v>
      </c>
      <c r="L90" s="42">
        <v>92222</v>
      </c>
      <c r="M90" s="42">
        <v>90851</v>
      </c>
      <c r="N90" s="42">
        <v>84191</v>
      </c>
      <c r="O90" s="42">
        <v>82316</v>
      </c>
      <c r="P90" s="42">
        <v>87488</v>
      </c>
      <c r="Q90" s="42">
        <v>92481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14</v>
      </c>
      <c r="L91" s="42">
        <v>25</v>
      </c>
      <c r="M91" s="42">
        <v>25</v>
      </c>
      <c r="N91" s="42">
        <v>35</v>
      </c>
      <c r="O91" s="42">
        <v>39</v>
      </c>
      <c r="P91" s="42">
        <v>51</v>
      </c>
      <c r="Q91" s="42">
        <v>50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3</v>
      </c>
      <c r="Q92" s="42">
        <v>42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33</v>
      </c>
      <c r="O93" s="42">
        <v>38</v>
      </c>
      <c r="P93" s="42">
        <v>85</v>
      </c>
      <c r="Q93" s="42">
        <v>163</v>
      </c>
    </row>
    <row r="94" spans="1:17" ht="11.45" customHeight="1" x14ac:dyDescent="0.25">
      <c r="A94" s="19" t="s">
        <v>28</v>
      </c>
      <c r="B94" s="38">
        <f>SUM(B95:B99)</f>
        <v>8637</v>
      </c>
      <c r="C94" s="38">
        <f t="shared" ref="C94" si="66">SUM(C95:C99)</f>
        <v>8706</v>
      </c>
      <c r="D94" s="38">
        <f t="shared" ref="D94" si="67">SUM(D95:D99)</f>
        <v>8732</v>
      </c>
      <c r="E94" s="38">
        <f t="shared" ref="E94" si="68">SUM(E95:E99)</f>
        <v>8785</v>
      </c>
      <c r="F94" s="38">
        <f t="shared" ref="F94" si="69">SUM(F95:F99)</f>
        <v>8816</v>
      </c>
      <c r="G94" s="38">
        <f t="shared" ref="G94" si="70">SUM(G95:G99)</f>
        <v>8838</v>
      </c>
      <c r="H94" s="38">
        <f t="shared" ref="H94" si="71">SUM(H95:H99)</f>
        <v>8871</v>
      </c>
      <c r="I94" s="38">
        <f t="shared" ref="I94" si="72">SUM(I95:I99)</f>
        <v>9062</v>
      </c>
      <c r="J94" s="38">
        <f t="shared" ref="J94" si="73">SUM(J95:J99)</f>
        <v>9122</v>
      </c>
      <c r="K94" s="38">
        <f t="shared" ref="K94" si="74">SUM(K95:K99)</f>
        <v>9100</v>
      </c>
      <c r="L94" s="38">
        <f t="shared" ref="L94" si="75">SUM(L95:L99)</f>
        <v>8905</v>
      </c>
      <c r="M94" s="38">
        <f t="shared" ref="M94" si="76">SUM(M95:M99)</f>
        <v>8857</v>
      </c>
      <c r="N94" s="38">
        <f t="shared" ref="N94" si="77">SUM(N95:N99)</f>
        <v>8688</v>
      </c>
      <c r="O94" s="38">
        <f t="shared" ref="O94" si="78">SUM(O95:O99)</f>
        <v>8885</v>
      </c>
      <c r="P94" s="38">
        <f t="shared" ref="P94" si="79">SUM(P95:P99)</f>
        <v>9307</v>
      </c>
      <c r="Q94" s="38">
        <f t="shared" ref="Q94" si="80">SUM(Q95:Q99)</f>
        <v>9513</v>
      </c>
    </row>
    <row r="95" spans="1:17" ht="11.45" customHeight="1" x14ac:dyDescent="0.25">
      <c r="A95" s="62" t="s">
        <v>59</v>
      </c>
      <c r="B95" s="37">
        <v>40</v>
      </c>
      <c r="C95" s="37">
        <v>42</v>
      </c>
      <c r="D95" s="37">
        <v>43</v>
      </c>
      <c r="E95" s="37">
        <v>42</v>
      </c>
      <c r="F95" s="37">
        <v>40</v>
      </c>
      <c r="G95" s="37">
        <v>41</v>
      </c>
      <c r="H95" s="37">
        <v>42</v>
      </c>
      <c r="I95" s="37">
        <v>39</v>
      </c>
      <c r="J95" s="37">
        <v>44</v>
      </c>
      <c r="K95" s="37">
        <v>41</v>
      </c>
      <c r="L95" s="37">
        <v>39</v>
      </c>
      <c r="M95" s="37">
        <v>36</v>
      </c>
      <c r="N95" s="37">
        <v>36</v>
      </c>
      <c r="O95" s="37">
        <v>42</v>
      </c>
      <c r="P95" s="37">
        <v>40</v>
      </c>
      <c r="Q95" s="37">
        <v>37</v>
      </c>
    </row>
    <row r="96" spans="1:17" ht="11.45" customHeight="1" x14ac:dyDescent="0.25">
      <c r="A96" s="62" t="s">
        <v>58</v>
      </c>
      <c r="B96" s="37">
        <v>8597</v>
      </c>
      <c r="C96" s="37">
        <v>8664</v>
      </c>
      <c r="D96" s="37">
        <v>8689</v>
      </c>
      <c r="E96" s="37">
        <v>8743</v>
      </c>
      <c r="F96" s="37">
        <v>8776</v>
      </c>
      <c r="G96" s="37">
        <v>8797</v>
      </c>
      <c r="H96" s="37">
        <v>8829</v>
      </c>
      <c r="I96" s="37">
        <v>9022</v>
      </c>
      <c r="J96" s="37">
        <v>9077</v>
      </c>
      <c r="K96" s="37">
        <v>9000</v>
      </c>
      <c r="L96" s="37">
        <v>8807</v>
      </c>
      <c r="M96" s="37">
        <v>8762</v>
      </c>
      <c r="N96" s="37">
        <v>8578</v>
      </c>
      <c r="O96" s="37">
        <v>8677</v>
      </c>
      <c r="P96" s="37">
        <v>8920</v>
      </c>
      <c r="Q96" s="37">
        <v>9130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1</v>
      </c>
      <c r="J97" s="37">
        <v>1</v>
      </c>
      <c r="K97" s="37">
        <v>1</v>
      </c>
      <c r="L97" s="37">
        <v>1</v>
      </c>
      <c r="M97" s="37">
        <v>2</v>
      </c>
      <c r="N97" s="37">
        <v>2</v>
      </c>
      <c r="O97" s="37">
        <v>13</v>
      </c>
      <c r="P97" s="37">
        <v>15</v>
      </c>
      <c r="Q97" s="37">
        <v>15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58</v>
      </c>
      <c r="L98" s="37">
        <v>58</v>
      </c>
      <c r="M98" s="37">
        <v>57</v>
      </c>
      <c r="N98" s="37">
        <v>72</v>
      </c>
      <c r="O98" s="37">
        <v>153</v>
      </c>
      <c r="P98" s="37">
        <v>332</v>
      </c>
      <c r="Q98" s="37">
        <v>329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2</v>
      </c>
    </row>
    <row r="100" spans="1:17" ht="11.45" customHeight="1" x14ac:dyDescent="0.25">
      <c r="A100" s="25" t="s">
        <v>18</v>
      </c>
      <c r="B100" s="40">
        <f t="shared" ref="B100:Q100" si="81">B101+B107</f>
        <v>95614.407333481824</v>
      </c>
      <c r="C100" s="40">
        <f t="shared" si="81"/>
        <v>121009.57291676578</v>
      </c>
      <c r="D100" s="40">
        <f t="shared" si="81"/>
        <v>131338.15034170565</v>
      </c>
      <c r="E100" s="40">
        <f t="shared" si="81"/>
        <v>142619.16717643006</v>
      </c>
      <c r="F100" s="40">
        <f t="shared" si="81"/>
        <v>150513.45027593532</v>
      </c>
      <c r="G100" s="40">
        <f t="shared" si="81"/>
        <v>155172.13780246675</v>
      </c>
      <c r="H100" s="40">
        <f t="shared" si="81"/>
        <v>169822.320549439</v>
      </c>
      <c r="I100" s="40">
        <f t="shared" si="81"/>
        <v>166434.26216288464</v>
      </c>
      <c r="J100" s="40">
        <f t="shared" si="81"/>
        <v>174642.5397521441</v>
      </c>
      <c r="K100" s="40">
        <f t="shared" si="81"/>
        <v>163885.33126201533</v>
      </c>
      <c r="L100" s="40">
        <f t="shared" si="81"/>
        <v>159875.92479617239</v>
      </c>
      <c r="M100" s="40">
        <f t="shared" si="81"/>
        <v>158831.88192613178</v>
      </c>
      <c r="N100" s="40">
        <f t="shared" si="81"/>
        <v>150354.80789338384</v>
      </c>
      <c r="O100" s="40">
        <f t="shared" si="81"/>
        <v>152235.99441173399</v>
      </c>
      <c r="P100" s="40">
        <f t="shared" si="81"/>
        <v>155110.95008403412</v>
      </c>
      <c r="Q100" s="40">
        <f t="shared" si="81"/>
        <v>172115.88649028382</v>
      </c>
    </row>
    <row r="101" spans="1:17" ht="11.45" customHeight="1" x14ac:dyDescent="0.25">
      <c r="A101" s="23" t="s">
        <v>27</v>
      </c>
      <c r="B101" s="39">
        <f>SUM(B102:B106)</f>
        <v>60996</v>
      </c>
      <c r="C101" s="39">
        <f t="shared" ref="C101" si="82">SUM(C102:C106)</f>
        <v>74427</v>
      </c>
      <c r="D101" s="39">
        <f t="shared" ref="D101" si="83">SUM(D102:D106)</f>
        <v>80420</v>
      </c>
      <c r="E101" s="39">
        <f t="shared" ref="E101" si="84">SUM(E102:E106)</f>
        <v>87048</v>
      </c>
      <c r="F101" s="39">
        <f t="shared" ref="F101" si="85">SUM(F102:F106)</f>
        <v>92541</v>
      </c>
      <c r="G101" s="39">
        <f t="shared" ref="G101" si="86">SUM(G102:G106)</f>
        <v>97814</v>
      </c>
      <c r="H101" s="39">
        <f t="shared" ref="H101" si="87">SUM(H102:H106)</f>
        <v>103721</v>
      </c>
      <c r="I101" s="39">
        <f t="shared" ref="I101" si="88">SUM(I102:I106)</f>
        <v>100749</v>
      </c>
      <c r="J101" s="39">
        <f t="shared" ref="J101" si="89">SUM(J102:J106)</f>
        <v>105158</v>
      </c>
      <c r="K101" s="39">
        <f t="shared" ref="K101" si="90">SUM(K102:K106)</f>
        <v>103846</v>
      </c>
      <c r="L101" s="39">
        <f t="shared" ref="L101" si="91">SUM(L102:L106)</f>
        <v>98978</v>
      </c>
      <c r="M101" s="39">
        <f t="shared" ref="M101" si="92">SUM(M102:M106)</f>
        <v>97212</v>
      </c>
      <c r="N101" s="39">
        <f t="shared" ref="N101" si="93">SUM(N102:N106)</f>
        <v>90267</v>
      </c>
      <c r="O101" s="39">
        <f t="shared" ref="O101" si="94">SUM(O102:O106)</f>
        <v>90219</v>
      </c>
      <c r="P101" s="39">
        <f t="shared" ref="P101" si="95">SUM(P102:P106)</f>
        <v>91602</v>
      </c>
      <c r="Q101" s="39">
        <f t="shared" ref="Q101" si="96">SUM(Q102:Q106)</f>
        <v>107381</v>
      </c>
    </row>
    <row r="102" spans="1:17" ht="11.45" customHeight="1" x14ac:dyDescent="0.25">
      <c r="A102" s="62" t="s">
        <v>59</v>
      </c>
      <c r="B102" s="42">
        <v>11402</v>
      </c>
      <c r="C102" s="42">
        <v>13677</v>
      </c>
      <c r="D102" s="42">
        <v>13325</v>
      </c>
      <c r="E102" s="42">
        <v>12695</v>
      </c>
      <c r="F102" s="42">
        <v>11827</v>
      </c>
      <c r="G102" s="42">
        <v>11103</v>
      </c>
      <c r="H102" s="42">
        <v>10873</v>
      </c>
      <c r="I102" s="42">
        <v>8590</v>
      </c>
      <c r="J102" s="42">
        <v>8480</v>
      </c>
      <c r="K102" s="42">
        <v>7672</v>
      </c>
      <c r="L102" s="42">
        <v>6878</v>
      </c>
      <c r="M102" s="42">
        <v>6465</v>
      </c>
      <c r="N102" s="42">
        <v>4648</v>
      </c>
      <c r="O102" s="42">
        <v>4497</v>
      </c>
      <c r="P102" s="42">
        <v>4482</v>
      </c>
      <c r="Q102" s="42">
        <v>4404</v>
      </c>
    </row>
    <row r="103" spans="1:17" ht="11.45" customHeight="1" x14ac:dyDescent="0.25">
      <c r="A103" s="62" t="s">
        <v>58</v>
      </c>
      <c r="B103" s="42">
        <v>49594</v>
      </c>
      <c r="C103" s="42">
        <v>60750</v>
      </c>
      <c r="D103" s="42">
        <v>67095</v>
      </c>
      <c r="E103" s="42">
        <v>74351</v>
      </c>
      <c r="F103" s="42">
        <v>80712</v>
      </c>
      <c r="G103" s="42">
        <v>86708</v>
      </c>
      <c r="H103" s="42">
        <v>92845</v>
      </c>
      <c r="I103" s="42">
        <v>91958</v>
      </c>
      <c r="J103" s="42">
        <v>96163</v>
      </c>
      <c r="K103" s="42">
        <v>95484</v>
      </c>
      <c r="L103" s="42">
        <v>91375</v>
      </c>
      <c r="M103" s="42">
        <v>90063</v>
      </c>
      <c r="N103" s="42">
        <v>84920</v>
      </c>
      <c r="O103" s="42">
        <v>84957</v>
      </c>
      <c r="P103" s="42">
        <v>86288</v>
      </c>
      <c r="Q103" s="42">
        <v>102048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198</v>
      </c>
      <c r="J104" s="42">
        <v>510</v>
      </c>
      <c r="K104" s="42">
        <v>641</v>
      </c>
      <c r="L104" s="42">
        <v>668</v>
      </c>
      <c r="M104" s="42">
        <v>628</v>
      </c>
      <c r="N104" s="42">
        <v>621</v>
      </c>
      <c r="O104" s="42">
        <v>687</v>
      </c>
      <c r="P104" s="42">
        <v>753</v>
      </c>
      <c r="Q104" s="42">
        <v>818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43</v>
      </c>
      <c r="L105" s="42">
        <v>51</v>
      </c>
      <c r="M105" s="42">
        <v>51</v>
      </c>
      <c r="N105" s="42">
        <v>71</v>
      </c>
      <c r="O105" s="42">
        <v>71</v>
      </c>
      <c r="P105" s="42">
        <v>71</v>
      </c>
      <c r="Q105" s="42">
        <v>75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2</v>
      </c>
      <c r="F106" s="42">
        <v>2</v>
      </c>
      <c r="G106" s="42">
        <v>3</v>
      </c>
      <c r="H106" s="42">
        <v>3</v>
      </c>
      <c r="I106" s="42">
        <v>3</v>
      </c>
      <c r="J106" s="42">
        <v>5</v>
      </c>
      <c r="K106" s="42">
        <v>6</v>
      </c>
      <c r="L106" s="42">
        <v>6</v>
      </c>
      <c r="M106" s="42">
        <v>5</v>
      </c>
      <c r="N106" s="42">
        <v>7</v>
      </c>
      <c r="O106" s="42">
        <v>7</v>
      </c>
      <c r="P106" s="42">
        <v>8</v>
      </c>
      <c r="Q106" s="42">
        <v>36</v>
      </c>
    </row>
    <row r="107" spans="1:17" ht="11.45" customHeight="1" x14ac:dyDescent="0.25">
      <c r="A107" s="19" t="s">
        <v>24</v>
      </c>
      <c r="B107" s="38">
        <f>SUM(B108:B109)</f>
        <v>34618.407333481824</v>
      </c>
      <c r="C107" s="38">
        <f t="shared" ref="C107" si="97">SUM(C108:C109)</f>
        <v>46582.572916765777</v>
      </c>
      <c r="D107" s="38">
        <f t="shared" ref="D107" si="98">SUM(D108:D109)</f>
        <v>50918.150341705667</v>
      </c>
      <c r="E107" s="38">
        <f t="shared" ref="E107" si="99">SUM(E108:E109)</f>
        <v>55571.167176430063</v>
      </c>
      <c r="F107" s="38">
        <f t="shared" ref="F107" si="100">SUM(F108:F109)</f>
        <v>57972.450275935313</v>
      </c>
      <c r="G107" s="38">
        <f t="shared" ref="G107" si="101">SUM(G108:G109)</f>
        <v>57358.13780246675</v>
      </c>
      <c r="H107" s="38">
        <f t="shared" ref="H107" si="102">SUM(H108:H109)</f>
        <v>66101.320549439013</v>
      </c>
      <c r="I107" s="38">
        <f t="shared" ref="I107" si="103">SUM(I108:I109)</f>
        <v>65685.262162884639</v>
      </c>
      <c r="J107" s="38">
        <f t="shared" ref="J107" si="104">SUM(J108:J109)</f>
        <v>69484.539752144105</v>
      </c>
      <c r="K107" s="38">
        <f t="shared" ref="K107" si="105">SUM(K108:K109)</f>
        <v>60039.331262015345</v>
      </c>
      <c r="L107" s="38">
        <f t="shared" ref="L107" si="106">SUM(L108:L109)</f>
        <v>60897.924796172381</v>
      </c>
      <c r="M107" s="38">
        <f t="shared" ref="M107" si="107">SUM(M108:M109)</f>
        <v>61619.881926131791</v>
      </c>
      <c r="N107" s="38">
        <f t="shared" ref="N107" si="108">SUM(N108:N109)</f>
        <v>60087.807893383848</v>
      </c>
      <c r="O107" s="38">
        <f t="shared" ref="O107" si="109">SUM(O108:O109)</f>
        <v>62016.994411733976</v>
      </c>
      <c r="P107" s="38">
        <f t="shared" ref="P107" si="110">SUM(P108:P109)</f>
        <v>63508.950084034121</v>
      </c>
      <c r="Q107" s="38">
        <f t="shared" ref="Q107" si="111">SUM(Q108:Q109)</f>
        <v>64734.886490283825</v>
      </c>
    </row>
    <row r="108" spans="1:17" ht="11.45" customHeight="1" x14ac:dyDescent="0.25">
      <c r="A108" s="17" t="s">
        <v>23</v>
      </c>
      <c r="B108" s="37">
        <v>30822</v>
      </c>
      <c r="C108" s="37">
        <v>42545.000000000015</v>
      </c>
      <c r="D108" s="37">
        <v>46686</v>
      </c>
      <c r="E108" s="37">
        <v>51257</v>
      </c>
      <c r="F108" s="37">
        <v>52944</v>
      </c>
      <c r="G108" s="37">
        <v>52170</v>
      </c>
      <c r="H108" s="37">
        <v>61359</v>
      </c>
      <c r="I108" s="37">
        <v>60705</v>
      </c>
      <c r="J108" s="37">
        <v>66131</v>
      </c>
      <c r="K108" s="37">
        <v>57127</v>
      </c>
      <c r="L108" s="37">
        <v>58071</v>
      </c>
      <c r="M108" s="37">
        <v>58801</v>
      </c>
      <c r="N108" s="37">
        <v>57335</v>
      </c>
      <c r="O108" s="37">
        <v>59107</v>
      </c>
      <c r="P108" s="37">
        <v>60458</v>
      </c>
      <c r="Q108" s="37">
        <v>61213</v>
      </c>
    </row>
    <row r="109" spans="1:17" ht="11.45" customHeight="1" x14ac:dyDescent="0.25">
      <c r="A109" s="15" t="s">
        <v>22</v>
      </c>
      <c r="B109" s="36">
        <v>3796.4073334818258</v>
      </c>
      <c r="C109" s="36">
        <v>4037.5729167657605</v>
      </c>
      <c r="D109" s="36">
        <v>4232.1503417056647</v>
      </c>
      <c r="E109" s="36">
        <v>4314.1671764300645</v>
      </c>
      <c r="F109" s="36">
        <v>5028.4502759353118</v>
      </c>
      <c r="G109" s="36">
        <v>5188.1378024667492</v>
      </c>
      <c r="H109" s="36">
        <v>4742.3205494390113</v>
      </c>
      <c r="I109" s="36">
        <v>4980.2621628846327</v>
      </c>
      <c r="J109" s="36">
        <v>3353.5397521441109</v>
      </c>
      <c r="K109" s="36">
        <v>2912.3312620153479</v>
      </c>
      <c r="L109" s="36">
        <v>2826.924796172379</v>
      </c>
      <c r="M109" s="36">
        <v>2818.8819261317908</v>
      </c>
      <c r="N109" s="36">
        <v>2752.8078933838492</v>
      </c>
      <c r="O109" s="36">
        <v>2909.9944117339796</v>
      </c>
      <c r="P109" s="36">
        <v>3050.9500840341202</v>
      </c>
      <c r="Q109" s="36">
        <v>3521.8864902838277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170980</v>
      </c>
      <c r="D111" s="41">
        <f t="shared" si="112"/>
        <v>145031</v>
      </c>
      <c r="E111" s="41">
        <f t="shared" si="112"/>
        <v>170945</v>
      </c>
      <c r="F111" s="41">
        <f t="shared" si="112"/>
        <v>168962</v>
      </c>
      <c r="G111" s="41">
        <f t="shared" si="112"/>
        <v>175142</v>
      </c>
      <c r="H111" s="41">
        <f t="shared" si="112"/>
        <v>210491</v>
      </c>
      <c r="I111" s="41">
        <f t="shared" si="112"/>
        <v>187592</v>
      </c>
      <c r="J111" s="41">
        <f t="shared" si="112"/>
        <v>174150</v>
      </c>
      <c r="K111" s="41">
        <f t="shared" si="112"/>
        <v>113784</v>
      </c>
      <c r="L111" s="41">
        <f t="shared" si="112"/>
        <v>84997</v>
      </c>
      <c r="M111" s="41">
        <f t="shared" si="112"/>
        <v>89669</v>
      </c>
      <c r="N111" s="41">
        <f t="shared" si="112"/>
        <v>80197</v>
      </c>
      <c r="O111" s="41">
        <f t="shared" si="112"/>
        <v>88825</v>
      </c>
      <c r="P111" s="41">
        <f t="shared" si="112"/>
        <v>116473</v>
      </c>
      <c r="Q111" s="41">
        <f t="shared" si="112"/>
        <v>141924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140106</v>
      </c>
      <c r="D112" s="40">
        <f t="shared" si="113"/>
        <v>128749</v>
      </c>
      <c r="E112" s="40">
        <f t="shared" si="113"/>
        <v>153107</v>
      </c>
      <c r="F112" s="40">
        <f t="shared" si="113"/>
        <v>153547</v>
      </c>
      <c r="G112" s="40">
        <f t="shared" si="113"/>
        <v>161949</v>
      </c>
      <c r="H112" s="40">
        <f t="shared" si="113"/>
        <v>188213</v>
      </c>
      <c r="I112" s="40">
        <f t="shared" si="113"/>
        <v>174126</v>
      </c>
      <c r="J112" s="40">
        <f t="shared" si="113"/>
        <v>158417</v>
      </c>
      <c r="K112" s="40">
        <f t="shared" si="113"/>
        <v>108079</v>
      </c>
      <c r="L112" s="40">
        <f t="shared" si="113"/>
        <v>80270</v>
      </c>
      <c r="M112" s="40">
        <f t="shared" si="113"/>
        <v>82581</v>
      </c>
      <c r="N112" s="40">
        <f t="shared" si="113"/>
        <v>73317</v>
      </c>
      <c r="O112" s="40">
        <f t="shared" si="113"/>
        <v>77996</v>
      </c>
      <c r="P112" s="40">
        <f t="shared" si="113"/>
        <v>105605</v>
      </c>
      <c r="Q112" s="40">
        <f t="shared" si="113"/>
        <v>109956</v>
      </c>
    </row>
    <row r="113" spans="1:17" ht="11.45" customHeight="1" x14ac:dyDescent="0.25">
      <c r="A113" s="23" t="s">
        <v>30</v>
      </c>
      <c r="B113" s="39"/>
      <c r="C113" s="39">
        <v>1144</v>
      </c>
      <c r="D113" s="39">
        <v>7414</v>
      </c>
      <c r="E113" s="39">
        <v>21277</v>
      </c>
      <c r="F113" s="39">
        <v>21360</v>
      </c>
      <c r="G113" s="39">
        <v>24037</v>
      </c>
      <c r="H113" s="39">
        <v>23842</v>
      </c>
      <c r="I113" s="39">
        <v>12564</v>
      </c>
      <c r="J113" s="39">
        <v>12335</v>
      </c>
      <c r="K113" s="39">
        <v>6604</v>
      </c>
      <c r="L113" s="39">
        <v>3991</v>
      </c>
      <c r="M113" s="39">
        <v>3816</v>
      </c>
      <c r="N113" s="39">
        <v>4207</v>
      </c>
      <c r="O113" s="39">
        <v>2839</v>
      </c>
      <c r="P113" s="39">
        <v>3437</v>
      </c>
      <c r="Q113" s="39">
        <v>2115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138431</v>
      </c>
      <c r="D114" s="38">
        <f t="shared" ref="D114" si="115">SUM(D115:D120)</f>
        <v>120817</v>
      </c>
      <c r="E114" s="38">
        <f t="shared" ref="E114" si="116">SUM(E115:E120)</f>
        <v>131260</v>
      </c>
      <c r="F114" s="38">
        <f t="shared" ref="F114" si="117">SUM(F115:F120)</f>
        <v>131618</v>
      </c>
      <c r="G114" s="38">
        <f t="shared" ref="G114" si="118">SUM(G115:G120)</f>
        <v>137335</v>
      </c>
      <c r="H114" s="38">
        <f t="shared" ref="H114" si="119">SUM(H115:H120)</f>
        <v>163770</v>
      </c>
      <c r="I114" s="38">
        <f t="shared" ref="I114" si="120">SUM(I115:I120)</f>
        <v>160794</v>
      </c>
      <c r="J114" s="38">
        <f t="shared" ref="J114" si="121">SUM(J115:J120)</f>
        <v>145441</v>
      </c>
      <c r="K114" s="38">
        <f t="shared" ref="K114" si="122">SUM(K115:K120)</f>
        <v>100914</v>
      </c>
      <c r="L114" s="38">
        <f t="shared" ref="L114" si="123">SUM(L115:L120)</f>
        <v>75894</v>
      </c>
      <c r="M114" s="38">
        <f t="shared" ref="M114" si="124">SUM(M115:M120)</f>
        <v>78238</v>
      </c>
      <c r="N114" s="38">
        <f t="shared" ref="N114" si="125">SUM(N115:N120)</f>
        <v>68715</v>
      </c>
      <c r="O114" s="38">
        <f t="shared" ref="O114" si="126">SUM(O115:O120)</f>
        <v>74407</v>
      </c>
      <c r="P114" s="38">
        <f t="shared" ref="P114" si="127">SUM(P115:P120)</f>
        <v>101206</v>
      </c>
      <c r="Q114" s="38">
        <f t="shared" ref="Q114" si="128">SUM(Q115:Q120)</f>
        <v>107103</v>
      </c>
    </row>
    <row r="115" spans="1:17" ht="11.45" customHeight="1" x14ac:dyDescent="0.25">
      <c r="A115" s="62" t="s">
        <v>59</v>
      </c>
      <c r="B115" s="42"/>
      <c r="C115" s="42">
        <v>93314</v>
      </c>
      <c r="D115" s="42">
        <v>78930</v>
      </c>
      <c r="E115" s="42">
        <v>77042</v>
      </c>
      <c r="F115" s="42">
        <v>69126</v>
      </c>
      <c r="G115" s="42">
        <v>72674</v>
      </c>
      <c r="H115" s="42">
        <v>84163</v>
      </c>
      <c r="I115" s="42">
        <v>79200</v>
      </c>
      <c r="J115" s="42">
        <v>78088</v>
      </c>
      <c r="K115" s="42">
        <v>51703</v>
      </c>
      <c r="L115" s="42">
        <v>45263</v>
      </c>
      <c r="M115" s="42">
        <v>42610</v>
      </c>
      <c r="N115" s="42">
        <v>34405</v>
      </c>
      <c r="O115" s="42">
        <v>31925</v>
      </c>
      <c r="P115" s="42">
        <v>32970</v>
      </c>
      <c r="Q115" s="42">
        <v>32182</v>
      </c>
    </row>
    <row r="116" spans="1:17" ht="11.45" customHeight="1" x14ac:dyDescent="0.25">
      <c r="A116" s="62" t="s">
        <v>58</v>
      </c>
      <c r="B116" s="42"/>
      <c r="C116" s="42">
        <v>42745</v>
      </c>
      <c r="D116" s="42">
        <v>40619</v>
      </c>
      <c r="E116" s="42">
        <v>52997</v>
      </c>
      <c r="F116" s="42">
        <v>57313</v>
      </c>
      <c r="G116" s="42">
        <v>56719</v>
      </c>
      <c r="H116" s="42">
        <v>59037</v>
      </c>
      <c r="I116" s="42">
        <v>60194</v>
      </c>
      <c r="J116" s="42">
        <v>45032</v>
      </c>
      <c r="K116" s="42">
        <v>31002</v>
      </c>
      <c r="L116" s="42">
        <v>30480</v>
      </c>
      <c r="M116" s="42">
        <v>35519</v>
      </c>
      <c r="N116" s="42">
        <v>34166</v>
      </c>
      <c r="O116" s="42">
        <v>42306</v>
      </c>
      <c r="P116" s="42">
        <v>63001</v>
      </c>
      <c r="Q116" s="42">
        <v>69807</v>
      </c>
    </row>
    <row r="117" spans="1:17" ht="11.45" customHeight="1" x14ac:dyDescent="0.25">
      <c r="A117" s="62" t="s">
        <v>57</v>
      </c>
      <c r="B117" s="42"/>
      <c r="C117" s="42">
        <v>2372</v>
      </c>
      <c r="D117" s="42">
        <v>1268</v>
      </c>
      <c r="E117" s="42">
        <v>1221</v>
      </c>
      <c r="F117" s="42">
        <v>5179</v>
      </c>
      <c r="G117" s="42">
        <v>7942</v>
      </c>
      <c r="H117" s="42">
        <v>20570</v>
      </c>
      <c r="I117" s="42">
        <v>21400</v>
      </c>
      <c r="J117" s="42">
        <v>22321</v>
      </c>
      <c r="K117" s="42">
        <v>18195</v>
      </c>
      <c r="L117" s="42">
        <v>139</v>
      </c>
      <c r="M117" s="42">
        <v>109</v>
      </c>
      <c r="N117" s="42">
        <v>101</v>
      </c>
      <c r="O117" s="42">
        <v>166</v>
      </c>
      <c r="P117" s="42">
        <v>5172</v>
      </c>
      <c r="Q117" s="42">
        <v>4993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14</v>
      </c>
      <c r="L118" s="42">
        <v>12</v>
      </c>
      <c r="M118" s="42">
        <v>0</v>
      </c>
      <c r="N118" s="42">
        <v>10</v>
      </c>
      <c r="O118" s="42">
        <v>5</v>
      </c>
      <c r="P118" s="42">
        <v>13</v>
      </c>
      <c r="Q118" s="42">
        <v>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3</v>
      </c>
      <c r="Q119" s="42">
        <v>39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33</v>
      </c>
      <c r="O120" s="42">
        <v>5</v>
      </c>
      <c r="P120" s="42">
        <v>47</v>
      </c>
      <c r="Q120" s="42">
        <v>82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531</v>
      </c>
      <c r="D121" s="38">
        <f t="shared" ref="D121" si="130">SUM(D122:D126)</f>
        <v>518</v>
      </c>
      <c r="E121" s="38">
        <f t="shared" ref="E121" si="131">SUM(E122:E126)</f>
        <v>570</v>
      </c>
      <c r="F121" s="38">
        <f t="shared" ref="F121" si="132">SUM(F122:F126)</f>
        <v>569</v>
      </c>
      <c r="G121" s="38">
        <f t="shared" ref="G121" si="133">SUM(G122:G126)</f>
        <v>577</v>
      </c>
      <c r="H121" s="38">
        <f t="shared" ref="H121" si="134">SUM(H122:H126)</f>
        <v>601</v>
      </c>
      <c r="I121" s="38">
        <f t="shared" ref="I121" si="135">SUM(I122:I126)</f>
        <v>768</v>
      </c>
      <c r="J121" s="38">
        <f t="shared" ref="J121" si="136">SUM(J122:J126)</f>
        <v>641</v>
      </c>
      <c r="K121" s="38">
        <f t="shared" ref="K121" si="137">SUM(K122:K126)</f>
        <v>561</v>
      </c>
      <c r="L121" s="38">
        <f t="shared" ref="L121" si="138">SUM(L122:L126)</f>
        <v>385</v>
      </c>
      <c r="M121" s="38">
        <f t="shared" ref="M121" si="139">SUM(M122:M126)</f>
        <v>527</v>
      </c>
      <c r="N121" s="38">
        <f t="shared" ref="N121" si="140">SUM(N122:N126)</f>
        <v>395</v>
      </c>
      <c r="O121" s="38">
        <f t="shared" ref="O121" si="141">SUM(O122:O126)</f>
        <v>750</v>
      </c>
      <c r="P121" s="38">
        <f t="shared" ref="P121" si="142">SUM(P122:P126)</f>
        <v>962</v>
      </c>
      <c r="Q121" s="38">
        <f t="shared" ref="Q121" si="143">SUM(Q122:Q126)</f>
        <v>738</v>
      </c>
    </row>
    <row r="122" spans="1:17" ht="11.45" customHeight="1" x14ac:dyDescent="0.25">
      <c r="A122" s="62" t="s">
        <v>59</v>
      </c>
      <c r="B122" s="37"/>
      <c r="C122" s="37">
        <v>4</v>
      </c>
      <c r="D122" s="37">
        <v>4</v>
      </c>
      <c r="E122" s="37">
        <v>1</v>
      </c>
      <c r="F122" s="37">
        <v>1</v>
      </c>
      <c r="G122" s="37">
        <v>3</v>
      </c>
      <c r="H122" s="37">
        <v>4</v>
      </c>
      <c r="I122" s="37">
        <v>0</v>
      </c>
      <c r="J122" s="37">
        <v>7</v>
      </c>
      <c r="K122" s="37">
        <v>0</v>
      </c>
      <c r="L122" s="37">
        <v>1</v>
      </c>
      <c r="M122" s="37">
        <v>0</v>
      </c>
      <c r="N122" s="37">
        <v>2</v>
      </c>
      <c r="O122" s="37">
        <v>9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527</v>
      </c>
      <c r="D123" s="37">
        <v>514</v>
      </c>
      <c r="E123" s="37">
        <v>569</v>
      </c>
      <c r="F123" s="37">
        <v>568</v>
      </c>
      <c r="G123" s="37">
        <v>574</v>
      </c>
      <c r="H123" s="37">
        <v>597</v>
      </c>
      <c r="I123" s="37">
        <v>767</v>
      </c>
      <c r="J123" s="37">
        <v>634</v>
      </c>
      <c r="K123" s="37">
        <v>503</v>
      </c>
      <c r="L123" s="37">
        <v>384</v>
      </c>
      <c r="M123" s="37">
        <v>525</v>
      </c>
      <c r="N123" s="37">
        <v>378</v>
      </c>
      <c r="O123" s="37">
        <v>649</v>
      </c>
      <c r="P123" s="37">
        <v>781</v>
      </c>
      <c r="Q123" s="37">
        <v>736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1</v>
      </c>
      <c r="J124" s="37">
        <v>0</v>
      </c>
      <c r="K124" s="37">
        <v>0</v>
      </c>
      <c r="L124" s="37">
        <v>0</v>
      </c>
      <c r="M124" s="37">
        <v>1</v>
      </c>
      <c r="N124" s="37">
        <v>0</v>
      </c>
      <c r="O124" s="37">
        <v>11</v>
      </c>
      <c r="P124" s="37">
        <v>2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58</v>
      </c>
      <c r="L125" s="37">
        <v>0</v>
      </c>
      <c r="M125" s="37">
        <v>1</v>
      </c>
      <c r="N125" s="37">
        <v>15</v>
      </c>
      <c r="O125" s="37">
        <v>81</v>
      </c>
      <c r="P125" s="37">
        <v>179</v>
      </c>
      <c r="Q125" s="37">
        <v>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2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30874</v>
      </c>
      <c r="D127" s="40">
        <f t="shared" si="144"/>
        <v>16282</v>
      </c>
      <c r="E127" s="40">
        <f t="shared" si="144"/>
        <v>17838</v>
      </c>
      <c r="F127" s="40">
        <f t="shared" si="144"/>
        <v>15415</v>
      </c>
      <c r="G127" s="40">
        <f t="shared" si="144"/>
        <v>13193</v>
      </c>
      <c r="H127" s="40">
        <f t="shared" si="144"/>
        <v>22278</v>
      </c>
      <c r="I127" s="40">
        <f t="shared" si="144"/>
        <v>13466</v>
      </c>
      <c r="J127" s="40">
        <f t="shared" si="144"/>
        <v>15733</v>
      </c>
      <c r="K127" s="40">
        <f t="shared" si="144"/>
        <v>5705</v>
      </c>
      <c r="L127" s="40">
        <f t="shared" si="144"/>
        <v>4727</v>
      </c>
      <c r="M127" s="40">
        <f t="shared" si="144"/>
        <v>7088</v>
      </c>
      <c r="N127" s="40">
        <f t="shared" si="144"/>
        <v>6880</v>
      </c>
      <c r="O127" s="40">
        <f t="shared" si="144"/>
        <v>10829</v>
      </c>
      <c r="P127" s="40">
        <f t="shared" si="144"/>
        <v>10868</v>
      </c>
      <c r="Q127" s="40">
        <f t="shared" si="144"/>
        <v>31968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14997</v>
      </c>
      <c r="D128" s="39">
        <f t="shared" ref="D128" si="146">SUM(D129:D133)</f>
        <v>9782</v>
      </c>
      <c r="E128" s="39">
        <f t="shared" ref="E128" si="147">SUM(E129:E133)</f>
        <v>10679</v>
      </c>
      <c r="F128" s="39">
        <f t="shared" ref="F128" si="148">SUM(F129:F133)</f>
        <v>10106</v>
      </c>
      <c r="G128" s="39">
        <f t="shared" ref="G128" si="149">SUM(G129:G133)</f>
        <v>10180</v>
      </c>
      <c r="H128" s="39">
        <f t="shared" ref="H128" si="150">SUM(H129:H133)</f>
        <v>11006</v>
      </c>
      <c r="I128" s="39">
        <f t="shared" ref="I128" si="151">SUM(I129:I133)</f>
        <v>9493</v>
      </c>
      <c r="J128" s="39">
        <f t="shared" ref="J128" si="152">SUM(J129:J133)</f>
        <v>8688</v>
      </c>
      <c r="K128" s="39">
        <f t="shared" ref="K128" si="153">SUM(K129:K133)</f>
        <v>4705</v>
      </c>
      <c r="L128" s="39">
        <f t="shared" ref="L128" si="154">SUM(L129:L133)</f>
        <v>3098</v>
      </c>
      <c r="M128" s="39">
        <f t="shared" ref="M128" si="155">SUM(M129:M133)</f>
        <v>3355</v>
      </c>
      <c r="N128" s="39">
        <f t="shared" ref="N128" si="156">SUM(N129:N133)</f>
        <v>3540</v>
      </c>
      <c r="O128" s="39">
        <f t="shared" ref="O128" si="157">SUM(O129:O133)</f>
        <v>4060</v>
      </c>
      <c r="P128" s="39">
        <f t="shared" ref="P128" si="158">SUM(P129:P133)</f>
        <v>4238</v>
      </c>
      <c r="Q128" s="39">
        <f t="shared" ref="Q128" si="159">SUM(Q129:Q133)</f>
        <v>25190</v>
      </c>
    </row>
    <row r="129" spans="1:17" ht="11.45" customHeight="1" x14ac:dyDescent="0.25">
      <c r="A129" s="62" t="s">
        <v>59</v>
      </c>
      <c r="B129" s="42"/>
      <c r="C129" s="42">
        <v>2275</v>
      </c>
      <c r="D129" s="42">
        <v>642</v>
      </c>
      <c r="E129" s="42">
        <v>467</v>
      </c>
      <c r="F129" s="42">
        <v>291</v>
      </c>
      <c r="G129" s="42">
        <v>316</v>
      </c>
      <c r="H129" s="42">
        <v>589</v>
      </c>
      <c r="I129" s="42">
        <v>535</v>
      </c>
      <c r="J129" s="42">
        <v>613</v>
      </c>
      <c r="K129" s="42">
        <v>406</v>
      </c>
      <c r="L129" s="42">
        <v>249</v>
      </c>
      <c r="M129" s="42">
        <v>181</v>
      </c>
      <c r="N129" s="42">
        <v>131</v>
      </c>
      <c r="O129" s="42">
        <v>118</v>
      </c>
      <c r="P129" s="42">
        <v>124</v>
      </c>
      <c r="Q129" s="42">
        <v>291</v>
      </c>
    </row>
    <row r="130" spans="1:17" ht="11.45" customHeight="1" x14ac:dyDescent="0.25">
      <c r="A130" s="62" t="s">
        <v>58</v>
      </c>
      <c r="B130" s="42"/>
      <c r="C130" s="42">
        <v>12722</v>
      </c>
      <c r="D130" s="42">
        <v>9140</v>
      </c>
      <c r="E130" s="42">
        <v>10210</v>
      </c>
      <c r="F130" s="42">
        <v>9815</v>
      </c>
      <c r="G130" s="42">
        <v>9863</v>
      </c>
      <c r="H130" s="42">
        <v>10417</v>
      </c>
      <c r="I130" s="42">
        <v>8760</v>
      </c>
      <c r="J130" s="42">
        <v>7761</v>
      </c>
      <c r="K130" s="42">
        <v>4124</v>
      </c>
      <c r="L130" s="42">
        <v>2814</v>
      </c>
      <c r="M130" s="42">
        <v>3166</v>
      </c>
      <c r="N130" s="42">
        <v>3382</v>
      </c>
      <c r="O130" s="42">
        <v>3876</v>
      </c>
      <c r="P130" s="42">
        <v>4042</v>
      </c>
      <c r="Q130" s="42">
        <v>24802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198</v>
      </c>
      <c r="J131" s="42">
        <v>312</v>
      </c>
      <c r="K131" s="42">
        <v>131</v>
      </c>
      <c r="L131" s="42">
        <v>27</v>
      </c>
      <c r="M131" s="42">
        <v>5</v>
      </c>
      <c r="N131" s="42">
        <v>4</v>
      </c>
      <c r="O131" s="42">
        <v>66</v>
      </c>
      <c r="P131" s="42">
        <v>66</v>
      </c>
      <c r="Q131" s="42">
        <v>65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43</v>
      </c>
      <c r="L132" s="42">
        <v>8</v>
      </c>
      <c r="M132" s="42">
        <v>3</v>
      </c>
      <c r="N132" s="42">
        <v>21</v>
      </c>
      <c r="O132" s="42">
        <v>0</v>
      </c>
      <c r="P132" s="42">
        <v>5</v>
      </c>
      <c r="Q132" s="42">
        <v>4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2</v>
      </c>
      <c r="F133" s="42">
        <v>0</v>
      </c>
      <c r="G133" s="42">
        <v>1</v>
      </c>
      <c r="H133" s="42">
        <v>0</v>
      </c>
      <c r="I133" s="42">
        <v>0</v>
      </c>
      <c r="J133" s="42">
        <v>2</v>
      </c>
      <c r="K133" s="42">
        <v>1</v>
      </c>
      <c r="L133" s="42">
        <v>0</v>
      </c>
      <c r="M133" s="42">
        <v>0</v>
      </c>
      <c r="N133" s="42">
        <v>2</v>
      </c>
      <c r="O133" s="42">
        <v>0</v>
      </c>
      <c r="P133" s="42">
        <v>1</v>
      </c>
      <c r="Q133" s="42">
        <v>28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15877</v>
      </c>
      <c r="D134" s="38">
        <f t="shared" ref="D134" si="161">SUM(D135:D136)</f>
        <v>6500</v>
      </c>
      <c r="E134" s="38">
        <f t="shared" ref="E134" si="162">SUM(E135:E136)</f>
        <v>7159</v>
      </c>
      <c r="F134" s="38">
        <f t="shared" ref="F134" si="163">SUM(F135:F136)</f>
        <v>5309</v>
      </c>
      <c r="G134" s="38">
        <f t="shared" ref="G134" si="164">SUM(G135:G136)</f>
        <v>3013</v>
      </c>
      <c r="H134" s="38">
        <f t="shared" ref="H134" si="165">SUM(H135:H136)</f>
        <v>11272</v>
      </c>
      <c r="I134" s="38">
        <f t="shared" ref="I134" si="166">SUM(I135:I136)</f>
        <v>3973</v>
      </c>
      <c r="J134" s="38">
        <f t="shared" ref="J134" si="167">SUM(J135:J136)</f>
        <v>7045</v>
      </c>
      <c r="K134" s="38">
        <f t="shared" ref="K134" si="168">SUM(K135:K136)</f>
        <v>1000</v>
      </c>
      <c r="L134" s="38">
        <f t="shared" ref="L134" si="169">SUM(L135:L136)</f>
        <v>1629</v>
      </c>
      <c r="M134" s="38">
        <f t="shared" ref="M134" si="170">SUM(M135:M136)</f>
        <v>3733</v>
      </c>
      <c r="N134" s="38">
        <f t="shared" ref="N134" si="171">SUM(N135:N136)</f>
        <v>3340</v>
      </c>
      <c r="O134" s="38">
        <f t="shared" ref="O134" si="172">SUM(O135:O136)</f>
        <v>6769</v>
      </c>
      <c r="P134" s="38">
        <f t="shared" ref="P134" si="173">SUM(P135:P136)</f>
        <v>6630</v>
      </c>
      <c r="Q134" s="38">
        <f t="shared" ref="Q134" si="174">SUM(Q135:Q136)</f>
        <v>6778</v>
      </c>
    </row>
    <row r="135" spans="1:17" ht="11.45" customHeight="1" x14ac:dyDescent="0.25">
      <c r="A135" s="17" t="s">
        <v>23</v>
      </c>
      <c r="B135" s="37"/>
      <c r="C135" s="37">
        <v>14479</v>
      </c>
      <c r="D135" s="37">
        <v>5220</v>
      </c>
      <c r="E135" s="37">
        <v>6102</v>
      </c>
      <c r="F135" s="37">
        <v>3708</v>
      </c>
      <c r="G135" s="37">
        <v>1946</v>
      </c>
      <c r="H135" s="37">
        <v>10738</v>
      </c>
      <c r="I135" s="37">
        <v>2700</v>
      </c>
      <c r="J135" s="37">
        <v>7045</v>
      </c>
      <c r="K135" s="37">
        <v>661</v>
      </c>
      <c r="L135" s="37">
        <v>944</v>
      </c>
      <c r="M135" s="37">
        <v>3015</v>
      </c>
      <c r="N135" s="37">
        <v>2738</v>
      </c>
      <c r="O135" s="37">
        <v>5994</v>
      </c>
      <c r="P135" s="37">
        <v>5887</v>
      </c>
      <c r="Q135" s="37">
        <v>5695</v>
      </c>
    </row>
    <row r="136" spans="1:17" ht="11.45" customHeight="1" x14ac:dyDescent="0.25">
      <c r="A136" s="15" t="s">
        <v>22</v>
      </c>
      <c r="B136" s="36"/>
      <c r="C136" s="36">
        <v>1398</v>
      </c>
      <c r="D136" s="36">
        <v>1280</v>
      </c>
      <c r="E136" s="36">
        <v>1057</v>
      </c>
      <c r="F136" s="36">
        <v>1601</v>
      </c>
      <c r="G136" s="36">
        <v>1067</v>
      </c>
      <c r="H136" s="36">
        <v>534</v>
      </c>
      <c r="I136" s="36">
        <v>1273</v>
      </c>
      <c r="J136" s="36">
        <v>0</v>
      </c>
      <c r="K136" s="36">
        <v>339</v>
      </c>
      <c r="L136" s="36">
        <v>685</v>
      </c>
      <c r="M136" s="36">
        <v>718</v>
      </c>
      <c r="N136" s="36">
        <v>602</v>
      </c>
      <c r="O136" s="36">
        <v>775</v>
      </c>
      <c r="P136" s="36">
        <v>743</v>
      </c>
      <c r="Q136" s="36">
        <v>1083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1.6371181107970105</v>
      </c>
      <c r="C141" s="24">
        <f t="shared" ref="C141:Q141" si="176">IF(C4=0,0,C4/C31)</f>
        <v>1.6039770855350535</v>
      </c>
      <c r="D141" s="24">
        <f t="shared" si="176"/>
        <v>1.5891446806878078</v>
      </c>
      <c r="E141" s="24">
        <f t="shared" si="176"/>
        <v>1.5827519917919453</v>
      </c>
      <c r="F141" s="24">
        <f t="shared" si="176"/>
        <v>1.546028649014304</v>
      </c>
      <c r="G141" s="24">
        <f t="shared" si="176"/>
        <v>1.533532116463145</v>
      </c>
      <c r="H141" s="24">
        <f t="shared" si="176"/>
        <v>1.5502794811454181</v>
      </c>
      <c r="I141" s="24">
        <f t="shared" si="176"/>
        <v>1.53964157590906</v>
      </c>
      <c r="J141" s="24">
        <f t="shared" si="176"/>
        <v>1.4603372554624956</v>
      </c>
      <c r="K141" s="24">
        <f t="shared" si="176"/>
        <v>1.4541263342780515</v>
      </c>
      <c r="L141" s="24">
        <f t="shared" si="176"/>
        <v>1.397690387120315</v>
      </c>
      <c r="M141" s="24">
        <f t="shared" si="176"/>
        <v>1.3940000768519993</v>
      </c>
      <c r="N141" s="24">
        <f t="shared" si="176"/>
        <v>1.4839438809677914</v>
      </c>
      <c r="O141" s="24">
        <f t="shared" si="176"/>
        <v>1.4962926993769665</v>
      </c>
      <c r="P141" s="24">
        <f t="shared" si="176"/>
        <v>1.4765612131755648</v>
      </c>
      <c r="Q141" s="24">
        <f t="shared" si="176"/>
        <v>1.4396985842416881</v>
      </c>
    </row>
    <row r="142" spans="1:17" ht="11.45" customHeight="1" x14ac:dyDescent="0.25">
      <c r="A142" s="23" t="s">
        <v>30</v>
      </c>
      <c r="B142" s="22">
        <f t="shared" ref="B142" si="177">IF(B5=0,0,B5/B32)</f>
        <v>1.2553774658444035</v>
      </c>
      <c r="C142" s="22">
        <f t="shared" ref="C142:Q142" si="178">IF(C5=0,0,C5/C32)</f>
        <v>1.2553533874184934</v>
      </c>
      <c r="D142" s="22">
        <f t="shared" si="178"/>
        <v>1.2551352532671065</v>
      </c>
      <c r="E142" s="22">
        <f t="shared" si="178"/>
        <v>1.2556623718333504</v>
      </c>
      <c r="F142" s="22">
        <f t="shared" si="178"/>
        <v>1.2558305278816386</v>
      </c>
      <c r="G142" s="22">
        <f t="shared" si="178"/>
        <v>1.2546933399311637</v>
      </c>
      <c r="H142" s="22">
        <f t="shared" si="178"/>
        <v>1.2550433301980777</v>
      </c>
      <c r="I142" s="22">
        <f t="shared" si="178"/>
        <v>1.2570577601434438</v>
      </c>
      <c r="J142" s="22">
        <f t="shared" si="178"/>
        <v>1.2577193193408633</v>
      </c>
      <c r="K142" s="22">
        <f t="shared" si="178"/>
        <v>1.258322887237354</v>
      </c>
      <c r="L142" s="22">
        <f t="shared" si="178"/>
        <v>1.2561610992776306</v>
      </c>
      <c r="M142" s="22">
        <f t="shared" si="178"/>
        <v>1.2550606993854205</v>
      </c>
      <c r="N142" s="22">
        <f t="shared" si="178"/>
        <v>1.2527486317328382</v>
      </c>
      <c r="O142" s="22">
        <f t="shared" si="178"/>
        <v>1.2521263842631276</v>
      </c>
      <c r="P142" s="22">
        <f t="shared" si="178"/>
        <v>1.2525821851162386</v>
      </c>
      <c r="Q142" s="22">
        <f t="shared" si="178"/>
        <v>1.2526091172224305</v>
      </c>
    </row>
    <row r="143" spans="1:17" ht="11.45" customHeight="1" x14ac:dyDescent="0.25">
      <c r="A143" s="19" t="s">
        <v>29</v>
      </c>
      <c r="B143" s="21">
        <f t="shared" ref="B143" si="179">IF(B6=0,0,B6/B33)</f>
        <v>1.4401813824005385</v>
      </c>
      <c r="C143" s="21">
        <f t="shared" ref="C143:Q143" si="180">IF(C6=0,0,C6/C33)</f>
        <v>1.4097106225615248</v>
      </c>
      <c r="D143" s="21">
        <f t="shared" si="180"/>
        <v>1.3991308732182794</v>
      </c>
      <c r="E143" s="21">
        <f t="shared" si="180"/>
        <v>1.388320730414869</v>
      </c>
      <c r="F143" s="21">
        <f t="shared" si="180"/>
        <v>1.3790608945162262</v>
      </c>
      <c r="G143" s="21">
        <f t="shared" si="180"/>
        <v>1.3698630136986298</v>
      </c>
      <c r="H143" s="21">
        <f t="shared" si="180"/>
        <v>1.3844279543692546</v>
      </c>
      <c r="I143" s="21">
        <f t="shared" si="180"/>
        <v>1.3676292672663195</v>
      </c>
      <c r="J143" s="21">
        <f t="shared" si="180"/>
        <v>1.2884138194311894</v>
      </c>
      <c r="K143" s="21">
        <f t="shared" si="180"/>
        <v>1.3095528951869044</v>
      </c>
      <c r="L143" s="21">
        <f t="shared" si="180"/>
        <v>1.2604217753800881</v>
      </c>
      <c r="M143" s="21">
        <f t="shared" si="180"/>
        <v>1.2589526184538653</v>
      </c>
      <c r="N143" s="21">
        <f t="shared" si="180"/>
        <v>1.3412156963323929</v>
      </c>
      <c r="O143" s="21">
        <f t="shared" si="180"/>
        <v>1.3407692307692305</v>
      </c>
      <c r="P143" s="21">
        <f t="shared" si="180"/>
        <v>1.3163425107350346</v>
      </c>
      <c r="Q143" s="21">
        <f t="shared" si="180"/>
        <v>1.2969533169533167</v>
      </c>
    </row>
    <row r="144" spans="1:17" ht="11.45" customHeight="1" x14ac:dyDescent="0.25">
      <c r="A144" s="62" t="s">
        <v>59</v>
      </c>
      <c r="B144" s="70">
        <v>1.4237349365447718</v>
      </c>
      <c r="C144" s="70">
        <v>1.3926706864464027</v>
      </c>
      <c r="D144" s="70">
        <v>1.3804041166198062</v>
      </c>
      <c r="E144" s="70">
        <v>1.3645877389633627</v>
      </c>
      <c r="F144" s="70">
        <v>1.3525180016908882</v>
      </c>
      <c r="G144" s="70">
        <v>1.3407500296337234</v>
      </c>
      <c r="H144" s="70">
        <v>1.352490097265644</v>
      </c>
      <c r="I144" s="70">
        <v>1.3342010627903322</v>
      </c>
      <c r="J144" s="70">
        <v>1.2605280513633228</v>
      </c>
      <c r="K144" s="70">
        <v>1.2814406737386521</v>
      </c>
      <c r="L144" s="70">
        <v>1.2324079217518573</v>
      </c>
      <c r="M144" s="70">
        <v>1.2297755004469275</v>
      </c>
      <c r="N144" s="70">
        <v>1.3087654035474277</v>
      </c>
      <c r="O144" s="70">
        <v>1.3069643280544545</v>
      </c>
      <c r="P144" s="70">
        <v>1.2797339867162039</v>
      </c>
      <c r="Q144" s="70">
        <v>1.2601583336294191</v>
      </c>
    </row>
    <row r="145" spans="1:17" ht="11.45" customHeight="1" x14ac:dyDescent="0.25">
      <c r="A145" s="62" t="s">
        <v>58</v>
      </c>
      <c r="B145" s="70">
        <v>1.5060261803304926</v>
      </c>
      <c r="C145" s="70">
        <v>1.473166430443329</v>
      </c>
      <c r="D145" s="70">
        <v>1.4601908583564773</v>
      </c>
      <c r="E145" s="70">
        <v>1.4434603011318246</v>
      </c>
      <c r="F145" s="70">
        <v>1.4306929384328588</v>
      </c>
      <c r="G145" s="70">
        <v>1.4182447828439406</v>
      </c>
      <c r="H145" s="70">
        <v>1.4306634211442912</v>
      </c>
      <c r="I145" s="70">
        <v>1.4113172886404195</v>
      </c>
      <c r="J145" s="70">
        <v>1.3333860100401107</v>
      </c>
      <c r="K145" s="70">
        <v>1.3555073726534677</v>
      </c>
      <c r="L145" s="70">
        <v>1.3036405494897567</v>
      </c>
      <c r="M145" s="70">
        <v>1.3008559754084983</v>
      </c>
      <c r="N145" s="70">
        <v>1.3844114596475983</v>
      </c>
      <c r="O145" s="70">
        <v>1.3825062827951198</v>
      </c>
      <c r="P145" s="70">
        <v>1.3537020398829762</v>
      </c>
      <c r="Q145" s="70">
        <v>1.3329949227862274</v>
      </c>
    </row>
    <row r="146" spans="1:17" ht="11.45" customHeight="1" x14ac:dyDescent="0.25">
      <c r="A146" s="62" t="s">
        <v>57</v>
      </c>
      <c r="B146" s="70">
        <v>1.3969759409285223</v>
      </c>
      <c r="C146" s="70">
        <v>1.3674193038846791</v>
      </c>
      <c r="D146" s="70">
        <v>1.3571569470217311</v>
      </c>
      <c r="E146" s="70">
        <v>1.346671108502423</v>
      </c>
      <c r="F146" s="70">
        <v>1.3376890676807394</v>
      </c>
      <c r="G146" s="70">
        <v>1.328767123287671</v>
      </c>
      <c r="H146" s="70">
        <v>1.342895115738177</v>
      </c>
      <c r="I146" s="70">
        <v>1.3266003892483298</v>
      </c>
      <c r="J146" s="70">
        <v>1.2497614048482537</v>
      </c>
      <c r="K146" s="70">
        <v>1.2702663083312973</v>
      </c>
      <c r="L146" s="70">
        <v>1.2226091221186857</v>
      </c>
      <c r="M146" s="70">
        <v>1.2211840399002494</v>
      </c>
      <c r="N146" s="70">
        <v>1.3009792254424211</v>
      </c>
      <c r="O146" s="70">
        <v>1.3005461538461536</v>
      </c>
      <c r="P146" s="70">
        <v>1.2768522354129834</v>
      </c>
      <c r="Q146" s="70">
        <v>1.2580447174447171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 t="s">
        <v>183</v>
      </c>
      <c r="G147" s="70" t="s">
        <v>183</v>
      </c>
      <c r="H147" s="70" t="s">
        <v>183</v>
      </c>
      <c r="I147" s="70" t="s">
        <v>183</v>
      </c>
      <c r="J147" s="70" t="s">
        <v>183</v>
      </c>
      <c r="K147" s="70">
        <v>1.3436310536980831</v>
      </c>
      <c r="L147" s="70">
        <v>1.2932214073844248</v>
      </c>
      <c r="M147" s="70">
        <v>1.291714018965</v>
      </c>
      <c r="N147" s="70">
        <v>1.3761178077822498</v>
      </c>
      <c r="O147" s="70">
        <v>1.3756597239604533</v>
      </c>
      <c r="P147" s="70">
        <v>1.3505973536670788</v>
      </c>
      <c r="Q147" s="70">
        <v>1.3307035998774943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 t="s">
        <v>183</v>
      </c>
      <c r="P148" s="70">
        <v>1.2494088772335579</v>
      </c>
      <c r="Q148" s="70">
        <v>1.2310055888525175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 t="s">
        <v>183</v>
      </c>
      <c r="L149" s="70" t="s">
        <v>183</v>
      </c>
      <c r="M149" s="70" t="s">
        <v>183</v>
      </c>
      <c r="N149" s="70">
        <v>1.0746250757943816</v>
      </c>
      <c r="O149" s="70">
        <v>1.0742673532513449</v>
      </c>
      <c r="P149" s="70">
        <v>1.0546958809371327</v>
      </c>
      <c r="Q149" s="70">
        <v>1.0391606363867987</v>
      </c>
    </row>
    <row r="150" spans="1:17" ht="11.45" customHeight="1" x14ac:dyDescent="0.25">
      <c r="A150" s="19" t="s">
        <v>28</v>
      </c>
      <c r="B150" s="21">
        <f t="shared" ref="B150" si="181">IF(B13=0,0,B13/B40)</f>
        <v>10.014018327975911</v>
      </c>
      <c r="C150" s="21">
        <f t="shared" ref="C150:Q150" si="182">IF(C13=0,0,C13/C40)</f>
        <v>10.391101330975168</v>
      </c>
      <c r="D150" s="21">
        <f t="shared" si="182"/>
        <v>10.808642935900636</v>
      </c>
      <c r="E150" s="21">
        <f t="shared" si="182"/>
        <v>11.445070352665816</v>
      </c>
      <c r="F150" s="21">
        <f t="shared" si="182"/>
        <v>10.608876802820378</v>
      </c>
      <c r="G150" s="21">
        <f t="shared" si="182"/>
        <v>10.834845720519183</v>
      </c>
      <c r="H150" s="21">
        <f t="shared" si="182"/>
        <v>11.440461103055657</v>
      </c>
      <c r="I150" s="21">
        <f t="shared" si="182"/>
        <v>12.285203959986804</v>
      </c>
      <c r="J150" s="21">
        <f t="shared" si="182"/>
        <v>13.377415032679735</v>
      </c>
      <c r="K150" s="21">
        <f t="shared" si="182"/>
        <v>11.442932710282836</v>
      </c>
      <c r="L150" s="21">
        <f t="shared" si="182"/>
        <v>10.839463891688853</v>
      </c>
      <c r="M150" s="21">
        <f t="shared" si="182"/>
        <v>10.765253454006906</v>
      </c>
      <c r="N150" s="21">
        <f t="shared" si="182"/>
        <v>11.575671477531115</v>
      </c>
      <c r="O150" s="21">
        <f t="shared" si="182"/>
        <v>12.447940165150303</v>
      </c>
      <c r="P150" s="21">
        <f t="shared" si="182"/>
        <v>12.579310344827586</v>
      </c>
      <c r="Q150" s="21">
        <f t="shared" si="182"/>
        <v>11.256666666666666</v>
      </c>
    </row>
    <row r="151" spans="1:17" ht="11.45" customHeight="1" x14ac:dyDescent="0.25">
      <c r="A151" s="62" t="s">
        <v>59</v>
      </c>
      <c r="B151" s="20">
        <v>6.3851545510759964</v>
      </c>
      <c r="C151" s="20">
        <v>6.3996577434990449</v>
      </c>
      <c r="D151" s="20">
        <v>6.4157170359961784</v>
      </c>
      <c r="E151" s="20">
        <v>6.44019501356407</v>
      </c>
      <c r="F151" s="20">
        <v>6.4080337231853992</v>
      </c>
      <c r="G151" s="20">
        <v>6.416724835404584</v>
      </c>
      <c r="H151" s="20">
        <v>6.4400177347329102</v>
      </c>
      <c r="I151" s="20">
        <v>6.4725078446148769</v>
      </c>
      <c r="J151" s="20">
        <v>6.5145159627953744</v>
      </c>
      <c r="K151" s="20">
        <v>6.4401127965493394</v>
      </c>
      <c r="L151" s="20">
        <v>6.4169024573726485</v>
      </c>
      <c r="M151" s="20">
        <v>6.4140482097694953</v>
      </c>
      <c r="N151" s="20">
        <v>6.4452181337511965</v>
      </c>
      <c r="O151" s="20">
        <v>6.4787669294288577</v>
      </c>
      <c r="P151" s="20">
        <v>6.4838196286472147</v>
      </c>
      <c r="Q151" s="20">
        <v>6.4329487179487179</v>
      </c>
    </row>
    <row r="152" spans="1:17" ht="11.45" customHeight="1" x14ac:dyDescent="0.25">
      <c r="A152" s="62" t="s">
        <v>58</v>
      </c>
      <c r="B152" s="20">
        <v>10.024793532455938</v>
      </c>
      <c r="C152" s="20">
        <v>10.40344748970565</v>
      </c>
      <c r="D152" s="20">
        <v>10.822500267562152</v>
      </c>
      <c r="E152" s="20">
        <v>11.460381478624878</v>
      </c>
      <c r="F152" s="20">
        <v>10.62105929319768</v>
      </c>
      <c r="G152" s="20">
        <v>10.847933873635723</v>
      </c>
      <c r="H152" s="20">
        <v>11.455565220895199</v>
      </c>
      <c r="I152" s="20">
        <v>12.301144423821611</v>
      </c>
      <c r="J152" s="20">
        <v>13.398495136254752</v>
      </c>
      <c r="K152" s="20">
        <v>11.457271935588947</v>
      </c>
      <c r="L152" s="20">
        <v>10.851796486284174</v>
      </c>
      <c r="M152" s="20">
        <v>10.776500830366956</v>
      </c>
      <c r="N152" s="20">
        <v>11.589177701824381</v>
      </c>
      <c r="O152" s="20">
        <v>12.465856769012422</v>
      </c>
      <c r="P152" s="20">
        <v>12.595925698504097</v>
      </c>
      <c r="Q152" s="20">
        <v>11.268569920764026</v>
      </c>
    </row>
    <row r="153" spans="1:17" ht="11.45" customHeight="1" x14ac:dyDescent="0.25">
      <c r="A153" s="62" t="s">
        <v>57</v>
      </c>
      <c r="B153" s="20" t="s">
        <v>183</v>
      </c>
      <c r="C153" s="20" t="s">
        <v>183</v>
      </c>
      <c r="D153" s="20" t="s">
        <v>183</v>
      </c>
      <c r="E153" s="20" t="s">
        <v>183</v>
      </c>
      <c r="F153" s="20" t="s">
        <v>183</v>
      </c>
      <c r="G153" s="20" t="s">
        <v>183</v>
      </c>
      <c r="H153" s="20" t="s">
        <v>183</v>
      </c>
      <c r="I153" s="20">
        <v>12.301144423821611</v>
      </c>
      <c r="J153" s="20">
        <v>13.398495136254757</v>
      </c>
      <c r="K153" s="20">
        <v>11.457271935588945</v>
      </c>
      <c r="L153" s="20">
        <v>10.851796486284174</v>
      </c>
      <c r="M153" s="20">
        <v>10.776500830366956</v>
      </c>
      <c r="N153" s="20">
        <v>11.589177701824379</v>
      </c>
      <c r="O153" s="20">
        <v>12.465856769012422</v>
      </c>
      <c r="P153" s="20">
        <v>12.595925698504095</v>
      </c>
      <c r="Q153" s="20">
        <v>11.268569920764026</v>
      </c>
    </row>
    <row r="154" spans="1:17" ht="11.45" customHeight="1" x14ac:dyDescent="0.25">
      <c r="A154" s="62" t="s">
        <v>56</v>
      </c>
      <c r="B154" s="20" t="s">
        <v>183</v>
      </c>
      <c r="C154" s="20" t="s">
        <v>183</v>
      </c>
      <c r="D154" s="20" t="s">
        <v>183</v>
      </c>
      <c r="E154" s="20" t="s">
        <v>183</v>
      </c>
      <c r="F154" s="20" t="s">
        <v>183</v>
      </c>
      <c r="G154" s="20" t="s">
        <v>183</v>
      </c>
      <c r="H154" s="20" t="s">
        <v>183</v>
      </c>
      <c r="I154" s="20" t="s">
        <v>183</v>
      </c>
      <c r="J154" s="20" t="s">
        <v>183</v>
      </c>
      <c r="K154" s="20">
        <v>11.457271935588945</v>
      </c>
      <c r="L154" s="20">
        <v>10.851796486284174</v>
      </c>
      <c r="M154" s="20">
        <v>10.776500830366956</v>
      </c>
      <c r="N154" s="20">
        <v>11.589177701824379</v>
      </c>
      <c r="O154" s="20">
        <v>12.465856769012424</v>
      </c>
      <c r="P154" s="20">
        <v>12.595925698504097</v>
      </c>
      <c r="Q154" s="20">
        <v>11.268569920764026</v>
      </c>
    </row>
    <row r="155" spans="1:17" ht="11.45" customHeight="1" x14ac:dyDescent="0.25">
      <c r="A155" s="62" t="s">
        <v>55</v>
      </c>
      <c r="B155" s="20" t="s">
        <v>183</v>
      </c>
      <c r="C155" s="20" t="s">
        <v>183</v>
      </c>
      <c r="D155" s="20" t="s">
        <v>183</v>
      </c>
      <c r="E155" s="20" t="s">
        <v>183</v>
      </c>
      <c r="F155" s="20" t="s">
        <v>183</v>
      </c>
      <c r="G155" s="20" t="s">
        <v>183</v>
      </c>
      <c r="H155" s="20" t="s">
        <v>183</v>
      </c>
      <c r="I155" s="20" t="s">
        <v>183</v>
      </c>
      <c r="J155" s="20" t="s">
        <v>183</v>
      </c>
      <c r="K155" s="20" t="s">
        <v>183</v>
      </c>
      <c r="L155" s="20" t="s">
        <v>183</v>
      </c>
      <c r="M155" s="20" t="s">
        <v>183</v>
      </c>
      <c r="N155" s="20" t="s">
        <v>183</v>
      </c>
      <c r="O155" s="20" t="s">
        <v>183</v>
      </c>
      <c r="P155" s="20" t="s">
        <v>183</v>
      </c>
      <c r="Q155" s="20">
        <v>11.268569920764026</v>
      </c>
    </row>
    <row r="156" spans="1:17" ht="11.45" customHeight="1" x14ac:dyDescent="0.25">
      <c r="A156" s="25" t="s">
        <v>66</v>
      </c>
      <c r="B156" s="24">
        <f t="shared" ref="B156" si="183">IF(B19=0,0,B19/B46)</f>
        <v>5.1033430283714125</v>
      </c>
      <c r="C156" s="24">
        <f t="shared" ref="C156:Q156" si="184">IF(C19=0,0,C19/C46)</f>
        <v>5.0268031124192261</v>
      </c>
      <c r="D156" s="24">
        <f t="shared" si="184"/>
        <v>4.8230705632570565</v>
      </c>
      <c r="E156" s="24">
        <f t="shared" si="184"/>
        <v>4.6334617975304457</v>
      </c>
      <c r="F156" s="24">
        <f t="shared" si="184"/>
        <v>4.7023161010607888</v>
      </c>
      <c r="G156" s="24">
        <f t="shared" si="184"/>
        <v>4.5610066844251209</v>
      </c>
      <c r="H156" s="24">
        <f t="shared" si="184"/>
        <v>4.4001798724727887</v>
      </c>
      <c r="I156" s="24">
        <f t="shared" si="184"/>
        <v>4.4949195407451903</v>
      </c>
      <c r="J156" s="24">
        <f t="shared" si="184"/>
        <v>4.2188283425920741</v>
      </c>
      <c r="K156" s="24">
        <f t="shared" si="184"/>
        <v>3.7691197372021925</v>
      </c>
      <c r="L156" s="24">
        <f t="shared" si="184"/>
        <v>3.7443266583177355</v>
      </c>
      <c r="M156" s="24">
        <f t="shared" si="184"/>
        <v>3.6630532738447865</v>
      </c>
      <c r="N156" s="24">
        <f t="shared" si="184"/>
        <v>3.7129108119598087</v>
      </c>
      <c r="O156" s="24">
        <f t="shared" si="184"/>
        <v>3.8357898684917271</v>
      </c>
      <c r="P156" s="24">
        <f t="shared" si="184"/>
        <v>3.8048205626008964</v>
      </c>
      <c r="Q156" s="24">
        <f t="shared" si="184"/>
        <v>3.6863807532262278</v>
      </c>
    </row>
    <row r="157" spans="1:17" ht="11.45" customHeight="1" x14ac:dyDescent="0.25">
      <c r="A157" s="23" t="s">
        <v>27</v>
      </c>
      <c r="B157" s="22">
        <f t="shared" ref="B157" si="185">IF(B20=0,0,B20/B47)</f>
        <v>0.19579216867361568</v>
      </c>
      <c r="C157" s="22">
        <f t="shared" ref="C157:Q157" si="186">IF(C20=0,0,C20/C47)</f>
        <v>0.1949597195599907</v>
      </c>
      <c r="D157" s="22">
        <f t="shared" si="186"/>
        <v>0.19505679534088396</v>
      </c>
      <c r="E157" s="22">
        <f t="shared" si="186"/>
        <v>0.19518946501214776</v>
      </c>
      <c r="F157" s="22">
        <f t="shared" si="186"/>
        <v>0.19523034116456692</v>
      </c>
      <c r="G157" s="22">
        <f t="shared" si="186"/>
        <v>0.19507925266561818</v>
      </c>
      <c r="H157" s="22">
        <f t="shared" si="186"/>
        <v>0.19465456497820072</v>
      </c>
      <c r="I157" s="22">
        <f t="shared" si="186"/>
        <v>0.19506889724732659</v>
      </c>
      <c r="J157" s="22">
        <f t="shared" si="186"/>
        <v>0.19530507753392848</v>
      </c>
      <c r="K157" s="22">
        <f t="shared" si="186"/>
        <v>0.19638972281022582</v>
      </c>
      <c r="L157" s="22">
        <f t="shared" si="186"/>
        <v>0.19748059656451525</v>
      </c>
      <c r="M157" s="22">
        <f t="shared" si="186"/>
        <v>0.19690124054086419</v>
      </c>
      <c r="N157" s="22">
        <f t="shared" si="186"/>
        <v>0.19682870890470389</v>
      </c>
      <c r="O157" s="22">
        <f t="shared" si="186"/>
        <v>0.1968430402300182</v>
      </c>
      <c r="P157" s="22">
        <f t="shared" si="186"/>
        <v>0.19765349169347782</v>
      </c>
      <c r="Q157" s="22">
        <f t="shared" si="186"/>
        <v>0.19844329379366335</v>
      </c>
    </row>
    <row r="158" spans="1:17" ht="11.45" customHeight="1" x14ac:dyDescent="0.25">
      <c r="A158" s="62" t="s">
        <v>59</v>
      </c>
      <c r="B158" s="70">
        <v>0.15597460620302978</v>
      </c>
      <c r="C158" s="70">
        <v>0.1554933805894381</v>
      </c>
      <c r="D158" s="70">
        <v>0.15520796106716789</v>
      </c>
      <c r="E158" s="70">
        <v>0.15492035019183839</v>
      </c>
      <c r="F158" s="70">
        <v>0.15466111602720478</v>
      </c>
      <c r="G158" s="70">
        <v>0.15441123445054586</v>
      </c>
      <c r="H158" s="70">
        <v>0.15415679119289216</v>
      </c>
      <c r="I158" s="70">
        <v>0.1542725217023786</v>
      </c>
      <c r="J158" s="70">
        <v>0.15476984733470148</v>
      </c>
      <c r="K158" s="70">
        <v>0.15586698058818602</v>
      </c>
      <c r="L158" s="70">
        <v>0.15702755778172051</v>
      </c>
      <c r="M158" s="70">
        <v>0.15688899744998042</v>
      </c>
      <c r="N158" s="70">
        <v>0.15683855056114632</v>
      </c>
      <c r="O158" s="70">
        <v>0.1572510865279669</v>
      </c>
      <c r="P158" s="70">
        <v>0.15832183987941739</v>
      </c>
      <c r="Q158" s="70">
        <v>0.15917096385542134</v>
      </c>
    </row>
    <row r="159" spans="1:17" ht="11.45" customHeight="1" x14ac:dyDescent="0.25">
      <c r="A159" s="62" t="s">
        <v>58</v>
      </c>
      <c r="B159" s="70">
        <v>0.2049748059210208</v>
      </c>
      <c r="C159" s="70">
        <v>0.20374239520278672</v>
      </c>
      <c r="D159" s="70">
        <v>0.20276373709918896</v>
      </c>
      <c r="E159" s="70">
        <v>0.20178624321919722</v>
      </c>
      <c r="F159" s="70">
        <v>0.20084962078897692</v>
      </c>
      <c r="G159" s="70">
        <v>0.19992889374239978</v>
      </c>
      <c r="H159" s="70">
        <v>0.1990059774521645</v>
      </c>
      <c r="I159" s="70">
        <v>0.19856323031618614</v>
      </c>
      <c r="J159" s="70">
        <v>0.19861104515428621</v>
      </c>
      <c r="K159" s="70">
        <v>0.19942424503604592</v>
      </c>
      <c r="L159" s="70">
        <v>0.20031178543116376</v>
      </c>
      <c r="M159" s="70">
        <v>0.19953997112960711</v>
      </c>
      <c r="N159" s="70">
        <v>0.19888270990360801</v>
      </c>
      <c r="O159" s="70">
        <v>0.19881294349747994</v>
      </c>
      <c r="P159" s="70">
        <v>0.19957154530494767</v>
      </c>
      <c r="Q159" s="70">
        <v>0.20004533563992036</v>
      </c>
    </row>
    <row r="160" spans="1:17" ht="11.45" customHeight="1" x14ac:dyDescent="0.25">
      <c r="A160" s="62" t="s">
        <v>57</v>
      </c>
      <c r="B160" s="70" t="s">
        <v>183</v>
      </c>
      <c r="C160" s="70" t="s">
        <v>183</v>
      </c>
      <c r="D160" s="70" t="s">
        <v>183</v>
      </c>
      <c r="E160" s="70" t="s">
        <v>183</v>
      </c>
      <c r="F160" s="70" t="s">
        <v>183</v>
      </c>
      <c r="G160" s="70" t="s">
        <v>183</v>
      </c>
      <c r="H160" s="70" t="s">
        <v>183</v>
      </c>
      <c r="I160" s="70">
        <v>0.1585723823297161</v>
      </c>
      <c r="J160" s="70">
        <v>0.15861247669330325</v>
      </c>
      <c r="K160" s="70">
        <v>0.15929444619119348</v>
      </c>
      <c r="L160" s="70">
        <v>0.16003891816917562</v>
      </c>
      <c r="M160" s="70">
        <v>0.15939150826576265</v>
      </c>
      <c r="N160" s="70">
        <v>0.15884028595784921</v>
      </c>
      <c r="O160" s="70">
        <v>0.15878178062249179</v>
      </c>
      <c r="P160" s="70">
        <v>0.15941799072476207</v>
      </c>
      <c r="Q160" s="70">
        <v>0.15917096385542134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 t="s">
        <v>183</v>
      </c>
      <c r="I161" s="70" t="s">
        <v>183</v>
      </c>
      <c r="J161" s="70" t="s">
        <v>183</v>
      </c>
      <c r="K161" s="70">
        <v>0.11374079082797477</v>
      </c>
      <c r="L161" s="70">
        <v>0.11381157443359852</v>
      </c>
      <c r="M161" s="70">
        <v>0.1128940932340768</v>
      </c>
      <c r="N161" s="70">
        <v>0.11205001392089983</v>
      </c>
      <c r="O161" s="70">
        <v>0.11155707988234756</v>
      </c>
      <c r="P161" s="70">
        <v>0.11155242505547407</v>
      </c>
      <c r="Q161" s="70">
        <v>0.11137956849014202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>
        <v>0.20233415015570841</v>
      </c>
      <c r="F162" s="70">
        <v>0.20228708802796633</v>
      </c>
      <c r="G162" s="70">
        <v>0.20224062093419173</v>
      </c>
      <c r="H162" s="70">
        <v>0.20219383888497897</v>
      </c>
      <c r="I162" s="70">
        <v>0.20217132310814198</v>
      </c>
      <c r="J162" s="70">
        <v>0.20216888923174595</v>
      </c>
      <c r="K162" s="70">
        <v>0.20212758958908034</v>
      </c>
      <c r="L162" s="70">
        <v>0.20208271578051043</v>
      </c>
      <c r="M162" s="70">
        <v>0.2020437124576232</v>
      </c>
      <c r="N162" s="70">
        <v>0.20201038487057502</v>
      </c>
      <c r="O162" s="70">
        <v>0.2020068411016254</v>
      </c>
      <c r="P162" s="70">
        <v>0.20196837867274317</v>
      </c>
      <c r="Q162" s="70">
        <v>0.20194443447949054</v>
      </c>
    </row>
    <row r="163" spans="1:17" ht="11.45" customHeight="1" x14ac:dyDescent="0.25">
      <c r="A163" s="19" t="s">
        <v>24</v>
      </c>
      <c r="B163" s="21">
        <f t="shared" ref="B163" si="187">IF(B26=0,0,B26/B53)</f>
        <v>12.465871624797645</v>
      </c>
      <c r="C163" s="21">
        <f t="shared" ref="C163:Q163" si="188">IF(C26=0,0,C26/C53)</f>
        <v>12.077686701395757</v>
      </c>
      <c r="D163" s="21">
        <f t="shared" si="188"/>
        <v>11.128864570745488</v>
      </c>
      <c r="E163" s="21">
        <f t="shared" si="188"/>
        <v>10.688626270298572</v>
      </c>
      <c r="F163" s="21">
        <f t="shared" si="188"/>
        <v>10.751068417099173</v>
      </c>
      <c r="G163" s="21">
        <f t="shared" si="188"/>
        <v>10.793437154039792</v>
      </c>
      <c r="H163" s="21">
        <f t="shared" si="188"/>
        <v>10.464021246445292</v>
      </c>
      <c r="I163" s="21">
        <f t="shared" si="188"/>
        <v>10.584079932851571</v>
      </c>
      <c r="J163" s="21">
        <f t="shared" si="188"/>
        <v>10.437137855269054</v>
      </c>
      <c r="K163" s="21">
        <f t="shared" si="188"/>
        <v>10.036683274680536</v>
      </c>
      <c r="L163" s="21">
        <f t="shared" si="188"/>
        <v>9.8303808617218849</v>
      </c>
      <c r="M163" s="21">
        <f t="shared" si="188"/>
        <v>9.6586527523538059</v>
      </c>
      <c r="N163" s="21">
        <f t="shared" si="188"/>
        <v>9.7932304510570436</v>
      </c>
      <c r="O163" s="21">
        <f t="shared" si="188"/>
        <v>9.9753278013095379</v>
      </c>
      <c r="P163" s="21">
        <f t="shared" si="188"/>
        <v>10.056886159749745</v>
      </c>
      <c r="Q163" s="21">
        <f t="shared" si="188"/>
        <v>10.294287941705312</v>
      </c>
    </row>
    <row r="164" spans="1:17" ht="11.45" customHeight="1" x14ac:dyDescent="0.25">
      <c r="A164" s="17" t="s">
        <v>23</v>
      </c>
      <c r="B164" s="20">
        <f t="shared" ref="B164" si="189">IF(B27=0,0,B27/B54)</f>
        <v>10.011760640404768</v>
      </c>
      <c r="C164" s="20">
        <f t="shared" ref="C164:Q164" si="190">IF(C27=0,0,C27/C54)</f>
        <v>10.092609966872617</v>
      </c>
      <c r="D164" s="20">
        <f t="shared" si="190"/>
        <v>8.6648441207570936</v>
      </c>
      <c r="E164" s="20">
        <f t="shared" si="190"/>
        <v>8.2734274711168165</v>
      </c>
      <c r="F164" s="20">
        <f t="shared" si="190"/>
        <v>8.2734274711168165</v>
      </c>
      <c r="G164" s="20">
        <f t="shared" si="190"/>
        <v>8.2734274711168165</v>
      </c>
      <c r="H164" s="20">
        <f t="shared" si="190"/>
        <v>8.2734274711168165</v>
      </c>
      <c r="I164" s="20">
        <f t="shared" si="190"/>
        <v>8.2734274711168165</v>
      </c>
      <c r="J164" s="20">
        <f t="shared" si="190"/>
        <v>9.090267983074753</v>
      </c>
      <c r="K164" s="20">
        <f t="shared" si="190"/>
        <v>8.5559265442404016</v>
      </c>
      <c r="L164" s="20">
        <f t="shared" si="190"/>
        <v>8.0335689045936398</v>
      </c>
      <c r="M164" s="20">
        <f t="shared" si="190"/>
        <v>7.7985739750445635</v>
      </c>
      <c r="N164" s="20">
        <f t="shared" si="190"/>
        <v>7.9254302103250476</v>
      </c>
      <c r="O164" s="20">
        <f t="shared" si="190"/>
        <v>8.0982986767485823</v>
      </c>
      <c r="P164" s="20">
        <f t="shared" si="190"/>
        <v>7.9736308316430025</v>
      </c>
      <c r="Q164" s="20">
        <f t="shared" si="190"/>
        <v>8.1262525050100187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13.908158906450236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11866.764519709179</v>
      </c>
      <c r="C167" s="68">
        <f t="shared" ref="C167:Q167" si="194">IF(C30=0,"",C30*1000000/C84)</f>
        <v>12173.981409247068</v>
      </c>
      <c r="D167" s="68">
        <f t="shared" si="194"/>
        <v>12414.643901937126</v>
      </c>
      <c r="E167" s="68">
        <f t="shared" si="194"/>
        <v>12224.906356100035</v>
      </c>
      <c r="F167" s="68">
        <f t="shared" si="194"/>
        <v>12349.657445514482</v>
      </c>
      <c r="G167" s="68">
        <f t="shared" si="194"/>
        <v>12233.889837096771</v>
      </c>
      <c r="H167" s="68">
        <f t="shared" si="194"/>
        <v>12084.483065727398</v>
      </c>
      <c r="I167" s="68">
        <f t="shared" si="194"/>
        <v>12018.01317872755</v>
      </c>
      <c r="J167" s="68">
        <f t="shared" si="194"/>
        <v>12701.747538080608</v>
      </c>
      <c r="K167" s="68">
        <f t="shared" si="194"/>
        <v>12460.525196723525</v>
      </c>
      <c r="L167" s="68">
        <f t="shared" si="194"/>
        <v>12507.929649530655</v>
      </c>
      <c r="M167" s="68">
        <f t="shared" si="194"/>
        <v>12347.398110269816</v>
      </c>
      <c r="N167" s="68">
        <f t="shared" si="194"/>
        <v>12525.84959558636</v>
      </c>
      <c r="O167" s="68">
        <f t="shared" si="194"/>
        <v>12519.910208530759</v>
      </c>
      <c r="P167" s="68">
        <f t="shared" si="194"/>
        <v>12479.576449446709</v>
      </c>
      <c r="Q167" s="68">
        <f t="shared" si="194"/>
        <v>12645.69025020677</v>
      </c>
    </row>
    <row r="168" spans="1:17" ht="11.45" customHeight="1" x14ac:dyDescent="0.25">
      <c r="A168" s="25" t="s">
        <v>39</v>
      </c>
      <c r="B168" s="66">
        <f t="shared" si="193"/>
        <v>11745.531261562401</v>
      </c>
      <c r="C168" s="66">
        <f t="shared" ref="C168:Q168" si="195">IF(C31=0,"",C31*1000000/C85)</f>
        <v>12053.386616804068</v>
      </c>
      <c r="D168" s="66">
        <f t="shared" si="195"/>
        <v>12249.657780917181</v>
      </c>
      <c r="E168" s="66">
        <f t="shared" si="195"/>
        <v>12007.616933807267</v>
      </c>
      <c r="F168" s="66">
        <f t="shared" si="195"/>
        <v>12087.607174870525</v>
      </c>
      <c r="G168" s="66">
        <f t="shared" si="195"/>
        <v>11929.929984775565</v>
      </c>
      <c r="H168" s="66">
        <f t="shared" si="195"/>
        <v>11771.677196310146</v>
      </c>
      <c r="I168" s="66">
        <f t="shared" si="195"/>
        <v>11707.344046615322</v>
      </c>
      <c r="J168" s="66">
        <f t="shared" si="195"/>
        <v>12519.833148914133</v>
      </c>
      <c r="K168" s="66">
        <f t="shared" si="195"/>
        <v>12290.922328134433</v>
      </c>
      <c r="L168" s="66">
        <f t="shared" si="195"/>
        <v>12395.227549441544</v>
      </c>
      <c r="M168" s="66">
        <f t="shared" si="195"/>
        <v>12214.140447401576</v>
      </c>
      <c r="N168" s="66">
        <f t="shared" si="195"/>
        <v>12412.406912818289</v>
      </c>
      <c r="O168" s="66">
        <f t="shared" si="195"/>
        <v>12408.097043191561</v>
      </c>
      <c r="P168" s="66">
        <f t="shared" si="195"/>
        <v>12405.890188092157</v>
      </c>
      <c r="Q168" s="66">
        <f t="shared" si="195"/>
        <v>12564.796169077052</v>
      </c>
    </row>
    <row r="169" spans="1:17" ht="11.45" customHeight="1" x14ac:dyDescent="0.25">
      <c r="A169" s="23" t="s">
        <v>30</v>
      </c>
      <c r="B169" s="65">
        <f t="shared" si="193"/>
        <v>1660.0486847134466</v>
      </c>
      <c r="C169" s="65">
        <f t="shared" ref="C169:Q169" si="196">IF(C32=0,"",C32*1000000/C86)</f>
        <v>1661.702611039113</v>
      </c>
      <c r="D169" s="65">
        <f t="shared" si="196"/>
        <v>1645.4811582817006</v>
      </c>
      <c r="E169" s="65">
        <f t="shared" si="196"/>
        <v>1596.4341428941643</v>
      </c>
      <c r="F169" s="65">
        <f t="shared" si="196"/>
        <v>1555.4425972248077</v>
      </c>
      <c r="G169" s="65">
        <f t="shared" si="196"/>
        <v>1515.993483716705</v>
      </c>
      <c r="H169" s="65">
        <f t="shared" si="196"/>
        <v>1482.6418553379476</v>
      </c>
      <c r="I169" s="65">
        <f t="shared" si="196"/>
        <v>1434.0418627505351</v>
      </c>
      <c r="J169" s="65">
        <f t="shared" si="196"/>
        <v>1390.922544960787</v>
      </c>
      <c r="K169" s="65">
        <f t="shared" si="196"/>
        <v>1379.5083267019832</v>
      </c>
      <c r="L169" s="65">
        <f t="shared" si="196"/>
        <v>1381.542944144747</v>
      </c>
      <c r="M169" s="65">
        <f t="shared" si="196"/>
        <v>1384.4339542630994</v>
      </c>
      <c r="N169" s="65">
        <f t="shared" si="196"/>
        <v>1379.768437697121</v>
      </c>
      <c r="O169" s="65">
        <f t="shared" si="196"/>
        <v>1395.4282664428888</v>
      </c>
      <c r="P169" s="65">
        <f t="shared" si="196"/>
        <v>1408.0251167013128</v>
      </c>
      <c r="Q169" s="65">
        <f t="shared" si="196"/>
        <v>1421.2338954368477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12267.791223296395</v>
      </c>
      <c r="C170" s="63">
        <f t="shared" ref="C170:Q170" si="198">IF(C33=0,"",C33*1000000/C87)</f>
        <v>12571.033163629538</v>
      </c>
      <c r="D170" s="63">
        <f t="shared" si="198"/>
        <v>12804.598761404854</v>
      </c>
      <c r="E170" s="63">
        <f t="shared" si="198"/>
        <v>12641.676842811734</v>
      </c>
      <c r="F170" s="63">
        <f t="shared" si="198"/>
        <v>12822.108212466914</v>
      </c>
      <c r="G170" s="63">
        <f t="shared" si="198"/>
        <v>12751.091703056771</v>
      </c>
      <c r="H170" s="63">
        <f t="shared" si="198"/>
        <v>12663.394109396915</v>
      </c>
      <c r="I170" s="63">
        <f t="shared" si="198"/>
        <v>12590.066225165563</v>
      </c>
      <c r="J170" s="63">
        <f t="shared" si="198"/>
        <v>13511.283043197935</v>
      </c>
      <c r="K170" s="63">
        <f t="shared" si="198"/>
        <v>13280.337443218688</v>
      </c>
      <c r="L170" s="63">
        <f t="shared" si="198"/>
        <v>13405.654174884945</v>
      </c>
      <c r="M170" s="63">
        <f t="shared" si="198"/>
        <v>13208.168642951252</v>
      </c>
      <c r="N170" s="63">
        <f t="shared" si="198"/>
        <v>13491.349480968858</v>
      </c>
      <c r="O170" s="63">
        <f t="shared" si="198"/>
        <v>13466.850828729284</v>
      </c>
      <c r="P170" s="63">
        <f t="shared" si="198"/>
        <v>13429.443690637718</v>
      </c>
      <c r="Q170" s="63">
        <f t="shared" si="198"/>
        <v>13568.457703083473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12192.63105019849</v>
      </c>
      <c r="C171" s="64">
        <f t="shared" ref="C171:Q171" si="200">IF(C34=0,"",C34*1000000/C88)</f>
        <v>12545.994645741506</v>
      </c>
      <c r="D171" s="64">
        <f t="shared" si="200"/>
        <v>12693.92093446644</v>
      </c>
      <c r="E171" s="64">
        <f t="shared" si="200"/>
        <v>11798.220539416996</v>
      </c>
      <c r="F171" s="64">
        <f t="shared" si="200"/>
        <v>11625.987649159486</v>
      </c>
      <c r="G171" s="64">
        <f t="shared" si="200"/>
        <v>11155.192046729859</v>
      </c>
      <c r="H171" s="64">
        <f t="shared" si="200"/>
        <v>10508.985776530826</v>
      </c>
      <c r="I171" s="64">
        <f t="shared" si="200"/>
        <v>10134.729565307742</v>
      </c>
      <c r="J171" s="64">
        <f t="shared" si="200"/>
        <v>11933.533210627882</v>
      </c>
      <c r="K171" s="64">
        <f t="shared" si="200"/>
        <v>11948.740919289337</v>
      </c>
      <c r="L171" s="64">
        <f t="shared" si="200"/>
        <v>12063.819775856517</v>
      </c>
      <c r="M171" s="64">
        <f t="shared" si="200"/>
        <v>11729.971416018607</v>
      </c>
      <c r="N171" s="64">
        <f t="shared" si="200"/>
        <v>11922.956465205427</v>
      </c>
      <c r="O171" s="64">
        <f t="shared" si="200"/>
        <v>11667.193039482878</v>
      </c>
      <c r="P171" s="64">
        <f t="shared" si="200"/>
        <v>10931.192953971689</v>
      </c>
      <c r="Q171" s="64">
        <f t="shared" si="200"/>
        <v>11170.394957529497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12439.947042205467</v>
      </c>
      <c r="C172" s="64">
        <f t="shared" ref="C172:Q172" si="202">IF(C35=0,"",C35*1000000/C89)</f>
        <v>12511.188039017094</v>
      </c>
      <c r="D172" s="64">
        <f t="shared" si="202"/>
        <v>13009.559501641283</v>
      </c>
      <c r="E172" s="64">
        <f t="shared" si="202"/>
        <v>14920.251517267594</v>
      </c>
      <c r="F172" s="64">
        <f t="shared" si="202"/>
        <v>15684.748381839643</v>
      </c>
      <c r="G172" s="64">
        <f t="shared" si="202"/>
        <v>16250.328107610978</v>
      </c>
      <c r="H172" s="64">
        <f t="shared" si="202"/>
        <v>16964.858346560282</v>
      </c>
      <c r="I172" s="64">
        <f t="shared" si="202"/>
        <v>17015.541745842591</v>
      </c>
      <c r="J172" s="64">
        <f t="shared" si="202"/>
        <v>16225.019950663533</v>
      </c>
      <c r="K172" s="64">
        <f t="shared" si="202"/>
        <v>15696.721623327961</v>
      </c>
      <c r="L172" s="64">
        <f t="shared" si="202"/>
        <v>15760.081564381775</v>
      </c>
      <c r="M172" s="64">
        <f t="shared" si="202"/>
        <v>15763.100615451898</v>
      </c>
      <c r="N172" s="64">
        <f t="shared" si="202"/>
        <v>15907.531278023625</v>
      </c>
      <c r="O172" s="64">
        <f t="shared" si="202"/>
        <v>16036.884063281468</v>
      </c>
      <c r="P172" s="64">
        <f t="shared" si="202"/>
        <v>16630.88319835774</v>
      </c>
      <c r="Q172" s="64">
        <f t="shared" si="202"/>
        <v>16298.564655688364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14399.805647832294</v>
      </c>
      <c r="C173" s="64">
        <f t="shared" ref="C173:Q173" si="204">IF(C36=0,"",C36*1000000/C90)</f>
        <v>15135.16368461098</v>
      </c>
      <c r="D173" s="64">
        <f t="shared" si="204"/>
        <v>15499.485758793469</v>
      </c>
      <c r="E173" s="64">
        <f t="shared" si="204"/>
        <v>14723.512116809954</v>
      </c>
      <c r="F173" s="64">
        <f t="shared" si="204"/>
        <v>15162.350674935669</v>
      </c>
      <c r="G173" s="64">
        <f t="shared" si="204"/>
        <v>14869.93652792863</v>
      </c>
      <c r="H173" s="64">
        <f t="shared" si="204"/>
        <v>15183.102427867398</v>
      </c>
      <c r="I173" s="64">
        <f t="shared" si="204"/>
        <v>14902.696258215736</v>
      </c>
      <c r="J173" s="64">
        <f t="shared" si="204"/>
        <v>14909.332591584205</v>
      </c>
      <c r="K173" s="64">
        <f t="shared" si="204"/>
        <v>13284.933619852327</v>
      </c>
      <c r="L173" s="64">
        <f t="shared" si="204"/>
        <v>13369.91237980577</v>
      </c>
      <c r="M173" s="64">
        <f t="shared" si="204"/>
        <v>12852.940511301202</v>
      </c>
      <c r="N173" s="64">
        <f t="shared" si="204"/>
        <v>13604.610644619028</v>
      </c>
      <c r="O173" s="64">
        <f t="shared" si="204"/>
        <v>14106.038952572657</v>
      </c>
      <c r="P173" s="64">
        <f t="shared" si="204"/>
        <v>14434.086356309275</v>
      </c>
      <c r="Q173" s="64">
        <f t="shared" si="204"/>
        <v>14919.263628934537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>
        <f t="shared" si="206"/>
        <v>15775.224654617999</v>
      </c>
      <c r="L174" s="64">
        <f t="shared" si="206"/>
        <v>15980.834091818359</v>
      </c>
      <c r="M174" s="64">
        <f t="shared" si="206"/>
        <v>16027.151223383506</v>
      </c>
      <c r="N174" s="64">
        <f t="shared" si="206"/>
        <v>16970.233227684752</v>
      </c>
      <c r="O174" s="64">
        <f t="shared" si="206"/>
        <v>17283.936880549991</v>
      </c>
      <c r="P174" s="64">
        <f t="shared" si="206"/>
        <v>16917.650017475218</v>
      </c>
      <c r="Q174" s="64">
        <f t="shared" si="206"/>
        <v>16805.617905788218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 t="str">
        <f t="shared" si="208"/>
        <v/>
      </c>
      <c r="P175" s="64">
        <f t="shared" si="208"/>
        <v>12864.311794714822</v>
      </c>
      <c r="Q175" s="64">
        <f t="shared" si="208"/>
        <v>13204.274832519262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 t="str">
        <f t="shared" si="210"/>
        <v/>
      </c>
      <c r="M176" s="64" t="str">
        <f t="shared" si="210"/>
        <v/>
      </c>
      <c r="N176" s="64">
        <f t="shared" si="210"/>
        <v>13728.079944098496</v>
      </c>
      <c r="O176" s="64">
        <f t="shared" si="210"/>
        <v>13737.458081249653</v>
      </c>
      <c r="P176" s="64">
        <f t="shared" si="210"/>
        <v>13772.125396784579</v>
      </c>
      <c r="Q176" s="64">
        <f t="shared" si="210"/>
        <v>13788.334630441661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38514.343242702744</v>
      </c>
      <c r="C177" s="63">
        <f t="shared" ref="C177:Q177" si="212">IF(C40=0,"",C40*1000000/C94)</f>
        <v>38443.152166031345</v>
      </c>
      <c r="D177" s="63">
        <f t="shared" si="212"/>
        <v>37694.984763540648</v>
      </c>
      <c r="E177" s="63">
        <f t="shared" si="212"/>
        <v>36967.050627492288</v>
      </c>
      <c r="F177" s="63">
        <f t="shared" si="212"/>
        <v>36248.590274081915</v>
      </c>
      <c r="G177" s="63">
        <f t="shared" si="212"/>
        <v>35542.26252161224</v>
      </c>
      <c r="H177" s="63">
        <f t="shared" si="212"/>
        <v>34851.849315913685</v>
      </c>
      <c r="I177" s="63">
        <f t="shared" si="212"/>
        <v>34204.892498774745</v>
      </c>
      <c r="J177" s="63">
        <f t="shared" si="212"/>
        <v>33545.275158956378</v>
      </c>
      <c r="K177" s="63">
        <f t="shared" si="212"/>
        <v>33016.165331659991</v>
      </c>
      <c r="L177" s="63">
        <f t="shared" si="212"/>
        <v>33653.495624022871</v>
      </c>
      <c r="M177" s="63">
        <f t="shared" si="212"/>
        <v>32984.708152380925</v>
      </c>
      <c r="N177" s="63">
        <f t="shared" si="212"/>
        <v>32306.814081951161</v>
      </c>
      <c r="O177" s="63">
        <f t="shared" si="212"/>
        <v>31708.875562503999</v>
      </c>
      <c r="P177" s="63">
        <f t="shared" si="212"/>
        <v>31159.342430428711</v>
      </c>
      <c r="Q177" s="63">
        <f t="shared" si="212"/>
        <v>31535.793125197099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24620.260145751734</v>
      </c>
      <c r="C178" s="67">
        <f t="shared" ref="C178:Q178" si="214">IF(C41=0,"",C41*1000000/C95)</f>
        <v>24572.47808018931</v>
      </c>
      <c r="D178" s="67">
        <f t="shared" si="214"/>
        <v>24070.591737477287</v>
      </c>
      <c r="E178" s="67">
        <f t="shared" si="214"/>
        <v>23582.756052385754</v>
      </c>
      <c r="F178" s="67">
        <f t="shared" si="214"/>
        <v>23101.740093556826</v>
      </c>
      <c r="G178" s="67">
        <f t="shared" si="214"/>
        <v>22629.311463538837</v>
      </c>
      <c r="H178" s="67">
        <f t="shared" si="214"/>
        <v>22167.98072676445</v>
      </c>
      <c r="I178" s="67">
        <f t="shared" si="214"/>
        <v>21736.101702664109</v>
      </c>
      <c r="J178" s="67">
        <f t="shared" si="214"/>
        <v>21296.191462080573</v>
      </c>
      <c r="K178" s="67">
        <f t="shared" si="214"/>
        <v>20943.631036578783</v>
      </c>
      <c r="L178" s="67">
        <f t="shared" si="214"/>
        <v>21368.336135014797</v>
      </c>
      <c r="M178" s="67">
        <f t="shared" si="214"/>
        <v>20922.679104561437</v>
      </c>
      <c r="N178" s="67">
        <f t="shared" si="214"/>
        <v>20471.414656759447</v>
      </c>
      <c r="O178" s="67">
        <f t="shared" si="214"/>
        <v>20073.767969610264</v>
      </c>
      <c r="P178" s="67">
        <f t="shared" si="214"/>
        <v>19708.642614822817</v>
      </c>
      <c r="Q178" s="67">
        <f t="shared" si="214"/>
        <v>19958.732707077095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38578.989436011805</v>
      </c>
      <c r="C179" s="67">
        <f t="shared" ref="C179:Q179" si="216">IF(C42=0,"",C42*1000000/C96)</f>
        <v>38510.39227586575</v>
      </c>
      <c r="D179" s="67">
        <f t="shared" si="216"/>
        <v>37762.408966569848</v>
      </c>
      <c r="E179" s="67">
        <f t="shared" si="216"/>
        <v>37031.346678293448</v>
      </c>
      <c r="F179" s="67">
        <f t="shared" si="216"/>
        <v>36308.512107174545</v>
      </c>
      <c r="G179" s="67">
        <f t="shared" si="216"/>
        <v>35602.445651472532</v>
      </c>
      <c r="H179" s="67">
        <f t="shared" si="216"/>
        <v>34912.187120958908</v>
      </c>
      <c r="I179" s="67">
        <f t="shared" si="216"/>
        <v>34260.123823053917</v>
      </c>
      <c r="J179" s="67">
        <f t="shared" si="216"/>
        <v>33605.903079716372</v>
      </c>
      <c r="K179" s="67">
        <f t="shared" si="216"/>
        <v>33130.368017790359</v>
      </c>
      <c r="L179" s="67">
        <f t="shared" si="216"/>
        <v>33769.359624865785</v>
      </c>
      <c r="M179" s="67">
        <f t="shared" si="216"/>
        <v>33095.020673630344</v>
      </c>
      <c r="N179" s="67">
        <f t="shared" si="216"/>
        <v>32432.773317750594</v>
      </c>
      <c r="O179" s="67">
        <f t="shared" si="216"/>
        <v>31931.300907560548</v>
      </c>
      <c r="P179" s="67">
        <f t="shared" si="216"/>
        <v>31542.748791265742</v>
      </c>
      <c r="Q179" s="67">
        <f t="shared" si="216"/>
        <v>31904.242189256602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>
        <f t="shared" si="218"/>
        <v>22190.725900444344</v>
      </c>
      <c r="J180" s="67">
        <f t="shared" si="218"/>
        <v>22185.321082971539</v>
      </c>
      <c r="K180" s="67">
        <f t="shared" si="218"/>
        <v>22263.307177656145</v>
      </c>
      <c r="L180" s="67">
        <f t="shared" si="218"/>
        <v>23178.340110543377</v>
      </c>
      <c r="M180" s="67">
        <f t="shared" si="218"/>
        <v>23158.095633533743</v>
      </c>
      <c r="N180" s="67">
        <f t="shared" si="218"/>
        <v>23121.038044349691</v>
      </c>
      <c r="O180" s="67">
        <f t="shared" si="218"/>
        <v>23134.61610961644</v>
      </c>
      <c r="P180" s="67">
        <f t="shared" si="218"/>
        <v>23177.363715031628</v>
      </c>
      <c r="Q180" s="67">
        <f t="shared" si="218"/>
        <v>23950.479248492509</v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>
        <f t="shared" si="220"/>
        <v>24014.485833022882</v>
      </c>
      <c r="L181" s="67">
        <f t="shared" si="220"/>
        <v>24501.463213009723</v>
      </c>
      <c r="M181" s="67">
        <f t="shared" si="220"/>
        <v>23990.46182907981</v>
      </c>
      <c r="N181" s="67">
        <f t="shared" si="220"/>
        <v>23473.030841599139</v>
      </c>
      <c r="O181" s="67">
        <f t="shared" si="220"/>
        <v>23017.079305859497</v>
      </c>
      <c r="P181" s="67">
        <f t="shared" si="220"/>
        <v>22598.417534913166</v>
      </c>
      <c r="Q181" s="67">
        <f t="shared" si="220"/>
        <v>22885.177025993315</v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 t="str">
        <f t="shared" si="222"/>
        <v/>
      </c>
      <c r="K182" s="67" t="str">
        <f t="shared" si="222"/>
        <v/>
      </c>
      <c r="L182" s="67" t="str">
        <f t="shared" si="222"/>
        <v/>
      </c>
      <c r="M182" s="67" t="str">
        <f t="shared" si="222"/>
        <v/>
      </c>
      <c r="N182" s="67" t="str">
        <f t="shared" si="222"/>
        <v/>
      </c>
      <c r="O182" s="67" t="str">
        <f t="shared" si="222"/>
        <v/>
      </c>
      <c r="P182" s="67" t="str">
        <f t="shared" si="222"/>
        <v/>
      </c>
      <c r="Q182" s="67">
        <f t="shared" si="222"/>
        <v>43657.635823105891</v>
      </c>
    </row>
    <row r="183" spans="1:17" ht="11.45" customHeight="1" x14ac:dyDescent="0.25">
      <c r="A183" s="25" t="s">
        <v>18</v>
      </c>
      <c r="B183" s="66">
        <f t="shared" si="221"/>
        <v>13416.414489562056</v>
      </c>
      <c r="C183" s="66">
        <f t="shared" ref="C183:Q183" si="223">IF(C46=0,"",C46*1000000/C100)</f>
        <v>13444.455669022798</v>
      </c>
      <c r="D183" s="66">
        <f t="shared" si="223"/>
        <v>14075.267545019897</v>
      </c>
      <c r="E183" s="66">
        <f t="shared" si="223"/>
        <v>14342.541414495732</v>
      </c>
      <c r="F183" s="66">
        <f t="shared" si="223"/>
        <v>14875.427428744939</v>
      </c>
      <c r="G183" s="66">
        <f t="shared" si="223"/>
        <v>15194.151998397934</v>
      </c>
      <c r="H183" s="66">
        <f t="shared" si="223"/>
        <v>14991.753040831021</v>
      </c>
      <c r="I183" s="66">
        <f t="shared" si="223"/>
        <v>15132.74846159853</v>
      </c>
      <c r="J183" s="66">
        <f t="shared" si="223"/>
        <v>14488.710636556281</v>
      </c>
      <c r="K183" s="66">
        <f t="shared" si="223"/>
        <v>14227.200149207094</v>
      </c>
      <c r="L183" s="66">
        <f t="shared" si="223"/>
        <v>13696.896619535961</v>
      </c>
      <c r="M183" s="66">
        <f t="shared" si="223"/>
        <v>13759.559387297884</v>
      </c>
      <c r="N183" s="66">
        <f t="shared" si="223"/>
        <v>13741.099144113807</v>
      </c>
      <c r="O183" s="66">
        <f t="shared" si="223"/>
        <v>13703.635446698459</v>
      </c>
      <c r="P183" s="66">
        <f t="shared" si="223"/>
        <v>13256.937754788543</v>
      </c>
      <c r="Q183" s="66">
        <f t="shared" si="223"/>
        <v>13426.164770662743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12619.381452975818</v>
      </c>
      <c r="C184" s="65">
        <f t="shared" ref="C184:Q184" si="225">IF(C47=0,"",C47*1000000/C101)</f>
        <v>12970.593939599505</v>
      </c>
      <c r="D184" s="65">
        <f t="shared" si="225"/>
        <v>13257.200690967407</v>
      </c>
      <c r="E184" s="65">
        <f t="shared" si="225"/>
        <v>13559.803750169714</v>
      </c>
      <c r="F184" s="65">
        <f t="shared" si="225"/>
        <v>13863.843858668783</v>
      </c>
      <c r="G184" s="65">
        <f t="shared" si="225"/>
        <v>14174.509900000607</v>
      </c>
      <c r="H184" s="65">
        <f t="shared" si="225"/>
        <v>14493.880155059998</v>
      </c>
      <c r="I184" s="65">
        <f t="shared" si="225"/>
        <v>14652.205809867324</v>
      </c>
      <c r="J184" s="65">
        <f t="shared" si="225"/>
        <v>14609.391053175643</v>
      </c>
      <c r="K184" s="65">
        <f t="shared" si="225"/>
        <v>14300.803614125667</v>
      </c>
      <c r="L184" s="65">
        <f t="shared" si="225"/>
        <v>13978.009317335438</v>
      </c>
      <c r="M184" s="65">
        <f t="shared" si="225"/>
        <v>14245.687242703505</v>
      </c>
      <c r="N184" s="65">
        <f t="shared" si="225"/>
        <v>14501.995758356268</v>
      </c>
      <c r="O184" s="65">
        <f t="shared" si="225"/>
        <v>14518.416788998309</v>
      </c>
      <c r="P184" s="65">
        <f t="shared" si="225"/>
        <v>14235.119901391377</v>
      </c>
      <c r="Q184" s="65">
        <f t="shared" si="225"/>
        <v>14085.321425513926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12651.090583197618</v>
      </c>
      <c r="C185" s="64">
        <f t="shared" ref="C185:Q185" si="227">IF(C48=0,"",C48*1000000/C102)</f>
        <v>12848.070944645951</v>
      </c>
      <c r="D185" s="64">
        <f t="shared" si="227"/>
        <v>12966.640966915393</v>
      </c>
      <c r="E185" s="64">
        <f t="shared" si="227"/>
        <v>13087.452074375498</v>
      </c>
      <c r="F185" s="64">
        <f t="shared" si="227"/>
        <v>13197.50259073196</v>
      </c>
      <c r="G185" s="64">
        <f t="shared" si="227"/>
        <v>13304.635457847435</v>
      </c>
      <c r="H185" s="64">
        <f t="shared" si="227"/>
        <v>13414.798245426731</v>
      </c>
      <c r="I185" s="64">
        <f t="shared" si="227"/>
        <v>13364.556832135348</v>
      </c>
      <c r="J185" s="64">
        <f t="shared" si="227"/>
        <v>13151.209113612753</v>
      </c>
      <c r="K185" s="64">
        <f t="shared" si="227"/>
        <v>12694.828616445418</v>
      </c>
      <c r="L185" s="64">
        <f t="shared" si="227"/>
        <v>12232.580239931902</v>
      </c>
      <c r="M185" s="64">
        <f t="shared" si="227"/>
        <v>12286.693240913821</v>
      </c>
      <c r="N185" s="64">
        <f t="shared" si="227"/>
        <v>12306.465940482954</v>
      </c>
      <c r="O185" s="64">
        <f t="shared" si="227"/>
        <v>12145.885424499855</v>
      </c>
      <c r="P185" s="64">
        <f t="shared" si="227"/>
        <v>11740.681678625257</v>
      </c>
      <c r="Q185" s="64">
        <f t="shared" si="227"/>
        <v>11430.842048767932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12612.09130693418</v>
      </c>
      <c r="C186" s="64">
        <f t="shared" ref="C186:Q186" si="229">IF(C49=0,"",C49*1000000/C103)</f>
        <v>12998.178252389294</v>
      </c>
      <c r="D186" s="64">
        <f t="shared" si="229"/>
        <v>13314.90556201582</v>
      </c>
      <c r="E186" s="64">
        <f t="shared" si="229"/>
        <v>13640.545897374321</v>
      </c>
      <c r="F186" s="64">
        <f t="shared" si="229"/>
        <v>13961.576010249399</v>
      </c>
      <c r="G186" s="64">
        <f t="shared" si="229"/>
        <v>14286.035037742729</v>
      </c>
      <c r="H186" s="64">
        <f t="shared" si="229"/>
        <v>14620.388701447631</v>
      </c>
      <c r="I186" s="64">
        <f t="shared" si="229"/>
        <v>14784.116564082076</v>
      </c>
      <c r="J186" s="64">
        <f t="shared" si="229"/>
        <v>14766.329037350672</v>
      </c>
      <c r="K186" s="64">
        <f t="shared" si="229"/>
        <v>14467.708256012067</v>
      </c>
      <c r="L186" s="64">
        <f t="shared" si="229"/>
        <v>14150.018766604988</v>
      </c>
      <c r="M186" s="64">
        <f t="shared" si="229"/>
        <v>14425.803107465113</v>
      </c>
      <c r="N186" s="64">
        <f t="shared" si="229"/>
        <v>14665.753501942454</v>
      </c>
      <c r="O186" s="64">
        <f t="shared" si="229"/>
        <v>14691.503718323662</v>
      </c>
      <c r="P186" s="64">
        <f t="shared" si="229"/>
        <v>14414.395200211957</v>
      </c>
      <c r="Q186" s="64">
        <f t="shared" si="229"/>
        <v>14244.505511809102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>
        <f t="shared" si="231"/>
        <v>9318.5789032258363</v>
      </c>
      <c r="J187" s="64">
        <f t="shared" si="231"/>
        <v>9306.8070156612248</v>
      </c>
      <c r="K187" s="64">
        <f t="shared" si="231"/>
        <v>9109.2845729658566</v>
      </c>
      <c r="L187" s="64">
        <f t="shared" si="231"/>
        <v>8899.3729342843253</v>
      </c>
      <c r="M187" s="64">
        <f t="shared" si="231"/>
        <v>9081.5826617733946</v>
      </c>
      <c r="N187" s="64">
        <f t="shared" si="231"/>
        <v>9240.258909326174</v>
      </c>
      <c r="O187" s="64">
        <f t="shared" si="231"/>
        <v>9257.2949627478592</v>
      </c>
      <c r="P187" s="64">
        <f t="shared" si="231"/>
        <v>9074.0420213398302</v>
      </c>
      <c r="Q187" s="64">
        <f t="shared" si="231"/>
        <v>9144.6736390143469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>
        <f t="shared" si="233"/>
        <v>8172.4045297251951</v>
      </c>
      <c r="L188" s="64">
        <f t="shared" si="233"/>
        <v>8147.0225260443403</v>
      </c>
      <c r="M188" s="64">
        <f t="shared" si="233"/>
        <v>8483.4982612121057</v>
      </c>
      <c r="N188" s="64">
        <f t="shared" si="233"/>
        <v>8807.882236117619</v>
      </c>
      <c r="O188" s="64">
        <f t="shared" si="233"/>
        <v>9004.2052312078176</v>
      </c>
      <c r="P188" s="64">
        <f t="shared" si="233"/>
        <v>9006.0840121701294</v>
      </c>
      <c r="Q188" s="64">
        <f t="shared" si="233"/>
        <v>9076.1866501341374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>
        <f t="shared" si="235"/>
        <v>10182.372449089153</v>
      </c>
      <c r="F189" s="64">
        <f t="shared" si="235"/>
        <v>10194.222615684545</v>
      </c>
      <c r="G189" s="64">
        <f t="shared" si="235"/>
        <v>10205.939194187986</v>
      </c>
      <c r="H189" s="64">
        <f t="shared" si="235"/>
        <v>10217.751516041882</v>
      </c>
      <c r="I189" s="64">
        <f t="shared" si="235"/>
        <v>10223.442527474239</v>
      </c>
      <c r="J189" s="64">
        <f t="shared" si="235"/>
        <v>10224.05793360003</v>
      </c>
      <c r="K189" s="64">
        <f t="shared" si="235"/>
        <v>10234.507336560931</v>
      </c>
      <c r="L189" s="64">
        <f t="shared" si="235"/>
        <v>10245.875585710824</v>
      </c>
      <c r="M189" s="64">
        <f t="shared" si="235"/>
        <v>10255.768927808971</v>
      </c>
      <c r="N189" s="64">
        <f t="shared" si="235"/>
        <v>10264.231681606538</v>
      </c>
      <c r="O189" s="64">
        <f t="shared" si="235"/>
        <v>10265.132030860947</v>
      </c>
      <c r="P189" s="64">
        <f t="shared" si="235"/>
        <v>10274.910104043282</v>
      </c>
      <c r="Q189" s="64">
        <f t="shared" si="235"/>
        <v>10281.00293799777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14820.749086220249</v>
      </c>
      <c r="C190" s="63">
        <f t="shared" ref="C190:Q190" si="237">IF(C53=0,"",C53*1000000/C107)</f>
        <v>14201.565135664008</v>
      </c>
      <c r="D190" s="63">
        <f t="shared" si="237"/>
        <v>15367.320299517049</v>
      </c>
      <c r="E190" s="63">
        <f t="shared" si="237"/>
        <v>15568.640337124629</v>
      </c>
      <c r="F190" s="63">
        <f t="shared" si="237"/>
        <v>16490.21091146547</v>
      </c>
      <c r="G190" s="63">
        <f t="shared" si="237"/>
        <v>16932.968425041876</v>
      </c>
      <c r="H190" s="63">
        <f t="shared" si="237"/>
        <v>15772.97606566353</v>
      </c>
      <c r="I190" s="63">
        <f t="shared" si="237"/>
        <v>15869.81169351821</v>
      </c>
      <c r="J190" s="63">
        <f t="shared" si="237"/>
        <v>14306.072724639089</v>
      </c>
      <c r="K190" s="63">
        <f t="shared" si="237"/>
        <v>14099.893177972224</v>
      </c>
      <c r="L190" s="63">
        <f t="shared" si="237"/>
        <v>13240.001369066847</v>
      </c>
      <c r="M190" s="63">
        <f t="shared" si="237"/>
        <v>12992.640341001388</v>
      </c>
      <c r="N190" s="63">
        <f t="shared" si="237"/>
        <v>12598.041058192402</v>
      </c>
      <c r="O190" s="63">
        <f t="shared" si="237"/>
        <v>12518.335213782924</v>
      </c>
      <c r="P190" s="63">
        <f t="shared" si="237"/>
        <v>11846.058801907875</v>
      </c>
      <c r="Q190" s="63">
        <f t="shared" si="237"/>
        <v>12332.768232998333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6176.6305076940453</v>
      </c>
      <c r="C191" s="67">
        <f t="shared" ref="C191:Q191" si="239">IF(C54=0,"",C54*1000000/C108)</f>
        <v>7482.7064411605961</v>
      </c>
      <c r="D191" s="67">
        <f t="shared" si="239"/>
        <v>9055.0217691593389</v>
      </c>
      <c r="E191" s="67">
        <f t="shared" si="239"/>
        <v>9724.7850027802979</v>
      </c>
      <c r="F191" s="67">
        <f t="shared" si="239"/>
        <v>9983.3722168728546</v>
      </c>
      <c r="G191" s="67">
        <f t="shared" si="239"/>
        <v>10163.922237276147</v>
      </c>
      <c r="H191" s="67">
        <f t="shared" si="239"/>
        <v>10422.550892823196</v>
      </c>
      <c r="I191" s="67">
        <f t="shared" si="239"/>
        <v>10198.343756184204</v>
      </c>
      <c r="J191" s="67">
        <f t="shared" si="239"/>
        <v>10721.144395215557</v>
      </c>
      <c r="K191" s="67">
        <f t="shared" si="239"/>
        <v>10485.40970119208</v>
      </c>
      <c r="L191" s="67">
        <f t="shared" si="239"/>
        <v>9746.6893974617287</v>
      </c>
      <c r="M191" s="67">
        <f t="shared" si="239"/>
        <v>9540.6540705090047</v>
      </c>
      <c r="N191" s="67">
        <f t="shared" si="239"/>
        <v>9121.8278538414579</v>
      </c>
      <c r="O191" s="67">
        <f t="shared" si="239"/>
        <v>8949.8705737053133</v>
      </c>
      <c r="P191" s="67">
        <f t="shared" si="239"/>
        <v>8154.4212511164778</v>
      </c>
      <c r="Q191" s="67">
        <f t="shared" si="239"/>
        <v>8151.8631663208798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19228.821949236262</v>
      </c>
      <c r="C195" s="66">
        <f t="shared" ref="C195:Q195" si="243">IF(C4=0,"",C4*1000000/C85)</f>
        <v>19333.355936448606</v>
      </c>
      <c r="D195" s="66">
        <f t="shared" si="243"/>
        <v>19466.478502790553</v>
      </c>
      <c r="E195" s="66">
        <f t="shared" si="243"/>
        <v>19005.079618658139</v>
      </c>
      <c r="F195" s="66">
        <f t="shared" si="243"/>
        <v>18687.78699038069</v>
      </c>
      <c r="G195" s="66">
        <f t="shared" si="243"/>
        <v>18294.930778810009</v>
      </c>
      <c r="H195" s="66">
        <f t="shared" si="243"/>
        <v>18249.389616107044</v>
      </c>
      <c r="I195" s="66">
        <f t="shared" si="243"/>
        <v>18025.113637640367</v>
      </c>
      <c r="J195" s="66">
        <f t="shared" si="243"/>
        <v>18283.178779533639</v>
      </c>
      <c r="K195" s="66">
        <f t="shared" si="243"/>
        <v>17872.553829906377</v>
      </c>
      <c r="L195" s="66">
        <f t="shared" si="243"/>
        <v>17324.690392023345</v>
      </c>
      <c r="M195" s="66">
        <f t="shared" si="243"/>
        <v>17026.512722358912</v>
      </c>
      <c r="N195" s="66">
        <f t="shared" si="243"/>
        <v>18419.315286359019</v>
      </c>
      <c r="O195" s="66">
        <f t="shared" si="243"/>
        <v>18566.145018888459</v>
      </c>
      <c r="P195" s="66">
        <f t="shared" si="243"/>
        <v>18318.056266652191</v>
      </c>
      <c r="Q195" s="66">
        <f t="shared" si="243"/>
        <v>18089.519255905616</v>
      </c>
    </row>
    <row r="196" spans="1:17" ht="11.45" customHeight="1" x14ac:dyDescent="0.25">
      <c r="A196" s="23" t="s">
        <v>30</v>
      </c>
      <c r="B196" s="65">
        <f t="shared" si="242"/>
        <v>2083.9877109939016</v>
      </c>
      <c r="C196" s="65">
        <f t="shared" ref="C196:Q196" si="244">IF(C5=0,"",C5*1000000/C86)</f>
        <v>2086.0240016501057</v>
      </c>
      <c r="D196" s="65">
        <f t="shared" si="244"/>
        <v>2065.3014103461537</v>
      </c>
      <c r="E196" s="65">
        <f t="shared" si="244"/>
        <v>2004.5822823422279</v>
      </c>
      <c r="F196" s="65">
        <f t="shared" si="244"/>
        <v>1953.3722979624174</v>
      </c>
      <c r="G196" s="65">
        <f t="shared" si="244"/>
        <v>1902.1069273983928</v>
      </c>
      <c r="H196" s="65">
        <f t="shared" si="244"/>
        <v>1860.7797716143943</v>
      </c>
      <c r="I196" s="65">
        <f t="shared" si="244"/>
        <v>1802.6734519411195</v>
      </c>
      <c r="J196" s="65">
        <f t="shared" si="244"/>
        <v>1749.3901565039425</v>
      </c>
      <c r="K196" s="65">
        <f t="shared" si="244"/>
        <v>1735.8669006236107</v>
      </c>
      <c r="L196" s="65">
        <f t="shared" si="244"/>
        <v>1735.4405034161196</v>
      </c>
      <c r="M196" s="65">
        <f t="shared" si="244"/>
        <v>1737.5486468903689</v>
      </c>
      <c r="N196" s="65">
        <f t="shared" si="244"/>
        <v>1728.5030224332245</v>
      </c>
      <c r="O196" s="65">
        <f t="shared" si="244"/>
        <v>1747.2525497596985</v>
      </c>
      <c r="P196" s="65">
        <f t="shared" si="244"/>
        <v>1763.6671773762771</v>
      </c>
      <c r="Q196" s="65">
        <f t="shared" si="244"/>
        <v>1780.2505351297459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17667.844522968197</v>
      </c>
      <c r="C197" s="63">
        <f t="shared" ref="C197:Q197" si="246">IF(C6=0,"",C6*1000000/C87)</f>
        <v>17721.518987341773</v>
      </c>
      <c r="D197" s="63">
        <f t="shared" si="246"/>
        <v>17915.309446254072</v>
      </c>
      <c r="E197" s="63">
        <f t="shared" si="246"/>
        <v>17550.702028081123</v>
      </c>
      <c r="F197" s="63">
        <f t="shared" si="246"/>
        <v>17682.468021068471</v>
      </c>
      <c r="G197" s="63">
        <f t="shared" si="246"/>
        <v>17467.248908296944</v>
      </c>
      <c r="H197" s="63">
        <f t="shared" si="246"/>
        <v>17531.556802244038</v>
      </c>
      <c r="I197" s="63">
        <f t="shared" si="246"/>
        <v>17218.543046357616</v>
      </c>
      <c r="J197" s="63">
        <f t="shared" si="246"/>
        <v>17408.123791102513</v>
      </c>
      <c r="K197" s="63">
        <f t="shared" si="246"/>
        <v>17391.304347826088</v>
      </c>
      <c r="L197" s="63">
        <f t="shared" si="246"/>
        <v>16896.778435239972</v>
      </c>
      <c r="M197" s="63">
        <f t="shared" si="246"/>
        <v>16628.458498023716</v>
      </c>
      <c r="N197" s="63">
        <f t="shared" si="246"/>
        <v>18094.809688581314</v>
      </c>
      <c r="O197" s="63">
        <f t="shared" si="246"/>
        <v>18055.939226519338</v>
      </c>
      <c r="P197" s="63">
        <f t="shared" si="246"/>
        <v>17677.747625508826</v>
      </c>
      <c r="Q197" s="63">
        <f t="shared" si="246"/>
        <v>17597.656223954891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17359.074794568161</v>
      </c>
      <c r="C198" s="64">
        <f t="shared" ref="C198:Q198" si="248">IF(C7=0,"",C7*1000000/C88)</f>
        <v>17472.438975437715</v>
      </c>
      <c r="D198" s="64">
        <f t="shared" si="248"/>
        <v>17522.740713983811</v>
      </c>
      <c r="E198" s="64">
        <f t="shared" si="248"/>
        <v>16099.707089674142</v>
      </c>
      <c r="F198" s="64">
        <f t="shared" si="248"/>
        <v>15724.357582924133</v>
      </c>
      <c r="G198" s="64">
        <f t="shared" si="248"/>
        <v>14956.324067222933</v>
      </c>
      <c r="H198" s="64">
        <f t="shared" si="248"/>
        <v>14213.299195063446</v>
      </c>
      <c r="I198" s="64">
        <f t="shared" si="248"/>
        <v>13521.766957126192</v>
      </c>
      <c r="J198" s="64">
        <f t="shared" si="248"/>
        <v>15042.553363872263</v>
      </c>
      <c r="K198" s="64">
        <f t="shared" si="248"/>
        <v>15311.60261394273</v>
      </c>
      <c r="L198" s="64">
        <f t="shared" si="248"/>
        <v>14867.547058352287</v>
      </c>
      <c r="M198" s="64">
        <f t="shared" si="248"/>
        <v>14425.231468362437</v>
      </c>
      <c r="N198" s="64">
        <f t="shared" si="248"/>
        <v>15604.352929662991</v>
      </c>
      <c r="O198" s="64">
        <f t="shared" si="248"/>
        <v>15248.605111129345</v>
      </c>
      <c r="P198" s="64">
        <f t="shared" si="248"/>
        <v>13989.019138550268</v>
      </c>
      <c r="Q198" s="64">
        <f t="shared" si="248"/>
        <v>14076.466295662838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18734.88592748631</v>
      </c>
      <c r="C199" s="64">
        <f t="shared" ref="C199:Q199" si="250">IF(C8=0,"",C8*1000000/C89)</f>
        <v>18431.062224044086</v>
      </c>
      <c r="D199" s="64">
        <f t="shared" si="250"/>
        <v>18996.439855541252</v>
      </c>
      <c r="E199" s="64">
        <f t="shared" si="250"/>
        <v>21536.790748077645</v>
      </c>
      <c r="F199" s="64">
        <f t="shared" si="250"/>
        <v>22440.058750994187</v>
      </c>
      <c r="G199" s="64">
        <f t="shared" si="250"/>
        <v>23046.94305812152</v>
      </c>
      <c r="H199" s="64">
        <f t="shared" si="250"/>
        <v>24271.002281318219</v>
      </c>
      <c r="I199" s="64">
        <f t="shared" si="250"/>
        <v>24014.328241490432</v>
      </c>
      <c r="J199" s="64">
        <f t="shared" si="250"/>
        <v>21634.214614836441</v>
      </c>
      <c r="K199" s="64">
        <f t="shared" si="250"/>
        <v>21277.021886910159</v>
      </c>
      <c r="L199" s="64">
        <f t="shared" si="250"/>
        <v>20545.481390594039</v>
      </c>
      <c r="M199" s="64">
        <f t="shared" si="250"/>
        <v>20505.523626575981</v>
      </c>
      <c r="N199" s="64">
        <f t="shared" si="250"/>
        <v>22022.568595998509</v>
      </c>
      <c r="O199" s="64">
        <f t="shared" si="250"/>
        <v>22171.09297394356</v>
      </c>
      <c r="P199" s="64">
        <f t="shared" si="250"/>
        <v>22513.260510672386</v>
      </c>
      <c r="Q199" s="64">
        <f t="shared" si="250"/>
        <v>21725.903934735648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20116.18204406837</v>
      </c>
      <c r="C200" s="64">
        <f t="shared" ref="C200:Q200" si="252">IF(C9=0,"",C9*1000000/C90)</f>
        <v>20696.114989791418</v>
      </c>
      <c r="D200" s="64">
        <f t="shared" si="252"/>
        <v>21035.234772810942</v>
      </c>
      <c r="E200" s="64">
        <f t="shared" si="252"/>
        <v>19827.728383393318</v>
      </c>
      <c r="F200" s="64">
        <f t="shared" si="252"/>
        <v>20282.510738203124</v>
      </c>
      <c r="G200" s="64">
        <f t="shared" si="252"/>
        <v>19758.682783685988</v>
      </c>
      <c r="H200" s="64">
        <f t="shared" si="252"/>
        <v>20389.314092135584</v>
      </c>
      <c r="I200" s="64">
        <f t="shared" si="252"/>
        <v>19769.92265699862</v>
      </c>
      <c r="J200" s="64">
        <f t="shared" si="252"/>
        <v>18633.108445008133</v>
      </c>
      <c r="K200" s="64">
        <f t="shared" si="252"/>
        <v>16875.403585716154</v>
      </c>
      <c r="L200" s="64">
        <f t="shared" si="252"/>
        <v>16346.176837478082</v>
      </c>
      <c r="M200" s="64">
        <f t="shared" si="252"/>
        <v>15695.805818188379</v>
      </c>
      <c r="N200" s="64">
        <f t="shared" si="252"/>
        <v>17699.31581888218</v>
      </c>
      <c r="O200" s="64">
        <f t="shared" si="252"/>
        <v>18345.554705772389</v>
      </c>
      <c r="P200" s="64">
        <f t="shared" si="252"/>
        <v>18430.195430197546</v>
      </c>
      <c r="Q200" s="64">
        <f t="shared" si="252"/>
        <v>18769.100796546194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>
        <f t="shared" si="254"/>
        <v>21196.08172500836</v>
      </c>
      <c r="L201" s="64">
        <f t="shared" si="254"/>
        <v>20666.756755398335</v>
      </c>
      <c r="M201" s="64">
        <f t="shared" si="254"/>
        <v>20702.495919316527</v>
      </c>
      <c r="N201" s="64">
        <f t="shared" si="254"/>
        <v>23353.040146835032</v>
      </c>
      <c r="O201" s="64">
        <f t="shared" si="254"/>
        <v>23776.8158380473</v>
      </c>
      <c r="P201" s="64">
        <f t="shared" si="254"/>
        <v>22848.93334386784</v>
      </c>
      <c r="Q201" s="64">
        <f t="shared" si="254"/>
        <v>22363.296245398062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 t="str">
        <f t="shared" si="256"/>
        <v/>
      </c>
      <c r="P202" s="64">
        <f t="shared" si="256"/>
        <v>16072.785355817063</v>
      </c>
      <c r="Q202" s="64">
        <f t="shared" si="256"/>
        <v>16254.536115575853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 t="str">
        <f t="shared" si="258"/>
        <v/>
      </c>
      <c r="M203" s="64" t="str">
        <f t="shared" si="258"/>
        <v/>
      </c>
      <c r="N203" s="64">
        <f t="shared" si="258"/>
        <v>14752.538950438175</v>
      </c>
      <c r="O203" s="64">
        <f t="shared" si="258"/>
        <v>14757.702733345366</v>
      </c>
      <c r="P203" s="64">
        <f t="shared" si="258"/>
        <v>14525.403927738373</v>
      </c>
      <c r="Q203" s="64">
        <f t="shared" si="258"/>
        <v>14328.294589283892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385683.33912238048</v>
      </c>
      <c r="C204" s="63">
        <f t="shared" ref="C204:Q204" si="260">IF(C13=0,"",C13*1000000/C94)</f>
        <v>399466.68963932921</v>
      </c>
      <c r="D204" s="63">
        <f t="shared" si="260"/>
        <v>407431.6307833257</v>
      </c>
      <c r="E204" s="63">
        <f t="shared" si="260"/>
        <v>423090.49516220833</v>
      </c>
      <c r="F204" s="63">
        <f t="shared" si="260"/>
        <v>384556.82849364792</v>
      </c>
      <c r="G204" s="63">
        <f t="shared" si="260"/>
        <v>385094.93097985972</v>
      </c>
      <c r="H204" s="63">
        <f t="shared" si="260"/>
        <v>398721.22646826738</v>
      </c>
      <c r="I204" s="63">
        <f t="shared" si="260"/>
        <v>420214.08077687043</v>
      </c>
      <c r="J204" s="63">
        <f t="shared" si="260"/>
        <v>448749.0681868011</v>
      </c>
      <c r="K204" s="63">
        <f t="shared" si="260"/>
        <v>377801.75824175822</v>
      </c>
      <c r="L204" s="63">
        <f t="shared" si="260"/>
        <v>364785.85064570466</v>
      </c>
      <c r="M204" s="63">
        <f t="shared" si="260"/>
        <v>355088.74336682848</v>
      </c>
      <c r="N204" s="63">
        <f t="shared" si="260"/>
        <v>373973.0662983426</v>
      </c>
      <c r="O204" s="63">
        <f t="shared" si="260"/>
        <v>394710.18570624647</v>
      </c>
      <c r="P204" s="63">
        <f t="shared" si="260"/>
        <v>391963.038573117</v>
      </c>
      <c r="Q204" s="63">
        <f t="shared" si="260"/>
        <v>354987.91127930203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157204.16611832165</v>
      </c>
      <c r="C205" s="67">
        <f t="shared" ref="C205:Q205" si="262">IF(C14=0,"",C14*1000000/C95)</f>
        <v>157255.44962284408</v>
      </c>
      <c r="D205" s="67">
        <f t="shared" si="262"/>
        <v>154430.10547664188</v>
      </c>
      <c r="E205" s="67">
        <f t="shared" si="262"/>
        <v>151877.54793467262</v>
      </c>
      <c r="F205" s="67">
        <f t="shared" si="262"/>
        <v>148036.72958377638</v>
      </c>
      <c r="G205" s="67">
        <f t="shared" si="262"/>
        <v>145206.06487619531</v>
      </c>
      <c r="H205" s="67">
        <f t="shared" si="262"/>
        <v>142762.18902358037</v>
      </c>
      <c r="I205" s="67">
        <f t="shared" si="262"/>
        <v>140687.08878184023</v>
      </c>
      <c r="J205" s="67">
        <f t="shared" si="262"/>
        <v>138734.37922647048</v>
      </c>
      <c r="K205" s="67">
        <f t="shared" si="262"/>
        <v>134879.34624487892</v>
      </c>
      <c r="L205" s="67">
        <f t="shared" si="262"/>
        <v>137118.52865474121</v>
      </c>
      <c r="M205" s="67">
        <f t="shared" si="262"/>
        <v>134199.07245419396</v>
      </c>
      <c r="N205" s="67">
        <f t="shared" si="262"/>
        <v>131942.73296928601</v>
      </c>
      <c r="O205" s="67">
        <f t="shared" si="262"/>
        <v>130053.26407053924</v>
      </c>
      <c r="P205" s="67">
        <f t="shared" si="262"/>
        <v>127787.28383998114</v>
      </c>
      <c r="Q205" s="67">
        <f t="shared" si="262"/>
        <v>128393.50397987277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386746.40378681716</v>
      </c>
      <c r="C206" s="67">
        <f t="shared" ref="C206:Q206" si="264">IF(C15=0,"",C15*1000000/C96)</f>
        <v>400640.84384993545</v>
      </c>
      <c r="D206" s="67">
        <f t="shared" si="264"/>
        <v>408683.68114449357</v>
      </c>
      <c r="E206" s="67">
        <f t="shared" si="264"/>
        <v>424393.35960045113</v>
      </c>
      <c r="F206" s="67">
        <f t="shared" si="264"/>
        <v>385634.85993808677</v>
      </c>
      <c r="G206" s="67">
        <f t="shared" si="264"/>
        <v>386212.97616688372</v>
      </c>
      <c r="H206" s="67">
        <f t="shared" si="264"/>
        <v>399938.83656824217</v>
      </c>
      <c r="I206" s="67">
        <f t="shared" si="264"/>
        <v>421438.73112539761</v>
      </c>
      <c r="J206" s="67">
        <f t="shared" si="264"/>
        <v>450268.5289630284</v>
      </c>
      <c r="K206" s="67">
        <f t="shared" si="264"/>
        <v>379583.63570596301</v>
      </c>
      <c r="L206" s="67">
        <f t="shared" si="264"/>
        <v>366458.2181211852</v>
      </c>
      <c r="M206" s="67">
        <f t="shared" si="264"/>
        <v>356648.51777038892</v>
      </c>
      <c r="N206" s="67">
        <f t="shared" si="264"/>
        <v>375869.17334239994</v>
      </c>
      <c r="O206" s="67">
        <f t="shared" si="264"/>
        <v>398051.02356188616</v>
      </c>
      <c r="P206" s="67">
        <f t="shared" si="264"/>
        <v>397310.12010136317</v>
      </c>
      <c r="Q206" s="67">
        <f t="shared" si="264"/>
        <v>359515.18387862749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>
        <f t="shared" si="266"/>
        <v>272971.32417080476</v>
      </c>
      <c r="J207" s="67">
        <f t="shared" si="266"/>
        <v>297249.91662644426</v>
      </c>
      <c r="K207" s="67">
        <f t="shared" si="266"/>
        <v>255076.7645199557</v>
      </c>
      <c r="L207" s="67">
        <f t="shared" si="266"/>
        <v>251526.62976949415</v>
      </c>
      <c r="M207" s="67">
        <f t="shared" si="266"/>
        <v>249563.23682449377</v>
      </c>
      <c r="N207" s="67">
        <f t="shared" si="266"/>
        <v>267953.81854661059</v>
      </c>
      <c r="O207" s="67">
        <f t="shared" si="266"/>
        <v>288392.81082856597</v>
      </c>
      <c r="P207" s="67">
        <f t="shared" si="266"/>
        <v>291940.35124174319</v>
      </c>
      <c r="Q207" s="67">
        <f t="shared" si="266"/>
        <v>269887.65004744567</v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>
        <f t="shared" si="268"/>
        <v>275140.49458229134</v>
      </c>
      <c r="L208" s="67">
        <f t="shared" si="268"/>
        <v>265884.89240375982</v>
      </c>
      <c r="M208" s="67">
        <f t="shared" si="268"/>
        <v>258533.23182196534</v>
      </c>
      <c r="N208" s="67">
        <f t="shared" si="268"/>
        <v>272033.12562369672</v>
      </c>
      <c r="O208" s="67">
        <f t="shared" si="268"/>
        <v>286927.6138678444</v>
      </c>
      <c r="P208" s="67">
        <f t="shared" si="268"/>
        <v>284647.98817353835</v>
      </c>
      <c r="Q208" s="67">
        <f t="shared" si="268"/>
        <v>257883.2174664682</v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 t="str">
        <f t="shared" si="270"/>
        <v/>
      </c>
      <c r="K209" s="67" t="str">
        <f t="shared" si="270"/>
        <v/>
      </c>
      <c r="L209" s="67" t="str">
        <f t="shared" si="270"/>
        <v/>
      </c>
      <c r="M209" s="67" t="str">
        <f t="shared" si="270"/>
        <v/>
      </c>
      <c r="N209" s="67" t="str">
        <f t="shared" si="270"/>
        <v/>
      </c>
      <c r="O209" s="67" t="str">
        <f t="shared" si="270"/>
        <v/>
      </c>
      <c r="P209" s="67" t="str">
        <f t="shared" si="270"/>
        <v/>
      </c>
      <c r="Q209" s="67">
        <f t="shared" si="270"/>
        <v>491959.12184792105</v>
      </c>
    </row>
    <row r="210" spans="1:17" ht="11.45" customHeight="1" x14ac:dyDescent="0.25">
      <c r="A210" s="25" t="s">
        <v>62</v>
      </c>
      <c r="B210" s="66">
        <f t="shared" si="269"/>
        <v>68468.565351047742</v>
      </c>
      <c r="C210" s="66">
        <f t="shared" ref="C210:Q210" si="271">IF(C19=0,"",C19*1000000/C100)</f>
        <v>67582.631601826113</v>
      </c>
      <c r="D210" s="66">
        <f t="shared" si="271"/>
        <v>67886.008566352873</v>
      </c>
      <c r="E210" s="66">
        <f t="shared" si="271"/>
        <v>66455.617723564254</v>
      </c>
      <c r="F210" s="66">
        <f t="shared" si="271"/>
        <v>69948.961908348618</v>
      </c>
      <c r="G210" s="66">
        <f t="shared" si="271"/>
        <v>69300.628828864297</v>
      </c>
      <c r="H210" s="66">
        <f t="shared" si="271"/>
        <v>65966.409983347388</v>
      </c>
      <c r="I210" s="66">
        <f t="shared" si="271"/>
        <v>68020.486765220936</v>
      </c>
      <c r="J210" s="66">
        <f t="shared" si="271"/>
        <v>61125.383081118889</v>
      </c>
      <c r="K210" s="66">
        <f t="shared" si="271"/>
        <v>53624.02088750244</v>
      </c>
      <c r="L210" s="66">
        <f t="shared" si="271"/>
        <v>51285.655148750571</v>
      </c>
      <c r="M210" s="66">
        <f t="shared" si="271"/>
        <v>50401.999060303278</v>
      </c>
      <c r="N210" s="66">
        <f t="shared" si="271"/>
        <v>51019.475580391823</v>
      </c>
      <c r="O210" s="66">
        <f t="shared" si="271"/>
        <v>52564.266007950049</v>
      </c>
      <c r="P210" s="66">
        <f t="shared" si="271"/>
        <v>50440.269366539615</v>
      </c>
      <c r="Q210" s="66">
        <f t="shared" si="271"/>
        <v>49493.955400215171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2470.7760619977385</v>
      </c>
      <c r="C211" s="65">
        <f t="shared" ref="C211:Q211" si="273">IF(C20=0,"",C20*1000000/C101)</f>
        <v>2528.7433569908339</v>
      </c>
      <c r="D211" s="65">
        <f t="shared" si="273"/>
        <v>2585.907081971055</v>
      </c>
      <c r="E211" s="65">
        <f t="shared" si="273"/>
        <v>2646.7308396653416</v>
      </c>
      <c r="F211" s="65">
        <f t="shared" si="273"/>
        <v>2706.6429663801923</v>
      </c>
      <c r="G211" s="65">
        <f t="shared" si="273"/>
        <v>2765.1527981935246</v>
      </c>
      <c r="H211" s="65">
        <f t="shared" si="273"/>
        <v>2821.2999364293801</v>
      </c>
      <c r="I211" s="65">
        <f t="shared" si="273"/>
        <v>2858.1896295716906</v>
      </c>
      <c r="J211" s="65">
        <f t="shared" si="273"/>
        <v>2853.2882523639496</v>
      </c>
      <c r="K211" s="65">
        <f t="shared" si="273"/>
        <v>2808.5308577416154</v>
      </c>
      <c r="L211" s="65">
        <f t="shared" si="273"/>
        <v>2760.3856187717552</v>
      </c>
      <c r="M211" s="65">
        <f t="shared" si="273"/>
        <v>2804.9934904454831</v>
      </c>
      <c r="N211" s="65">
        <f t="shared" si="273"/>
        <v>2854.4091016587568</v>
      </c>
      <c r="O211" s="65">
        <f t="shared" si="273"/>
        <v>2857.8493000729659</v>
      </c>
      <c r="P211" s="65">
        <f t="shared" si="273"/>
        <v>2813.621153185321</v>
      </c>
      <c r="Q211" s="65">
        <f t="shared" si="273"/>
        <v>2795.1375778214415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1973.2488717531062</v>
      </c>
      <c r="C212" s="64">
        <f t="shared" ref="C212:Q212" si="275">IF(C21=0,"",C21*1000000/C102)</f>
        <v>1997.7899852359344</v>
      </c>
      <c r="D212" s="64">
        <f t="shared" si="275"/>
        <v>2012.5259063649485</v>
      </c>
      <c r="E212" s="64">
        <f t="shared" si="275"/>
        <v>2027.5126584811539</v>
      </c>
      <c r="F212" s="64">
        <f t="shared" si="275"/>
        <v>2041.1404794545308</v>
      </c>
      <c r="G212" s="64">
        <f t="shared" si="275"/>
        <v>2054.3851849607258</v>
      </c>
      <c r="H212" s="64">
        <f t="shared" si="275"/>
        <v>2067.9822520150246</v>
      </c>
      <c r="I212" s="64">
        <f t="shared" si="275"/>
        <v>2061.7838839282726</v>
      </c>
      <c r="J212" s="64">
        <f t="shared" si="275"/>
        <v>2035.4106267805805</v>
      </c>
      <c r="K212" s="64">
        <f t="shared" si="275"/>
        <v>1978.7046055298465</v>
      </c>
      <c r="L212" s="64">
        <f t="shared" si="275"/>
        <v>1920.8522004454389</v>
      </c>
      <c r="M212" s="64">
        <f t="shared" si="275"/>
        <v>1927.6469845424199</v>
      </c>
      <c r="N212" s="64">
        <f t="shared" si="275"/>
        <v>1930.1282806354607</v>
      </c>
      <c r="O212" s="64">
        <f t="shared" si="275"/>
        <v>1909.9536798467989</v>
      </c>
      <c r="P212" s="64">
        <f t="shared" si="275"/>
        <v>1858.8063247985172</v>
      </c>
      <c r="Q212" s="64">
        <f t="shared" si="275"/>
        <v>1819.4581465814711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2585.1609678970267</v>
      </c>
      <c r="C213" s="64">
        <f t="shared" ref="C213:Q213" si="277">IF(C22=0,"",C22*1000000/C103)</f>
        <v>2648.2799704145668</v>
      </c>
      <c r="D213" s="64">
        <f t="shared" si="277"/>
        <v>2699.7800108771044</v>
      </c>
      <c r="E213" s="64">
        <f t="shared" si="277"/>
        <v>2752.4745120901975</v>
      </c>
      <c r="F213" s="64">
        <f t="shared" si="277"/>
        <v>2804.177247275069</v>
      </c>
      <c r="G213" s="64">
        <f t="shared" si="277"/>
        <v>2856.1911810610663</v>
      </c>
      <c r="H213" s="64">
        <f t="shared" si="277"/>
        <v>2909.5447442621676</v>
      </c>
      <c r="I213" s="64">
        <f t="shared" si="277"/>
        <v>2935.5819423351722</v>
      </c>
      <c r="J213" s="64">
        <f t="shared" si="277"/>
        <v>2932.756043200302</v>
      </c>
      <c r="K213" s="64">
        <f t="shared" si="277"/>
        <v>2885.2117963569749</v>
      </c>
      <c r="L213" s="64">
        <f t="shared" si="277"/>
        <v>2834.415523023119</v>
      </c>
      <c r="M213" s="64">
        <f t="shared" si="277"/>
        <v>2878.5243355849857</v>
      </c>
      <c r="N213" s="64">
        <f t="shared" si="277"/>
        <v>2916.7647992446446</v>
      </c>
      <c r="O213" s="64">
        <f t="shared" si="277"/>
        <v>2920.8610986440985</v>
      </c>
      <c r="P213" s="64">
        <f t="shared" si="277"/>
        <v>2876.7031247425207</v>
      </c>
      <c r="Q213" s="64">
        <f t="shared" si="277"/>
        <v>2849.5468861345475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>
        <f t="shared" si="279"/>
        <v>1477.6692566119539</v>
      </c>
      <c r="J214" s="64">
        <f t="shared" si="279"/>
        <v>1476.1757108606373</v>
      </c>
      <c r="K214" s="64">
        <f t="shared" si="279"/>
        <v>1451.0584412485784</v>
      </c>
      <c r="L214" s="64">
        <f t="shared" si="279"/>
        <v>1424.2460167869058</v>
      </c>
      <c r="M214" s="64">
        <f t="shared" si="279"/>
        <v>1447.5271579002606</v>
      </c>
      <c r="N214" s="64">
        <f t="shared" si="279"/>
        <v>1467.7253674819335</v>
      </c>
      <c r="O214" s="64">
        <f t="shared" si="279"/>
        <v>1469.8897779327287</v>
      </c>
      <c r="P214" s="64">
        <f t="shared" si="279"/>
        <v>1446.5655467940539</v>
      </c>
      <c r="Q214" s="64">
        <f t="shared" si="279"/>
        <v>1455.566517265177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>
        <f t="shared" si="281"/>
        <v>929.53575417706691</v>
      </c>
      <c r="L215" s="64">
        <f t="shared" si="281"/>
        <v>927.22546063509924</v>
      </c>
      <c r="M215" s="64">
        <f t="shared" si="281"/>
        <v>957.73684365240797</v>
      </c>
      <c r="N215" s="64">
        <f t="shared" si="281"/>
        <v>986.92332717062538</v>
      </c>
      <c r="O215" s="64">
        <f t="shared" si="281"/>
        <v>1004.4828422549023</v>
      </c>
      <c r="P215" s="64">
        <f t="shared" si="281"/>
        <v>1004.6505118109114</v>
      </c>
      <c r="Q215" s="64">
        <f t="shared" si="281"/>
        <v>1010.901752627928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>
        <f t="shared" si="283"/>
        <v>2060.2416760553533</v>
      </c>
      <c r="F216" s="64">
        <f t="shared" si="283"/>
        <v>2062.1596076356645</v>
      </c>
      <c r="G216" s="64">
        <f t="shared" si="283"/>
        <v>2064.0554798491826</v>
      </c>
      <c r="H216" s="64">
        <f t="shared" si="283"/>
        <v>2065.966403801322</v>
      </c>
      <c r="I216" s="64">
        <f t="shared" si="283"/>
        <v>2066.8869024995142</v>
      </c>
      <c r="J216" s="64">
        <f t="shared" si="283"/>
        <v>2066.9864358769378</v>
      </c>
      <c r="K216" s="64">
        <f t="shared" si="283"/>
        <v>2068.6762985708197</v>
      </c>
      <c r="L216" s="64">
        <f t="shared" si="283"/>
        <v>2070.5143639096714</v>
      </c>
      <c r="M216" s="64">
        <f t="shared" si="283"/>
        <v>2072.1136282820621</v>
      </c>
      <c r="N216" s="64">
        <f t="shared" si="283"/>
        <v>2073.4813924020859</v>
      </c>
      <c r="O216" s="64">
        <f t="shared" si="283"/>
        <v>2073.6268950453327</v>
      </c>
      <c r="P216" s="64">
        <f t="shared" si="283"/>
        <v>2075.206934721808</v>
      </c>
      <c r="Q216" s="64">
        <f t="shared" si="283"/>
        <v>2076.1913241959401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184753.5554921586</v>
      </c>
      <c r="C217" s="63">
        <f t="shared" ref="C217:Q217" si="285">IF(C26=0,"",C26*1000000/C107)</f>
        <v>171522.05437801481</v>
      </c>
      <c r="D217" s="63">
        <f t="shared" si="285"/>
        <v>171020.82642859322</v>
      </c>
      <c r="E217" s="63">
        <f t="shared" si="285"/>
        <v>166407.37810022032</v>
      </c>
      <c r="F217" s="63">
        <f t="shared" si="285"/>
        <v>177287.3857215606</v>
      </c>
      <c r="G217" s="63">
        <f t="shared" si="285"/>
        <v>182764.93052702965</v>
      </c>
      <c r="H217" s="63">
        <f t="shared" si="285"/>
        <v>165048.75667077626</v>
      </c>
      <c r="I217" s="63">
        <f t="shared" si="285"/>
        <v>167967.3554834993</v>
      </c>
      <c r="J217" s="63">
        <f t="shared" si="285"/>
        <v>149314.45319456275</v>
      </c>
      <c r="K217" s="63">
        <f t="shared" si="285"/>
        <v>141516.16203413601</v>
      </c>
      <c r="L217" s="63">
        <f t="shared" si="285"/>
        <v>130154.25606764629</v>
      </c>
      <c r="M217" s="63">
        <f t="shared" si="285"/>
        <v>125491.40138995614</v>
      </c>
      <c r="N217" s="63">
        <f t="shared" si="285"/>
        <v>123375.5193147567</v>
      </c>
      <c r="O217" s="63">
        <f t="shared" si="285"/>
        <v>124874.49728416097</v>
      </c>
      <c r="P217" s="63">
        <f t="shared" si="285"/>
        <v>119134.46481248895</v>
      </c>
      <c r="Q217" s="63">
        <f t="shared" si="285"/>
        <v>126957.06730880108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61838.946207254558</v>
      </c>
      <c r="C218" s="61">
        <f t="shared" ref="C218:Q218" si="287">IF(C27=0,"",C27*1000000/C108)</f>
        <v>75520.03760723937</v>
      </c>
      <c r="D218" s="61">
        <f t="shared" si="287"/>
        <v>78460.352139827781</v>
      </c>
      <c r="E218" s="61">
        <f t="shared" si="287"/>
        <v>80457.303392707341</v>
      </c>
      <c r="F218" s="61">
        <f t="shared" si="287"/>
        <v>82596.705953460259</v>
      </c>
      <c r="G218" s="61">
        <f t="shared" si="287"/>
        <v>84090.473452175574</v>
      </c>
      <c r="H218" s="61">
        <f t="shared" si="287"/>
        <v>86230.218875796549</v>
      </c>
      <c r="I218" s="61">
        <f t="shared" si="287"/>
        <v>84375.257392307059</v>
      </c>
      <c r="J218" s="61">
        <f t="shared" si="287"/>
        <v>97458.075637749309</v>
      </c>
      <c r="K218" s="61">
        <f t="shared" si="287"/>
        <v>89712.395189665127</v>
      </c>
      <c r="L218" s="61">
        <f t="shared" si="287"/>
        <v>78300.700866181054</v>
      </c>
      <c r="M218" s="61">
        <f t="shared" si="287"/>
        <v>74403.496539174506</v>
      </c>
      <c r="N218" s="61">
        <f t="shared" si="287"/>
        <v>72294.410046219593</v>
      </c>
      <c r="O218" s="61">
        <f t="shared" si="287"/>
        <v>72478.725024108819</v>
      </c>
      <c r="P218" s="61">
        <f t="shared" si="287"/>
        <v>65020.34470210725</v>
      </c>
      <c r="Q218" s="61">
        <f t="shared" si="287"/>
        <v>66244.098475813953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1182663.8834929112</v>
      </c>
      <c r="C219" s="60">
        <f t="shared" ref="C219:Q219" si="289">IF(C28=0,"",C28*1000000/C109)</f>
        <v>1183121.3214902971</v>
      </c>
      <c r="D219" s="60">
        <f t="shared" si="289"/>
        <v>1192080.560545628</v>
      </c>
      <c r="E219" s="60">
        <f t="shared" si="289"/>
        <v>1187587.7818991619</v>
      </c>
      <c r="F219" s="60">
        <f t="shared" si="289"/>
        <v>1174275.1403056127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1171909.7875773057</v>
      </c>
      <c r="K219" s="60">
        <f t="shared" si="289"/>
        <v>1157675.9056466029</v>
      </c>
      <c r="L219" s="60">
        <f t="shared" si="289"/>
        <v>1195335.6886198665</v>
      </c>
      <c r="M219" s="60">
        <f t="shared" si="289"/>
        <v>1191169.202678028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7.2309271861709743E-3</v>
      </c>
      <c r="C223" s="54">
        <f t="shared" si="291"/>
        <v>6.8671938751058859E-3</v>
      </c>
      <c r="D223" s="54">
        <f t="shared" si="291"/>
        <v>6.8392359603804756E-3</v>
      </c>
      <c r="E223" s="54">
        <f t="shared" si="291"/>
        <v>7.5231468213677322E-3</v>
      </c>
      <c r="F223" s="54">
        <f t="shared" si="291"/>
        <v>8.1351117072380498E-3</v>
      </c>
      <c r="G223" s="54">
        <f t="shared" si="291"/>
        <v>8.8324380730934911E-3</v>
      </c>
      <c r="H223" s="54">
        <f t="shared" si="291"/>
        <v>9.2693850064732575E-3</v>
      </c>
      <c r="I223" s="54">
        <f t="shared" si="291"/>
        <v>8.9655273634179564E-3</v>
      </c>
      <c r="J223" s="54">
        <f t="shared" si="291"/>
        <v>8.6678735729567007E-3</v>
      </c>
      <c r="K223" s="54">
        <f t="shared" si="291"/>
        <v>8.933377943607268E-3</v>
      </c>
      <c r="L223" s="54">
        <f t="shared" si="291"/>
        <v>9.3083511626318519E-3</v>
      </c>
      <c r="M223" s="54">
        <f t="shared" si="291"/>
        <v>9.477548677054734E-3</v>
      </c>
      <c r="N223" s="54">
        <f t="shared" si="291"/>
        <v>9.146131741434825E-3</v>
      </c>
      <c r="O223" s="54">
        <f t="shared" si="291"/>
        <v>9.0381404335929828E-3</v>
      </c>
      <c r="P223" s="54">
        <f t="shared" si="291"/>
        <v>9.0053425146333528E-3</v>
      </c>
      <c r="Q223" s="54">
        <f t="shared" si="291"/>
        <v>8.9652842090690958E-3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0.8510246605654056</v>
      </c>
      <c r="C224" s="50">
        <f t="shared" si="292"/>
        <v>0.85203023008287793</v>
      </c>
      <c r="D224" s="50">
        <f t="shared" si="292"/>
        <v>0.85491037116971502</v>
      </c>
      <c r="E224" s="50">
        <f t="shared" si="292"/>
        <v>0.85177010954860044</v>
      </c>
      <c r="F224" s="50">
        <f t="shared" si="292"/>
        <v>0.86681314879707172</v>
      </c>
      <c r="G224" s="50">
        <f t="shared" si="292"/>
        <v>0.86806606441855061</v>
      </c>
      <c r="H224" s="50">
        <f t="shared" si="292"/>
        <v>0.86793344677314188</v>
      </c>
      <c r="I224" s="50">
        <f t="shared" si="292"/>
        <v>0.86442946783214203</v>
      </c>
      <c r="J224" s="50">
        <f t="shared" si="292"/>
        <v>0.8608222581110202</v>
      </c>
      <c r="K224" s="50">
        <f t="shared" si="292"/>
        <v>0.87838444952209549</v>
      </c>
      <c r="L224" s="50">
        <f t="shared" si="292"/>
        <v>0.87952216853854881</v>
      </c>
      <c r="M224" s="50">
        <f t="shared" si="292"/>
        <v>0.88078166836505256</v>
      </c>
      <c r="N224" s="50">
        <f t="shared" si="292"/>
        <v>0.88133716658925398</v>
      </c>
      <c r="O224" s="50">
        <f t="shared" si="292"/>
        <v>0.87375886342788722</v>
      </c>
      <c r="P224" s="50">
        <f t="shared" si="292"/>
        <v>0.86929297391335458</v>
      </c>
      <c r="Q224" s="50">
        <f t="shared" si="292"/>
        <v>0.87861535955223502</v>
      </c>
    </row>
    <row r="225" spans="1:17" ht="11.45" customHeight="1" x14ac:dyDescent="0.25">
      <c r="A225" s="53" t="s">
        <v>59</v>
      </c>
      <c r="B225" s="52">
        <f t="shared" ref="B225:Q225" si="293">IF(B7=0,0,B7/B$4)</f>
        <v>0.65813718273430899</v>
      </c>
      <c r="C225" s="52">
        <f t="shared" si="293"/>
        <v>0.64678048249957432</v>
      </c>
      <c r="D225" s="52">
        <f t="shared" si="293"/>
        <v>0.62841846649270439</v>
      </c>
      <c r="E225" s="52">
        <f t="shared" si="293"/>
        <v>0.56961363450546432</v>
      </c>
      <c r="F225" s="52">
        <f t="shared" si="293"/>
        <v>0.54204971788267953</v>
      </c>
      <c r="G225" s="52">
        <f t="shared" si="293"/>
        <v>0.50620531804917757</v>
      </c>
      <c r="H225" s="52">
        <f t="shared" si="293"/>
        <v>0.46214160118716791</v>
      </c>
      <c r="I225" s="52">
        <f t="shared" si="293"/>
        <v>0.42694640032025133</v>
      </c>
      <c r="J225" s="52">
        <f t="shared" si="293"/>
        <v>0.45691956828174857</v>
      </c>
      <c r="K225" s="52">
        <f t="shared" si="293"/>
        <v>0.46348140755598954</v>
      </c>
      <c r="L225" s="52">
        <f t="shared" si="293"/>
        <v>0.46261028276986899</v>
      </c>
      <c r="M225" s="52">
        <f t="shared" si="293"/>
        <v>0.45103847993223067</v>
      </c>
      <c r="N225" s="52">
        <f t="shared" si="293"/>
        <v>0.43527517524398585</v>
      </c>
      <c r="O225" s="52">
        <f t="shared" si="293"/>
        <v>0.41545947477807543</v>
      </c>
      <c r="P225" s="52">
        <f t="shared" si="293"/>
        <v>0.37062884576745275</v>
      </c>
      <c r="Q225" s="52">
        <f t="shared" si="293"/>
        <v>0.36245482853207134</v>
      </c>
    </row>
    <row r="226" spans="1:17" ht="11.45" customHeight="1" x14ac:dyDescent="0.25">
      <c r="A226" s="53" t="s">
        <v>58</v>
      </c>
      <c r="B226" s="52">
        <f t="shared" ref="B226:Q226" si="294">IF(B8=0,0,B8/B$4)</f>
        <v>0.1817598892837452</v>
      </c>
      <c r="C226" s="52">
        <f t="shared" si="294"/>
        <v>0.19271805368512535</v>
      </c>
      <c r="D226" s="52">
        <f t="shared" si="294"/>
        <v>0.21348920447146083</v>
      </c>
      <c r="E226" s="52">
        <f t="shared" si="294"/>
        <v>0.26954927324438788</v>
      </c>
      <c r="F226" s="52">
        <f t="shared" si="294"/>
        <v>0.30860747902364999</v>
      </c>
      <c r="G226" s="52">
        <f t="shared" si="294"/>
        <v>0.34106270862162497</v>
      </c>
      <c r="H226" s="52">
        <f t="shared" si="294"/>
        <v>0.37098906776836754</v>
      </c>
      <c r="I226" s="52">
        <f t="shared" si="294"/>
        <v>0.39150256235297348</v>
      </c>
      <c r="J226" s="52">
        <f t="shared" si="294"/>
        <v>0.34954323224548706</v>
      </c>
      <c r="K226" s="52">
        <f t="shared" si="294"/>
        <v>0.35476465974556104</v>
      </c>
      <c r="L226" s="52">
        <f t="shared" si="294"/>
        <v>0.36530433838962745</v>
      </c>
      <c r="M226" s="52">
        <f t="shared" si="294"/>
        <v>0.37996771111251976</v>
      </c>
      <c r="N226" s="52">
        <f t="shared" si="294"/>
        <v>0.39579043818649401</v>
      </c>
      <c r="O226" s="52">
        <f t="shared" si="294"/>
        <v>0.40778142935926848</v>
      </c>
      <c r="P226" s="52">
        <f t="shared" si="294"/>
        <v>0.44479014525999228</v>
      </c>
      <c r="Q226" s="52">
        <f t="shared" si="294"/>
        <v>0.45823904339291177</v>
      </c>
    </row>
    <row r="227" spans="1:17" ht="11.45" customHeight="1" x14ac:dyDescent="0.25">
      <c r="A227" s="53" t="s">
        <v>57</v>
      </c>
      <c r="B227" s="52">
        <f t="shared" ref="B227:Q227" si="295">IF(B9=0,0,B9/B$4)</f>
        <v>1.1127588547351375E-2</v>
      </c>
      <c r="C227" s="52">
        <f t="shared" si="295"/>
        <v>1.2531693898178363E-2</v>
      </c>
      <c r="D227" s="52">
        <f t="shared" si="295"/>
        <v>1.3002700205549939E-2</v>
      </c>
      <c r="E227" s="52">
        <f t="shared" si="295"/>
        <v>1.26072017987482E-2</v>
      </c>
      <c r="F227" s="52">
        <f t="shared" si="295"/>
        <v>1.6155951890742152E-2</v>
      </c>
      <c r="G227" s="52">
        <f t="shared" si="295"/>
        <v>2.0798037747748094E-2</v>
      </c>
      <c r="H227" s="52">
        <f t="shared" si="295"/>
        <v>3.480277781760642E-2</v>
      </c>
      <c r="I227" s="52">
        <f t="shared" si="295"/>
        <v>4.5980505158917197E-2</v>
      </c>
      <c r="J227" s="52">
        <f t="shared" si="295"/>
        <v>5.4359457583784673E-2</v>
      </c>
      <c r="K227" s="52">
        <f t="shared" si="295"/>
        <v>6.012865623845183E-2</v>
      </c>
      <c r="L227" s="52">
        <f t="shared" si="295"/>
        <v>5.158986559819826E-2</v>
      </c>
      <c r="M227" s="52">
        <f t="shared" si="295"/>
        <v>4.9757417757970386E-2</v>
      </c>
      <c r="N227" s="52">
        <f t="shared" si="295"/>
        <v>5.0227592808172003E-2</v>
      </c>
      <c r="O227" s="52">
        <f t="shared" si="295"/>
        <v>5.0468227772651912E-2</v>
      </c>
      <c r="P227" s="52">
        <f t="shared" si="295"/>
        <v>5.3792308869701835E-2</v>
      </c>
      <c r="Q227" s="52">
        <f t="shared" si="295"/>
        <v>5.7783789150990202E-2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9.7259820930095324E-6</v>
      </c>
      <c r="L228" s="52">
        <f t="shared" si="296"/>
        <v>1.7681780854247712E-5</v>
      </c>
      <c r="M228" s="52">
        <f t="shared" si="296"/>
        <v>1.805956233176482E-5</v>
      </c>
      <c r="N228" s="52">
        <f t="shared" si="296"/>
        <v>2.7550639775078742E-5</v>
      </c>
      <c r="O228" s="52">
        <f t="shared" si="296"/>
        <v>3.098997665790283E-5</v>
      </c>
      <c r="P228" s="52">
        <f t="shared" si="296"/>
        <v>3.8875667884989938E-5</v>
      </c>
      <c r="Q228" s="52">
        <f t="shared" si="296"/>
        <v>3.7223384176530838E-5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0</v>
      </c>
      <c r="P229" s="52">
        <f t="shared" si="297"/>
        <v>1.6086225637290431E-6</v>
      </c>
      <c r="Q229" s="52">
        <f t="shared" si="297"/>
        <v>2.2726570451587228E-5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0</v>
      </c>
      <c r="M230" s="52">
        <f t="shared" si="298"/>
        <v>0</v>
      </c>
      <c r="N230" s="52">
        <f t="shared" si="298"/>
        <v>1.6409710826979541E-5</v>
      </c>
      <c r="O230" s="52">
        <f t="shared" si="298"/>
        <v>1.8741541233489764E-5</v>
      </c>
      <c r="P230" s="52">
        <f t="shared" si="298"/>
        <v>4.1189725758878405E-5</v>
      </c>
      <c r="Q230" s="52">
        <f t="shared" si="298"/>
        <v>7.7748521633783357E-5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0.14174441224842346</v>
      </c>
      <c r="C231" s="50">
        <f t="shared" si="299"/>
        <v>0.14110257604201615</v>
      </c>
      <c r="D231" s="50">
        <f t="shared" si="299"/>
        <v>0.13825039286990443</v>
      </c>
      <c r="E231" s="50">
        <f t="shared" si="299"/>
        <v>0.1407067436300318</v>
      </c>
      <c r="F231" s="50">
        <f t="shared" si="299"/>
        <v>0.12505173949569018</v>
      </c>
      <c r="G231" s="50">
        <f t="shared" si="299"/>
        <v>0.12310149750835583</v>
      </c>
      <c r="H231" s="50">
        <f t="shared" si="299"/>
        <v>0.12279716822038489</v>
      </c>
      <c r="I231" s="50">
        <f t="shared" si="299"/>
        <v>0.12660500480444001</v>
      </c>
      <c r="J231" s="50">
        <f t="shared" si="299"/>
        <v>0.13050986831602304</v>
      </c>
      <c r="K231" s="50">
        <f t="shared" si="299"/>
        <v>0.11268217253429726</v>
      </c>
      <c r="L231" s="50">
        <f t="shared" si="299"/>
        <v>0.1111694802988193</v>
      </c>
      <c r="M231" s="50">
        <f t="shared" si="299"/>
        <v>0.10974078295789265</v>
      </c>
      <c r="N231" s="50">
        <f t="shared" si="299"/>
        <v>0.10951670166931121</v>
      </c>
      <c r="O231" s="50">
        <f t="shared" si="299"/>
        <v>0.11720299613851981</v>
      </c>
      <c r="P231" s="50">
        <f t="shared" si="299"/>
        <v>0.121701683572012</v>
      </c>
      <c r="Q231" s="50">
        <f t="shared" si="299"/>
        <v>0.1124193562386958</v>
      </c>
    </row>
    <row r="232" spans="1:17" ht="11.45" customHeight="1" x14ac:dyDescent="0.25">
      <c r="A232" s="53" t="s">
        <v>59</v>
      </c>
      <c r="B232" s="52">
        <f t="shared" ref="B232:Q232" si="300">IF(B14=0,0,B14/B$4)</f>
        <v>2.6756924422062463E-4</v>
      </c>
      <c r="C232" s="52">
        <f t="shared" si="300"/>
        <v>2.6797279384787649E-4</v>
      </c>
      <c r="D232" s="52">
        <f t="shared" si="300"/>
        <v>2.5804671127686407E-4</v>
      </c>
      <c r="E232" s="52">
        <f t="shared" si="300"/>
        <v>2.4148087719893933E-4</v>
      </c>
      <c r="F232" s="52">
        <f t="shared" si="300"/>
        <v>2.1841733397129159E-4</v>
      </c>
      <c r="G232" s="52">
        <f t="shared" si="300"/>
        <v>2.1533278116408865E-4</v>
      </c>
      <c r="H232" s="52">
        <f t="shared" si="300"/>
        <v>2.0816557236403308E-4</v>
      </c>
      <c r="I232" s="52">
        <f t="shared" si="300"/>
        <v>1.8242109792980922E-4</v>
      </c>
      <c r="J232" s="52">
        <f t="shared" si="300"/>
        <v>1.9461956409436596E-4</v>
      </c>
      <c r="K232" s="52">
        <f t="shared" si="300"/>
        <v>1.8125047509072882E-4</v>
      </c>
      <c r="L232" s="52">
        <f t="shared" si="300"/>
        <v>1.8300983039299973E-4</v>
      </c>
      <c r="M232" s="52">
        <f t="shared" si="300"/>
        <v>1.6857630082611958E-4</v>
      </c>
      <c r="N232" s="52">
        <f t="shared" si="300"/>
        <v>1.6010621636818566E-4</v>
      </c>
      <c r="O232" s="52">
        <f t="shared" si="300"/>
        <v>1.825464934929498E-4</v>
      </c>
      <c r="P232" s="52">
        <f t="shared" si="300"/>
        <v>1.7052552173706434E-4</v>
      </c>
      <c r="Q232" s="52">
        <f t="shared" si="300"/>
        <v>1.581447608285359E-4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0.14147684300420282</v>
      </c>
      <c r="C233" s="52">
        <f t="shared" si="301"/>
        <v>0.14083460324816829</v>
      </c>
      <c r="D233" s="52">
        <f t="shared" si="301"/>
        <v>0.13799234615862754</v>
      </c>
      <c r="E233" s="52">
        <f t="shared" si="301"/>
        <v>0.14046526275283289</v>
      </c>
      <c r="F233" s="52">
        <f t="shared" si="301"/>
        <v>0.12483332216171888</v>
      </c>
      <c r="G233" s="52">
        <f t="shared" si="301"/>
        <v>0.12288616472719174</v>
      </c>
      <c r="H233" s="52">
        <f t="shared" si="301"/>
        <v>0.12258900264802085</v>
      </c>
      <c r="I233" s="52">
        <f t="shared" si="301"/>
        <v>0.12641350815049149</v>
      </c>
      <c r="J233" s="52">
        <f t="shared" si="301"/>
        <v>0.13030577173917113</v>
      </c>
      <c r="K233" s="52">
        <f t="shared" si="301"/>
        <v>0.11196952485352993</v>
      </c>
      <c r="L233" s="52">
        <f t="shared" si="301"/>
        <v>0.11045010395630653</v>
      </c>
      <c r="M233" s="52">
        <f t="shared" si="301"/>
        <v>0.10904058605134798</v>
      </c>
      <c r="N233" s="52">
        <f t="shared" si="301"/>
        <v>0.10867833315066616</v>
      </c>
      <c r="O233" s="52">
        <f t="shared" si="301"/>
        <v>0.11542803183763889</v>
      </c>
      <c r="P233" s="52">
        <f t="shared" si="301"/>
        <v>0.11823232724985881</v>
      </c>
      <c r="Q233" s="52">
        <f t="shared" si="301"/>
        <v>0.10926927162745105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9.075556018707842E-6</v>
      </c>
      <c r="J234" s="52">
        <f t="shared" si="302"/>
        <v>9.4770127575440099E-6</v>
      </c>
      <c r="K234" s="52">
        <f t="shared" si="302"/>
        <v>8.3602784846544207E-6</v>
      </c>
      <c r="L234" s="52">
        <f t="shared" si="302"/>
        <v>8.607908438134561E-6</v>
      </c>
      <c r="M234" s="52">
        <f t="shared" si="302"/>
        <v>1.741626844884402E-5</v>
      </c>
      <c r="N234" s="52">
        <f t="shared" si="302"/>
        <v>1.8063843593118971E-5</v>
      </c>
      <c r="O234" s="52">
        <f t="shared" si="302"/>
        <v>1.2529413157140711E-4</v>
      </c>
      <c r="P234" s="52">
        <f t="shared" si="302"/>
        <v>1.4609223786482184E-4</v>
      </c>
      <c r="Q234" s="52">
        <f t="shared" si="302"/>
        <v>1.3476723071561265E-4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5.2303692719195445E-4</v>
      </c>
      <c r="L235" s="52">
        <f t="shared" si="303"/>
        <v>5.2775860368165092E-4</v>
      </c>
      <c r="M235" s="52">
        <f t="shared" si="303"/>
        <v>5.1420433726969707E-4</v>
      </c>
      <c r="N235" s="52">
        <f t="shared" si="303"/>
        <v>6.601984586837394E-4</v>
      </c>
      <c r="O235" s="52">
        <f t="shared" si="303"/>
        <v>1.4671236758165708E-3</v>
      </c>
      <c r="P235" s="52">
        <f t="shared" si="303"/>
        <v>3.1527385625512937E-3</v>
      </c>
      <c r="Q235" s="52">
        <f t="shared" si="303"/>
        <v>2.8244182650817764E-3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0</v>
      </c>
      <c r="K236" s="52">
        <f t="shared" si="304"/>
        <v>0</v>
      </c>
      <c r="L236" s="52">
        <f t="shared" si="304"/>
        <v>0</v>
      </c>
      <c r="M236" s="52">
        <f t="shared" si="304"/>
        <v>0</v>
      </c>
      <c r="N236" s="52">
        <f t="shared" si="304"/>
        <v>0</v>
      </c>
      <c r="O236" s="52">
        <f t="shared" si="304"/>
        <v>0</v>
      </c>
      <c r="P236" s="52">
        <f t="shared" si="304"/>
        <v>0</v>
      </c>
      <c r="Q236" s="52">
        <f t="shared" si="304"/>
        <v>3.2754354618831741E-5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2.3020787467551894E-2</v>
      </c>
      <c r="C238" s="54">
        <f t="shared" si="306"/>
        <v>2.3013381754766575E-2</v>
      </c>
      <c r="D238" s="54">
        <f t="shared" si="306"/>
        <v>2.3324149367484656E-2</v>
      </c>
      <c r="E238" s="54">
        <f t="shared" si="306"/>
        <v>2.430854584369542E-2</v>
      </c>
      <c r="F238" s="54">
        <f t="shared" si="306"/>
        <v>2.3790774189373743E-2</v>
      </c>
      <c r="G238" s="54">
        <f t="shared" si="306"/>
        <v>2.5151809511733101E-2</v>
      </c>
      <c r="H238" s="54">
        <f t="shared" si="306"/>
        <v>2.612151332111215E-2</v>
      </c>
      <c r="I238" s="54">
        <f t="shared" si="306"/>
        <v>2.5436029077782644E-2</v>
      </c>
      <c r="J238" s="54">
        <f t="shared" si="306"/>
        <v>2.8107119074714876E-2</v>
      </c>
      <c r="K238" s="54">
        <f t="shared" si="306"/>
        <v>3.3187116037596866E-2</v>
      </c>
      <c r="L238" s="54">
        <f t="shared" si="306"/>
        <v>3.332187667174389E-2</v>
      </c>
      <c r="M238" s="54">
        <f t="shared" si="306"/>
        <v>3.4061697865701457E-2</v>
      </c>
      <c r="N238" s="54">
        <f t="shared" si="306"/>
        <v>3.3588601060675689E-2</v>
      </c>
      <c r="O238" s="54">
        <f t="shared" si="306"/>
        <v>3.2220285182042452E-2</v>
      </c>
      <c r="P238" s="54">
        <f t="shared" si="306"/>
        <v>3.2942057523447157E-2</v>
      </c>
      <c r="Q238" s="54">
        <f t="shared" si="306"/>
        <v>3.5233639973200795E-2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3.4367531105113417E-3</v>
      </c>
      <c r="C239" s="52">
        <f t="shared" si="307"/>
        <v>3.341072130169544E-3</v>
      </c>
      <c r="D239" s="52">
        <f t="shared" si="307"/>
        <v>3.0077208533788526E-3</v>
      </c>
      <c r="E239" s="52">
        <f t="shared" si="307"/>
        <v>2.7157305902454814E-3</v>
      </c>
      <c r="F239" s="52">
        <f t="shared" si="307"/>
        <v>2.2929305856406084E-3</v>
      </c>
      <c r="G239" s="52">
        <f t="shared" si="307"/>
        <v>2.1211495808678917E-3</v>
      </c>
      <c r="H239" s="52">
        <f t="shared" si="307"/>
        <v>2.0071441991616206E-3</v>
      </c>
      <c r="I239" s="52">
        <f t="shared" si="307"/>
        <v>1.5644217090928867E-3</v>
      </c>
      <c r="J239" s="52">
        <f t="shared" si="307"/>
        <v>1.6168742977844305E-3</v>
      </c>
      <c r="K239" s="52">
        <f t="shared" si="307"/>
        <v>1.7273888020698869E-3</v>
      </c>
      <c r="L239" s="52">
        <f t="shared" si="307"/>
        <v>1.61130273218317E-3</v>
      </c>
      <c r="M239" s="52">
        <f t="shared" si="307"/>
        <v>1.556720300468448E-3</v>
      </c>
      <c r="N239" s="52">
        <f t="shared" si="307"/>
        <v>1.1694966528529652E-3</v>
      </c>
      <c r="O239" s="52">
        <f t="shared" si="307"/>
        <v>1.0733411249129021E-3</v>
      </c>
      <c r="P239" s="52">
        <f t="shared" si="307"/>
        <v>1.064844368846666E-3</v>
      </c>
      <c r="Q239" s="52">
        <f t="shared" si="307"/>
        <v>9.406244416395777E-4</v>
      </c>
    </row>
    <row r="240" spans="1:17" ht="11.45" customHeight="1" x14ac:dyDescent="0.25">
      <c r="A240" s="53" t="s">
        <v>58</v>
      </c>
      <c r="B240" s="52">
        <f t="shared" ref="B240:Q240" si="308">IF(B22=0,0,B22/B$19)</f>
        <v>1.9584034357040554E-2</v>
      </c>
      <c r="C240" s="52">
        <f t="shared" si="308"/>
        <v>1.9672309624597029E-2</v>
      </c>
      <c r="D240" s="52">
        <f t="shared" si="308"/>
        <v>2.0316428514105804E-2</v>
      </c>
      <c r="E240" s="52">
        <f t="shared" si="308"/>
        <v>2.159238050447318E-2</v>
      </c>
      <c r="F240" s="52">
        <f t="shared" si="308"/>
        <v>2.1497451865746808E-2</v>
      </c>
      <c r="G240" s="52">
        <f t="shared" si="308"/>
        <v>2.3030084104292487E-2</v>
      </c>
      <c r="H240" s="52">
        <f t="shared" si="308"/>
        <v>2.4113815864986874E-2</v>
      </c>
      <c r="I240" s="52">
        <f t="shared" si="308"/>
        <v>2.3845215639203769E-2</v>
      </c>
      <c r="J240" s="52">
        <f t="shared" si="308"/>
        <v>2.6418752696639257E-2</v>
      </c>
      <c r="K240" s="52">
        <f t="shared" si="308"/>
        <v>3.1347928274836408E-2</v>
      </c>
      <c r="L240" s="52">
        <f t="shared" si="308"/>
        <v>3.1587258193014979E-2</v>
      </c>
      <c r="M240" s="52">
        <f t="shared" si="308"/>
        <v>3.2384028351378859E-2</v>
      </c>
      <c r="N240" s="52">
        <f t="shared" si="308"/>
        <v>3.2289259493944948E-2</v>
      </c>
      <c r="O240" s="52">
        <f t="shared" si="308"/>
        <v>3.1010025259501115E-2</v>
      </c>
      <c r="P240" s="52">
        <f t="shared" si="308"/>
        <v>3.1726750468267596E-2</v>
      </c>
      <c r="Q240" s="52">
        <f t="shared" si="308"/>
        <v>3.4135571959361122E-2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2.5844013398213225E-5</v>
      </c>
      <c r="J241" s="52">
        <f t="shared" si="309"/>
        <v>7.0523945118271923E-5</v>
      </c>
      <c r="K241" s="52">
        <f t="shared" si="309"/>
        <v>1.0583845088395059E-4</v>
      </c>
      <c r="L241" s="52">
        <f t="shared" si="309"/>
        <v>1.160332611969852E-4</v>
      </c>
      <c r="M241" s="52">
        <f t="shared" si="309"/>
        <v>1.1355360350715574E-4</v>
      </c>
      <c r="N241" s="52">
        <f t="shared" si="309"/>
        <v>1.1881823320988794E-4</v>
      </c>
      <c r="O241" s="52">
        <f t="shared" si="309"/>
        <v>1.261925028106979E-4</v>
      </c>
      <c r="P241" s="52">
        <f t="shared" si="309"/>
        <v>1.3922372143508204E-4</v>
      </c>
      <c r="Q241" s="52">
        <f t="shared" si="309"/>
        <v>1.3976944473409166E-4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4.5481533158353906E-6</v>
      </c>
      <c r="L242" s="52">
        <f t="shared" si="310"/>
        <v>5.7673531745096671E-6</v>
      </c>
      <c r="M242" s="52">
        <f t="shared" si="310"/>
        <v>6.101420084616818E-6</v>
      </c>
      <c r="N242" s="52">
        <f t="shared" si="310"/>
        <v>9.1345772423305893E-6</v>
      </c>
      <c r="O242" s="52">
        <f t="shared" si="310"/>
        <v>8.9123640629548152E-6</v>
      </c>
      <c r="P242" s="52">
        <f t="shared" si="310"/>
        <v>9.1170325089762181E-6</v>
      </c>
      <c r="Q242" s="52">
        <f t="shared" si="310"/>
        <v>8.9001452054971348E-6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1.5598686916535648E-7</v>
      </c>
      <c r="F243" s="52">
        <f t="shared" si="311"/>
        <v>1.5212826066525993E-7</v>
      </c>
      <c r="G243" s="52">
        <f t="shared" si="311"/>
        <v>2.2396706464177786E-7</v>
      </c>
      <c r="H243" s="52">
        <f t="shared" si="311"/>
        <v>2.1517456101225528E-7</v>
      </c>
      <c r="I243" s="52">
        <f t="shared" si="311"/>
        <v>2.0615514752271686E-7</v>
      </c>
      <c r="J243" s="52">
        <f t="shared" si="311"/>
        <v>3.295014687437843E-7</v>
      </c>
      <c r="K243" s="52">
        <f t="shared" si="311"/>
        <v>4.0681188621482136E-7</v>
      </c>
      <c r="L243" s="52">
        <f t="shared" si="311"/>
        <v>4.2515096109012802E-7</v>
      </c>
      <c r="M243" s="52">
        <f t="shared" si="311"/>
        <v>3.6151646037561151E-7</v>
      </c>
      <c r="N243" s="52">
        <f t="shared" si="311"/>
        <v>4.8923599294321981E-7</v>
      </c>
      <c r="O243" s="52">
        <f t="shared" si="311"/>
        <v>4.8510036920704385E-7</v>
      </c>
      <c r="P243" s="52">
        <f t="shared" si="311"/>
        <v>5.5385126692096149E-7</v>
      </c>
      <c r="Q243" s="52">
        <f t="shared" si="311"/>
        <v>2.4881691783834844E-6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0.97697921253244813</v>
      </c>
      <c r="C244" s="50">
        <f t="shared" si="312"/>
        <v>0.97698661824523336</v>
      </c>
      <c r="D244" s="50">
        <f t="shared" si="312"/>
        <v>0.97667585063251539</v>
      </c>
      <c r="E244" s="50">
        <f t="shared" si="312"/>
        <v>0.97569145415630465</v>
      </c>
      <c r="F244" s="50">
        <f t="shared" si="312"/>
        <v>0.9762092258106263</v>
      </c>
      <c r="G244" s="50">
        <f t="shared" si="312"/>
        <v>0.97484819048826699</v>
      </c>
      <c r="H244" s="50">
        <f t="shared" si="312"/>
        <v>0.97387848667888788</v>
      </c>
      <c r="I244" s="50">
        <f t="shared" si="312"/>
        <v>0.97456397092221736</v>
      </c>
      <c r="J244" s="50">
        <f t="shared" si="312"/>
        <v>0.97189288092528514</v>
      </c>
      <c r="K244" s="50">
        <f t="shared" si="312"/>
        <v>0.96681288396240328</v>
      </c>
      <c r="L244" s="50">
        <f t="shared" si="312"/>
        <v>0.96667812332825609</v>
      </c>
      <c r="M244" s="50">
        <f t="shared" si="312"/>
        <v>0.96593830213429854</v>
      </c>
      <c r="N244" s="50">
        <f t="shared" si="312"/>
        <v>0.96641139893932437</v>
      </c>
      <c r="O244" s="50">
        <f t="shared" si="312"/>
        <v>0.96777971481795755</v>
      </c>
      <c r="P244" s="50">
        <f t="shared" si="312"/>
        <v>0.96705794247655286</v>
      </c>
      <c r="Q244" s="50">
        <f t="shared" si="312"/>
        <v>0.96476636002679927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0.29114432610335095</v>
      </c>
      <c r="C245" s="52">
        <f t="shared" si="313"/>
        <v>0.39287636108966917</v>
      </c>
      <c r="D245" s="52">
        <f t="shared" si="313"/>
        <v>0.41083340436662297</v>
      </c>
      <c r="E245" s="52">
        <f t="shared" si="313"/>
        <v>0.43512001552652607</v>
      </c>
      <c r="F245" s="52">
        <f t="shared" si="313"/>
        <v>0.41535829910397454</v>
      </c>
      <c r="G245" s="52">
        <f t="shared" si="313"/>
        <v>0.40795918507530987</v>
      </c>
      <c r="H245" s="52">
        <f t="shared" si="313"/>
        <v>0.4723023874449967</v>
      </c>
      <c r="I245" s="52">
        <f t="shared" si="313"/>
        <v>0.4524359473793208</v>
      </c>
      <c r="J245" s="52">
        <f t="shared" si="313"/>
        <v>0.60374186121237039</v>
      </c>
      <c r="K245" s="52">
        <f t="shared" si="313"/>
        <v>0.5831689746276415</v>
      </c>
      <c r="L245" s="52">
        <f t="shared" si="313"/>
        <v>0.5545567256426126</v>
      </c>
      <c r="M245" s="52">
        <f t="shared" si="313"/>
        <v>0.54650307981650148</v>
      </c>
      <c r="N245" s="52">
        <f t="shared" si="313"/>
        <v>0.54034510872941721</v>
      </c>
      <c r="O245" s="52">
        <f t="shared" si="313"/>
        <v>0.53535456382301583</v>
      </c>
      <c r="P245" s="52">
        <f t="shared" si="313"/>
        <v>0.50243882194100031</v>
      </c>
      <c r="Q245" s="52">
        <f t="shared" si="313"/>
        <v>0.47601182099014094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0.68583488642909718</v>
      </c>
      <c r="C246" s="46">
        <f t="shared" si="314"/>
        <v>0.58411025715556419</v>
      </c>
      <c r="D246" s="46">
        <f t="shared" si="314"/>
        <v>0.56584244626589242</v>
      </c>
      <c r="E246" s="46">
        <f t="shared" si="314"/>
        <v>0.54057143862977863</v>
      </c>
      <c r="F246" s="46">
        <f t="shared" si="314"/>
        <v>0.56085092670665171</v>
      </c>
      <c r="G246" s="46">
        <f t="shared" si="314"/>
        <v>0.56688900541295706</v>
      </c>
      <c r="H246" s="46">
        <f t="shared" si="314"/>
        <v>0.50157609923389124</v>
      </c>
      <c r="I246" s="46">
        <f t="shared" si="314"/>
        <v>0.52212802354289656</v>
      </c>
      <c r="J246" s="46">
        <f t="shared" si="314"/>
        <v>0.3681510197129147</v>
      </c>
      <c r="K246" s="46">
        <f t="shared" si="314"/>
        <v>0.38364390933476172</v>
      </c>
      <c r="L246" s="46">
        <f t="shared" si="314"/>
        <v>0.41212139768564349</v>
      </c>
      <c r="M246" s="46">
        <f t="shared" si="314"/>
        <v>0.41943522231779712</v>
      </c>
      <c r="N246" s="46">
        <f t="shared" si="314"/>
        <v>0.42606629020990711</v>
      </c>
      <c r="O246" s="46">
        <f t="shared" si="314"/>
        <v>0.43242515099494172</v>
      </c>
      <c r="P246" s="46">
        <f t="shared" si="314"/>
        <v>0.4646191205355526</v>
      </c>
      <c r="Q246" s="46">
        <f t="shared" si="314"/>
        <v>0.48875453903665822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9.4297390039357314E-3</v>
      </c>
      <c r="C250" s="54">
        <f t="shared" si="316"/>
        <v>8.7742795996650549E-3</v>
      </c>
      <c r="D250" s="54">
        <f t="shared" si="316"/>
        <v>8.6592543856263277E-3</v>
      </c>
      <c r="E250" s="54">
        <f t="shared" si="316"/>
        <v>9.4828640908284981E-3</v>
      </c>
      <c r="F250" s="54">
        <f t="shared" si="316"/>
        <v>1.0014978520658383E-2</v>
      </c>
      <c r="G250" s="54">
        <f t="shared" si="316"/>
        <v>1.0795329042317092E-2</v>
      </c>
      <c r="H250" s="54">
        <f t="shared" si="316"/>
        <v>1.1449913347696536E-2</v>
      </c>
      <c r="I250" s="54">
        <f t="shared" si="316"/>
        <v>1.0980958167819967E-2</v>
      </c>
      <c r="J250" s="54">
        <f t="shared" si="316"/>
        <v>1.0064263551951488E-2</v>
      </c>
      <c r="K250" s="54">
        <f t="shared" si="316"/>
        <v>1.0323471227943831E-2</v>
      </c>
      <c r="L250" s="54">
        <f t="shared" si="316"/>
        <v>1.0357105428143255E-2</v>
      </c>
      <c r="M250" s="54">
        <f t="shared" si="316"/>
        <v>1.0526744714938795E-2</v>
      </c>
      <c r="N250" s="54">
        <f t="shared" si="316"/>
        <v>1.0834053926248425E-2</v>
      </c>
      <c r="O250" s="54">
        <f t="shared" si="316"/>
        <v>1.0800589873910856E-2</v>
      </c>
      <c r="P250" s="54">
        <f t="shared" si="316"/>
        <v>1.0615622373101668E-2</v>
      </c>
      <c r="Q250" s="54">
        <f t="shared" si="316"/>
        <v>1.0304337407141146E-2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0.96739751087757353</v>
      </c>
      <c r="C251" s="50">
        <f t="shared" si="317"/>
        <v>0.96944503599812426</v>
      </c>
      <c r="D251" s="50">
        <f t="shared" si="317"/>
        <v>0.9710144310404617</v>
      </c>
      <c r="E251" s="50">
        <f t="shared" si="317"/>
        <v>0.97105863789416202</v>
      </c>
      <c r="F251" s="50">
        <f t="shared" si="317"/>
        <v>0.9717612664614671</v>
      </c>
      <c r="G251" s="50">
        <f t="shared" si="317"/>
        <v>0.97178124796825749</v>
      </c>
      <c r="H251" s="50">
        <f t="shared" si="317"/>
        <v>0.97191002918259373</v>
      </c>
      <c r="I251" s="50">
        <f t="shared" si="317"/>
        <v>0.97315228620077476</v>
      </c>
      <c r="J251" s="50">
        <f t="shared" si="317"/>
        <v>0.97568870722440515</v>
      </c>
      <c r="K251" s="50">
        <f t="shared" si="317"/>
        <v>0.9753572874871238</v>
      </c>
      <c r="L251" s="50">
        <f t="shared" si="317"/>
        <v>0.97530818987544088</v>
      </c>
      <c r="M251" s="50">
        <f t="shared" si="317"/>
        <v>0.97526284579208633</v>
      </c>
      <c r="N251" s="50">
        <f t="shared" si="317"/>
        <v>0.97512644610855292</v>
      </c>
      <c r="O251" s="50">
        <f t="shared" si="317"/>
        <v>0.97511113647273839</v>
      </c>
      <c r="P251" s="50">
        <f t="shared" si="317"/>
        <v>0.97509901693425205</v>
      </c>
      <c r="Q251" s="50">
        <f t="shared" si="317"/>
        <v>0.97531751737359218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0.75677590932627681</v>
      </c>
      <c r="C252" s="52">
        <f t="shared" si="318"/>
        <v>0.74491484842533029</v>
      </c>
      <c r="D252" s="52">
        <f t="shared" si="318"/>
        <v>0.72344601935718522</v>
      </c>
      <c r="E252" s="52">
        <f t="shared" si="318"/>
        <v>0.66068094327907356</v>
      </c>
      <c r="F252" s="52">
        <f t="shared" si="318"/>
        <v>0.61960313429400871</v>
      </c>
      <c r="G252" s="52">
        <f t="shared" si="318"/>
        <v>0.57899093462256013</v>
      </c>
      <c r="H252" s="52">
        <f t="shared" si="318"/>
        <v>0.52972560993430851</v>
      </c>
      <c r="I252" s="52">
        <f t="shared" si="318"/>
        <v>0.49268768175241134</v>
      </c>
      <c r="J252" s="52">
        <f t="shared" si="318"/>
        <v>0.52934694122039283</v>
      </c>
      <c r="K252" s="52">
        <f t="shared" si="318"/>
        <v>0.52593969739474333</v>
      </c>
      <c r="L252" s="52">
        <f t="shared" si="318"/>
        <v>0.52465253898347242</v>
      </c>
      <c r="M252" s="52">
        <f t="shared" si="318"/>
        <v>0.51127028913833272</v>
      </c>
      <c r="N252" s="52">
        <f t="shared" si="318"/>
        <v>0.49353683333140513</v>
      </c>
      <c r="O252" s="52">
        <f t="shared" si="318"/>
        <v>0.47564341707995134</v>
      </c>
      <c r="P252" s="52">
        <f t="shared" si="318"/>
        <v>0.42763276104630787</v>
      </c>
      <c r="Q252" s="52">
        <f t="shared" si="318"/>
        <v>0.41409534783320545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0.19758116455690006</v>
      </c>
      <c r="C253" s="52">
        <f t="shared" si="319"/>
        <v>0.20983056339861841</v>
      </c>
      <c r="D253" s="52">
        <f t="shared" si="319"/>
        <v>0.23234307469364301</v>
      </c>
      <c r="E253" s="52">
        <f t="shared" si="319"/>
        <v>0.295560361985088</v>
      </c>
      <c r="F253" s="52">
        <f t="shared" si="319"/>
        <v>0.33348595708682488</v>
      </c>
      <c r="G253" s="52">
        <f t="shared" si="319"/>
        <v>0.36878726699798919</v>
      </c>
      <c r="H253" s="52">
        <f t="shared" si="319"/>
        <v>0.40200702065238664</v>
      </c>
      <c r="I253" s="52">
        <f t="shared" si="319"/>
        <v>0.42710000573594903</v>
      </c>
      <c r="J253" s="52">
        <f t="shared" si="319"/>
        <v>0.38282312893586529</v>
      </c>
      <c r="K253" s="52">
        <f t="shared" si="319"/>
        <v>0.38057530679259138</v>
      </c>
      <c r="L253" s="52">
        <f t="shared" si="319"/>
        <v>0.39165885284894691</v>
      </c>
      <c r="M253" s="52">
        <f t="shared" si="319"/>
        <v>0.40717422105533302</v>
      </c>
      <c r="N253" s="52">
        <f t="shared" si="319"/>
        <v>0.42424583731914045</v>
      </c>
      <c r="O253" s="52">
        <f t="shared" si="319"/>
        <v>0.4413436548426885</v>
      </c>
      <c r="P253" s="52">
        <f t="shared" si="319"/>
        <v>0.48515837100341891</v>
      </c>
      <c r="Q253" s="52">
        <f t="shared" si="319"/>
        <v>0.49492019117228164</v>
      </c>
    </row>
    <row r="254" spans="1:17" ht="11.45" customHeight="1" x14ac:dyDescent="0.25">
      <c r="A254" s="53" t="s">
        <v>57</v>
      </c>
      <c r="B254" s="52">
        <f t="shared" ref="B254:Q254" si="320">IF(B36=0,0,B36/B$31)</f>
        <v>1.3040436994396621E-2</v>
      </c>
      <c r="C254" s="52">
        <f t="shared" si="320"/>
        <v>1.4699624174175559E-2</v>
      </c>
      <c r="D254" s="52">
        <f t="shared" si="320"/>
        <v>1.5225336989633438E-2</v>
      </c>
      <c r="E254" s="52">
        <f t="shared" si="320"/>
        <v>1.481733263000036E-2</v>
      </c>
      <c r="F254" s="52">
        <f t="shared" si="320"/>
        <v>1.8672175080633513E-2</v>
      </c>
      <c r="G254" s="52">
        <f t="shared" si="320"/>
        <v>2.4003046347707939E-2</v>
      </c>
      <c r="H254" s="52">
        <f t="shared" si="320"/>
        <v>4.0177398595898625E-2</v>
      </c>
      <c r="I254" s="52">
        <f t="shared" si="320"/>
        <v>5.336459871241446E-2</v>
      </c>
      <c r="J254" s="52">
        <f t="shared" si="320"/>
        <v>6.3518637068147241E-2</v>
      </c>
      <c r="K254" s="52">
        <f t="shared" si="320"/>
        <v>6.8831757488667711E-2</v>
      </c>
      <c r="L254" s="52">
        <f t="shared" si="320"/>
        <v>5.8977687892983792E-2</v>
      </c>
      <c r="M254" s="52">
        <f t="shared" si="320"/>
        <v>5.6798845966111275E-2</v>
      </c>
      <c r="N254" s="52">
        <f t="shared" si="320"/>
        <v>5.7291406000800488E-2</v>
      </c>
      <c r="O254" s="52">
        <f t="shared" si="320"/>
        <v>5.8064252885904041E-2</v>
      </c>
      <c r="P254" s="52">
        <f t="shared" si="320"/>
        <v>6.2205817275694131E-2</v>
      </c>
      <c r="Q254" s="52">
        <f t="shared" si="320"/>
        <v>6.6127410480109991E-2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1.0525811121465672E-5</v>
      </c>
      <c r="L255" s="52">
        <f t="shared" si="321"/>
        <v>1.9110150037752698E-5</v>
      </c>
      <c r="M255" s="52">
        <f t="shared" si="321"/>
        <v>1.9489632309298151E-5</v>
      </c>
      <c r="N255" s="52">
        <f t="shared" si="321"/>
        <v>2.9709377409237898E-5</v>
      </c>
      <c r="O255" s="52">
        <f t="shared" si="321"/>
        <v>3.370751866863235E-5</v>
      </c>
      <c r="P255" s="52">
        <f t="shared" si="321"/>
        <v>4.25014184867274E-5</v>
      </c>
      <c r="Q255" s="52">
        <f t="shared" si="321"/>
        <v>4.0272269124822E-5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0</v>
      </c>
      <c r="P256" s="52">
        <f t="shared" si="322"/>
        <v>1.9010827660361904E-6</v>
      </c>
      <c r="Q256" s="52">
        <f t="shared" si="322"/>
        <v>2.6579417347989888E-5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0</v>
      </c>
      <c r="M257" s="52">
        <f t="shared" si="323"/>
        <v>0</v>
      </c>
      <c r="N257" s="52">
        <f t="shared" si="323"/>
        <v>2.2660079797734528E-5</v>
      </c>
      <c r="O257" s="52">
        <f t="shared" si="323"/>
        <v>2.610414552566411E-5</v>
      </c>
      <c r="P257" s="52">
        <f t="shared" si="323"/>
        <v>5.7665107578554732E-5</v>
      </c>
      <c r="Q257" s="52">
        <f t="shared" si="323"/>
        <v>1.0771620152226172E-4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2.3172750118490678E-2</v>
      </c>
      <c r="C258" s="50">
        <f t="shared" si="324"/>
        <v>2.1780684402210666E-2</v>
      </c>
      <c r="D258" s="50">
        <f t="shared" si="324"/>
        <v>2.0326314573912013E-2</v>
      </c>
      <c r="E258" s="50">
        <f t="shared" si="324"/>
        <v>1.9458498015009464E-2</v>
      </c>
      <c r="F258" s="50">
        <f t="shared" si="324"/>
        <v>1.8223755017874529E-2</v>
      </c>
      <c r="G258" s="50">
        <f t="shared" si="324"/>
        <v>1.7423422989425414E-2</v>
      </c>
      <c r="H258" s="50">
        <f t="shared" si="324"/>
        <v>1.6640057469709733E-2</v>
      </c>
      <c r="I258" s="50">
        <f t="shared" si="324"/>
        <v>1.5866755631405206E-2</v>
      </c>
      <c r="J258" s="50">
        <f t="shared" si="324"/>
        <v>1.4247029223643256E-2</v>
      </c>
      <c r="K258" s="50">
        <f t="shared" si="324"/>
        <v>1.4319241284932331E-2</v>
      </c>
      <c r="L258" s="50">
        <f t="shared" si="324"/>
        <v>1.4334704696415738E-2</v>
      </c>
      <c r="M258" s="50">
        <f t="shared" si="324"/>
        <v>1.4210409492974932E-2</v>
      </c>
      <c r="N258" s="50">
        <f t="shared" si="324"/>
        <v>1.4039499965198685E-2</v>
      </c>
      <c r="O258" s="50">
        <f t="shared" si="324"/>
        <v>1.408827365335078E-2</v>
      </c>
      <c r="P258" s="50">
        <f t="shared" si="324"/>
        <v>1.4285360692646283E-2</v>
      </c>
      <c r="Q258" s="50">
        <f t="shared" si="324"/>
        <v>1.4378145219266714E-2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6.8603265919700573E-5</v>
      </c>
      <c r="C259" s="52">
        <f t="shared" si="325"/>
        <v>6.7163313743680796E-5</v>
      </c>
      <c r="D259" s="52">
        <f t="shared" si="325"/>
        <v>6.3917026934611095E-5</v>
      </c>
      <c r="E259" s="52">
        <f t="shared" si="325"/>
        <v>5.9346702787928707E-5</v>
      </c>
      <c r="F259" s="52">
        <f t="shared" si="325"/>
        <v>5.2696266959263653E-5</v>
      </c>
      <c r="G259" s="52">
        <f t="shared" si="325"/>
        <v>5.1462349424812025E-5</v>
      </c>
      <c r="H259" s="52">
        <f t="shared" si="325"/>
        <v>5.0110858200957469E-5</v>
      </c>
      <c r="I259" s="52">
        <f t="shared" si="325"/>
        <v>4.3393243150626752E-5</v>
      </c>
      <c r="J259" s="52">
        <f t="shared" si="325"/>
        <v>4.3627216774355594E-5</v>
      </c>
      <c r="K259" s="52">
        <f t="shared" si="325"/>
        <v>4.0924918127374227E-5</v>
      </c>
      <c r="L259" s="52">
        <f t="shared" si="325"/>
        <v>3.9862080246354042E-5</v>
      </c>
      <c r="M259" s="52">
        <f t="shared" si="325"/>
        <v>3.663760680019609E-5</v>
      </c>
      <c r="N259" s="52">
        <f t="shared" si="325"/>
        <v>3.6862777202265897E-5</v>
      </c>
      <c r="O259" s="52">
        <f t="shared" si="325"/>
        <v>4.2159717811371385E-5</v>
      </c>
      <c r="P259" s="52">
        <f t="shared" si="325"/>
        <v>3.8833802553821142E-5</v>
      </c>
      <c r="Q259" s="52">
        <f t="shared" si="325"/>
        <v>3.5392912061435541E-5</v>
      </c>
    </row>
    <row r="260" spans="1:17" ht="11.45" customHeight="1" x14ac:dyDescent="0.25">
      <c r="A260" s="53" t="s">
        <v>58</v>
      </c>
      <c r="B260" s="52">
        <f t="shared" ref="B260:Q260" si="326">IF(B42=0,0,B42/B$31)</f>
        <v>2.3104146852570978E-2</v>
      </c>
      <c r="C260" s="52">
        <f t="shared" si="326"/>
        <v>2.1713521088466983E-2</v>
      </c>
      <c r="D260" s="52">
        <f t="shared" si="326"/>
        <v>2.0262397546977402E-2</v>
      </c>
      <c r="E260" s="52">
        <f t="shared" si="326"/>
        <v>1.9399151312221533E-2</v>
      </c>
      <c r="F260" s="52">
        <f t="shared" si="326"/>
        <v>1.8171058750915264E-2</v>
      </c>
      <c r="G260" s="52">
        <f t="shared" si="326"/>
        <v>1.7371960640000603E-2</v>
      </c>
      <c r="H260" s="52">
        <f t="shared" si="326"/>
        <v>1.6589946611508775E-2</v>
      </c>
      <c r="I260" s="52">
        <f t="shared" si="326"/>
        <v>1.5822226469279117E-2</v>
      </c>
      <c r="J260" s="52">
        <f t="shared" si="326"/>
        <v>1.420236908230091E-2</v>
      </c>
      <c r="K260" s="52">
        <f t="shared" si="326"/>
        <v>1.4210872853630074E-2</v>
      </c>
      <c r="L260" s="52">
        <f t="shared" si="326"/>
        <v>1.4225759647380704E-2</v>
      </c>
      <c r="M260" s="52">
        <f t="shared" si="326"/>
        <v>1.4105003816010488E-2</v>
      </c>
      <c r="N260" s="52">
        <f t="shared" si="326"/>
        <v>1.3915788645412042E-2</v>
      </c>
      <c r="O260" s="52">
        <f t="shared" si="326"/>
        <v>1.385497399356001E-2</v>
      </c>
      <c r="P260" s="52">
        <f t="shared" si="326"/>
        <v>1.3859820448238663E-2</v>
      </c>
      <c r="Q260" s="52">
        <f t="shared" si="326"/>
        <v>1.3960495144400323E-2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1.1359189754601105E-6</v>
      </c>
      <c r="J261" s="52">
        <f t="shared" si="327"/>
        <v>1.0329245679902103E-6</v>
      </c>
      <c r="K261" s="52">
        <f t="shared" si="327"/>
        <v>1.0610642022619748E-6</v>
      </c>
      <c r="L261" s="52">
        <f t="shared" si="327"/>
        <v>1.1086819488735354E-6</v>
      </c>
      <c r="M261" s="52">
        <f t="shared" si="327"/>
        <v>2.2528907980733572E-6</v>
      </c>
      <c r="N261" s="52">
        <f t="shared" si="327"/>
        <v>2.3129967333703372E-6</v>
      </c>
      <c r="O261" s="52">
        <f t="shared" si="327"/>
        <v>1.5039214537672403E-5</v>
      </c>
      <c r="P261" s="52">
        <f t="shared" si="327"/>
        <v>1.712570692623512E-5</v>
      </c>
      <c r="Q261" s="52">
        <f t="shared" si="327"/>
        <v>1.7218173435292962E-5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6.6382448972622496E-5</v>
      </c>
      <c r="L262" s="52">
        <f t="shared" si="328"/>
        <v>6.7974286839806407E-5</v>
      </c>
      <c r="M262" s="52">
        <f t="shared" si="328"/>
        <v>6.6515179366174727E-5</v>
      </c>
      <c r="N262" s="52">
        <f t="shared" si="328"/>
        <v>8.4535545851012139E-5</v>
      </c>
      <c r="O262" s="52">
        <f t="shared" si="328"/>
        <v>1.7610072744172456E-4</v>
      </c>
      <c r="P262" s="52">
        <f t="shared" si="328"/>
        <v>3.6958073492756325E-4</v>
      </c>
      <c r="Q262" s="52">
        <f t="shared" si="328"/>
        <v>3.6085421718436622E-4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0</v>
      </c>
      <c r="K263" s="52">
        <f t="shared" si="329"/>
        <v>0</v>
      </c>
      <c r="L263" s="52">
        <f t="shared" si="329"/>
        <v>0</v>
      </c>
      <c r="M263" s="52">
        <f t="shared" si="329"/>
        <v>0</v>
      </c>
      <c r="N263" s="52">
        <f t="shared" si="329"/>
        <v>0</v>
      </c>
      <c r="O263" s="52">
        <f t="shared" si="329"/>
        <v>0</v>
      </c>
      <c r="P263" s="52">
        <f t="shared" si="329"/>
        <v>0</v>
      </c>
      <c r="Q263" s="52">
        <f t="shared" si="329"/>
        <v>4.1847721852965144E-6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0.60003919475448653</v>
      </c>
      <c r="C265" s="54">
        <f t="shared" si="331"/>
        <v>0.59337251455450324</v>
      </c>
      <c r="D265" s="54">
        <f t="shared" si="331"/>
        <v>0.57672442547171876</v>
      </c>
      <c r="E265" s="54">
        <f t="shared" si="331"/>
        <v>0.57704302080683734</v>
      </c>
      <c r="F265" s="54">
        <f t="shared" si="331"/>
        <v>0.57302435605074697</v>
      </c>
      <c r="G265" s="54">
        <f t="shared" si="331"/>
        <v>0.58805623735414503</v>
      </c>
      <c r="H265" s="54">
        <f t="shared" si="331"/>
        <v>0.59047861100488208</v>
      </c>
      <c r="I265" s="54">
        <f t="shared" si="331"/>
        <v>0.58611549946748365</v>
      </c>
      <c r="J265" s="54">
        <f t="shared" si="331"/>
        <v>0.60714811964075965</v>
      </c>
      <c r="K265" s="54">
        <f t="shared" si="331"/>
        <v>0.63692851279696727</v>
      </c>
      <c r="L265" s="54">
        <f t="shared" si="331"/>
        <v>0.63179873515535911</v>
      </c>
      <c r="M265" s="54">
        <f t="shared" si="331"/>
        <v>0.633666977094415</v>
      </c>
      <c r="N265" s="54">
        <f t="shared" si="331"/>
        <v>0.63360411563318975</v>
      </c>
      <c r="O265" s="54">
        <f t="shared" si="331"/>
        <v>0.62786189096029454</v>
      </c>
      <c r="P265" s="54">
        <f t="shared" si="331"/>
        <v>0.63413308191878115</v>
      </c>
      <c r="Q265" s="54">
        <f t="shared" si="331"/>
        <v>0.6545175187343979</v>
      </c>
    </row>
    <row r="266" spans="1:17" ht="11.45" customHeight="1" x14ac:dyDescent="0.25">
      <c r="A266" s="53" t="s">
        <v>59</v>
      </c>
      <c r="B266" s="52">
        <f t="shared" ref="B266:Q266" si="332">IF(B48=0,0,B48/B$46)</f>
        <v>0.11244734289587925</v>
      </c>
      <c r="C266" s="52">
        <f t="shared" si="332"/>
        <v>0.10801046140413127</v>
      </c>
      <c r="D266" s="52">
        <f t="shared" si="332"/>
        <v>9.3464599436030971E-2</v>
      </c>
      <c r="E266" s="52">
        <f t="shared" si="332"/>
        <v>8.1223892966323569E-2</v>
      </c>
      <c r="F266" s="52">
        <f t="shared" si="332"/>
        <v>6.9714254548480153E-2</v>
      </c>
      <c r="G266" s="52">
        <f t="shared" si="332"/>
        <v>6.2654621287303591E-2</v>
      </c>
      <c r="H266" s="52">
        <f t="shared" si="332"/>
        <v>5.729099209940413E-2</v>
      </c>
      <c r="I266" s="52">
        <f t="shared" si="332"/>
        <v>4.5581349371689076E-2</v>
      </c>
      <c r="J266" s="52">
        <f t="shared" si="332"/>
        <v>4.4073928038127506E-2</v>
      </c>
      <c r="K266" s="52">
        <f t="shared" si="332"/>
        <v>4.1771099967000611E-2</v>
      </c>
      <c r="L266" s="52">
        <f t="shared" si="332"/>
        <v>3.8421560266003019E-2</v>
      </c>
      <c r="M266" s="52">
        <f t="shared" si="332"/>
        <v>3.6346394494041048E-2</v>
      </c>
      <c r="N266" s="52">
        <f t="shared" si="332"/>
        <v>2.7686029687169818E-2</v>
      </c>
      <c r="O266" s="52">
        <f t="shared" si="332"/>
        <v>2.6181765120231456E-2</v>
      </c>
      <c r="P266" s="52">
        <f t="shared" si="332"/>
        <v>2.5590542363854177E-2</v>
      </c>
      <c r="Q266" s="52">
        <f t="shared" si="332"/>
        <v>2.1784751148607208E-2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0.48759185185860721</v>
      </c>
      <c r="C267" s="52">
        <f t="shared" si="333"/>
        <v>0.4853620531503719</v>
      </c>
      <c r="D267" s="52">
        <f t="shared" si="333"/>
        <v>0.48325982603568785</v>
      </c>
      <c r="E267" s="52">
        <f t="shared" si="333"/>
        <v>0.4958091720679772</v>
      </c>
      <c r="F267" s="52">
        <f t="shared" si="333"/>
        <v>0.50330099525698702</v>
      </c>
      <c r="G267" s="52">
        <f t="shared" si="333"/>
        <v>0.52538862980901091</v>
      </c>
      <c r="H267" s="52">
        <f t="shared" si="333"/>
        <v>0.53317557882468625</v>
      </c>
      <c r="I267" s="52">
        <f t="shared" si="333"/>
        <v>0.53978939383321822</v>
      </c>
      <c r="J267" s="52">
        <f t="shared" si="333"/>
        <v>0.5611781689479074</v>
      </c>
      <c r="K267" s="52">
        <f t="shared" si="333"/>
        <v>0.59247608112909356</v>
      </c>
      <c r="L267" s="52">
        <f t="shared" si="333"/>
        <v>0.59044460444847502</v>
      </c>
      <c r="M267" s="52">
        <f t="shared" si="333"/>
        <v>0.59448951706899178</v>
      </c>
      <c r="N267" s="52">
        <f t="shared" si="333"/>
        <v>0.6028032338424465</v>
      </c>
      <c r="O267" s="52">
        <f t="shared" si="333"/>
        <v>0.59829072805601635</v>
      </c>
      <c r="P267" s="52">
        <f t="shared" si="333"/>
        <v>0.60486875712526489</v>
      </c>
      <c r="Q267" s="52">
        <f t="shared" si="333"/>
        <v>0.62904098747827142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7.3257877020076623E-4</v>
      </c>
      <c r="J268" s="52">
        <f t="shared" si="334"/>
        <v>1.8758197633574651E-3</v>
      </c>
      <c r="K268" s="52">
        <f t="shared" si="334"/>
        <v>2.5042793626514834E-3</v>
      </c>
      <c r="L268" s="52">
        <f t="shared" si="334"/>
        <v>2.7147548741372159E-3</v>
      </c>
      <c r="M268" s="52">
        <f t="shared" si="334"/>
        <v>2.6096302344427121E-3</v>
      </c>
      <c r="N268" s="52">
        <f t="shared" si="334"/>
        <v>2.7773905094833689E-3</v>
      </c>
      <c r="O268" s="52">
        <f t="shared" si="334"/>
        <v>3.0485104894479461E-3</v>
      </c>
      <c r="P268" s="52">
        <f t="shared" si="334"/>
        <v>3.3228450296591203E-3</v>
      </c>
      <c r="Q268" s="52">
        <f t="shared" si="334"/>
        <v>3.2370438582308265E-3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1.5071580130354191E-4</v>
      </c>
      <c r="L269" s="52">
        <f t="shared" si="335"/>
        <v>1.8974216240061879E-4</v>
      </c>
      <c r="M269" s="52">
        <f t="shared" si="335"/>
        <v>1.97971622569459E-4</v>
      </c>
      <c r="N269" s="52">
        <f t="shared" si="335"/>
        <v>3.0268510836307174E-4</v>
      </c>
      <c r="O269" s="52">
        <f t="shared" si="335"/>
        <v>3.0644362341722897E-4</v>
      </c>
      <c r="P269" s="52">
        <f t="shared" si="335"/>
        <v>3.1096296420990557E-4</v>
      </c>
      <c r="Q269" s="52">
        <f t="shared" si="335"/>
        <v>2.9457219516313007E-4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9.9557725365209625E-6</v>
      </c>
      <c r="F270" s="52">
        <f t="shared" si="336"/>
        <v>9.1062452797657438E-6</v>
      </c>
      <c r="G270" s="52">
        <f t="shared" si="336"/>
        <v>1.2986257830498968E-5</v>
      </c>
      <c r="H270" s="52">
        <f t="shared" si="336"/>
        <v>1.204008079176674E-5</v>
      </c>
      <c r="I270" s="52">
        <f t="shared" si="336"/>
        <v>1.2177492375591798E-5</v>
      </c>
      <c r="J270" s="52">
        <f t="shared" si="336"/>
        <v>2.0202891367245261E-5</v>
      </c>
      <c r="K270" s="52">
        <f t="shared" si="336"/>
        <v>2.6336536918014857E-5</v>
      </c>
      <c r="L270" s="52">
        <f t="shared" si="336"/>
        <v>2.8073404343238501E-5</v>
      </c>
      <c r="M270" s="52">
        <f t="shared" si="336"/>
        <v>2.346367436995902E-5</v>
      </c>
      <c r="N270" s="52">
        <f t="shared" si="336"/>
        <v>3.4776485726911919E-5</v>
      </c>
      <c r="O270" s="52">
        <f t="shared" si="336"/>
        <v>3.4443671181665878E-5</v>
      </c>
      <c r="P270" s="52">
        <f t="shared" si="336"/>
        <v>3.9974435793153104E-5</v>
      </c>
      <c r="Q270" s="52">
        <f t="shared" si="336"/>
        <v>1.6016405412534352E-4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0.39996080524551342</v>
      </c>
      <c r="C271" s="50">
        <f t="shared" si="337"/>
        <v>0.40662748544549682</v>
      </c>
      <c r="D271" s="50">
        <f t="shared" si="337"/>
        <v>0.42327557452828124</v>
      </c>
      <c r="E271" s="50">
        <f t="shared" si="337"/>
        <v>0.42295697919316266</v>
      </c>
      <c r="F271" s="50">
        <f t="shared" si="337"/>
        <v>0.42697564394925297</v>
      </c>
      <c r="G271" s="50">
        <f t="shared" si="337"/>
        <v>0.41194376264585486</v>
      </c>
      <c r="H271" s="50">
        <f t="shared" si="337"/>
        <v>0.40952138899511797</v>
      </c>
      <c r="I271" s="50">
        <f t="shared" si="337"/>
        <v>0.41388450053251641</v>
      </c>
      <c r="J271" s="50">
        <f t="shared" si="337"/>
        <v>0.39285188035924035</v>
      </c>
      <c r="K271" s="50">
        <f t="shared" si="337"/>
        <v>0.36307148720303273</v>
      </c>
      <c r="L271" s="50">
        <f t="shared" si="337"/>
        <v>0.36820126484464089</v>
      </c>
      <c r="M271" s="50">
        <f t="shared" si="337"/>
        <v>0.36633302290558484</v>
      </c>
      <c r="N271" s="50">
        <f t="shared" si="337"/>
        <v>0.36639588436681025</v>
      </c>
      <c r="O271" s="50">
        <f t="shared" si="337"/>
        <v>0.37213810903970551</v>
      </c>
      <c r="P271" s="50">
        <f t="shared" si="337"/>
        <v>0.36586691808121885</v>
      </c>
      <c r="Q271" s="50">
        <f t="shared" si="337"/>
        <v>0.34548248126560205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0.14840640125505031</v>
      </c>
      <c r="C272" s="48">
        <f t="shared" si="338"/>
        <v>0.19567902863618258</v>
      </c>
      <c r="D272" s="48">
        <f t="shared" si="338"/>
        <v>0.2286802245243634</v>
      </c>
      <c r="E272" s="48">
        <f t="shared" si="338"/>
        <v>0.24368521707858293</v>
      </c>
      <c r="F272" s="48">
        <f t="shared" si="338"/>
        <v>0.23607459235056188</v>
      </c>
      <c r="G272" s="48">
        <f t="shared" si="338"/>
        <v>0.224901297146434</v>
      </c>
      <c r="H272" s="48">
        <f t="shared" si="338"/>
        <v>0.25119159697858379</v>
      </c>
      <c r="I272" s="48">
        <f t="shared" si="338"/>
        <v>0.24580661254486716</v>
      </c>
      <c r="J272" s="48">
        <f t="shared" si="338"/>
        <v>0.28019892047566419</v>
      </c>
      <c r="K272" s="48">
        <f t="shared" si="338"/>
        <v>0.25690188912066575</v>
      </c>
      <c r="L272" s="48">
        <f t="shared" si="338"/>
        <v>0.25847061947594774</v>
      </c>
      <c r="M272" s="48">
        <f t="shared" si="338"/>
        <v>0.25669691690994767</v>
      </c>
      <c r="N272" s="48">
        <f t="shared" si="338"/>
        <v>0.25314123563631363</v>
      </c>
      <c r="O272" s="48">
        <f t="shared" si="338"/>
        <v>0.25357271865744557</v>
      </c>
      <c r="P272" s="48">
        <f t="shared" si="338"/>
        <v>0.23975145094297978</v>
      </c>
      <c r="Q272" s="48">
        <f t="shared" si="338"/>
        <v>0.21593727417704217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0.25155440399046308</v>
      </c>
      <c r="C273" s="46">
        <f t="shared" si="339"/>
        <v>0.21094845680931426</v>
      </c>
      <c r="D273" s="46">
        <f t="shared" si="339"/>
        <v>0.19459535000391781</v>
      </c>
      <c r="E273" s="46">
        <f t="shared" si="339"/>
        <v>0.17927176211457976</v>
      </c>
      <c r="F273" s="46">
        <f t="shared" si="339"/>
        <v>0.19090105159869111</v>
      </c>
      <c r="G273" s="46">
        <f t="shared" si="339"/>
        <v>0.18704246549942088</v>
      </c>
      <c r="H273" s="46">
        <f t="shared" si="339"/>
        <v>0.15832979201653416</v>
      </c>
      <c r="I273" s="46">
        <f t="shared" si="339"/>
        <v>0.16807788798764925</v>
      </c>
      <c r="J273" s="46">
        <f t="shared" si="339"/>
        <v>0.11265295988357621</v>
      </c>
      <c r="K273" s="46">
        <f t="shared" si="339"/>
        <v>0.10616959808236696</v>
      </c>
      <c r="L273" s="46">
        <f t="shared" si="339"/>
        <v>0.10973064536869315</v>
      </c>
      <c r="M273" s="46">
        <f t="shared" si="339"/>
        <v>0.1096361059956372</v>
      </c>
      <c r="N273" s="46">
        <f t="shared" si="339"/>
        <v>0.11325464873049663</v>
      </c>
      <c r="O273" s="46">
        <f t="shared" si="339"/>
        <v>0.11856539038225998</v>
      </c>
      <c r="P273" s="46">
        <f t="shared" si="339"/>
        <v>0.12611546713823904</v>
      </c>
      <c r="Q273" s="46">
        <f t="shared" si="339"/>
        <v>0.12954520708855988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1394.1230010649006</v>
      </c>
      <c r="C4" s="96">
        <f t="shared" ref="C4:Q4" si="0">C5+C9+C10+C15</f>
        <v>1409.3508199999999</v>
      </c>
      <c r="D4" s="96">
        <f t="shared" si="0"/>
        <v>1501.5931799999998</v>
      </c>
      <c r="E4" s="96">
        <f t="shared" si="0"/>
        <v>1628.902938632697</v>
      </c>
      <c r="F4" s="96">
        <f t="shared" si="0"/>
        <v>1676.6344715977118</v>
      </c>
      <c r="G4" s="96">
        <f t="shared" si="0"/>
        <v>1737.9669143871154</v>
      </c>
      <c r="H4" s="96">
        <f t="shared" si="0"/>
        <v>1851.6896223763615</v>
      </c>
      <c r="I4" s="96">
        <f t="shared" si="0"/>
        <v>1972.5238661148348</v>
      </c>
      <c r="J4" s="96">
        <f t="shared" si="0"/>
        <v>1938.4736983047974</v>
      </c>
      <c r="K4" s="96">
        <f t="shared" si="0"/>
        <v>1941.6583314066529</v>
      </c>
      <c r="L4" s="96">
        <f t="shared" si="0"/>
        <v>1871.3417093789592</v>
      </c>
      <c r="M4" s="96">
        <f t="shared" si="0"/>
        <v>1834.4857715749065</v>
      </c>
      <c r="N4" s="96">
        <f t="shared" si="0"/>
        <v>1802.3515335493837</v>
      </c>
      <c r="O4" s="96">
        <f t="shared" si="0"/>
        <v>1821.8770752764999</v>
      </c>
      <c r="P4" s="96">
        <f t="shared" si="0"/>
        <v>1798.8075196250622</v>
      </c>
      <c r="Q4" s="96">
        <f t="shared" si="0"/>
        <v>1899.0835610378087</v>
      </c>
    </row>
    <row r="5" spans="1:17" ht="11.45" customHeight="1" x14ac:dyDescent="0.25">
      <c r="A5" s="95" t="s">
        <v>91</v>
      </c>
      <c r="B5" s="94">
        <f>SUM(B6:B8)</f>
        <v>1394.1230010649006</v>
      </c>
      <c r="C5" s="94">
        <f t="shared" ref="C5:Q5" si="1">SUM(C6:C8)</f>
        <v>1409.3508199999999</v>
      </c>
      <c r="D5" s="94">
        <f t="shared" si="1"/>
        <v>1501.5931799999998</v>
      </c>
      <c r="E5" s="94">
        <f t="shared" si="1"/>
        <v>1628.9021299999999</v>
      </c>
      <c r="F5" s="94">
        <f t="shared" si="1"/>
        <v>1676.63366</v>
      </c>
      <c r="G5" s="94">
        <f t="shared" si="1"/>
        <v>1737.965696468689</v>
      </c>
      <c r="H5" s="94">
        <f t="shared" si="1"/>
        <v>1851.6884</v>
      </c>
      <c r="I5" s="94">
        <f t="shared" si="1"/>
        <v>1969.91237</v>
      </c>
      <c r="J5" s="94">
        <f t="shared" si="1"/>
        <v>1934.8773099999999</v>
      </c>
      <c r="K5" s="94">
        <f t="shared" si="1"/>
        <v>1932.7559100000001</v>
      </c>
      <c r="L5" s="94">
        <f t="shared" si="1"/>
        <v>1866.6080960665554</v>
      </c>
      <c r="M5" s="94">
        <f t="shared" si="1"/>
        <v>1829.9204658719323</v>
      </c>
      <c r="N5" s="94">
        <f t="shared" si="1"/>
        <v>1764.6044102068577</v>
      </c>
      <c r="O5" s="94">
        <f t="shared" si="1"/>
        <v>1787.5857659891049</v>
      </c>
      <c r="P5" s="94">
        <f t="shared" si="1"/>
        <v>1765.7172403480959</v>
      </c>
      <c r="Q5" s="94">
        <f t="shared" si="1"/>
        <v>1871.3662311959542</v>
      </c>
    </row>
    <row r="6" spans="1:17" ht="11.45" customHeight="1" x14ac:dyDescent="0.25">
      <c r="A6" s="17" t="s">
        <v>90</v>
      </c>
      <c r="B6" s="94">
        <v>11.199488359874103</v>
      </c>
      <c r="C6" s="94">
        <v>13.41212</v>
      </c>
      <c r="D6" s="94">
        <v>14.59782</v>
      </c>
      <c r="E6" s="94">
        <v>14.597720000000001</v>
      </c>
      <c r="F6" s="94">
        <v>19.00093</v>
      </c>
      <c r="G6" s="94">
        <v>24.644714680893177</v>
      </c>
      <c r="H6" s="94">
        <v>41.395890000000001</v>
      </c>
      <c r="I6" s="94">
        <v>57.094580000000001</v>
      </c>
      <c r="J6" s="94">
        <v>77.301599999999993</v>
      </c>
      <c r="K6" s="94">
        <v>78.366590000000002</v>
      </c>
      <c r="L6" s="94">
        <v>66.087646865133237</v>
      </c>
      <c r="M6" s="94">
        <v>62.728454801826715</v>
      </c>
      <c r="N6" s="94">
        <v>61.597678194448413</v>
      </c>
      <c r="O6" s="94">
        <v>62.718236210669886</v>
      </c>
      <c r="P6" s="94">
        <v>68.321547961258673</v>
      </c>
      <c r="Q6" s="94">
        <v>75.045422871958095</v>
      </c>
    </row>
    <row r="7" spans="1:17" ht="11.45" customHeight="1" x14ac:dyDescent="0.25">
      <c r="A7" s="17" t="s">
        <v>89</v>
      </c>
      <c r="B7" s="94">
        <v>813.67642550243943</v>
      </c>
      <c r="C7" s="94">
        <v>782.84155999999996</v>
      </c>
      <c r="D7" s="94">
        <v>790.30002999999999</v>
      </c>
      <c r="E7" s="94">
        <v>787.11117000000002</v>
      </c>
      <c r="F7" s="94">
        <v>751.80636000000004</v>
      </c>
      <c r="G7" s="94">
        <v>739.1171202460273</v>
      </c>
      <c r="H7" s="94">
        <v>740.19430999999997</v>
      </c>
      <c r="I7" s="94">
        <v>754.08438000000001</v>
      </c>
      <c r="J7" s="94">
        <v>722.13090999999997</v>
      </c>
      <c r="K7" s="94">
        <v>719.92358000000002</v>
      </c>
      <c r="L7" s="94">
        <v>678.41239234923205</v>
      </c>
      <c r="M7" s="94">
        <v>662.43034276755213</v>
      </c>
      <c r="N7" s="94">
        <v>615.57422444853239</v>
      </c>
      <c r="O7" s="94">
        <v>601.74707668157646</v>
      </c>
      <c r="P7" s="94">
        <v>554.87257561292995</v>
      </c>
      <c r="Q7" s="94">
        <v>553.81636016643995</v>
      </c>
    </row>
    <row r="8" spans="1:17" ht="11.45" customHeight="1" x14ac:dyDescent="0.25">
      <c r="A8" s="17" t="s">
        <v>88</v>
      </c>
      <c r="B8" s="94">
        <v>569.24708720258718</v>
      </c>
      <c r="C8" s="94">
        <v>613.09713999999997</v>
      </c>
      <c r="D8" s="94">
        <v>696.69533000000001</v>
      </c>
      <c r="E8" s="94">
        <v>827.19323999999995</v>
      </c>
      <c r="F8" s="94">
        <v>905.82637</v>
      </c>
      <c r="G8" s="94">
        <v>974.20386154176845</v>
      </c>
      <c r="H8" s="94">
        <v>1070.0981999999999</v>
      </c>
      <c r="I8" s="94">
        <v>1158.73341</v>
      </c>
      <c r="J8" s="94">
        <v>1135.4448</v>
      </c>
      <c r="K8" s="94">
        <v>1134.4657400000001</v>
      </c>
      <c r="L8" s="94">
        <v>1122.1080568521902</v>
      </c>
      <c r="M8" s="94">
        <v>1104.7616683025535</v>
      </c>
      <c r="N8" s="94">
        <v>1087.4325075638767</v>
      </c>
      <c r="O8" s="94">
        <v>1123.1204530968585</v>
      </c>
      <c r="P8" s="94">
        <v>1142.5231167739071</v>
      </c>
      <c r="Q8" s="94">
        <v>1242.5044481575562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1.0999699999999999</v>
      </c>
      <c r="L9" s="94">
        <v>2.1018769460582103</v>
      </c>
      <c r="M9" s="94">
        <v>0.64488116570454068</v>
      </c>
      <c r="N9" s="94">
        <v>0.8120724309521532</v>
      </c>
      <c r="O9" s="94">
        <v>1.5524868487688659</v>
      </c>
      <c r="P9" s="94">
        <v>3.2244193673771506</v>
      </c>
      <c r="Q9" s="94">
        <v>3.3198718527633364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0</v>
      </c>
      <c r="H10" s="94">
        <f t="shared" si="2"/>
        <v>0</v>
      </c>
      <c r="I10" s="94">
        <f t="shared" si="2"/>
        <v>2.6102699999999999</v>
      </c>
      <c r="J10" s="94">
        <f t="shared" si="2"/>
        <v>3.5943499999999999</v>
      </c>
      <c r="K10" s="94">
        <f t="shared" si="2"/>
        <v>7.8</v>
      </c>
      <c r="L10" s="94">
        <f t="shared" si="2"/>
        <v>2.6292761014039145</v>
      </c>
      <c r="M10" s="94">
        <f t="shared" si="2"/>
        <v>3.9183711870883497</v>
      </c>
      <c r="N10" s="94">
        <f t="shared" si="2"/>
        <v>36.920560339938305</v>
      </c>
      <c r="O10" s="94">
        <f t="shared" si="2"/>
        <v>32.722517208848714</v>
      </c>
      <c r="P10" s="94">
        <f t="shared" si="2"/>
        <v>29.831852306256316</v>
      </c>
      <c r="Q10" s="94">
        <f t="shared" si="2"/>
        <v>24.290158430943812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2.5</v>
      </c>
      <c r="L12" s="94">
        <v>0</v>
      </c>
      <c r="M12" s="94">
        <v>1.265912418851646</v>
      </c>
      <c r="N12" s="94">
        <v>1.2658876463475031</v>
      </c>
      <c r="O12" s="94">
        <v>1.2659078195030733</v>
      </c>
      <c r="P12" s="94">
        <v>0</v>
      </c>
      <c r="Q12" s="94">
        <v>0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2.6102699999999999</v>
      </c>
      <c r="J13" s="94">
        <v>3.5943499999999999</v>
      </c>
      <c r="K13" s="94">
        <v>5.3</v>
      </c>
      <c r="L13" s="94">
        <v>2.6292761014039145</v>
      </c>
      <c r="M13" s="94">
        <v>2.6524587682367038</v>
      </c>
      <c r="N13" s="94">
        <v>35.654672693590804</v>
      </c>
      <c r="O13" s="94">
        <v>31.45660938934564</v>
      </c>
      <c r="P13" s="94">
        <v>29.831852306256316</v>
      </c>
      <c r="Q13" s="94">
        <v>24.290158430943812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8.0863269694821994E-4</v>
      </c>
      <c r="F15" s="92">
        <v>8.115977118935871E-4</v>
      </c>
      <c r="G15" s="92">
        <v>1.2179184263544039E-3</v>
      </c>
      <c r="H15" s="92">
        <v>1.2223763614054028E-3</v>
      </c>
      <c r="I15" s="92">
        <v>1.2261148349807149E-3</v>
      </c>
      <c r="J15" s="92">
        <v>2.0383047975201973E-3</v>
      </c>
      <c r="K15" s="92">
        <v>2.4514066528483992E-3</v>
      </c>
      <c r="L15" s="92">
        <v>2.4602649415332964E-3</v>
      </c>
      <c r="M15" s="92">
        <v>2.053350181405178E-3</v>
      </c>
      <c r="N15" s="92">
        <v>1.4490571635578918E-2</v>
      </c>
      <c r="O15" s="92">
        <v>1.6305229777235211E-2</v>
      </c>
      <c r="P15" s="92">
        <v>3.4007603332979482E-2</v>
      </c>
      <c r="Q15" s="92">
        <v>0.10729955814731472</v>
      </c>
    </row>
    <row r="17" spans="1:17" ht="11.45" customHeight="1" x14ac:dyDescent="0.25">
      <c r="A17" s="27" t="s">
        <v>81</v>
      </c>
      <c r="B17" s="71">
        <f t="shared" ref="B17:Q17" si="3">B18+B42</f>
        <v>1394.1230010649006</v>
      </c>
      <c r="C17" s="71">
        <f t="shared" si="3"/>
        <v>1409.3508199999997</v>
      </c>
      <c r="D17" s="71">
        <f t="shared" si="3"/>
        <v>1501.5931800000001</v>
      </c>
      <c r="E17" s="71">
        <f t="shared" si="3"/>
        <v>1628.9029386326968</v>
      </c>
      <c r="F17" s="71">
        <f t="shared" si="3"/>
        <v>1676.634471597712</v>
      </c>
      <c r="G17" s="71">
        <f t="shared" si="3"/>
        <v>1737.9669143871151</v>
      </c>
      <c r="H17" s="71">
        <f t="shared" si="3"/>
        <v>1851.6896223763615</v>
      </c>
      <c r="I17" s="71">
        <f t="shared" si="3"/>
        <v>1972.5238661148351</v>
      </c>
      <c r="J17" s="71">
        <f t="shared" si="3"/>
        <v>1938.4736983047976</v>
      </c>
      <c r="K17" s="71">
        <f t="shared" si="3"/>
        <v>1941.6583314066529</v>
      </c>
      <c r="L17" s="71">
        <f t="shared" si="3"/>
        <v>1871.341709378959</v>
      </c>
      <c r="M17" s="71">
        <f t="shared" si="3"/>
        <v>1834.4857715749067</v>
      </c>
      <c r="N17" s="71">
        <f t="shared" si="3"/>
        <v>1802.3515335493837</v>
      </c>
      <c r="O17" s="71">
        <f t="shared" si="3"/>
        <v>1821.8770752764997</v>
      </c>
      <c r="P17" s="71">
        <f t="shared" si="3"/>
        <v>1798.8075196250625</v>
      </c>
      <c r="Q17" s="71">
        <f t="shared" si="3"/>
        <v>1899.0835610378085</v>
      </c>
    </row>
    <row r="18" spans="1:17" ht="11.45" customHeight="1" x14ac:dyDescent="0.25">
      <c r="A18" s="25" t="s">
        <v>39</v>
      </c>
      <c r="B18" s="24">
        <f t="shared" ref="B18:Q18" si="4">B19+B21+B33</f>
        <v>1136.9490306174093</v>
      </c>
      <c r="C18" s="24">
        <f t="shared" si="4"/>
        <v>1131.5053936537049</v>
      </c>
      <c r="D18" s="24">
        <f t="shared" si="4"/>
        <v>1143.6040415324646</v>
      </c>
      <c r="E18" s="24">
        <f t="shared" si="4"/>
        <v>1216.8150747791287</v>
      </c>
      <c r="F18" s="24">
        <f t="shared" si="4"/>
        <v>1224.9662383775335</v>
      </c>
      <c r="G18" s="24">
        <f t="shared" si="4"/>
        <v>1265.155897214268</v>
      </c>
      <c r="H18" s="24">
        <f t="shared" si="4"/>
        <v>1342.9946520195631</v>
      </c>
      <c r="I18" s="24">
        <f t="shared" si="4"/>
        <v>1449.3104232402441</v>
      </c>
      <c r="J18" s="24">
        <f t="shared" si="4"/>
        <v>1425.5390836606002</v>
      </c>
      <c r="K18" s="24">
        <f t="shared" si="4"/>
        <v>1455.3691730333992</v>
      </c>
      <c r="L18" s="24">
        <f t="shared" si="4"/>
        <v>1392.6433027175769</v>
      </c>
      <c r="M18" s="24">
        <f t="shared" si="4"/>
        <v>1368.4977563105863</v>
      </c>
      <c r="N18" s="24">
        <f t="shared" si="4"/>
        <v>1348.0770446828847</v>
      </c>
      <c r="O18" s="24">
        <f t="shared" si="4"/>
        <v>1320.8177433561721</v>
      </c>
      <c r="P18" s="24">
        <f t="shared" si="4"/>
        <v>1349.9292814956029</v>
      </c>
      <c r="Q18" s="24">
        <f t="shared" si="4"/>
        <v>1420.6144568443251</v>
      </c>
    </row>
    <row r="19" spans="1:17" ht="11.45" customHeight="1" x14ac:dyDescent="0.25">
      <c r="A19" s="91" t="s">
        <v>80</v>
      </c>
      <c r="B19" s="90">
        <v>5.8762532934582836</v>
      </c>
      <c r="C19" s="90">
        <v>5.8532435627441233</v>
      </c>
      <c r="D19" s="90">
        <v>6.0041193144402074</v>
      </c>
      <c r="E19" s="90">
        <v>6.53472542996826</v>
      </c>
      <c r="F19" s="90">
        <v>7.0494855492886428</v>
      </c>
      <c r="G19" s="90">
        <v>7.6012848416637162</v>
      </c>
      <c r="H19" s="90">
        <v>8.133569832433869</v>
      </c>
      <c r="I19" s="90">
        <v>8.1137499608083594</v>
      </c>
      <c r="J19" s="90">
        <v>8.0959359328086364</v>
      </c>
      <c r="K19" s="90">
        <v>8.0652279956613082</v>
      </c>
      <c r="L19" s="90">
        <v>8.0255033462642995</v>
      </c>
      <c r="M19" s="90">
        <v>7.9817090207647849</v>
      </c>
      <c r="N19" s="90">
        <v>7.9483319511305179</v>
      </c>
      <c r="O19" s="90">
        <v>7.8761527979251111</v>
      </c>
      <c r="P19" s="90">
        <v>7.8031636060262048</v>
      </c>
      <c r="Q19" s="90">
        <v>7.7587927514948269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2.7910315426239646E-2</v>
      </c>
      <c r="L20" s="88">
        <v>0</v>
      </c>
      <c r="M20" s="88">
        <v>1.5224049396223476E-2</v>
      </c>
      <c r="N20" s="88">
        <v>1.6311674660446883E-2</v>
      </c>
      <c r="O20" s="88">
        <v>1.6534442326716692E-2</v>
      </c>
      <c r="P20" s="88">
        <v>0</v>
      </c>
      <c r="Q20" s="88">
        <v>0</v>
      </c>
    </row>
    <row r="21" spans="1:17" ht="11.45" customHeight="1" x14ac:dyDescent="0.25">
      <c r="A21" s="19" t="s">
        <v>29</v>
      </c>
      <c r="B21" s="21">
        <f>B22+B24+B26+B27+B29+B32</f>
        <v>962.24689808895027</v>
      </c>
      <c r="C21" s="21">
        <f t="shared" ref="C21:Q21" si="5">C22+C24+C26+C27+C29+C32</f>
        <v>961.31325798430566</v>
      </c>
      <c r="D21" s="21">
        <f t="shared" si="5"/>
        <v>974.31497322896985</v>
      </c>
      <c r="E21" s="21">
        <f t="shared" si="5"/>
        <v>1044.6807478149001</v>
      </c>
      <c r="F21" s="21">
        <f t="shared" si="5"/>
        <v>1055.5811956678006</v>
      </c>
      <c r="G21" s="21">
        <f t="shared" si="5"/>
        <v>1096.2275443647795</v>
      </c>
      <c r="H21" s="21">
        <f t="shared" si="5"/>
        <v>1174.0762723986338</v>
      </c>
      <c r="I21" s="21">
        <f t="shared" si="5"/>
        <v>1276.4434924773298</v>
      </c>
      <c r="J21" s="21">
        <f t="shared" si="5"/>
        <v>1254.2071336009049</v>
      </c>
      <c r="K21" s="21">
        <f t="shared" si="5"/>
        <v>1279.4948375384956</v>
      </c>
      <c r="L21" s="21">
        <f t="shared" si="5"/>
        <v>1216.3510739652338</v>
      </c>
      <c r="M21" s="21">
        <f t="shared" si="5"/>
        <v>1199.7955042802882</v>
      </c>
      <c r="N21" s="21">
        <f t="shared" si="5"/>
        <v>1182.5573787627211</v>
      </c>
      <c r="O21" s="21">
        <f t="shared" si="5"/>
        <v>1155.3592025169817</v>
      </c>
      <c r="P21" s="21">
        <f t="shared" si="5"/>
        <v>1183.1595177637871</v>
      </c>
      <c r="Q21" s="21">
        <f t="shared" si="5"/>
        <v>1247.130557927896</v>
      </c>
    </row>
    <row r="22" spans="1:17" ht="11.45" customHeight="1" x14ac:dyDescent="0.25">
      <c r="A22" s="62" t="s">
        <v>59</v>
      </c>
      <c r="B22" s="70">
        <v>796.74606212327387</v>
      </c>
      <c r="C22" s="70">
        <v>763.74283340610123</v>
      </c>
      <c r="D22" s="70">
        <v>771.30091049970008</v>
      </c>
      <c r="E22" s="70">
        <v>768.10770395891598</v>
      </c>
      <c r="F22" s="70">
        <v>733.06914366874616</v>
      </c>
      <c r="G22" s="70">
        <v>720.47774258632307</v>
      </c>
      <c r="H22" s="70">
        <v>721.21466243229213</v>
      </c>
      <c r="I22" s="70">
        <v>737.55829003966232</v>
      </c>
      <c r="J22" s="70">
        <v>705.90790545801656</v>
      </c>
      <c r="K22" s="70">
        <v>707.33742787444191</v>
      </c>
      <c r="L22" s="70">
        <v>664.37949441735509</v>
      </c>
      <c r="M22" s="70">
        <v>650.0485196451624</v>
      </c>
      <c r="N22" s="70">
        <v>604.82992705248205</v>
      </c>
      <c r="O22" s="70">
        <v>591.23600146558067</v>
      </c>
      <c r="P22" s="70">
        <v>543.31084391313675</v>
      </c>
      <c r="Q22" s="70">
        <v>542.46807140970748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2.4477932595806253</v>
      </c>
      <c r="L23" s="70">
        <v>0</v>
      </c>
      <c r="M23" s="70">
        <v>1.2398811767347109</v>
      </c>
      <c r="N23" s="70">
        <v>1.2412401816683896</v>
      </c>
      <c r="O23" s="70">
        <v>1.2411843470439716</v>
      </c>
      <c r="P23" s="70">
        <v>0</v>
      </c>
      <c r="Q23" s="70">
        <v>0</v>
      </c>
    </row>
    <row r="24" spans="1:17" ht="11.45" customHeight="1" x14ac:dyDescent="0.25">
      <c r="A24" s="62" t="s">
        <v>58</v>
      </c>
      <c r="B24" s="70">
        <v>154.30134760580236</v>
      </c>
      <c r="C24" s="70">
        <v>184.15830457820454</v>
      </c>
      <c r="D24" s="70">
        <v>188.41624272926978</v>
      </c>
      <c r="E24" s="70">
        <v>261.97532385598424</v>
      </c>
      <c r="F24" s="70">
        <v>303.51112199905441</v>
      </c>
      <c r="G24" s="70">
        <v>351.10508709756323</v>
      </c>
      <c r="H24" s="70">
        <v>411.46571996634168</v>
      </c>
      <c r="I24" s="70">
        <v>481.89735486451985</v>
      </c>
      <c r="J24" s="70">
        <v>471.25717606541917</v>
      </c>
      <c r="K24" s="70">
        <v>494.09429905750051</v>
      </c>
      <c r="L24" s="70">
        <v>486.18274897859112</v>
      </c>
      <c r="M24" s="70">
        <v>487.31495788399434</v>
      </c>
      <c r="N24" s="70">
        <v>516.40504579908759</v>
      </c>
      <c r="O24" s="70">
        <v>501.81612221690995</v>
      </c>
      <c r="P24" s="70">
        <v>571.95524418931961</v>
      </c>
      <c r="Q24" s="70">
        <v>630.04155468520844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1.0831265801370789</v>
      </c>
      <c r="J25" s="70">
        <v>1.4870983414316705</v>
      </c>
      <c r="K25" s="70">
        <v>2.2977746544084985</v>
      </c>
      <c r="L25" s="70">
        <v>1.1365397460822173</v>
      </c>
      <c r="M25" s="70">
        <v>1.1672607349835935</v>
      </c>
      <c r="N25" s="70">
        <v>16.394364274482569</v>
      </c>
      <c r="O25" s="70">
        <v>13.672093869424453</v>
      </c>
      <c r="P25" s="70">
        <v>14.554025717852225</v>
      </c>
      <c r="Q25" s="70">
        <v>12.080734399868726</v>
      </c>
    </row>
    <row r="26" spans="1:17" ht="11.45" customHeight="1" x14ac:dyDescent="0.25">
      <c r="A26" s="62" t="s">
        <v>57</v>
      </c>
      <c r="B26" s="70">
        <v>11.199488359874103</v>
      </c>
      <c r="C26" s="70">
        <v>13.41212</v>
      </c>
      <c r="D26" s="70">
        <v>14.59782</v>
      </c>
      <c r="E26" s="70">
        <v>14.597720000000001</v>
      </c>
      <c r="F26" s="70">
        <v>19.00093</v>
      </c>
      <c r="G26" s="70">
        <v>24.644714680893177</v>
      </c>
      <c r="H26" s="70">
        <v>41.395890000000001</v>
      </c>
      <c r="I26" s="70">
        <v>56.987847573147441</v>
      </c>
      <c r="J26" s="70">
        <v>77.04205207746908</v>
      </c>
      <c r="K26" s="70">
        <v>78.048949832967352</v>
      </c>
      <c r="L26" s="70">
        <v>65.763342517525473</v>
      </c>
      <c r="M26" s="70">
        <v>62.406400922731137</v>
      </c>
      <c r="N26" s="70">
        <v>61.272972918860823</v>
      </c>
      <c r="O26" s="70">
        <v>62.251482722288948</v>
      </c>
      <c r="P26" s="70">
        <v>67.807740641305259</v>
      </c>
      <c r="Q26" s="70">
        <v>74.489512574401985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1.4160773585995242E-2</v>
      </c>
      <c r="L27" s="70">
        <v>2.5488051762230193E-2</v>
      </c>
      <c r="M27" s="70">
        <v>2.5625828400427972E-2</v>
      </c>
      <c r="N27" s="70">
        <v>3.7827310024242396E-2</v>
      </c>
      <c r="O27" s="70">
        <v>4.218323770461524E-2</v>
      </c>
      <c r="P27" s="70">
        <v>5.4048498636917991E-2</v>
      </c>
      <c r="Q27" s="70">
        <v>5.2730989229447502E-2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1.3643341923712778E-3</v>
      </c>
      <c r="Q29" s="70">
        <v>2.0164308582066699E-2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4.1097048558481056E-4</v>
      </c>
      <c r="Q31" s="70">
        <v>6.0958893381367011E-3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1.160568226615959E-2</v>
      </c>
      <c r="O32" s="70">
        <v>1.3412874497453695E-2</v>
      </c>
      <c r="P32" s="70">
        <v>3.0276187195958149E-2</v>
      </c>
      <c r="Q32" s="70">
        <v>5.8523960766709238E-2</v>
      </c>
    </row>
    <row r="33" spans="1:17" ht="11.45" customHeight="1" x14ac:dyDescent="0.25">
      <c r="A33" s="19" t="s">
        <v>28</v>
      </c>
      <c r="B33" s="21">
        <f>B34+B36+B38+B39+B41</f>
        <v>168.82587923500088</v>
      </c>
      <c r="C33" s="21">
        <f t="shared" ref="C33:Q33" si="6">C34+C36+C38+C39+C41</f>
        <v>164.33889210665527</v>
      </c>
      <c r="D33" s="21">
        <f t="shared" si="6"/>
        <v>163.28494898905444</v>
      </c>
      <c r="E33" s="21">
        <f t="shared" si="6"/>
        <v>165.59960153426042</v>
      </c>
      <c r="F33" s="21">
        <f t="shared" si="6"/>
        <v>162.33555716044418</v>
      </c>
      <c r="G33" s="21">
        <f t="shared" si="6"/>
        <v>161.32706800782475</v>
      </c>
      <c r="H33" s="21">
        <f t="shared" si="6"/>
        <v>160.78480978849527</v>
      </c>
      <c r="I33" s="21">
        <f t="shared" si="6"/>
        <v>164.7531808021061</v>
      </c>
      <c r="J33" s="21">
        <f t="shared" si="6"/>
        <v>163.23601412688657</v>
      </c>
      <c r="K33" s="21">
        <f t="shared" si="6"/>
        <v>167.80910749924217</v>
      </c>
      <c r="L33" s="21">
        <f t="shared" si="6"/>
        <v>168.26672540607896</v>
      </c>
      <c r="M33" s="21">
        <f t="shared" si="6"/>
        <v>160.72054300953315</v>
      </c>
      <c r="N33" s="21">
        <f t="shared" si="6"/>
        <v>157.57133396903316</v>
      </c>
      <c r="O33" s="21">
        <f t="shared" si="6"/>
        <v>157.5823880412652</v>
      </c>
      <c r="P33" s="21">
        <f t="shared" si="6"/>
        <v>158.96660012578957</v>
      </c>
      <c r="Q33" s="21">
        <f t="shared" si="6"/>
        <v>165.72510616493426</v>
      </c>
    </row>
    <row r="34" spans="1:17" ht="11.45" customHeight="1" x14ac:dyDescent="0.25">
      <c r="A34" s="62" t="s">
        <v>59</v>
      </c>
      <c r="B34" s="20">
        <v>0.17387798452156963</v>
      </c>
      <c r="C34" s="20">
        <v>0.18145243933646565</v>
      </c>
      <c r="D34" s="20">
        <v>0.18127769355762419</v>
      </c>
      <c r="E34" s="20">
        <v>0.17355219191743448</v>
      </c>
      <c r="F34" s="20">
        <v>0.16189307801096753</v>
      </c>
      <c r="G34" s="20">
        <v>0.16202762819636871</v>
      </c>
      <c r="H34" s="20">
        <v>0.16175269000803044</v>
      </c>
      <c r="I34" s="20">
        <v>0.14728174302827821</v>
      </c>
      <c r="J34" s="20">
        <v>0.16143668534057221</v>
      </c>
      <c r="K34" s="20">
        <v>0.14781547030626072</v>
      </c>
      <c r="L34" s="20">
        <v>0.14302801937178727</v>
      </c>
      <c r="M34" s="20">
        <v>0.12900422855571039</v>
      </c>
      <c r="N34" s="20">
        <v>0.12595397703239489</v>
      </c>
      <c r="O34" s="20">
        <v>0.1406459461997103</v>
      </c>
      <c r="P34" s="20">
        <v>0.13122584003350288</v>
      </c>
      <c r="Q34" s="20">
        <v>0.12224805330012289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5.1152632056341771E-4</v>
      </c>
      <c r="L35" s="20">
        <v>0</v>
      </c>
      <c r="M35" s="20">
        <v>2.4605842467377445E-4</v>
      </c>
      <c r="N35" s="20">
        <v>2.5848446040928162E-4</v>
      </c>
      <c r="O35" s="20">
        <v>2.9525865553779479E-4</v>
      </c>
      <c r="P35" s="20">
        <v>0</v>
      </c>
      <c r="Q35" s="20">
        <v>0</v>
      </c>
    </row>
    <row r="36" spans="1:17" ht="11.45" customHeight="1" x14ac:dyDescent="0.25">
      <c r="A36" s="62" t="s">
        <v>58</v>
      </c>
      <c r="B36" s="20">
        <v>168.65200125047932</v>
      </c>
      <c r="C36" s="20">
        <v>164.15743966731881</v>
      </c>
      <c r="D36" s="20">
        <v>163.10367129549681</v>
      </c>
      <c r="E36" s="20">
        <v>165.42604934234299</v>
      </c>
      <c r="F36" s="20">
        <v>162.17366408243322</v>
      </c>
      <c r="G36" s="20">
        <v>161.16504037962838</v>
      </c>
      <c r="H36" s="20">
        <v>160.62305709848724</v>
      </c>
      <c r="I36" s="20">
        <v>164.59649258668063</v>
      </c>
      <c r="J36" s="20">
        <v>163.06514974975465</v>
      </c>
      <c r="K36" s="20">
        <v>166.59636767272994</v>
      </c>
      <c r="L36" s="20">
        <v>166.07335160407601</v>
      </c>
      <c r="M36" s="20">
        <v>159.99002991150837</v>
      </c>
      <c r="N36" s="20">
        <v>156.70492079349006</v>
      </c>
      <c r="O36" s="20">
        <v>155.85862111889861</v>
      </c>
      <c r="P36" s="20">
        <v>155.57198486520696</v>
      </c>
      <c r="Q36" s="20">
        <v>162.21330381894097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0.36995188771702348</v>
      </c>
      <c r="J37" s="20">
        <v>0.51456810857030733</v>
      </c>
      <c r="K37" s="20">
        <v>0.77468060497801339</v>
      </c>
      <c r="L37" s="20">
        <v>0.38822637220192863</v>
      </c>
      <c r="M37" s="20">
        <v>0.38320376051257532</v>
      </c>
      <c r="N37" s="20">
        <v>4.974913141878238</v>
      </c>
      <c r="O37" s="20">
        <v>4.246388431738751</v>
      </c>
      <c r="P37" s="20">
        <v>3.9586990270799585</v>
      </c>
      <c r="Q37" s="20">
        <v>3.1103596659444985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9.4064723971990071E-3</v>
      </c>
      <c r="J38" s="20">
        <v>9.4276917913602258E-3</v>
      </c>
      <c r="K38" s="20">
        <v>9.4844842017925285E-3</v>
      </c>
      <c r="L38" s="20">
        <v>9.8989869449813729E-3</v>
      </c>
      <c r="M38" s="20">
        <v>1.9731599543328215E-2</v>
      </c>
      <c r="N38" s="20">
        <v>1.9749275096445775E-2</v>
      </c>
      <c r="O38" s="20">
        <v>0.12768265477332785</v>
      </c>
      <c r="P38" s="20">
        <v>0.14788778092711835</v>
      </c>
      <c r="Q38" s="20">
        <v>0.15320285041599305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1.0554398720041702</v>
      </c>
      <c r="L39" s="20">
        <v>2.0404467956861527</v>
      </c>
      <c r="M39" s="20">
        <v>0.58177726992575152</v>
      </c>
      <c r="N39" s="20">
        <v>0.72070992341426976</v>
      </c>
      <c r="O39" s="20">
        <v>1.4554383213935702</v>
      </c>
      <c r="P39" s="20">
        <v>3.1155016396220137</v>
      </c>
      <c r="Q39" s="20">
        <v>3.2088047734088203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2.7546668868344507E-2</v>
      </c>
    </row>
    <row r="42" spans="1:17" ht="11.45" customHeight="1" x14ac:dyDescent="0.25">
      <c r="A42" s="25" t="s">
        <v>18</v>
      </c>
      <c r="B42" s="24">
        <f t="shared" ref="B42" si="7">B43+B52</f>
        <v>257.17397044749117</v>
      </c>
      <c r="C42" s="24">
        <f t="shared" ref="C42:Q42" si="8">C43+C52</f>
        <v>277.8454263462948</v>
      </c>
      <c r="D42" s="24">
        <f t="shared" si="8"/>
        <v>357.98913846753544</v>
      </c>
      <c r="E42" s="24">
        <f t="shared" si="8"/>
        <v>412.08786385356802</v>
      </c>
      <c r="F42" s="24">
        <f t="shared" si="8"/>
        <v>451.66823322017848</v>
      </c>
      <c r="G42" s="24">
        <f t="shared" si="8"/>
        <v>472.8110171728473</v>
      </c>
      <c r="H42" s="24">
        <f t="shared" si="8"/>
        <v>508.69497035679842</v>
      </c>
      <c r="I42" s="24">
        <f t="shared" si="8"/>
        <v>523.2134428745909</v>
      </c>
      <c r="J42" s="24">
        <f t="shared" si="8"/>
        <v>512.93461464419738</v>
      </c>
      <c r="K42" s="24">
        <f t="shared" si="8"/>
        <v>486.28915837325377</v>
      </c>
      <c r="L42" s="24">
        <f t="shared" si="8"/>
        <v>478.69840666138214</v>
      </c>
      <c r="M42" s="24">
        <f t="shared" si="8"/>
        <v>465.98801526432044</v>
      </c>
      <c r="N42" s="24">
        <f t="shared" si="8"/>
        <v>454.27448886649904</v>
      </c>
      <c r="O42" s="24">
        <f t="shared" si="8"/>
        <v>501.05933192032768</v>
      </c>
      <c r="P42" s="24">
        <f t="shared" si="8"/>
        <v>448.87823812945953</v>
      </c>
      <c r="Q42" s="24">
        <f t="shared" si="8"/>
        <v>478.4691041934833</v>
      </c>
    </row>
    <row r="43" spans="1:17" ht="11.45" customHeight="1" x14ac:dyDescent="0.25">
      <c r="A43" s="23" t="s">
        <v>27</v>
      </c>
      <c r="B43" s="22">
        <f>B44+B46+B48+B49+B51</f>
        <v>70.70893681399788</v>
      </c>
      <c r="C43" s="22">
        <f t="shared" ref="C43:Q43" si="9">C44+C46+C48+C49+C51</f>
        <v>80.270278770125387</v>
      </c>
      <c r="D43" s="22">
        <f t="shared" si="9"/>
        <v>92.150423034227956</v>
      </c>
      <c r="E43" s="22">
        <f t="shared" si="9"/>
        <v>103.16825830893366</v>
      </c>
      <c r="F43" s="22">
        <f t="shared" si="9"/>
        <v>110.67253542620314</v>
      </c>
      <c r="G43" s="22">
        <f t="shared" si="9"/>
        <v>122.58718613813309</v>
      </c>
      <c r="H43" s="22">
        <f t="shared" si="9"/>
        <v>127.65901793204179</v>
      </c>
      <c r="I43" s="22">
        <f t="shared" si="9"/>
        <v>125.75042609549145</v>
      </c>
      <c r="J43" s="22">
        <f t="shared" si="9"/>
        <v>144.16841435336534</v>
      </c>
      <c r="K43" s="22">
        <f t="shared" si="9"/>
        <v>126.17429384396711</v>
      </c>
      <c r="L43" s="22">
        <f t="shared" si="9"/>
        <v>117.87947076885494</v>
      </c>
      <c r="M43" s="22">
        <f t="shared" si="9"/>
        <v>116.32699450285024</v>
      </c>
      <c r="N43" s="22">
        <f t="shared" si="9"/>
        <v>109.19947046447871</v>
      </c>
      <c r="O43" s="22">
        <f t="shared" si="9"/>
        <v>108.0451300502037</v>
      </c>
      <c r="P43" s="22">
        <f t="shared" si="9"/>
        <v>103.78711774915621</v>
      </c>
      <c r="Q43" s="22">
        <f t="shared" si="9"/>
        <v>116.58488547024466</v>
      </c>
    </row>
    <row r="44" spans="1:17" ht="11.45" customHeight="1" x14ac:dyDescent="0.25">
      <c r="A44" s="62" t="s">
        <v>59</v>
      </c>
      <c r="B44" s="70">
        <v>10.880232101185667</v>
      </c>
      <c r="C44" s="70">
        <v>13.064030591818236</v>
      </c>
      <c r="D44" s="70">
        <v>12.8137224923021</v>
      </c>
      <c r="E44" s="70">
        <v>12.295188419198361</v>
      </c>
      <c r="F44" s="70">
        <v>11.525837703954245</v>
      </c>
      <c r="G44" s="70">
        <v>10.876065189844093</v>
      </c>
      <c r="H44" s="70">
        <v>10.684325045265975</v>
      </c>
      <c r="I44" s="70">
        <v>8.2650582565009714</v>
      </c>
      <c r="J44" s="70">
        <v>7.9656319238341613</v>
      </c>
      <c r="K44" s="70">
        <v>6.8731086595905513</v>
      </c>
      <c r="L44" s="70">
        <v>5.864366566240939</v>
      </c>
      <c r="M44" s="70">
        <v>5.5370222919208292</v>
      </c>
      <c r="N44" s="70">
        <v>3.9358991142349828</v>
      </c>
      <c r="O44" s="70">
        <v>3.7601842913741002</v>
      </c>
      <c r="P44" s="70">
        <v>3.6263888900266856</v>
      </c>
      <c r="Q44" s="70">
        <v>3.4531795326935266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2.3784898672571535E-2</v>
      </c>
      <c r="L45" s="70">
        <v>0</v>
      </c>
      <c r="M45" s="70">
        <v>1.0561134296037797E-2</v>
      </c>
      <c r="N45" s="70">
        <v>8.077305558257487E-3</v>
      </c>
      <c r="O45" s="70">
        <v>7.8937714768471529E-3</v>
      </c>
      <c r="P45" s="70">
        <v>0</v>
      </c>
      <c r="Q45" s="70">
        <v>0</v>
      </c>
    </row>
    <row r="46" spans="1:17" ht="11.45" customHeight="1" x14ac:dyDescent="0.25">
      <c r="A46" s="62" t="s">
        <v>58</v>
      </c>
      <c r="B46" s="70">
        <v>59.828704712812218</v>
      </c>
      <c r="C46" s="70">
        <v>67.206248178307149</v>
      </c>
      <c r="D46" s="70">
        <v>79.33670054192585</v>
      </c>
      <c r="E46" s="70">
        <v>90.87226125703836</v>
      </c>
      <c r="F46" s="70">
        <v>99.145886124537</v>
      </c>
      <c r="G46" s="70">
        <v>111.70990302986264</v>
      </c>
      <c r="H46" s="70">
        <v>116.9734705104144</v>
      </c>
      <c r="I46" s="70">
        <v>117.38681576970015</v>
      </c>
      <c r="J46" s="70">
        <v>135.95062389399411</v>
      </c>
      <c r="K46" s="70">
        <v>118.96020874048301</v>
      </c>
      <c r="L46" s="70">
        <v>111.66229647839987</v>
      </c>
      <c r="M46" s="70">
        <v>110.44811851381741</v>
      </c>
      <c r="N46" s="70">
        <v>104.90219526286951</v>
      </c>
      <c r="O46" s="70">
        <v>103.88811728027152</v>
      </c>
      <c r="P46" s="70">
        <v>99.736619645333562</v>
      </c>
      <c r="Q46" s="70">
        <v>112.65552936111182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0.263842038214885</v>
      </c>
      <c r="J47" s="70">
        <v>0.42900555700247678</v>
      </c>
      <c r="K47" s="70">
        <v>0.55308040164173411</v>
      </c>
      <c r="L47" s="70">
        <v>0.2610307304262377</v>
      </c>
      <c r="M47" s="70">
        <v>0.26451964745325263</v>
      </c>
      <c r="N47" s="70">
        <v>3.330312590965042</v>
      </c>
      <c r="O47" s="70">
        <v>2.8304261116333462</v>
      </c>
      <c r="P47" s="70">
        <v>2.5379071913000151</v>
      </c>
      <c r="Q47" s="70">
        <v>2.1601139143404442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9.7325954455354011E-2</v>
      </c>
      <c r="J48" s="70">
        <v>0.25012023073955114</v>
      </c>
      <c r="K48" s="70">
        <v>0.30815568283085532</v>
      </c>
      <c r="L48" s="70">
        <v>0.31440536066278291</v>
      </c>
      <c r="M48" s="70">
        <v>0.30232227955224844</v>
      </c>
      <c r="N48" s="70">
        <v>0.30495600049114335</v>
      </c>
      <c r="O48" s="70">
        <v>0.3390708336076092</v>
      </c>
      <c r="P48" s="70">
        <v>0.36591953902629315</v>
      </c>
      <c r="Q48" s="70">
        <v>0.40270744714011519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3.0369354409834425E-2</v>
      </c>
      <c r="L49" s="70">
        <v>3.5942098609827236E-2</v>
      </c>
      <c r="M49" s="70">
        <v>3.7478067378361263E-2</v>
      </c>
      <c r="N49" s="70">
        <v>5.3535197513640956E-2</v>
      </c>
      <c r="O49" s="70">
        <v>5.4865289670680585E-2</v>
      </c>
      <c r="P49" s="70">
        <v>5.4869229118218989E-2</v>
      </c>
      <c r="Q49" s="70">
        <v>5.8336090125068657E-2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8.0863269694821994E-4</v>
      </c>
      <c r="F51" s="70">
        <v>8.115977118935871E-4</v>
      </c>
      <c r="G51" s="70">
        <v>1.2179184263544039E-3</v>
      </c>
      <c r="H51" s="70">
        <v>1.2223763614054028E-3</v>
      </c>
      <c r="I51" s="70">
        <v>1.2261148349807149E-3</v>
      </c>
      <c r="J51" s="70">
        <v>2.0383047975201973E-3</v>
      </c>
      <c r="K51" s="70">
        <v>2.4514066528483992E-3</v>
      </c>
      <c r="L51" s="70">
        <v>2.4602649415332964E-3</v>
      </c>
      <c r="M51" s="70">
        <v>2.053350181405178E-3</v>
      </c>
      <c r="N51" s="70">
        <v>2.8848893694193288E-3</v>
      </c>
      <c r="O51" s="70">
        <v>2.8923552797815166E-3</v>
      </c>
      <c r="P51" s="70">
        <v>3.3204456514365197E-3</v>
      </c>
      <c r="Q51" s="70">
        <v>1.5133039174124277E-2</v>
      </c>
    </row>
    <row r="52" spans="1:17" ht="11.45" customHeight="1" x14ac:dyDescent="0.25">
      <c r="A52" s="19" t="s">
        <v>76</v>
      </c>
      <c r="B52" s="21">
        <f>B53+B55</f>
        <v>186.46503363349328</v>
      </c>
      <c r="C52" s="21">
        <f t="shared" ref="C52:Q52" si="10">C53+C55</f>
        <v>197.5751475761694</v>
      </c>
      <c r="D52" s="21">
        <f t="shared" si="10"/>
        <v>265.83871543330747</v>
      </c>
      <c r="E52" s="21">
        <f t="shared" si="10"/>
        <v>308.91960554463435</v>
      </c>
      <c r="F52" s="21">
        <f t="shared" si="10"/>
        <v>340.99569779397535</v>
      </c>
      <c r="G52" s="21">
        <f t="shared" si="10"/>
        <v>350.22383103471418</v>
      </c>
      <c r="H52" s="21">
        <f t="shared" si="10"/>
        <v>381.0359524247566</v>
      </c>
      <c r="I52" s="21">
        <f t="shared" si="10"/>
        <v>397.46301677909946</v>
      </c>
      <c r="J52" s="21">
        <f t="shared" si="10"/>
        <v>368.76620029083199</v>
      </c>
      <c r="K52" s="21">
        <f t="shared" si="10"/>
        <v>360.11486452928665</v>
      </c>
      <c r="L52" s="21">
        <f t="shared" si="10"/>
        <v>360.81893589252718</v>
      </c>
      <c r="M52" s="21">
        <f t="shared" si="10"/>
        <v>349.66102076147018</v>
      </c>
      <c r="N52" s="21">
        <f t="shared" si="10"/>
        <v>345.07501840202031</v>
      </c>
      <c r="O52" s="21">
        <f t="shared" si="10"/>
        <v>393.014201870124</v>
      </c>
      <c r="P52" s="21">
        <f t="shared" si="10"/>
        <v>345.09112038030332</v>
      </c>
      <c r="Q52" s="21">
        <f t="shared" si="10"/>
        <v>361.88421872323863</v>
      </c>
    </row>
    <row r="53" spans="1:17" ht="11.45" customHeight="1" x14ac:dyDescent="0.25">
      <c r="A53" s="17" t="s">
        <v>23</v>
      </c>
      <c r="B53" s="20">
        <v>76.63244217952969</v>
      </c>
      <c r="C53" s="20">
        <v>121.91346121377111</v>
      </c>
      <c r="D53" s="20">
        <v>167.23854098996242</v>
      </c>
      <c r="E53" s="20">
        <v>199.84667484024254</v>
      </c>
      <c r="F53" s="20">
        <v>211.88794698276709</v>
      </c>
      <c r="G53" s="20">
        <v>213.2369693550981</v>
      </c>
      <c r="H53" s="20">
        <v>257.835208640394</v>
      </c>
      <c r="I53" s="20">
        <v>252.29689552183237</v>
      </c>
      <c r="J53" s="20">
        <v>287.51785742935334</v>
      </c>
      <c r="K53" s="20">
        <v>251.83079983290179</v>
      </c>
      <c r="L53" s="20">
        <v>241.96248046140471</v>
      </c>
      <c r="M53" s="20">
        <v>238.15476492182762</v>
      </c>
      <c r="N53" s="20">
        <v>224.80864341474938</v>
      </c>
      <c r="O53" s="20">
        <v>234.92355313393907</v>
      </c>
      <c r="P53" s="20">
        <v>211.91141032535614</v>
      </c>
      <c r="Q53" s="20">
        <v>213.53143542862327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0.56706987674292364</v>
      </c>
      <c r="J54" s="20">
        <v>0.90729086076733756</v>
      </c>
      <c r="K54" s="20">
        <v>1.1709644208275507</v>
      </c>
      <c r="L54" s="20">
        <v>0.56563087991659267</v>
      </c>
      <c r="M54" s="20">
        <v>0.57040550896677455</v>
      </c>
      <c r="N54" s="20">
        <v>7.1369909320019724</v>
      </c>
      <c r="O54" s="20">
        <v>6.40050956768716</v>
      </c>
      <c r="P54" s="20">
        <v>5.3923172260672487</v>
      </c>
      <c r="Q54" s="20">
        <v>4.094359393047954</v>
      </c>
    </row>
    <row r="55" spans="1:17" ht="11.45" customHeight="1" x14ac:dyDescent="0.25">
      <c r="A55" s="17" t="s">
        <v>22</v>
      </c>
      <c r="B55" s="20">
        <v>109.83259145396359</v>
      </c>
      <c r="C55" s="20">
        <v>75.661686362398285</v>
      </c>
      <c r="D55" s="20">
        <v>98.600174443345068</v>
      </c>
      <c r="E55" s="20">
        <v>109.07293070439181</v>
      </c>
      <c r="F55" s="20">
        <v>129.10775081120826</v>
      </c>
      <c r="G55" s="20">
        <v>136.98686167961608</v>
      </c>
      <c r="H55" s="20">
        <v>123.2007437843626</v>
      </c>
      <c r="I55" s="20">
        <v>145.16612125726709</v>
      </c>
      <c r="J55" s="20">
        <v>81.248342861478619</v>
      </c>
      <c r="K55" s="20">
        <v>108.28406469638486</v>
      </c>
      <c r="L55" s="20">
        <v>118.85645543112246</v>
      </c>
      <c r="M55" s="20">
        <v>111.50625583964255</v>
      </c>
      <c r="N55" s="20">
        <v>120.26637498727089</v>
      </c>
      <c r="O55" s="20">
        <v>158.0906487361849</v>
      </c>
      <c r="P55" s="20">
        <v>133.17971005494715</v>
      </c>
      <c r="Q55" s="20">
        <v>148.35278329461539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0.32627961718808907</v>
      </c>
      <c r="J56" s="69">
        <v>0.25638713222820803</v>
      </c>
      <c r="K56" s="69">
        <v>0.50349991814420358</v>
      </c>
      <c r="L56" s="69">
        <v>0.27784837277693841</v>
      </c>
      <c r="M56" s="69">
        <v>0.2670691163205075</v>
      </c>
      <c r="N56" s="69">
        <v>3.8180917542629791</v>
      </c>
      <c r="O56" s="69">
        <v>4.3071914088619296</v>
      </c>
      <c r="P56" s="69">
        <v>3.3889031439568686</v>
      </c>
      <c r="Q56" s="69">
        <v>2.8445910577421887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8.9149950827657829</v>
      </c>
      <c r="C60" s="71">
        <f>IF(C17=0,"",C17/TrRoad_act!C30*100)</f>
        <v>8.2936674157976817</v>
      </c>
      <c r="D60" s="71">
        <f>IF(D17=0,"",D17/TrRoad_act!D30*100)</f>
        <v>8.3227449632316439</v>
      </c>
      <c r="E60" s="71">
        <f>IF(E17=0,"",E17/TrRoad_act!E30*100)</f>
        <v>8.6943579509700193</v>
      </c>
      <c r="F60" s="71">
        <f>IF(F17=0,"",F17/TrRoad_act!F30*100)</f>
        <v>8.4786754587895938</v>
      </c>
      <c r="G60" s="71">
        <f>IF(G17=0,"",G17/TrRoad_act!G30*100)</f>
        <v>8.5251048911424494</v>
      </c>
      <c r="H60" s="71">
        <f>IF(H17=0,"",H17/TrRoad_act!H30*100)</f>
        <v>8.7650447262691902</v>
      </c>
      <c r="I60" s="71">
        <f>IF(I17=0,"",I17/TrRoad_act!I30*100)</f>
        <v>8.9440271040843733</v>
      </c>
      <c r="J60" s="71">
        <f>IF(J17=0,"",J17/TrRoad_act!J30*100)</f>
        <v>8.0741117713798687</v>
      </c>
      <c r="K60" s="71">
        <f>IF(K17=0,"",K17/TrRoad_act!K30*100)</f>
        <v>8.3284062644017407</v>
      </c>
      <c r="L60" s="71">
        <f>IF(L17=0,"",L17/TrRoad_act!L30*100)</f>
        <v>8.1024436864601039</v>
      </c>
      <c r="M60" s="71">
        <f>IF(M17=0,"",M17/TrRoad_act!M30*100)</f>
        <v>8.0657949409699352</v>
      </c>
      <c r="N60" s="71">
        <f>IF(N17=0,"",N17/TrRoad_act!N30*100)</f>
        <v>8.1708470386823073</v>
      </c>
      <c r="O60" s="71">
        <f>IF(O17=0,"",O17/TrRoad_act!O30*100)</f>
        <v>8.2497950497742956</v>
      </c>
      <c r="P60" s="71">
        <f>IF(P17=0,"",P17/TrRoad_act!P30*100)</f>
        <v>8.045908296128216</v>
      </c>
      <c r="Q60" s="71">
        <f>IF(Q17=0,"",Q17/TrRoad_act!Q30*100)</f>
        <v>8.1942325686507971</v>
      </c>
    </row>
    <row r="61" spans="1:17" ht="11.45" customHeight="1" x14ac:dyDescent="0.25">
      <c r="A61" s="25" t="s">
        <v>39</v>
      </c>
      <c r="B61" s="24">
        <f>IF(B18=0,"",B18/TrRoad_act!B31*100)</f>
        <v>7.9201454638214566</v>
      </c>
      <c r="C61" s="24">
        <f>IF(C18=0,"",C18/TrRoad_act!C31*100)</f>
        <v>7.3636052253865376</v>
      </c>
      <c r="D61" s="24">
        <f>IF(D18=0,"",D18/TrRoad_act!D31*100)</f>
        <v>7.06215141700131</v>
      </c>
      <c r="E61" s="24">
        <f>IF(E18=0,"",E18/TrRoad_act!E31*100)</f>
        <v>7.2908359729714114</v>
      </c>
      <c r="F61" s="24">
        <f>IF(F18=0,"",F18/TrRoad_act!F31*100)</f>
        <v>6.985528758029691</v>
      </c>
      <c r="G61" s="24">
        <f>IF(G18=0,"",G18/TrRoad_act!G31*100)</f>
        <v>7.0174359398931605</v>
      </c>
      <c r="H61" s="24">
        <f>IF(H18=0,"",H18/TrRoad_act!H31*100)</f>
        <v>7.2282089458212475</v>
      </c>
      <c r="I61" s="24">
        <f>IF(I18=0,"",I18/TrRoad_act!I31*100)</f>
        <v>7.4188614580551056</v>
      </c>
      <c r="J61" s="24">
        <f>IF(J18=0,"",J18/TrRoad_act!J31*100)</f>
        <v>6.6371558772412413</v>
      </c>
      <c r="K61" s="24">
        <f>IF(K18=0,"",K18/TrRoad_act!K31*100)</f>
        <v>6.9362566767761287</v>
      </c>
      <c r="L61" s="24">
        <f>IF(L18=0,"",L18/TrRoad_act!L31*100)</f>
        <v>6.6613850844317586</v>
      </c>
      <c r="M61" s="24">
        <f>IF(M18=0,"",M18/TrRoad_act!M31*100)</f>
        <v>6.6565836223418824</v>
      </c>
      <c r="N61" s="24">
        <f>IF(N18=0,"",N18/TrRoad_act!N31*100)</f>
        <v>6.7429883439966272</v>
      </c>
      <c r="O61" s="24">
        <f>IF(O18=0,"",O18/TrRoad_act!O31*100)</f>
        <v>6.6048414912686884</v>
      </c>
      <c r="P61" s="24">
        <f>IF(P18=0,"",P18/TrRoad_act!P31*100)</f>
        <v>6.6497333433550088</v>
      </c>
      <c r="Q61" s="24">
        <f>IF(Q18=0,"",Q18/TrRoad_act!Q31*100)</f>
        <v>6.8086003203658043</v>
      </c>
    </row>
    <row r="62" spans="1:17" ht="11.45" customHeight="1" x14ac:dyDescent="0.25">
      <c r="A62" s="23" t="s">
        <v>30</v>
      </c>
      <c r="B62" s="22">
        <f>IF(B19=0,"",B19/TrRoad_act!B32*100)</f>
        <v>4.3410321015710425</v>
      </c>
      <c r="C62" s="22">
        <f>IF(C19=0,"",C19/TrRoad_act!C32*100)</f>
        <v>4.3412919754154986</v>
      </c>
      <c r="D62" s="22">
        <f>IF(D19=0,"",D19/TrRoad_act!D32*100)</f>
        <v>4.2818372808998015</v>
      </c>
      <c r="E62" s="22">
        <f>IF(E19=0,"",E19/TrRoad_act!E32*100)</f>
        <v>4.1289589442347792</v>
      </c>
      <c r="F62" s="22">
        <f>IF(F19=0,"",F19/TrRoad_act!F32*100)</f>
        <v>4.014048061779393</v>
      </c>
      <c r="G62" s="22">
        <f>IF(G19=0,"",G19/TrRoad_act!G32*100)</f>
        <v>3.9055799762933927</v>
      </c>
      <c r="H62" s="22">
        <f>IF(H19=0,"",H19/TrRoad_act!H32*100)</f>
        <v>3.8232739235386877</v>
      </c>
      <c r="I62" s="22">
        <f>IF(I19=0,"",I19/TrRoad_act!I32*100)</f>
        <v>3.782310935378276</v>
      </c>
      <c r="J62" s="22">
        <f>IF(J19=0,"",J19/TrRoad_act!J32*100)</f>
        <v>3.7453115534407084</v>
      </c>
      <c r="K62" s="22">
        <f>IF(K19=0,"",K19/TrRoad_act!K32*100)</f>
        <v>3.7234273240172326</v>
      </c>
      <c r="L62" s="22">
        <f>IF(L19=0,"",L19/TrRoad_act!L32*100)</f>
        <v>3.7064532646537649</v>
      </c>
      <c r="M62" s="22">
        <f>IF(M19=0,"",M19/TrRoad_act!M32*100)</f>
        <v>3.6881544740736412</v>
      </c>
      <c r="N62" s="22">
        <f>IF(N19=0,"",N19/TrRoad_act!N32*100)</f>
        <v>3.6696335609761621</v>
      </c>
      <c r="O62" s="22">
        <f>IF(O19=0,"",O19/TrRoad_act!O32*100)</f>
        <v>3.6465835023958628</v>
      </c>
      <c r="P62" s="22">
        <f>IF(P19=0,"",P19/TrRoad_act!P32*100)</f>
        <v>3.6209161183591188</v>
      </c>
      <c r="Q62" s="22">
        <f>IF(Q19=0,"",Q19/TrRoad_act!Q32*100)</f>
        <v>3.6087408146487565</v>
      </c>
    </row>
    <row r="63" spans="1:17" ht="11.45" customHeight="1" x14ac:dyDescent="0.25">
      <c r="A63" s="19" t="s">
        <v>29</v>
      </c>
      <c r="B63" s="21">
        <f>IF(B21=0,"",B21/TrRoad_act!B33*100)</f>
        <v>6.929050339501873</v>
      </c>
      <c r="C63" s="21">
        <f>IF(C21=0,"",C21/TrRoad_act!C33*100)</f>
        <v>6.4532071970938256</v>
      </c>
      <c r="D63" s="21">
        <f>IF(D21=0,"",D21/TrRoad_act!D33*100)</f>
        <v>6.1963370876522417</v>
      </c>
      <c r="E63" s="21">
        <f>IF(E21=0,"",E21/TrRoad_act!E33*100)</f>
        <v>6.4460086171410387</v>
      </c>
      <c r="F63" s="21">
        <f>IF(F21=0,"",F21/TrRoad_act!F33*100)</f>
        <v>6.194513820987849</v>
      </c>
      <c r="G63" s="21">
        <f>IF(G21=0,"",G21/TrRoad_act!G33*100)</f>
        <v>6.257006531762439</v>
      </c>
      <c r="H63" s="21">
        <f>IF(H21=0,"",H21/TrRoad_act!H33*100)</f>
        <v>6.501696048281282</v>
      </c>
      <c r="I63" s="21">
        <f>IF(I21=0,"",I21/TrRoad_act!I33*100)</f>
        <v>6.7142364550908944</v>
      </c>
      <c r="J63" s="21">
        <f>IF(J21=0,"",J21/TrRoad_act!J33*100)</f>
        <v>5.9849548272614284</v>
      </c>
      <c r="K63" s="21">
        <f>IF(K21=0,"",K21/TrRoad_act!K33*100)</f>
        <v>6.2521125704299809</v>
      </c>
      <c r="L63" s="21">
        <f>IF(L21=0,"",L21/TrRoad_act!L33*100)</f>
        <v>5.9654294946799107</v>
      </c>
      <c r="M63" s="21">
        <f>IF(M21=0,"",M21/TrRoad_act!M33*100)</f>
        <v>5.9840174777071731</v>
      </c>
      <c r="N63" s="21">
        <f>IF(N21=0,"",N21/TrRoad_act!N33*100)</f>
        <v>6.0659521865233188</v>
      </c>
      <c r="O63" s="21">
        <f>IF(O21=0,"",O21/TrRoad_act!O33*100)</f>
        <v>5.9249189872665715</v>
      </c>
      <c r="P63" s="21">
        <f>IF(P21=0,"",P21/TrRoad_act!P33*100)</f>
        <v>5.9770624792310549</v>
      </c>
      <c r="Q63" s="21">
        <f>IF(Q21=0,"",Q21/TrRoad_act!Q33*100)</f>
        <v>6.1284056900633708</v>
      </c>
    </row>
    <row r="64" spans="1:17" ht="11.45" customHeight="1" x14ac:dyDescent="0.25">
      <c r="A64" s="62" t="s">
        <v>59</v>
      </c>
      <c r="B64" s="70">
        <f>IF(B22=0,"",B22/TrRoad_act!B34*100)</f>
        <v>7.3340655864758713</v>
      </c>
      <c r="C64" s="70">
        <f>IF(C22=0,"",C22/TrRoad_act!C34*100)</f>
        <v>6.6722818835527402</v>
      </c>
      <c r="D64" s="70">
        <f>IF(D22=0,"",D22/TrRoad_act!D34*100)</f>
        <v>6.5838367849407522</v>
      </c>
      <c r="E64" s="70">
        <f>IF(E22=0,"",E22/TrRoad_act!E34*100)</f>
        <v>6.9659938568999493</v>
      </c>
      <c r="F64" s="70">
        <f>IF(F22=0,"",F22/TrRoad_act!F34*100)</f>
        <v>6.7469345827082483</v>
      </c>
      <c r="G64" s="70">
        <f>IF(G22=0,"",G22/TrRoad_act!G34*100)</f>
        <v>6.9021313136571978</v>
      </c>
      <c r="H64" s="70">
        <f>IF(H22=0,"",H22/TrRoad_act!H34*100)</f>
        <v>7.3277390084298748</v>
      </c>
      <c r="I64" s="70">
        <f>IF(I22=0,"",I22/TrRoad_act!I34*100)</f>
        <v>7.6630293699252334</v>
      </c>
      <c r="J64" s="70">
        <f>IF(J22=0,"",J22/TrRoad_act!J34*100)</f>
        <v>6.2088408290700841</v>
      </c>
      <c r="K64" s="70">
        <f>IF(K22=0,"",K22/TrRoad_act!K34*100)</f>
        <v>6.4097733173469962</v>
      </c>
      <c r="L64" s="70">
        <f>IF(L22=0,"",L22/TrRoad_act!L34*100)</f>
        <v>6.057160564888787</v>
      </c>
      <c r="M64" s="70">
        <f>IF(M22=0,"",M22/TrRoad_act!M34*100)</f>
        <v>6.1844704709415277</v>
      </c>
      <c r="N64" s="70">
        <f>IF(N22=0,"",N22/TrRoad_act!N34*100)</f>
        <v>6.1298718763626043</v>
      </c>
      <c r="O64" s="70">
        <f>IF(O22=0,"",O22/TrRoad_act!O34*100)</f>
        <v>6.2158265302710891</v>
      </c>
      <c r="P64" s="70">
        <f>IF(P22=0,"",P22/TrRoad_act!P34*100)</f>
        <v>6.2585051865329548</v>
      </c>
      <c r="Q64" s="70">
        <f>IF(Q22=0,"",Q22/TrRoad_act!Q34*100)</f>
        <v>6.2784933859290586</v>
      </c>
    </row>
    <row r="65" spans="1:17" ht="11.45" customHeight="1" x14ac:dyDescent="0.25">
      <c r="A65" s="62" t="s">
        <v>58</v>
      </c>
      <c r="B65" s="70">
        <f>IF(B24=0,"",B24/TrRoad_act!B35*100)</f>
        <v>5.4402184689420894</v>
      </c>
      <c r="C65" s="70">
        <f>IF(C24=0,"",C24/TrRoad_act!C35*100)</f>
        <v>5.711582181795805</v>
      </c>
      <c r="D65" s="70">
        <f>IF(D24=0,"",D24/TrRoad_act!D35*100)</f>
        <v>5.0078342978510451</v>
      </c>
      <c r="E65" s="70">
        <f>IF(E24=0,"",E24/TrRoad_act!E35*100)</f>
        <v>5.3108855496488516</v>
      </c>
      <c r="F65" s="70">
        <f>IF(F24=0,"",F24/TrRoad_act!F35*100)</f>
        <v>5.1900581671035146</v>
      </c>
      <c r="G65" s="70">
        <f>IF(G24=0,"",G24/TrRoad_act!G35*100)</f>
        <v>5.2807501083506043</v>
      </c>
      <c r="H65" s="70">
        <f>IF(H24=0,"",H24/TrRoad_act!H35*100)</f>
        <v>5.5087927831077046</v>
      </c>
      <c r="I65" s="70">
        <f>IF(I24=0,"",I24/TrRoad_act!I35*100)</f>
        <v>5.7756492442943914</v>
      </c>
      <c r="J65" s="70">
        <f>IF(J24=0,"",J24/TrRoad_act!J35*100)</f>
        <v>5.7314260934128605</v>
      </c>
      <c r="K65" s="70">
        <f>IF(K24=0,"",K24/TrRoad_act!K35*100)</f>
        <v>6.1875856134451652</v>
      </c>
      <c r="L65" s="70">
        <f>IF(L24=0,"",L24/TrRoad_act!L35*100)</f>
        <v>5.9376725384007045</v>
      </c>
      <c r="M65" s="70">
        <f>IF(M24=0,"",M24/TrRoad_act!M35*100)</f>
        <v>5.8215250456102705</v>
      </c>
      <c r="N65" s="70">
        <f>IF(N24=0,"",N24/TrRoad_act!N35*100)</f>
        <v>6.0885038195283583</v>
      </c>
      <c r="O65" s="70">
        <f>IF(O24=0,"",O24/TrRoad_act!O35*100)</f>
        <v>5.6857430347726963</v>
      </c>
      <c r="P65" s="70">
        <f>IF(P24=0,"",P24/TrRoad_act!P35*100)</f>
        <v>5.8072661399605154</v>
      </c>
      <c r="Q65" s="70">
        <f>IF(Q24=0,"",Q24/TrRoad_act!Q35*100)</f>
        <v>6.1012052239368835</v>
      </c>
    </row>
    <row r="66" spans="1:17" ht="11.45" customHeight="1" x14ac:dyDescent="0.25">
      <c r="A66" s="62" t="s">
        <v>57</v>
      </c>
      <c r="B66" s="70">
        <f>IF(B26=0,"",B26/TrRoad_act!B36*100)</f>
        <v>5.9827134176313539</v>
      </c>
      <c r="C66" s="70">
        <f>IF(C26=0,"",C26/TrRoad_act!C36*100)</f>
        <v>5.9377931989463733</v>
      </c>
      <c r="D66" s="70">
        <f>IF(D26=0,"",D26/TrRoad_act!D36*100)</f>
        <v>5.9208278464472199</v>
      </c>
      <c r="E66" s="70">
        <f>IF(E26=0,"",E26/TrRoad_act!E36*100)</f>
        <v>5.9029315215236462</v>
      </c>
      <c r="F66" s="70">
        <f>IF(F26=0,"",F26/TrRoad_act!F36*100)</f>
        <v>5.8030339696803894</v>
      </c>
      <c r="G66" s="70">
        <f>IF(G26=0,"",G26/TrRoad_act!G36*100)</f>
        <v>5.6949752819487394</v>
      </c>
      <c r="H66" s="70">
        <f>IF(H26=0,"",H26/TrRoad_act!H36*100)</f>
        <v>5.5453865605853592</v>
      </c>
      <c r="I66" s="70">
        <f>IF(I26=0,"",I26/TrRoad_act!I36*100)</f>
        <v>5.4664433457148069</v>
      </c>
      <c r="J66" s="70">
        <f>IF(J26=0,"",J26/TrRoad_act!J36*100)</f>
        <v>5.6471530723308527</v>
      </c>
      <c r="K66" s="70">
        <f>IF(K26=0,"",K26/TrRoad_act!K36*100)</f>
        <v>5.4041847740925801</v>
      </c>
      <c r="L66" s="70">
        <f>IF(L26=0,"",L26/TrRoad_act!L36*100)</f>
        <v>5.3336041641963083</v>
      </c>
      <c r="M66" s="70">
        <f>IF(M26=0,"",M26/TrRoad_act!M36*100)</f>
        <v>5.3443750448985616</v>
      </c>
      <c r="N66" s="70">
        <f>IF(N26=0,"",N26/TrRoad_act!N36*100)</f>
        <v>5.3495489701336556</v>
      </c>
      <c r="O66" s="70">
        <f>IF(O26=0,"",O26/TrRoad_act!O36*100)</f>
        <v>5.3611796788269084</v>
      </c>
      <c r="P66" s="70">
        <f>IF(P26=0,"",P26/TrRoad_act!P36*100)</f>
        <v>5.369594451833402</v>
      </c>
      <c r="Q66" s="70">
        <f>IF(Q26=0,"",Q26/TrRoad_act!Q36*100)</f>
        <v>5.3987749877150204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>
        <f>IF(K27=0,"",K27/TrRoad_act!K37*100)</f>
        <v>6.4118505423311962</v>
      </c>
      <c r="L67" s="70">
        <f>IF(L27=0,"",L27/TrRoad_act!L37*100)</f>
        <v>6.3796549330999444</v>
      </c>
      <c r="M67" s="70">
        <f>IF(M27=0,"",M27/TrRoad_act!M37*100)</f>
        <v>6.395604070432694</v>
      </c>
      <c r="N67" s="70">
        <f>IF(N27=0,"",N27/TrRoad_act!N37*100)</f>
        <v>6.3686825744019337</v>
      </c>
      <c r="O67" s="70">
        <f>IF(O27=0,"",O27/TrRoad_act!O37*100)</f>
        <v>6.2579578199148154</v>
      </c>
      <c r="P67" s="70">
        <f>IF(P27=0,"",P27/TrRoad_act!P37*100)</f>
        <v>6.2643126083239755</v>
      </c>
      <c r="Q67" s="70">
        <f>IF(Q27=0,"",Q27/TrRoad_act!Q37*100)</f>
        <v>6.2754002292633118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 t="str">
        <f>IF(O29=0,"",O29/TrRoad_act!O38*100)</f>
        <v/>
      </c>
      <c r="P68" s="70">
        <f>IF(P29=0,"",P29/TrRoad_act!P38*100)</f>
        <v>3.5351915545968069</v>
      </c>
      <c r="Q68" s="70">
        <f>IF(Q29=0,"",Q29/TrRoad_act!Q38*100)</f>
        <v>3.6359632874719781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 t="str">
        <f>IF(L32=0,"",L32/TrRoad_act!L39*100)</f>
        <v/>
      </c>
      <c r="M69" s="70" t="str">
        <f>IF(M32=0,"",M32/TrRoad_act!M39*100)</f>
        <v/>
      </c>
      <c r="N69" s="70">
        <f>IF(N32=0,"",N32/TrRoad_act!N39*100)</f>
        <v>2.5618101207952302</v>
      </c>
      <c r="O69" s="70">
        <f>IF(O32=0,"",O32/TrRoad_act!O39*100)</f>
        <v>2.5694009723218802</v>
      </c>
      <c r="P69" s="70">
        <f>IF(P32=0,"",P32/TrRoad_act!P39*100)</f>
        <v>2.5863142204809471</v>
      </c>
      <c r="Q69" s="70">
        <f>IF(Q32=0,"",Q32/TrRoad_act!Q39*100)</f>
        <v>2.6039598959076034</v>
      </c>
    </row>
    <row r="70" spans="1:17" ht="11.45" customHeight="1" x14ac:dyDescent="0.25">
      <c r="A70" s="19" t="s">
        <v>28</v>
      </c>
      <c r="B70" s="21">
        <f>IF(B33=0,"",B33/TrRoad_act!B40*100)</f>
        <v>50.752051737613101</v>
      </c>
      <c r="C70" s="21">
        <f>IF(C33=0,"",C33/TrRoad_act!C40*100)</f>
        <v>49.102397910505253</v>
      </c>
      <c r="D70" s="21">
        <f>IF(D33=0,"",D33/TrRoad_act!D40*100)</f>
        <v>49.607673018145157</v>
      </c>
      <c r="E70" s="21">
        <f>IF(E33=0,"",E33/TrRoad_act!E40*100)</f>
        <v>50.992079043626639</v>
      </c>
      <c r="F70" s="21">
        <f>IF(F33=0,"",F33/TrRoad_act!F40*100)</f>
        <v>50.798507563664351</v>
      </c>
      <c r="G70" s="21">
        <f>IF(G33=0,"",G33/TrRoad_act!G40*100)</f>
        <v>51.358008326460066</v>
      </c>
      <c r="H70" s="21">
        <f>IF(H33=0,"",H33/TrRoad_act!H40*100)</f>
        <v>52.005180645923687</v>
      </c>
      <c r="I70" s="21">
        <f>IF(I33=0,"",I33/TrRoad_act!I40*100)</f>
        <v>53.15223370948523</v>
      </c>
      <c r="J70" s="21">
        <f>IF(J33=0,"",J33/TrRoad_act!J40*100)</f>
        <v>53.345102655845281</v>
      </c>
      <c r="K70" s="21">
        <f>IF(K33=0,"",K33/TrRoad_act!K40*100)</f>
        <v>55.853128546003163</v>
      </c>
      <c r="L70" s="21">
        <f>IF(L33=0,"",L33/TrRoad_act!L40*100)</f>
        <v>56.14798016178694</v>
      </c>
      <c r="M70" s="21">
        <f>IF(M33=0,"",M33/TrRoad_act!M40*100)</f>
        <v>55.013857801370548</v>
      </c>
      <c r="N70" s="21">
        <f>IF(N33=0,"",N33/TrRoad_act!N40*100)</f>
        <v>56.138818344830952</v>
      </c>
      <c r="O70" s="21">
        <f>IF(O33=0,"",O33/TrRoad_act!O40*100)</f>
        <v>55.933166165359737</v>
      </c>
      <c r="P70" s="21">
        <f>IF(P33=0,"",P33/TrRoad_act!P40*100)</f>
        <v>54.816069008892953</v>
      </c>
      <c r="Q70" s="21">
        <f>IF(Q33=0,"",Q33/TrRoad_act!Q40*100)</f>
        <v>55.241702054978084</v>
      </c>
    </row>
    <row r="71" spans="1:17" ht="11.45" customHeight="1" x14ac:dyDescent="0.25">
      <c r="A71" s="62" t="s">
        <v>59</v>
      </c>
      <c r="B71" s="20">
        <f>IF(B34=0,"",B34/TrRoad_act!B41*100)</f>
        <v>17.655985709758287</v>
      </c>
      <c r="C71" s="20">
        <f>IF(C34=0,"",C34/TrRoad_act!C41*100)</f>
        <v>17.581849744982943</v>
      </c>
      <c r="D71" s="20">
        <f>IF(D34=0,"",D34/TrRoad_act!D41*100)</f>
        <v>17.514153209327862</v>
      </c>
      <c r="E71" s="20">
        <f>IF(E34=0,"",E34/TrRoad_act!E41*100)</f>
        <v>17.522104017334172</v>
      </c>
      <c r="F71" s="20">
        <f>IF(F34=0,"",F34/TrRoad_act!F41*100)</f>
        <v>17.519576161291006</v>
      </c>
      <c r="G71" s="20">
        <f>IF(G34=0,"",G34/TrRoad_act!G41*100)</f>
        <v>17.463604126933213</v>
      </c>
      <c r="H71" s="20">
        <f>IF(H34=0,"",H34/TrRoad_act!H41*100)</f>
        <v>17.373050669206528</v>
      </c>
      <c r="I71" s="20">
        <f>IF(I34=0,"",I34/TrRoad_act!I41*100)</f>
        <v>17.374113358055208</v>
      </c>
      <c r="J71" s="20">
        <f>IF(J34=0,"",J34/TrRoad_act!J41*100)</f>
        <v>17.228505775105592</v>
      </c>
      <c r="K71" s="20">
        <f>IF(K34=0,"",K34/TrRoad_act!K41*100)</f>
        <v>17.214089414709072</v>
      </c>
      <c r="L71" s="20">
        <f>IF(L34=0,"",L34/TrRoad_act!L41*100)</f>
        <v>17.162707891362782</v>
      </c>
      <c r="M71" s="20">
        <f>IF(M34=0,"",M34/TrRoad_act!M41*100)</f>
        <v>17.127112523715642</v>
      </c>
      <c r="N71" s="20">
        <f>IF(N34=0,"",N34/TrRoad_act!N41*100)</f>
        <v>17.090766040821464</v>
      </c>
      <c r="O71" s="20">
        <f>IF(O34=0,"",O34/TrRoad_act!O41*100)</f>
        <v>16.682035031114406</v>
      </c>
      <c r="P71" s="20">
        <f>IF(P34=0,"",P34/TrRoad_act!P41*100)</f>
        <v>16.645722716440183</v>
      </c>
      <c r="Q71" s="20">
        <f>IF(Q34=0,"",Q34/TrRoad_act!Q41*100)</f>
        <v>16.554164480454752</v>
      </c>
    </row>
    <row r="72" spans="1:17" ht="11.45" customHeight="1" x14ac:dyDescent="0.25">
      <c r="A72" s="62" t="s">
        <v>58</v>
      </c>
      <c r="B72" s="20">
        <f>IF(B36=0,"",B36/TrRoad_act!B42*100)</f>
        <v>50.850324062191589</v>
      </c>
      <c r="C72" s="20">
        <f>IF(C36=0,"",C36/TrRoad_act!C42*100)</f>
        <v>49.199895891472437</v>
      </c>
      <c r="D72" s="20">
        <f>IF(D36=0,"",D36/TrRoad_act!D42*100)</f>
        <v>49.708910907950184</v>
      </c>
      <c r="E72" s="20">
        <f>IF(E36=0,"",E36/TrRoad_act!E42*100)</f>
        <v>51.094471804435372</v>
      </c>
      <c r="F72" s="20">
        <f>IF(F36=0,"",F36/TrRoad_act!F42*100)</f>
        <v>50.895016824755714</v>
      </c>
      <c r="G72" s="20">
        <f>IF(G36=0,"",G36/TrRoad_act!G42*100)</f>
        <v>51.458416432868361</v>
      </c>
      <c r="H72" s="20">
        <f>IF(H36=0,"",H36/TrRoad_act!H42*100)</f>
        <v>52.109788924364828</v>
      </c>
      <c r="I72" s="20">
        <f>IF(I36=0,"",I36/TrRoad_act!I42*100)</f>
        <v>53.251129690207719</v>
      </c>
      <c r="J72" s="20">
        <f>IF(J36=0,"",J36/TrRoad_act!J42*100)</f>
        <v>53.456835687518435</v>
      </c>
      <c r="K72" s="20">
        <f>IF(K36=0,"",K36/TrRoad_act!K42*100)</f>
        <v>55.872326891305072</v>
      </c>
      <c r="L72" s="20">
        <f>IF(L36=0,"",L36/TrRoad_act!L42*100)</f>
        <v>55.840478228336387</v>
      </c>
      <c r="M72" s="20">
        <f>IF(M36=0,"",M36/TrRoad_act!M42*100)</f>
        <v>55.173052712564086</v>
      </c>
      <c r="N72" s="20">
        <f>IF(N36=0,"",N36/TrRoad_act!N42*100)</f>
        <v>56.326466236307894</v>
      </c>
      <c r="O72" s="20">
        <f>IF(O36=0,"",O36/TrRoad_act!O42*100)</f>
        <v>56.252861575835276</v>
      </c>
      <c r="P72" s="20">
        <f>IF(P36=0,"",P36/TrRoad_act!P42*100)</f>
        <v>55.292598605076584</v>
      </c>
      <c r="Q72" s="20">
        <f>IF(Q36=0,"",Q36/TrRoad_act!Q42*100)</f>
        <v>55.688722944789482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>
        <f>IF(I38=0,"",I38/TrRoad_act!I43*100)</f>
        <v>42.389205469887997</v>
      </c>
      <c r="J73" s="20">
        <f>IF(J38=0,"",J38/TrRoad_act!J43*100)</f>
        <v>42.495178483562718</v>
      </c>
      <c r="K73" s="20">
        <f>IF(K38=0,"",K38/TrRoad_act!K43*100)</f>
        <v>42.601416429771618</v>
      </c>
      <c r="L73" s="20">
        <f>IF(L38=0,"",L38/TrRoad_act!L43*100)</f>
        <v>42.707919970846042</v>
      </c>
      <c r="M73" s="20">
        <f>IF(M38=0,"",M38/TrRoad_act!M43*100)</f>
        <v>42.601947620330577</v>
      </c>
      <c r="N73" s="20">
        <f>IF(N38=0,"",N38/TrRoad_act!N43*100)</f>
        <v>42.708452489381408</v>
      </c>
      <c r="O73" s="20">
        <f>IF(O38=0,"",O38/TrRoad_act!O43*100)</f>
        <v>42.454746723844437</v>
      </c>
      <c r="P73" s="20">
        <f>IF(P38=0,"",P38/TrRoad_act!P43*100)</f>
        <v>42.537993174551907</v>
      </c>
      <c r="Q73" s="20">
        <f>IF(Q38=0,"",Q38/TrRoad_act!Q43*100)</f>
        <v>42.644338157488278</v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>
        <f>IF(K39=0,"",K39/TrRoad_act!K44*100)</f>
        <v>75.776093225624024</v>
      </c>
      <c r="L74" s="20">
        <f>IF(L39=0,"",L39/TrRoad_act!L44*100)</f>
        <v>143.5837397185438</v>
      </c>
      <c r="M74" s="20">
        <f>IF(M39=0,"",M39/TrRoad_act!M44*100)</f>
        <v>42.54448640190563</v>
      </c>
      <c r="N74" s="20">
        <f>IF(N39=0,"",N39/TrRoad_act!N44*100)</f>
        <v>42.644088507227792</v>
      </c>
      <c r="O74" s="20">
        <f>IF(O39=0,"",O39/TrRoad_act!O44*100)</f>
        <v>41.328739588852095</v>
      </c>
      <c r="P74" s="20">
        <f>IF(P39=0,"",P39/TrRoad_act!P44*100)</f>
        <v>41.525213297351769</v>
      </c>
      <c r="Q74" s="20">
        <f>IF(Q39=0,"",Q39/TrRoad_act!Q44*100)</f>
        <v>42.618005476318885</v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 t="str">
        <f>IF(J41=0,"",J41/TrRoad_act!J45*100)</f>
        <v/>
      </c>
      <c r="K75" s="20" t="str">
        <f>IF(K41=0,"",K41/TrRoad_act!K45*100)</f>
        <v/>
      </c>
      <c r="L75" s="20" t="str">
        <f>IF(L41=0,"",L41/TrRoad_act!L45*100)</f>
        <v/>
      </c>
      <c r="M75" s="20" t="str">
        <f>IF(M41=0,"",M41/TrRoad_act!M45*100)</f>
        <v/>
      </c>
      <c r="N75" s="20" t="str">
        <f>IF(N41=0,"",N41/TrRoad_act!N45*100)</f>
        <v/>
      </c>
      <c r="O75" s="20" t="str">
        <f>IF(O41=0,"",O41/TrRoad_act!O45*100)</f>
        <v/>
      </c>
      <c r="P75" s="20" t="str">
        <f>IF(P41=0,"",P41/TrRoad_act!P45*100)</f>
        <v/>
      </c>
      <c r="Q75" s="20">
        <f>IF(Q41=0,"",Q41/TrRoad_act!Q45*100)</f>
        <v>31.54851190288845</v>
      </c>
    </row>
    <row r="76" spans="1:17" ht="11.45" customHeight="1" x14ac:dyDescent="0.25">
      <c r="A76" s="25" t="s">
        <v>18</v>
      </c>
      <c r="B76" s="24">
        <f>IF(B42=0,"",B42/TrRoad_act!B46*100)</f>
        <v>20.047822361274093</v>
      </c>
      <c r="C76" s="24">
        <f>IF(C42=0,"",C42/TrRoad_act!C46*100)</f>
        <v>17.078129427676771</v>
      </c>
      <c r="D76" s="24">
        <f>IF(D42=0,"",D42/TrRoad_act!D46*100)</f>
        <v>19.365213779692922</v>
      </c>
      <c r="E76" s="24">
        <f>IF(E42=0,"",E42/TrRoad_act!E46*100)</f>
        <v>20.145860201538486</v>
      </c>
      <c r="F76" s="24">
        <f>IF(F42=0,"",F42/TrRoad_act!F46*100)</f>
        <v>20.17319942794478</v>
      </c>
      <c r="G76" s="24">
        <f>IF(G42=0,"",G42/TrRoad_act!G46*100)</f>
        <v>20.053832241797878</v>
      </c>
      <c r="H76" s="24">
        <f>IF(H42=0,"",H42/TrRoad_act!H46*100)</f>
        <v>19.980679480038273</v>
      </c>
      <c r="I76" s="24">
        <f>IF(I42=0,"",I42/TrRoad_act!I46*100)</f>
        <v>20.773914769218035</v>
      </c>
      <c r="J76" s="24">
        <f>IF(J42=0,"",J42/TrRoad_act!J46*100)</f>
        <v>20.271329379112117</v>
      </c>
      <c r="K76" s="24">
        <f>IF(K42=0,"",K42/TrRoad_act!K46*100)</f>
        <v>20.856194231216612</v>
      </c>
      <c r="L76" s="24">
        <f>IF(L42=0,"",L42/TrRoad_act!L46*100)</f>
        <v>21.860331044508229</v>
      </c>
      <c r="M76" s="24">
        <f>IF(M42=0,"",M42/TrRoad_act!M46*100)</f>
        <v>21.322225817350567</v>
      </c>
      <c r="N76" s="24">
        <f>IF(N42=0,"",N42/TrRoad_act!N46*100)</f>
        <v>21.987687462661636</v>
      </c>
      <c r="O76" s="24">
        <f>IF(O42=0,"",O42/TrRoad_act!O46*100)</f>
        <v>24.017954064975591</v>
      </c>
      <c r="P76" s="24">
        <f>IF(P42=0,"",P42/TrRoad_act!P46*100)</f>
        <v>21.829454135550979</v>
      </c>
      <c r="Q76" s="24">
        <f>IF(Q42=0,"",Q42/TrRoad_act!Q46*100)</f>
        <v>20.705273374242879</v>
      </c>
    </row>
    <row r="77" spans="1:17" ht="11.45" customHeight="1" x14ac:dyDescent="0.25">
      <c r="A77" s="23" t="s">
        <v>27</v>
      </c>
      <c r="B77" s="22">
        <f>IF(B43=0,"",B43/TrRoad_act!B47*100)</f>
        <v>9.1861785664880884</v>
      </c>
      <c r="C77" s="22">
        <f>IF(C43=0,"",C43/TrRoad_act!C47*100)</f>
        <v>8.3150409808816352</v>
      </c>
      <c r="D77" s="22">
        <f>IF(D43=0,"",D43/TrRoad_act!D47*100)</f>
        <v>8.6433367497197775</v>
      </c>
      <c r="E77" s="22">
        <f>IF(E43=0,"",E43/TrRoad_act!E47*100)</f>
        <v>8.7404521072168979</v>
      </c>
      <c r="F77" s="22">
        <f>IF(F43=0,"",F43/TrRoad_act!F47*100)</f>
        <v>8.6262494503968377</v>
      </c>
      <c r="G77" s="22">
        <f>IF(G43=0,"",G43/TrRoad_act!G47*100)</f>
        <v>8.8417046896467291</v>
      </c>
      <c r="H77" s="22">
        <f>IF(H43=0,"",H43/TrRoad_act!H47*100)</f>
        <v>8.491807446729899</v>
      </c>
      <c r="I77" s="22">
        <f>IF(I43=0,"",I43/TrRoad_act!I47*100)</f>
        <v>8.5185506666335584</v>
      </c>
      <c r="J77" s="22">
        <f>IF(J43=0,"",J43/TrRoad_act!J47*100)</f>
        <v>9.3841661841500965</v>
      </c>
      <c r="K77" s="22">
        <f>IF(K43=0,"",K43/TrRoad_act!K47*100)</f>
        <v>8.4961205768699237</v>
      </c>
      <c r="L77" s="22">
        <f>IF(L43=0,"",L43/TrRoad_act!L47*100)</f>
        <v>8.5202860943680605</v>
      </c>
      <c r="M77" s="22">
        <f>IF(M43=0,"",M43/TrRoad_act!M47*100)</f>
        <v>8.3999601149280654</v>
      </c>
      <c r="N77" s="22">
        <f>IF(N43=0,"",N43/TrRoad_act!N47*100)</f>
        <v>8.3418763782993306</v>
      </c>
      <c r="O77" s="22">
        <f>IF(O43=0,"",O43/TrRoad_act!O47*100)</f>
        <v>8.2487459429769814</v>
      </c>
      <c r="P77" s="22">
        <f>IF(P43=0,"",P43/TrRoad_act!P47*100)</f>
        <v>7.9593456631753448</v>
      </c>
      <c r="Q77" s="22">
        <f>IF(Q43=0,"",Q43/TrRoad_act!Q47*100)</f>
        <v>7.7081124960917693</v>
      </c>
    </row>
    <row r="78" spans="1:17" ht="11.45" customHeight="1" x14ac:dyDescent="0.25">
      <c r="A78" s="62" t="s">
        <v>59</v>
      </c>
      <c r="B78" s="70">
        <f>IF(B44=0,"",B44/TrRoad_act!B48*100)</f>
        <v>7.5427403515466267</v>
      </c>
      <c r="C78" s="70">
        <f>IF(C44=0,"",C44/TrRoad_act!C48*100)</f>
        <v>7.4344426523819092</v>
      </c>
      <c r="D78" s="70">
        <f>IF(D44=0,"",D44/TrRoad_act!D48*100)</f>
        <v>7.4161859517426238</v>
      </c>
      <c r="E78" s="70">
        <f>IF(E44=0,"",E44/TrRoad_act!E48*100)</f>
        <v>7.400266825016244</v>
      </c>
      <c r="F78" s="70">
        <f>IF(F44=0,"",F44/TrRoad_act!F48*100)</f>
        <v>7.3842458436575571</v>
      </c>
      <c r="G78" s="70">
        <f>IF(G44=0,"",G44/TrRoad_act!G48*100)</f>
        <v>7.3625538232932035</v>
      </c>
      <c r="H78" s="70">
        <f>IF(H44=0,"",H44/TrRoad_act!H48*100)</f>
        <v>7.325100009796925</v>
      </c>
      <c r="I78" s="70">
        <f>IF(I44=0,"",I44/TrRoad_act!I48*100)</f>
        <v>7.1994313203290057</v>
      </c>
      <c r="J78" s="70">
        <f>IF(J44=0,"",J44/TrRoad_act!J48*100)</f>
        <v>7.1426389705284574</v>
      </c>
      <c r="K78" s="70">
        <f>IF(K44=0,"",K44/TrRoad_act!K48*100)</f>
        <v>7.0569619138324979</v>
      </c>
      <c r="L78" s="70">
        <f>IF(L44=0,"",L44/TrRoad_act!L48*100)</f>
        <v>6.9701297784500698</v>
      </c>
      <c r="M78" s="70">
        <f>IF(M44=0,"",M44/TrRoad_act!M48*100)</f>
        <v>6.9706411746515347</v>
      </c>
      <c r="N78" s="70">
        <f>IF(N44=0,"",N44/TrRoad_act!N48*100)</f>
        <v>6.8808879304905997</v>
      </c>
      <c r="O78" s="70">
        <f>IF(O44=0,"",O44/TrRoad_act!O48*100)</f>
        <v>6.8842568156542132</v>
      </c>
      <c r="P78" s="70">
        <f>IF(P44=0,"",P44/TrRoad_act!P48*100)</f>
        <v>6.8914277921142411</v>
      </c>
      <c r="Q78" s="70">
        <f>IF(Q44=0,"",Q44/TrRoad_act!Q48*100)</f>
        <v>6.8595183800449115</v>
      </c>
    </row>
    <row r="79" spans="1:17" ht="11.45" customHeight="1" x14ac:dyDescent="0.25">
      <c r="A79" s="62" t="s">
        <v>58</v>
      </c>
      <c r="B79" s="70">
        <f>IF(B46=0,"",B46/TrRoad_act!B49*100)</f>
        <v>9.5651846138190528</v>
      </c>
      <c r="C79" s="70">
        <f>IF(C46=0,"",C46/TrRoad_act!C49*100)</f>
        <v>8.5110056863125614</v>
      </c>
      <c r="D79" s="70">
        <f>IF(D46=0,"",D46/TrRoad_act!D49*100)</f>
        <v>8.8806731712498177</v>
      </c>
      <c r="E79" s="70">
        <f>IF(E46=0,"",E46/TrRoad_act!E49*100)</f>
        <v>8.9600982092678727</v>
      </c>
      <c r="F79" s="70">
        <f>IF(F46=0,"",F46/TrRoad_act!F49*100)</f>
        <v>8.7983684411170646</v>
      </c>
      <c r="G79" s="70">
        <f>IF(G46=0,"",G46/TrRoad_act!G49*100)</f>
        <v>9.0182193606820569</v>
      </c>
      <c r="H79" s="70">
        <f>IF(H46=0,"",H46/TrRoad_act!H49*100)</f>
        <v>8.6172746631155341</v>
      </c>
      <c r="I79" s="70">
        <f>IF(I46=0,"",I46/TrRoad_act!I49*100)</f>
        <v>8.6344449882754262</v>
      </c>
      <c r="J79" s="70">
        <f>IF(J46=0,"",J46/TrRoad_act!J49*100)</f>
        <v>9.5741595337657088</v>
      </c>
      <c r="K79" s="70">
        <f>IF(K46=0,"",K46/TrRoad_act!K49*100)</f>
        <v>8.6113525746466006</v>
      </c>
      <c r="L79" s="70">
        <f>IF(L46=0,"",L46/TrRoad_act!L49*100)</f>
        <v>8.636189227992352</v>
      </c>
      <c r="M79" s="70">
        <f>IF(M46=0,"",M46/TrRoad_act!M49*100)</f>
        <v>8.5010371184937128</v>
      </c>
      <c r="N79" s="70">
        <f>IF(N46=0,"",N46/TrRoad_act!N49*100)</f>
        <v>8.4230661218079312</v>
      </c>
      <c r="O79" s="70">
        <f>IF(O46=0,"",O46/TrRoad_act!O49*100)</f>
        <v>8.3233940985450872</v>
      </c>
      <c r="P79" s="70">
        <f>IF(P46=0,"",P46/TrRoad_act!P49*100)</f>
        <v>8.0187711050626671</v>
      </c>
      <c r="Q79" s="70">
        <f>IF(Q46=0,"",Q46/TrRoad_act!Q49*100)</f>
        <v>7.7499809943715565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>
        <f>IF(I48=0,"",I48/TrRoad_act!I50*100)</f>
        <v>5.2748946982874241</v>
      </c>
      <c r="J80" s="70">
        <f>IF(J48=0,"",J48/TrRoad_act!J50*100)</f>
        <v>5.2696034650146668</v>
      </c>
      <c r="K80" s="70">
        <f>IF(K48=0,"",K48/TrRoad_act!K50*100)</f>
        <v>5.2774956260193697</v>
      </c>
      <c r="L80" s="70">
        <f>IF(L48=0,"",L48/TrRoad_act!L50*100)</f>
        <v>5.2887626022031249</v>
      </c>
      <c r="M80" s="70">
        <f>IF(M48=0,"",M48/TrRoad_act!M50*100)</f>
        <v>5.3008921646660747</v>
      </c>
      <c r="N80" s="70">
        <f>IF(N48=0,"",N48/TrRoad_act!N50*100)</f>
        <v>5.3144881477657364</v>
      </c>
      <c r="O80" s="70">
        <f>IF(O48=0,"",O48/TrRoad_act!O50*100)</f>
        <v>5.3315022296839336</v>
      </c>
      <c r="P80" s="70">
        <f>IF(P48=0,"",P48/TrRoad_act!P50*100)</f>
        <v>5.3553743950805792</v>
      </c>
      <c r="Q80" s="70">
        <f>IF(Q48=0,"",Q48/TrRoad_act!Q50*100)</f>
        <v>5.3835425081926802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>
        <f>IF(K49=0,"",K49/TrRoad_act!K51*100)</f>
        <v>8.642059426620305</v>
      </c>
      <c r="L81" s="70">
        <f>IF(L49=0,"",L49/TrRoad_act!L51*100)</f>
        <v>8.650363115019136</v>
      </c>
      <c r="M81" s="70">
        <f>IF(M49=0,"",M49/TrRoad_act!M51*100)</f>
        <v>8.6622763819295212</v>
      </c>
      <c r="N81" s="70">
        <f>IF(N49=0,"",N49/TrRoad_act!N51*100)</f>
        <v>8.5607055836576276</v>
      </c>
      <c r="O81" s="70">
        <f>IF(O49=0,"",O49/TrRoad_act!O51*100)</f>
        <v>8.5821073476167733</v>
      </c>
      <c r="P81" s="70">
        <f>IF(P49=0,"",P49/TrRoad_act!P51*100)</f>
        <v>8.580933098939191</v>
      </c>
      <c r="Q81" s="70">
        <f>IF(Q49=0,"",Q49/TrRoad_act!Q51*100)</f>
        <v>8.5698384683331739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>
        <f>IF(E51=0,"",E51/TrRoad_act!E52*100)</f>
        <v>3.9707479813339317</v>
      </c>
      <c r="F82" s="70">
        <f>IF(F51=0,"",F51/TrRoad_act!F52*100)</f>
        <v>3.9806748512872656</v>
      </c>
      <c r="G82" s="70">
        <f>IF(G51=0,"",G51/TrRoad_act!G52*100)</f>
        <v>3.9778094015687673</v>
      </c>
      <c r="H82" s="70">
        <f>IF(H51=0,"",H51/TrRoad_act!H52*100)</f>
        <v>3.9877539250726879</v>
      </c>
      <c r="I82" s="70">
        <f>IF(I51=0,"",I51/TrRoad_act!I52*100)</f>
        <v>3.9977233098853695</v>
      </c>
      <c r="J82" s="70">
        <f>IF(J51=0,"",J51/TrRoad_act!J52*100)</f>
        <v>3.9872716112485538</v>
      </c>
      <c r="K82" s="70">
        <f>IF(K51=0,"",K51/TrRoad_act!K52*100)</f>
        <v>3.9920609956006241</v>
      </c>
      <c r="L82" s="70">
        <f>IF(L51=0,"",L51/TrRoad_act!L52*100)</f>
        <v>4.0020411480896252</v>
      </c>
      <c r="M82" s="70">
        <f>IF(M51=0,"",M51/TrRoad_act!M52*100)</f>
        <v>4.0042832397236028</v>
      </c>
      <c r="N82" s="70">
        <f>IF(N51=0,"",N51/TrRoad_act!N52*100)</f>
        <v>4.0151768350350068</v>
      </c>
      <c r="O82" s="70">
        <f>IF(O51=0,"",O51/TrRoad_act!O52*100)</f>
        <v>4.0252147771225948</v>
      </c>
      <c r="P82" s="70">
        <f>IF(P51=0,"",P51/TrRoad_act!P52*100)</f>
        <v>4.0395069370605619</v>
      </c>
      <c r="Q82" s="70">
        <f>IF(Q51=0,"",Q51/TrRoad_act!Q52*100)</f>
        <v>4.0887275474613922</v>
      </c>
    </row>
    <row r="83" spans="1:17" ht="11.45" customHeight="1" x14ac:dyDescent="0.25">
      <c r="A83" s="19" t="s">
        <v>24</v>
      </c>
      <c r="B83" s="21">
        <f>IF(B52=0,"",B52/TrRoad_act!B53*100)</f>
        <v>36.342949060833533</v>
      </c>
      <c r="C83" s="21">
        <f>IF(C52=0,"",C52/TrRoad_act!C53*100)</f>
        <v>29.865695475361733</v>
      </c>
      <c r="D83" s="21">
        <f>IF(D52=0,"",D52/TrRoad_act!D53*100)</f>
        <v>33.974061400964118</v>
      </c>
      <c r="E83" s="21">
        <f>IF(E52=0,"",E52/TrRoad_act!E53*100)</f>
        <v>35.706334349138203</v>
      </c>
      <c r="F83" s="21">
        <f>IF(F52=0,"",F52/TrRoad_act!F53*100)</f>
        <v>35.669829432491376</v>
      </c>
      <c r="G83" s="21">
        <f>IF(G52=0,"",G52/TrRoad_act!G53*100)</f>
        <v>36.059321677308553</v>
      </c>
      <c r="H83" s="21">
        <f>IF(H52=0,"",H52/TrRoad_act!H53*100)</f>
        <v>36.546195671725243</v>
      </c>
      <c r="I83" s="21">
        <f>IF(I52=0,"",I52/TrRoad_act!I53*100)</f>
        <v>38.129140304120227</v>
      </c>
      <c r="J83" s="21">
        <f>IF(J52=0,"",J52/TrRoad_act!J53*100)</f>
        <v>37.097316455968418</v>
      </c>
      <c r="K83" s="21">
        <f>IF(K52=0,"",K52/TrRoad_act!K53*100)</f>
        <v>42.539206002178545</v>
      </c>
      <c r="L83" s="21">
        <f>IF(L52=0,"",L52/TrRoad_act!L53*100)</f>
        <v>44.750593330734773</v>
      </c>
      <c r="M83" s="21">
        <f>IF(M52=0,"",M52/TrRoad_act!M53*100)</f>
        <v>43.674600659012903</v>
      </c>
      <c r="N83" s="21">
        <f>IF(N52=0,"",N52/TrRoad_act!N53*100)</f>
        <v>45.58522890106147</v>
      </c>
      <c r="O83" s="21">
        <f>IF(O52=0,"",O52/TrRoad_act!O53*100)</f>
        <v>50.623358321942192</v>
      </c>
      <c r="P83" s="21">
        <f>IF(P52=0,"",P52/TrRoad_act!P53*100)</f>
        <v>45.869601515541333</v>
      </c>
      <c r="Q83" s="21">
        <f>IF(Q52=0,"",Q52/TrRoad_act!Q53*100)</f>
        <v>45.328430697288994</v>
      </c>
    </row>
    <row r="84" spans="1:17" ht="11.45" customHeight="1" x14ac:dyDescent="0.25">
      <c r="A84" s="17" t="s">
        <v>23</v>
      </c>
      <c r="B84" s="20">
        <f>IF(B53=0,"",B53/TrRoad_act!B54*100)</f>
        <v>40.253183021569228</v>
      </c>
      <c r="C84" s="20">
        <f>IF(C53=0,"",C53/TrRoad_act!C54*100)</f>
        <v>38.295207399378917</v>
      </c>
      <c r="D84" s="20">
        <f>IF(D53=0,"",D53/TrRoad_act!D54*100)</f>
        <v>39.560357320799071</v>
      </c>
      <c r="E84" s="20">
        <f>IF(E53=0,"",E53/TrRoad_act!E54*100)</f>
        <v>40.092555034786919</v>
      </c>
      <c r="F84" s="20">
        <f>IF(F53=0,"",F53/TrRoad_act!F54*100)</f>
        <v>40.087801540493231</v>
      </c>
      <c r="G84" s="20">
        <f>IF(G53=0,"",G53/TrRoad_act!G54*100)</f>
        <v>40.214283111925312</v>
      </c>
      <c r="H84" s="20">
        <f>IF(H53=0,"",H53/TrRoad_act!H54*100)</f>
        <v>40.317159292885499</v>
      </c>
      <c r="I84" s="20">
        <f>IF(I53=0,"",I53/TrRoad_act!I54*100)</f>
        <v>40.752832219598147</v>
      </c>
      <c r="J84" s="20">
        <f>IF(J53=0,"",J53/TrRoad_act!J54*100)</f>
        <v>40.55258920019088</v>
      </c>
      <c r="K84" s="20">
        <f>IF(K53=0,"",K53/TrRoad_act!K54*100)</f>
        <v>42.041869755075425</v>
      </c>
      <c r="L84" s="20">
        <f>IF(L53=0,"",L53/TrRoad_act!L54*100)</f>
        <v>42.74955485183829</v>
      </c>
      <c r="M84" s="20">
        <f>IF(M53=0,"",M53/TrRoad_act!M54*100)</f>
        <v>42.451829754336472</v>
      </c>
      <c r="N84" s="20">
        <f>IF(N53=0,"",N53/TrRoad_act!N54*100)</f>
        <v>42.984444247562024</v>
      </c>
      <c r="O84" s="20">
        <f>IF(O53=0,"",O53/TrRoad_act!O54*100)</f>
        <v>44.408989250272036</v>
      </c>
      <c r="P84" s="20">
        <f>IF(P53=0,"",P53/TrRoad_act!P54*100)</f>
        <v>42.984058889524576</v>
      </c>
      <c r="Q84" s="20">
        <f>IF(Q53=0,"",Q53/TrRoad_act!Q54*100)</f>
        <v>42.791870827379412</v>
      </c>
    </row>
    <row r="85" spans="1:17" ht="11.45" customHeight="1" x14ac:dyDescent="0.25">
      <c r="A85" s="15" t="s">
        <v>22</v>
      </c>
      <c r="B85" s="69">
        <f>IF(B55=0,"",B55/TrRoad_act!B55*100)</f>
        <v>34.036077302786047</v>
      </c>
      <c r="C85" s="69">
        <f>IF(C55=0,"",C55/TrRoad_act!C55*100)</f>
        <v>22.04635074007486</v>
      </c>
      <c r="D85" s="69">
        <f>IF(D55=0,"",D55/TrRoad_act!D55*100)</f>
        <v>27.409282719553328</v>
      </c>
      <c r="E85" s="69">
        <f>IF(E55=0,"",E55/TrRoad_act!E55*100)</f>
        <v>29.744117392439083</v>
      </c>
      <c r="F85" s="69">
        <f>IF(F55=0,"",F55/TrRoad_act!F55*100)</f>
        <v>30.206418122399658</v>
      </c>
      <c r="G85" s="69">
        <f>IF(G55=0,"",G55/TrRoad_act!G55*100)</f>
        <v>31.063364135027268</v>
      </c>
      <c r="H85" s="69">
        <f>IF(H55=0,"",H55/TrRoad_act!H55*100)</f>
        <v>30.563528972785409</v>
      </c>
      <c r="I85" s="69">
        <f>IF(I55=0,"",I55/TrRoad_act!I55*100)</f>
        <v>34.292104809288375</v>
      </c>
      <c r="J85" s="69">
        <f>IF(J55=0,"",J55/TrRoad_act!J55*100)</f>
        <v>28.503102030704362</v>
      </c>
      <c r="K85" s="69">
        <f>IF(K55=0,"",K55/TrRoad_act!K55*100)</f>
        <v>43.742626036884261</v>
      </c>
      <c r="L85" s="69">
        <f>IF(L55=0,"",L55/TrRoad_act!L55*100)</f>
        <v>49.464041005245086</v>
      </c>
      <c r="M85" s="69">
        <f>IF(M55=0,"",M55/TrRoad_act!M55*100)</f>
        <v>46.537540002463459</v>
      </c>
      <c r="N85" s="69">
        <f>IF(N55=0,"",N55/TrRoad_act!N55*100)</f>
        <v>51.398375188570341</v>
      </c>
      <c r="O85" s="69">
        <f>IF(O55=0,"",O55/TrRoad_act!O55*100)</f>
        <v>63.913867931565328</v>
      </c>
      <c r="P85" s="69">
        <f>IF(P55=0,"",P55/TrRoad_act!P55*100)</f>
        <v>51.355154136830947</v>
      </c>
      <c r="Q85" s="69">
        <f>IF(Q55=0,"",Q55/TrRoad_act!Q55*100)</f>
        <v>49.55659039848662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48.378583143067388</v>
      </c>
      <c r="C88" s="79">
        <f>IF(TrRoad_act!C4=0,"",C18/TrRoad_act!C4*1000)</f>
        <v>45.908419090227788</v>
      </c>
      <c r="D88" s="79">
        <f>IF(TrRoad_act!D4=0,"",D18/TrRoad_act!D4*1000)</f>
        <v>44.439952528077526</v>
      </c>
      <c r="E88" s="79">
        <f>IF(TrRoad_act!E4=0,"",E18/TrRoad_act!E4*1000)</f>
        <v>46.064298202000309</v>
      </c>
      <c r="F88" s="79">
        <f>IF(TrRoad_act!F4=0,"",F18/TrRoad_act!F4*1000)</f>
        <v>45.183695415239747</v>
      </c>
      <c r="G88" s="79">
        <f>IF(TrRoad_act!G4=0,"",G18/TrRoad_act!G4*1000)</f>
        <v>45.759954190446244</v>
      </c>
      <c r="H88" s="79">
        <f>IF(TrRoad_act!H4=0,"",H18/TrRoad_act!H4*1000)</f>
        <v>46.625199093009428</v>
      </c>
      <c r="I88" s="79">
        <f>IF(TrRoad_act!I4=0,"",I18/TrRoad_act!I4*1000)</f>
        <v>48.185639918659255</v>
      </c>
      <c r="J88" s="79">
        <f>IF(TrRoad_act!J4=0,"",J18/TrRoad_act!J4*1000)</f>
        <v>45.449473074897504</v>
      </c>
      <c r="K88" s="79">
        <f>IF(TrRoad_act!K4=0,"",K18/TrRoad_act!K4*1000)</f>
        <v>47.700509324864541</v>
      </c>
      <c r="L88" s="79">
        <f>IF(TrRoad_act!L4=0,"",L18/TrRoad_act!L4*1000)</f>
        <v>47.659947766803512</v>
      </c>
      <c r="M88" s="79">
        <f>IF(TrRoad_act!M4=0,"",M18/TrRoad_act!M4*1000)</f>
        <v>47.751673280923434</v>
      </c>
      <c r="N88" s="79">
        <f>IF(TrRoad_act!N4=0,"",N18/TrRoad_act!N4*1000)</f>
        <v>45.439645194662049</v>
      </c>
      <c r="O88" s="79">
        <f>IF(TrRoad_act!O4=0,"",O18/TrRoad_act!O4*1000)</f>
        <v>44.141373502783544</v>
      </c>
      <c r="P88" s="79">
        <f>IF(TrRoad_act!P4=0,"",P18/TrRoad_act!P4*1000)</f>
        <v>45.035270356680748</v>
      </c>
      <c r="Q88" s="79">
        <f>IF(TrRoad_act!Q4=0,"",Q18/TrRoad_act!Q4*1000)</f>
        <v>47.291845632757926</v>
      </c>
    </row>
    <row r="89" spans="1:17" ht="11.45" customHeight="1" x14ac:dyDescent="0.25">
      <c r="A89" s="23" t="s">
        <v>30</v>
      </c>
      <c r="B89" s="78">
        <f>IF(TrRoad_act!B5=0,"",B19/TrRoad_act!B5*1000)</f>
        <v>34.57949676236332</v>
      </c>
      <c r="C89" s="78">
        <f>IF(TrRoad_act!C5=0,"",C19/TrRoad_act!C5*1000)</f>
        <v>34.582230142724377</v>
      </c>
      <c r="D89" s="78">
        <f>IF(TrRoad_act!D5=0,"",D19/TrRoad_act!D5*1000)</f>
        <v>34.114548768781809</v>
      </c>
      <c r="E89" s="78">
        <f>IF(TrRoad_act!E5=0,"",E19/TrRoad_act!E5*1000)</f>
        <v>32.88271622097129</v>
      </c>
      <c r="F89" s="78">
        <f>IF(TrRoad_act!F5=0,"",F19/TrRoad_act!F5*1000)</f>
        <v>31.963294191855443</v>
      </c>
      <c r="G89" s="78">
        <f>IF(TrRoad_act!G5=0,"",G19/TrRoad_act!G5*1000)</f>
        <v>31.127765263404246</v>
      </c>
      <c r="H89" s="78">
        <f>IF(TrRoad_act!H5=0,"",H19/TrRoad_act!H5*1000)</f>
        <v>30.463282275164779</v>
      </c>
      <c r="I89" s="78">
        <f>IF(TrRoad_act!I5=0,"",I19/TrRoad_act!I5*1000)</f>
        <v>30.088600980011243</v>
      </c>
      <c r="J89" s="78">
        <f>IF(TrRoad_act!J5=0,"",J19/TrRoad_act!J5*1000)</f>
        <v>29.778596033680429</v>
      </c>
      <c r="K89" s="78">
        <f>IF(TrRoad_act!K5=0,"",K19/TrRoad_act!K5*1000)</f>
        <v>29.590396565002578</v>
      </c>
      <c r="L89" s="78">
        <f>IF(TrRoad_act!L5=0,"",L19/TrRoad_act!L5*1000)</f>
        <v>29.50619364654105</v>
      </c>
      <c r="M89" s="78">
        <f>IF(TrRoad_act!M5=0,"",M19/TrRoad_act!M5*1000)</f>
        <v>29.386263755049143</v>
      </c>
      <c r="N89" s="78">
        <f>IF(TrRoad_act!N5=0,"",N19/TrRoad_act!N5*1000)</f>
        <v>29.292656707197665</v>
      </c>
      <c r="O89" s="78">
        <f>IF(TrRoad_act!O5=0,"",O19/TrRoad_act!O5*1000)</f>
        <v>29.123126452940816</v>
      </c>
      <c r="P89" s="78">
        <f>IF(TrRoad_act!P5=0,"",P19/TrRoad_act!P5*1000)</f>
        <v>28.907613100238216</v>
      </c>
      <c r="Q89" s="78">
        <f>IF(TrRoad_act!Q5=0,"",Q19/TrRoad_act!Q5*1000)</f>
        <v>28.809792017567911</v>
      </c>
    </row>
    <row r="90" spans="1:17" ht="11.45" customHeight="1" x14ac:dyDescent="0.25">
      <c r="A90" s="19" t="s">
        <v>29</v>
      </c>
      <c r="B90" s="76">
        <f>IF(TrRoad_act!B6=0,"",B21/TrRoad_act!B6*1000)</f>
        <v>48.112344904447511</v>
      </c>
      <c r="C90" s="76">
        <f>IF(TrRoad_act!C6=0,"",C21/TrRoad_act!C6*1000)</f>
        <v>45.776821808776461</v>
      </c>
      <c r="D90" s="76">
        <f>IF(TrRoad_act!D6=0,"",D21/TrRoad_act!D6*1000)</f>
        <v>44.287044237680448</v>
      </c>
      <c r="E90" s="76">
        <f>IF(TrRoad_act!E6=0,"",E21/TrRoad_act!E6*1000)</f>
        <v>46.430255458440001</v>
      </c>
      <c r="F90" s="76">
        <f>IF(TrRoad_act!F6=0,"",F21/TrRoad_act!F6*1000)</f>
        <v>44.918348751821306</v>
      </c>
      <c r="G90" s="76">
        <f>IF(TrRoad_act!G6=0,"",G21/TrRoad_act!G6*1000)</f>
        <v>45.676147681865814</v>
      </c>
      <c r="H90" s="76">
        <f>IF(TrRoad_act!H6=0,"",H21/TrRoad_act!H6*1000)</f>
        <v>46.963050895945351</v>
      </c>
      <c r="I90" s="76">
        <f>IF(TrRoad_act!I6=0,"",I21/TrRoad_act!I6*1000)</f>
        <v>49.093980479897297</v>
      </c>
      <c r="J90" s="76">
        <f>IF(TrRoad_act!J6=0,"",J21/TrRoad_act!J6*1000)</f>
        <v>46.452116059292777</v>
      </c>
      <c r="K90" s="76">
        <f>IF(TrRoad_act!K6=0,"",K21/TrRoad_act!K6*1000)</f>
        <v>47.742344684272226</v>
      </c>
      <c r="L90" s="76">
        <f>IF(TrRoad_act!L6=0,"",L21/TrRoad_act!L6*1000)</f>
        <v>47.328835562849569</v>
      </c>
      <c r="M90" s="76">
        <f>IF(TrRoad_act!M6=0,"",M21/TrRoad_act!M6*1000)</f>
        <v>47.531713187555987</v>
      </c>
      <c r="N90" s="76">
        <f>IF(TrRoad_act!N6=0,"",N21/TrRoad_act!N6*1000)</f>
        <v>45.22726809051597</v>
      </c>
      <c r="O90" s="76">
        <f>IF(TrRoad_act!O6=0,"",O21/TrRoad_act!O6*1000)</f>
        <v>44.190445688161475</v>
      </c>
      <c r="P90" s="76">
        <f>IF(TrRoad_act!P6=0,"",P21/TrRoad_act!P6*1000)</f>
        <v>45.406590081889192</v>
      </c>
      <c r="Q90" s="76">
        <f>IF(TrRoad_act!Q6=0,"",Q21/TrRoad_act!Q6*1000)</f>
        <v>47.25232288591279</v>
      </c>
    </row>
    <row r="91" spans="1:17" ht="11.45" customHeight="1" x14ac:dyDescent="0.25">
      <c r="A91" s="62" t="s">
        <v>59</v>
      </c>
      <c r="B91" s="77">
        <f>IF(TrRoad_act!B7=0,"",B22/TrRoad_act!B7*1000)</f>
        <v>51.512858174814049</v>
      </c>
      <c r="C91" s="77">
        <f>IF(TrRoad_act!C7=0,"",C22/TrRoad_act!C7*1000)</f>
        <v>47.909975764464583</v>
      </c>
      <c r="D91" s="77">
        <f>IF(TrRoad_act!D7=0,"",D22/TrRoad_act!D7*1000)</f>
        <v>47.694995296468583</v>
      </c>
      <c r="E91" s="77">
        <f>IF(TrRoad_act!E7=0,"",E22/TrRoad_act!E7*1000)</f>
        <v>51.048339787896751</v>
      </c>
      <c r="F91" s="77">
        <f>IF(TrRoad_act!F7=0,"",F22/TrRoad_act!F7*1000)</f>
        <v>49.884249779103726</v>
      </c>
      <c r="G91" s="77">
        <f>IF(TrRoad_act!G7=0,"",G22/TrRoad_act!G7*1000)</f>
        <v>51.479628275993967</v>
      </c>
      <c r="H91" s="77">
        <f>IF(TrRoad_act!H7=0,"",H22/TrRoad_act!H7*1000)</f>
        <v>54.17961302078669</v>
      </c>
      <c r="I91" s="77">
        <f>IF(TrRoad_act!I7=0,"",I22/TrRoad_act!I7*1000)</f>
        <v>57.435341521156232</v>
      </c>
      <c r="J91" s="77">
        <f>IF(TrRoad_act!J7=0,"",J22/TrRoad_act!J7*1000)</f>
        <v>49.255871952670297</v>
      </c>
      <c r="K91" s="77">
        <f>IF(TrRoad_act!K7=0,"",K22/TrRoad_act!K7*1000)</f>
        <v>50.02005515125596</v>
      </c>
      <c r="L91" s="77">
        <f>IF(TrRoad_act!L7=0,"",L22/TrRoad_act!L7*1000)</f>
        <v>49.148990833153562</v>
      </c>
      <c r="M91" s="77">
        <f>IF(TrRoad_act!M7=0,"",M22/TrRoad_act!M7*1000)</f>
        <v>50.289426555448173</v>
      </c>
      <c r="N91" s="77">
        <f>IF(TrRoad_act!N7=0,"",N22/TrRoad_act!N7*1000)</f>
        <v>46.837056203865856</v>
      </c>
      <c r="O91" s="77">
        <f>IF(TrRoad_act!O7=0,"",O22/TrRoad_act!O7*1000)</f>
        <v>47.559266896931767</v>
      </c>
      <c r="P91" s="77">
        <f>IF(TrRoad_act!P7=0,"",P22/TrRoad_act!P7*1000)</f>
        <v>48.904735292623364</v>
      </c>
      <c r="Q91" s="77">
        <f>IF(TrRoad_act!Q7=0,"",Q22/TrRoad_act!Q7*1000)</f>
        <v>49.823051741809181</v>
      </c>
    </row>
    <row r="92" spans="1:17" ht="11.45" customHeight="1" x14ac:dyDescent="0.25">
      <c r="A92" s="62" t="s">
        <v>58</v>
      </c>
      <c r="B92" s="77">
        <f>IF(TrRoad_act!B8=0,"",B24/TrRoad_act!B8*1000)</f>
        <v>36.123000648954523</v>
      </c>
      <c r="C92" s="77">
        <f>IF(TrRoad_act!C8=0,"",C24/TrRoad_act!C8*1000)</f>
        <v>38.770786950914861</v>
      </c>
      <c r="D92" s="77">
        <f>IF(TrRoad_act!D8=0,"",D24/TrRoad_act!D8*1000)</f>
        <v>34.2957516080304</v>
      </c>
      <c r="E92" s="77">
        <f>IF(TrRoad_act!E8=0,"",E24/TrRoad_act!E8*1000)</f>
        <v>36.792737184975294</v>
      </c>
      <c r="F92" s="77">
        <f>IF(TrRoad_act!F8=0,"",F24/TrRoad_act!F8*1000)</f>
        <v>36.276534451819963</v>
      </c>
      <c r="G92" s="77">
        <f>IF(TrRoad_act!G8=0,"",G24/TrRoad_act!G8*1000)</f>
        <v>37.234405317263793</v>
      </c>
      <c r="H92" s="77">
        <f>IF(TrRoad_act!H8=0,"",H24/TrRoad_act!H8*1000)</f>
        <v>38.505162721652532</v>
      </c>
      <c r="I92" s="77">
        <f>IF(TrRoad_act!I8=0,"",I24/TrRoad_act!I8*1000)</f>
        <v>40.923818412642802</v>
      </c>
      <c r="J92" s="77">
        <f>IF(TrRoad_act!J8=0,"",J24/TrRoad_act!J8*1000)</f>
        <v>42.983997509021776</v>
      </c>
      <c r="K92" s="77">
        <f>IF(TrRoad_act!K8=0,"",K24/TrRoad_act!K8*1000)</f>
        <v>45.647745916222377</v>
      </c>
      <c r="L92" s="77">
        <f>IF(TrRoad_act!L8=0,"",L24/TrRoad_act!L8*1000)</f>
        <v>45.546853699240202</v>
      </c>
      <c r="M92" s="77">
        <f>IF(TrRoad_act!M8=0,"",M24/TrRoad_act!M8*1000)</f>
        <v>44.751495597213825</v>
      </c>
      <c r="N92" s="77">
        <f>IF(TrRoad_act!N8=0,"",N24/TrRoad_act!N8*1000)</f>
        <v>43.979004775633584</v>
      </c>
      <c r="O92" s="77">
        <f>IF(TrRoad_act!O8=0,"",O24/TrRoad_act!O8*1000)</f>
        <v>41.126344997705118</v>
      </c>
      <c r="P92" s="77">
        <f>IF(TrRoad_act!P8=0,"",P24/TrRoad_act!P8*1000)</f>
        <v>42.899145963188005</v>
      </c>
      <c r="Q92" s="77">
        <f>IF(TrRoad_act!Q8=0,"",Q24/TrRoad_act!Q8*1000)</f>
        <v>45.770656134114432</v>
      </c>
    </row>
    <row r="93" spans="1:17" ht="11.45" customHeight="1" x14ac:dyDescent="0.25">
      <c r="A93" s="62" t="s">
        <v>57</v>
      </c>
      <c r="B93" s="77">
        <f>IF(TrRoad_act!B9=0,"",B26/TrRoad_act!B9*1000)</f>
        <v>42.826173610798541</v>
      </c>
      <c r="C93" s="77">
        <f>IF(TrRoad_act!C9=0,"",C26/TrRoad_act!C9*1000)</f>
        <v>43.42335362736064</v>
      </c>
      <c r="D93" s="77">
        <f>IF(TrRoad_act!D9=0,"",D26/TrRoad_act!D9*1000)</f>
        <v>43.626699619674966</v>
      </c>
      <c r="E93" s="77">
        <f>IF(TrRoad_act!E9=0,"",E26/TrRoad_act!E9*1000)</f>
        <v>43.83350533218205</v>
      </c>
      <c r="F93" s="77">
        <f>IF(TrRoad_act!F9=0,"",F26/TrRoad_act!F9*1000)</f>
        <v>43.381037566088381</v>
      </c>
      <c r="G93" s="77">
        <f>IF(TrRoad_act!G9=0,"",G26/TrRoad_act!G9*1000)</f>
        <v>42.859092328067838</v>
      </c>
      <c r="H93" s="77">
        <f>IF(TrRoad_act!H9=0,"",H26/TrRoad_act!H9*1000)</f>
        <v>41.29426412826821</v>
      </c>
      <c r="I93" s="77">
        <f>IF(TrRoad_act!I9=0,"",I26/TrRoad_act!I9*1000)</f>
        <v>41.206405410540924</v>
      </c>
      <c r="J93" s="77">
        <f>IF(TrRoad_act!J9=0,"",J26/TrRoad_act!J9*1000)</f>
        <v>45.185849478337275</v>
      </c>
      <c r="K93" s="77">
        <f>IF(TrRoad_act!K9=0,"",K26/TrRoad_act!K9*1000)</f>
        <v>42.543714956841306</v>
      </c>
      <c r="L93" s="77">
        <f>IF(TrRoad_act!L9=0,"",L26/TrRoad_act!L9*1000)</f>
        <v>43.62476990972872</v>
      </c>
      <c r="M93" s="77">
        <f>IF(TrRoad_act!M9=0,"",M26/TrRoad_act!M9*1000)</f>
        <v>43.763878909972561</v>
      </c>
      <c r="N93" s="77">
        <f>IF(TrRoad_act!N9=0,"",N26/TrRoad_act!N9*1000)</f>
        <v>41.119403488664062</v>
      </c>
      <c r="O93" s="77">
        <f>IF(TrRoad_act!O9=0,"",O26/TrRoad_act!O9*1000)</f>
        <v>41.222525344233979</v>
      </c>
      <c r="P93" s="77">
        <f>IF(TrRoad_act!P9=0,"",P26/TrRoad_act!P9*1000)</f>
        <v>42.053373937170328</v>
      </c>
      <c r="Q93" s="77">
        <f>IF(TrRoad_act!Q9=0,"",Q26/TrRoad_act!Q9*1000)</f>
        <v>42.914015001634958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>
        <f>IF(TrRoad_act!K10=0,"",K27/TrRoad_act!K10*1000)</f>
        <v>47.720321175101041</v>
      </c>
      <c r="L94" s="77">
        <f>IF(TrRoad_act!L10=0,"",L27/TrRoad_act!L10*1000)</f>
        <v>49.331498045666976</v>
      </c>
      <c r="M94" s="77">
        <f>IF(TrRoad_act!M10=0,"",M27/TrRoad_act!M10*1000)</f>
        <v>49.512538971724112</v>
      </c>
      <c r="N94" s="77">
        <f>IF(TrRoad_act!N10=0,"",N27/TrRoad_act!N10*1000)</f>
        <v>46.280068017328375</v>
      </c>
      <c r="O94" s="77">
        <f>IF(TrRoad_act!O10=0,"",O27/TrRoad_act!O10*1000)</f>
        <v>45.490594155787868</v>
      </c>
      <c r="P94" s="77">
        <f>IF(TrRoad_act!P10=0,"",P27/TrRoad_act!P10*1000)</f>
        <v>46.381792407007211</v>
      </c>
      <c r="Q94" s="77">
        <f>IF(TrRoad_act!Q10=0,"",Q27/TrRoad_act!Q10*1000)</f>
        <v>47.158512457928495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 t="str">
        <f>IF(TrRoad_act!O11=0,"",O29/TrRoad_act!O11*1000)</f>
        <v/>
      </c>
      <c r="P95" s="77">
        <f>IF(TrRoad_act!P11=0,"",P29/TrRoad_act!P11*1000)</f>
        <v>28.294913050597415</v>
      </c>
      <c r="Q95" s="77">
        <f>IF(TrRoad_act!Q11=0,"",Q29/TrRoad_act!Q11*1000)</f>
        <v>29.536529487743778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 t="str">
        <f>IF(TrRoad_act!L12=0,"",L32/TrRoad_act!L12*1000)</f>
        <v/>
      </c>
      <c r="M96" s="77" t="str">
        <f>IF(TrRoad_act!M12=0,"",M32/TrRoad_act!M12*1000)</f>
        <v/>
      </c>
      <c r="N96" s="77">
        <f>IF(TrRoad_act!N12=0,"",N32/TrRoad_act!N12*1000)</f>
        <v>23.839106107788293</v>
      </c>
      <c r="O96" s="77">
        <f>IF(TrRoad_act!O12=0,"",O32/TrRoad_act!O12*1000)</f>
        <v>23.917705071697554</v>
      </c>
      <c r="P96" s="77">
        <f>IF(TrRoad_act!P12=0,"",P32/TrRoad_act!P12*1000)</f>
        <v>24.521895526726809</v>
      </c>
      <c r="Q96" s="77">
        <f>IF(TrRoad_act!Q12=0,"",Q32/TrRoad_act!Q12*1000)</f>
        <v>25.058299984896191</v>
      </c>
    </row>
    <row r="97" spans="1:17" ht="11.45" customHeight="1" x14ac:dyDescent="0.25">
      <c r="A97" s="19" t="s">
        <v>28</v>
      </c>
      <c r="B97" s="76">
        <f>IF(TrRoad_act!B13=0,"",B33/TrRoad_act!B13*1000)</f>
        <v>50.68100544196966</v>
      </c>
      <c r="C97" s="76">
        <f>IF(TrRoad_act!C13=0,"",C33/TrRoad_act!C13*1000)</f>
        <v>47.254276853344052</v>
      </c>
      <c r="D97" s="76">
        <f>IF(TrRoad_act!D13=0,"",D33/TrRoad_act!D13*1000)</f>
        <v>45.896301054940494</v>
      </c>
      <c r="E97" s="76">
        <f>IF(TrRoad_act!E13=0,"",E33/TrRoad_act!E13*1000)</f>
        <v>44.553748882591556</v>
      </c>
      <c r="F97" s="76">
        <f>IF(TrRoad_act!F13=0,"",F33/TrRoad_act!F13*1000)</f>
        <v>47.883021461951124</v>
      </c>
      <c r="G97" s="76">
        <f>IF(TrRoad_act!G13=0,"",G33/TrRoad_act!G13*1000)</f>
        <v>47.400774917539941</v>
      </c>
      <c r="H97" s="76">
        <f>IF(TrRoad_act!H13=0,"",H33/TrRoad_act!H13*1000)</f>
        <v>45.457241782006072</v>
      </c>
      <c r="I97" s="76">
        <f>IF(TrRoad_act!I13=0,"",I33/TrRoad_act!I13*1000)</f>
        <v>43.265243200359798</v>
      </c>
      <c r="J97" s="76">
        <f>IF(TrRoad_act!J13=0,"",J33/TrRoad_act!J13*1000)</f>
        <v>39.876988585259809</v>
      </c>
      <c r="K97" s="76">
        <f>IF(TrRoad_act!K13=0,"",K33/TrRoad_act!K13*1000)</f>
        <v>48.810152047658633</v>
      </c>
      <c r="L97" s="76">
        <f>IF(TrRoad_act!L13=0,"",L33/TrRoad_act!L13*1000)</f>
        <v>51.799591495330638</v>
      </c>
      <c r="M97" s="76">
        <f>IF(TrRoad_act!M13=0,"",M33/TrRoad_act!M13*1000)</f>
        <v>51.103170061355115</v>
      </c>
      <c r="N97" s="76">
        <f>IF(TrRoad_act!N13=0,"",N33/TrRoad_act!N13*1000)</f>
        <v>48.497245670628146</v>
      </c>
      <c r="O97" s="76">
        <f>IF(TrRoad_act!O13=0,"",O33/TrRoad_act!O13*1000)</f>
        <v>44.933672096169147</v>
      </c>
      <c r="P97" s="76">
        <f>IF(TrRoad_act!P13=0,"",P33/TrRoad_act!P13*1000)</f>
        <v>43.576370648516878</v>
      </c>
      <c r="Q97" s="76">
        <f>IF(TrRoad_act!Q13=0,"",Q33/TrRoad_act!Q13*1000)</f>
        <v>49.074653883605052</v>
      </c>
    </row>
    <row r="98" spans="1:17" ht="11.45" customHeight="1" x14ac:dyDescent="0.25">
      <c r="A98" s="62" t="s">
        <v>59</v>
      </c>
      <c r="B98" s="75">
        <f>IF(TrRoad_act!B14=0,"",B34/TrRoad_act!B14*1000)</f>
        <v>27.651618404104227</v>
      </c>
      <c r="C98" s="75">
        <f>IF(TrRoad_act!C14=0,"",C34/TrRoad_act!C14*1000)</f>
        <v>27.473109421895394</v>
      </c>
      <c r="D98" s="75">
        <f>IF(TrRoad_act!D14=0,"",D34/TrRoad_act!D14*1000)</f>
        <v>27.298824295184044</v>
      </c>
      <c r="E98" s="75">
        <f>IF(TrRoad_act!E14=0,"",E34/TrRoad_act!E14*1000)</f>
        <v>27.207412167535065</v>
      </c>
      <c r="F98" s="75">
        <f>IF(TrRoad_act!F14=0,"",F34/TrRoad_act!F14*1000)</f>
        <v>27.34001866735202</v>
      </c>
      <c r="G98" s="75">
        <f>IF(TrRoad_act!G14=0,"",G34/TrRoad_act!G14*1000)</f>
        <v>27.215759713704642</v>
      </c>
      <c r="H98" s="75">
        <f>IF(TrRoad_act!H14=0,"",H34/TrRoad_act!H14*1000)</f>
        <v>26.976712463862565</v>
      </c>
      <c r="I98" s="75">
        <f>IF(TrRoad_act!I14=0,"",I34/TrRoad_act!I14*1000)</f>
        <v>26.842939051067297</v>
      </c>
      <c r="J98" s="75">
        <f>IF(TrRoad_act!J14=0,"",J34/TrRoad_act!J14*1000)</f>
        <v>26.446332887198654</v>
      </c>
      <c r="K98" s="75">
        <f>IF(TrRoad_act!K14=0,"",K34/TrRoad_act!K14*1000)</f>
        <v>26.729484340604266</v>
      </c>
      <c r="L98" s="75">
        <f>IF(TrRoad_act!L14=0,"",L34/TrRoad_act!L14*1000)</f>
        <v>26.746094405165575</v>
      </c>
      <c r="M98" s="75">
        <f>IF(TrRoad_act!M14=0,"",M34/TrRoad_act!M14*1000)</f>
        <v>26.702500454593782</v>
      </c>
      <c r="N98" s="75">
        <f>IF(TrRoad_act!N14=0,"",N34/TrRoad_act!N14*1000)</f>
        <v>26.516970700066015</v>
      </c>
      <c r="O98" s="75">
        <f>IF(TrRoad_act!O14=0,"",O34/TrRoad_act!O14*1000)</f>
        <v>25.748780922089797</v>
      </c>
      <c r="P98" s="75">
        <f>IF(TrRoad_act!P14=0,"",P34/TrRoad_act!P14*1000)</f>
        <v>25.672710947872481</v>
      </c>
      <c r="Q98" s="75">
        <f>IF(TrRoad_act!Q14=0,"",Q34/TrRoad_act!Q14*1000)</f>
        <v>25.733400352262404</v>
      </c>
    </row>
    <row r="99" spans="1:17" ht="11.45" customHeight="1" x14ac:dyDescent="0.25">
      <c r="A99" s="62" t="s">
        <v>58</v>
      </c>
      <c r="B99" s="75">
        <f>IF(TrRoad_act!B15=0,"",B36/TrRoad_act!B15*1000)</f>
        <v>50.724559959823885</v>
      </c>
      <c r="C99" s="75">
        <f>IF(TrRoad_act!C15=0,"",C36/TrRoad_act!C15*1000)</f>
        <v>47.291915434913648</v>
      </c>
      <c r="D99" s="75">
        <f>IF(TrRoad_act!D15=0,"",D36/TrRoad_act!D15*1000)</f>
        <v>45.931078474482206</v>
      </c>
      <c r="E99" s="75">
        <f>IF(TrRoad_act!E15=0,"",E36/TrRoad_act!E15*1000)</f>
        <v>44.583569839916137</v>
      </c>
      <c r="F99" s="75">
        <f>IF(TrRoad_act!F15=0,"",F36/TrRoad_act!F15*1000)</f>
        <v>47.918964973062266</v>
      </c>
      <c r="G99" s="75">
        <f>IF(TrRoad_act!G15=0,"",G36/TrRoad_act!G15*1000)</f>
        <v>47.436145013688119</v>
      </c>
      <c r="H99" s="75">
        <f>IF(TrRoad_act!H15=0,"",H36/TrRoad_act!H15*1000)</f>
        <v>45.488623144771104</v>
      </c>
      <c r="I99" s="75">
        <f>IF(TrRoad_act!I15=0,"",I36/TrRoad_act!I15*1000)</f>
        <v>43.289573600229403</v>
      </c>
      <c r="J99" s="75">
        <f>IF(TrRoad_act!J15=0,"",J36/TrRoad_act!J15*1000)</f>
        <v>39.897641596234578</v>
      </c>
      <c r="K99" s="75">
        <f>IF(TrRoad_act!K15=0,"",K36/TrRoad_act!K15*1000)</f>
        <v>48.765820699212568</v>
      </c>
      <c r="L99" s="75">
        <f>IF(TrRoad_act!L15=0,"",L36/TrRoad_act!L15*1000)</f>
        <v>51.457358511021106</v>
      </c>
      <c r="M99" s="75">
        <f>IF(TrRoad_act!M15=0,"",M36/TrRoad_act!M15*1000)</f>
        <v>51.197558076637158</v>
      </c>
      <c r="N99" s="75">
        <f>IF(TrRoad_act!N15=0,"",N36/TrRoad_act!N15*1000)</f>
        <v>48.602642642575859</v>
      </c>
      <c r="O99" s="75">
        <f>IF(TrRoad_act!O15=0,"",O36/TrRoad_act!O15*1000)</f>
        <v>45.125547820883369</v>
      </c>
      <c r="P99" s="75">
        <f>IF(TrRoad_act!P15=0,"",P36/TrRoad_act!P15*1000)</f>
        <v>43.897209247307003</v>
      </c>
      <c r="Q99" s="75">
        <f>IF(TrRoad_act!Q15=0,"",Q36/TrRoad_act!Q15*1000)</f>
        <v>49.419512268521913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>
        <f>IF(TrRoad_act!I16=0,"",I38/TrRoad_act!I16*1000)</f>
        <v>34.459562467862554</v>
      </c>
      <c r="J100" s="75">
        <f>IF(TrRoad_act!J16=0,"",J38/TrRoad_act!J16*1000)</f>
        <v>31.716381617048732</v>
      </c>
      <c r="K100" s="75">
        <f>IF(TrRoad_act!K16=0,"",K38/TrRoad_act!K16*1000)</f>
        <v>37.182862263608961</v>
      </c>
      <c r="L100" s="75">
        <f>IF(TrRoad_act!L16=0,"",L38/TrRoad_act!L16*1000)</f>
        <v>39.355621923822042</v>
      </c>
      <c r="M100" s="75">
        <f>IF(TrRoad_act!M16=0,"",M38/TrRoad_act!M16*1000)</f>
        <v>39.532264035356562</v>
      </c>
      <c r="N100" s="75">
        <f>IF(TrRoad_act!N16=0,"",N38/TrRoad_act!N16*1000)</f>
        <v>36.85201279005171</v>
      </c>
      <c r="O100" s="75">
        <f>IF(TrRoad_act!O16=0,"",O38/TrRoad_act!O16*1000)</f>
        <v>34.05682217477284</v>
      </c>
      <c r="P100" s="75">
        <f>IF(TrRoad_act!P16=0,"",P38/TrRoad_act!P16*1000)</f>
        <v>33.771232216464853</v>
      </c>
      <c r="Q100" s="75">
        <f>IF(TrRoad_act!Q16=0,"",Q38/TrRoad_act!Q16*1000)</f>
        <v>37.843611440800231</v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>
        <f>IF(TrRoad_act!K17=0,"",K39/TrRoad_act!K17*1000)</f>
        <v>66.137989611860306</v>
      </c>
      <c r="L101" s="75">
        <f>IF(TrRoad_act!L17=0,"",L39/TrRoad_act!L17*1000)</f>
        <v>132.31333622964866</v>
      </c>
      <c r="M101" s="75">
        <f>IF(TrRoad_act!M17=0,"",M39/TrRoad_act!M17*1000)</f>
        <v>39.478943185361331</v>
      </c>
      <c r="N101" s="75">
        <f>IF(TrRoad_act!N17=0,"",N39/TrRoad_act!N17*1000)</f>
        <v>36.796474783982916</v>
      </c>
      <c r="O101" s="75">
        <f>IF(TrRoad_act!O17=0,"",O39/TrRoad_act!O17*1000)</f>
        <v>33.153549214191926</v>
      </c>
      <c r="P101" s="75">
        <f>IF(TrRoad_act!P17=0,"",P39/TrRoad_act!P17*1000)</f>
        <v>32.967178666577347</v>
      </c>
      <c r="Q101" s="75">
        <f>IF(TrRoad_act!Q17=0,"",Q39/TrRoad_act!Q17*1000)</f>
        <v>37.82024318612855</v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 t="str">
        <f>IF(TrRoad_act!J18=0,"",J41/TrRoad_act!J18*1000)</f>
        <v/>
      </c>
      <c r="K102" s="75" t="str">
        <f>IF(TrRoad_act!K18=0,"",K41/TrRoad_act!K18*1000)</f>
        <v/>
      </c>
      <c r="L102" s="75" t="str">
        <f>IF(TrRoad_act!L18=0,"",L41/TrRoad_act!L18*1000)</f>
        <v/>
      </c>
      <c r="M102" s="75" t="str">
        <f>IF(TrRoad_act!M18=0,"",M41/TrRoad_act!M18*1000)</f>
        <v/>
      </c>
      <c r="N102" s="75" t="str">
        <f>IF(TrRoad_act!N18=0,"",N41/TrRoad_act!N18*1000)</f>
        <v/>
      </c>
      <c r="O102" s="75" t="str">
        <f>IF(TrRoad_act!O18=0,"",O41/TrRoad_act!O18*1000)</f>
        <v/>
      </c>
      <c r="P102" s="75" t="str">
        <f>IF(TrRoad_act!P18=0,"",P41/TrRoad_act!P18*1000)</f>
        <v/>
      </c>
      <c r="Q102" s="75">
        <f>IF(TrRoad_act!Q18=0,"",Q41/TrRoad_act!Q18*1000)</f>
        <v>27.99690832530186</v>
      </c>
    </row>
    <row r="103" spans="1:17" ht="11.45" customHeight="1" x14ac:dyDescent="0.25">
      <c r="A103" s="25" t="s">
        <v>36</v>
      </c>
      <c r="B103" s="79">
        <f>IF(TrRoad_act!B19=0,"",B42/TrRoad_act!B19*1000)</f>
        <v>39.283705308110136</v>
      </c>
      <c r="C103" s="79">
        <f>IF(TrRoad_act!C19=0,"",C42/TrRoad_act!C19*1000)</f>
        <v>33.974136336240271</v>
      </c>
      <c r="D103" s="79">
        <f>IF(TrRoad_act!D19=0,"",D42/TrRoad_act!D19*1000)</f>
        <v>40.151213891043398</v>
      </c>
      <c r="E103" s="79">
        <f>IF(TrRoad_act!E19=0,"",E42/TrRoad_act!E19*1000)</f>
        <v>43.479068311895603</v>
      </c>
      <c r="F103" s="79">
        <f>IF(TrRoad_act!F19=0,"",F42/TrRoad_act!F19*1000)</f>
        <v>42.900560052511004</v>
      </c>
      <c r="G103" s="79">
        <f>IF(TrRoad_act!G19=0,"",G42/TrRoad_act!G19*1000)</f>
        <v>43.967995728393689</v>
      </c>
      <c r="H103" s="79">
        <f>IF(TrRoad_act!H19=0,"",H42/TrRoad_act!H19*1000)</f>
        <v>45.408778866145852</v>
      </c>
      <c r="I103" s="79">
        <f>IF(TrRoad_act!I19=0,"",I42/TrRoad_act!I19*1000)</f>
        <v>46.216432977071783</v>
      </c>
      <c r="J103" s="79">
        <f>IF(TrRoad_act!J19=0,"",J42/TrRoad_act!J19*1000)</f>
        <v>48.049666241355737</v>
      </c>
      <c r="K103" s="79">
        <f>IF(TrRoad_act!K19=0,"",K42/TrRoad_act!K19*1000)</f>
        <v>55.334390216793985</v>
      </c>
      <c r="L103" s="79">
        <f>IF(TrRoad_act!L19=0,"",L42/TrRoad_act!L19*1000)</f>
        <v>58.382542548597286</v>
      </c>
      <c r="M103" s="79">
        <f>IF(TrRoad_act!M19=0,"",M42/TrRoad_act!M19*1000)</f>
        <v>58.208888114178293</v>
      </c>
      <c r="N103" s="79">
        <f>IF(TrRoad_act!N19=0,"",N42/TrRoad_act!N19*1000)</f>
        <v>59.219541153092607</v>
      </c>
      <c r="O103" s="79">
        <f>IF(TrRoad_act!O19=0,"",O42/TrRoad_act!O19*1000)</f>
        <v>62.615406183393731</v>
      </c>
      <c r="P103" s="79">
        <f>IF(TrRoad_act!P19=0,"",P42/TrRoad_act!P19*1000)</f>
        <v>57.373150129920489</v>
      </c>
      <c r="Q103" s="79">
        <f>IF(TrRoad_act!Q19=0,"",Q42/TrRoad_act!Q19*1000)</f>
        <v>56.16694194196338</v>
      </c>
    </row>
    <row r="104" spans="1:17" ht="11.45" customHeight="1" x14ac:dyDescent="0.25">
      <c r="A104" s="23" t="s">
        <v>27</v>
      </c>
      <c r="B104" s="78">
        <f>IF(TrRoad_act!B20=0,"",B43/TrRoad_act!B20*1000)</f>
        <v>469.180081548685</v>
      </c>
      <c r="C104" s="78">
        <f>IF(TrRoad_act!C20=0,"",C43/TrRoad_act!C20*1000)</f>
        <v>426.50045864079266</v>
      </c>
      <c r="D104" s="78">
        <f>IF(TrRoad_act!D20=0,"",D43/TrRoad_act!D20*1000)</f>
        <v>443.11897643015021</v>
      </c>
      <c r="E104" s="78">
        <f>IF(TrRoad_act!E20=0,"",E43/TrRoad_act!E20*1000)</f>
        <v>447.79323037095929</v>
      </c>
      <c r="F104" s="78">
        <f>IF(TrRoad_act!F20=0,"",F43/TrRoad_act!F20*1000)</f>
        <v>441.84983742488328</v>
      </c>
      <c r="G104" s="78">
        <f>IF(TrRoad_act!G20=0,"",G43/TrRoad_act!G20*1000)</f>
        <v>453.23654713821031</v>
      </c>
      <c r="H104" s="78">
        <f>IF(TrRoad_act!H20=0,"",H43/TrRoad_act!H20*1000)</f>
        <v>436.250105291951</v>
      </c>
      <c r="I104" s="78">
        <f>IF(TrRoad_act!I20=0,"",I43/TrRoad_act!I20*1000)</f>
        <v>436.69445959049762</v>
      </c>
      <c r="J104" s="78">
        <f>IF(TrRoad_act!J20=0,"",J43/TrRoad_act!J20*1000)</f>
        <v>480.48756861018501</v>
      </c>
      <c r="K104" s="78">
        <f>IF(TrRoad_act!K20=0,"",K43/TrRoad_act!K20*1000)</f>
        <v>432.61533522708032</v>
      </c>
      <c r="L104" s="78">
        <f>IF(TrRoad_act!L20=0,"",L43/TrRoad_act!L20*1000)</f>
        <v>431.44927869328944</v>
      </c>
      <c r="M104" s="78">
        <f>IF(TrRoad_act!M20=0,"",M43/TrRoad_act!M20*1000)</f>
        <v>426.60778021785836</v>
      </c>
      <c r="N104" s="78">
        <f>IF(TrRoad_act!N20=0,"",N43/TrRoad_act!N20*1000)</f>
        <v>423.81400684481008</v>
      </c>
      <c r="O104" s="78">
        <f>IF(TrRoad_act!O20=0,"",O43/TrRoad_act!O20*1000)</f>
        <v>419.05194785337716</v>
      </c>
      <c r="P104" s="78">
        <f>IF(TrRoad_act!P20=0,"",P43/TrRoad_act!P20*1000)</f>
        <v>402.6918823937977</v>
      </c>
      <c r="Q104" s="78">
        <f>IF(TrRoad_act!Q20=0,"",Q43/TrRoad_act!Q20*1000)</f>
        <v>388.42897377557557</v>
      </c>
    </row>
    <row r="105" spans="1:17" ht="11.45" customHeight="1" x14ac:dyDescent="0.25">
      <c r="A105" s="62" t="s">
        <v>59</v>
      </c>
      <c r="B105" s="77">
        <f>IF(TrRoad_act!B21=0,"",B44/TrRoad_act!B21*1000)</f>
        <v>483.58771566496898</v>
      </c>
      <c r="C105" s="77">
        <f>IF(TrRoad_act!C21=0,"",C44/TrRoad_act!C21*1000)</f>
        <v>478.1195588004918</v>
      </c>
      <c r="D105" s="77">
        <f>IF(TrRoad_act!D21=0,"",D44/TrRoad_act!D21*1000)</f>
        <v>477.82252281074619</v>
      </c>
      <c r="E105" s="77">
        <f>IF(TrRoad_act!E21=0,"",E44/TrRoad_act!E21*1000)</f>
        <v>477.68203569463077</v>
      </c>
      <c r="F105" s="77">
        <f>IF(TrRoad_act!F21=0,"",F44/TrRoad_act!F21*1000)</f>
        <v>477.44682266217927</v>
      </c>
      <c r="G105" s="77">
        <f>IF(TrRoad_act!G21=0,"",G44/TrRoad_act!G21*1000)</f>
        <v>476.81464690648846</v>
      </c>
      <c r="H105" s="77">
        <f>IF(TrRoad_act!H21=0,"",H44/TrRoad_act!H21*1000)</f>
        <v>475.17206041420707</v>
      </c>
      <c r="I105" s="77">
        <f>IF(TrRoad_act!I21=0,"",I44/TrRoad_act!I21*1000)</f>
        <v>466.66971155226815</v>
      </c>
      <c r="J105" s="77">
        <f>IF(TrRoad_act!J21=0,"",J44/TrRoad_act!J21*1000)</f>
        <v>461.50067946258036</v>
      </c>
      <c r="K105" s="77">
        <f>IF(TrRoad_act!K21=0,"",K44/TrRoad_act!K21*1000)</f>
        <v>452.75541280148354</v>
      </c>
      <c r="L105" s="77">
        <f>IF(TrRoad_act!L21=0,"",L44/TrRoad_act!L21*1000)</f>
        <v>443.87939778946611</v>
      </c>
      <c r="M105" s="77">
        <f>IF(TrRoad_act!M21=0,"",M44/TrRoad_act!M21*1000)</f>
        <v>444.30401672200918</v>
      </c>
      <c r="N105" s="77">
        <f>IF(TrRoad_act!N21=0,"",N44/TrRoad_act!N21*1000)</f>
        <v>438.72427447663523</v>
      </c>
      <c r="O105" s="77">
        <f>IF(TrRoad_act!O21=0,"",O44/TrRoad_act!O21*1000)</f>
        <v>437.78755159379182</v>
      </c>
      <c r="P105" s="77">
        <f>IF(TrRoad_act!P21=0,"",P44/TrRoad_act!P21*1000)</f>
        <v>435.27966813441259</v>
      </c>
      <c r="Q105" s="77">
        <f>IF(TrRoad_act!Q21=0,"",Q44/TrRoad_act!Q21*1000)</f>
        <v>430.95287066776638</v>
      </c>
    </row>
    <row r="106" spans="1:17" ht="11.45" customHeight="1" x14ac:dyDescent="0.25">
      <c r="A106" s="62" t="s">
        <v>58</v>
      </c>
      <c r="B106" s="77">
        <f>IF(TrRoad_act!B22=0,"",B46/TrRoad_act!B22*1000)</f>
        <v>466.65172194404374</v>
      </c>
      <c r="C106" s="77">
        <f>IF(TrRoad_act!C22=0,"",C46/TrRoad_act!C22*1000)</f>
        <v>417.73366205111495</v>
      </c>
      <c r="D106" s="77">
        <f>IF(TrRoad_act!D22=0,"",D46/TrRoad_act!D22*1000)</f>
        <v>437.98133227863758</v>
      </c>
      <c r="E106" s="77">
        <f>IF(TrRoad_act!E22=0,"",E46/TrRoad_act!E22*1000)</f>
        <v>444.03910129466362</v>
      </c>
      <c r="F106" s="77">
        <f>IF(TrRoad_act!F22=0,"",F46/TrRoad_act!F22*1000)</f>
        <v>438.0575082270675</v>
      </c>
      <c r="G106" s="77">
        <f>IF(TrRoad_act!G22=0,"",G46/TrRoad_act!G22*1000)</f>
        <v>451.07133800788517</v>
      </c>
      <c r="H106" s="77">
        <f>IF(TrRoad_act!H22=0,"",H46/TrRoad_act!H22*1000)</f>
        <v>433.01587085176305</v>
      </c>
      <c r="I106" s="77">
        <f>IF(TrRoad_act!I22=0,"",I46/TrRoad_act!I22*1000)</f>
        <v>434.84611801118433</v>
      </c>
      <c r="J106" s="77">
        <f>IF(TrRoad_act!J22=0,"",J46/TrRoad_act!J22*1000)</f>
        <v>482.05574500291533</v>
      </c>
      <c r="K106" s="77">
        <f>IF(TrRoad_act!K22=0,"",K46/TrRoad_act!K22*1000)</f>
        <v>431.81071454426717</v>
      </c>
      <c r="L106" s="77">
        <f>IF(TrRoad_act!L22=0,"",L46/TrRoad_act!L22*1000)</f>
        <v>431.13734967731784</v>
      </c>
      <c r="M106" s="77">
        <f>IF(TrRoad_act!M22=0,"",M46/TrRoad_act!M22*1000)</f>
        <v>426.03179054145693</v>
      </c>
      <c r="N106" s="77">
        <f>IF(TrRoad_act!N22=0,"",N46/TrRoad_act!N22*1000)</f>
        <v>423.51927555142015</v>
      </c>
      <c r="O106" s="77">
        <f>IF(TrRoad_act!O22=0,"",O46/TrRoad_act!O22*1000)</f>
        <v>418.6545378847826</v>
      </c>
      <c r="P106" s="77">
        <f>IF(TrRoad_act!P22=0,"",P46/TrRoad_act!P22*1000)</f>
        <v>401.79931927719912</v>
      </c>
      <c r="Q106" s="77">
        <f>IF(TrRoad_act!Q22=0,"",Q46/TrRoad_act!Q22*1000)</f>
        <v>387.41123203799395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>
        <f>IF(TrRoad_act!I23=0,"",I48/TrRoad_act!I23*1000)</f>
        <v>332.64901622777222</v>
      </c>
      <c r="J107" s="77">
        <f>IF(TrRoad_act!J23=0,"",J48/TrRoad_act!J23*1000)</f>
        <v>332.23133355417519</v>
      </c>
      <c r="K107" s="77">
        <f>IF(TrRoad_act!K23=0,"",K48/TrRoad_act!K23*1000)</f>
        <v>331.30443353216754</v>
      </c>
      <c r="L107" s="77">
        <f>IF(TrRoad_act!L23=0,"",L48/TrRoad_act!L23*1000)</f>
        <v>330.46728025319595</v>
      </c>
      <c r="M107" s="77">
        <f>IF(TrRoad_act!M23=0,"",M48/TrRoad_act!M23*1000)</f>
        <v>332.57055048551217</v>
      </c>
      <c r="N107" s="77">
        <f>IF(TrRoad_act!N23=0,"",N48/TrRoad_act!N23*1000)</f>
        <v>334.58062076115999</v>
      </c>
      <c r="O107" s="77">
        <f>IF(TrRoad_act!O23=0,"",O48/TrRoad_act!O23*1000)</f>
        <v>335.77544027924284</v>
      </c>
      <c r="P107" s="77">
        <f>IF(TrRoad_act!P23=0,"",P48/TrRoad_act!P23*1000)</f>
        <v>335.93287499945512</v>
      </c>
      <c r="Q107" s="77">
        <f>IF(TrRoad_act!Q23=0,"",Q48/TrRoad_act!Q23*1000)</f>
        <v>338.22390577986801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>
        <f>IF(TrRoad_act!K24=0,"",K49/TrRoad_act!K24*1000)</f>
        <v>759.80300151867527</v>
      </c>
      <c r="L108" s="77">
        <f>IF(TrRoad_act!L24=0,"",L49/TrRoad_act!L24*1000)</f>
        <v>760.06005171873335</v>
      </c>
      <c r="M108" s="77">
        <f>IF(TrRoad_act!M24=0,"",M49/TrRoad_act!M24*1000)</f>
        <v>767.29225894653212</v>
      </c>
      <c r="N108" s="77">
        <f>IF(TrRoad_act!N24=0,"",N49/TrRoad_act!N24*1000)</f>
        <v>764.00754306919953</v>
      </c>
      <c r="O108" s="77">
        <f>IF(TrRoad_act!O24=0,"",O49/TrRoad_act!O24*1000)</f>
        <v>769.30189967932097</v>
      </c>
      <c r="P108" s="77">
        <f>IF(TrRoad_act!P24=0,"",P49/TrRoad_act!P24*1000)</f>
        <v>769.22873659375557</v>
      </c>
      <c r="Q108" s="77">
        <f>IF(TrRoad_act!Q24=0,"",Q49/TrRoad_act!Q24*1000)</f>
        <v>769.42643830512532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>
        <f>IF(TrRoad_act!E25=0,"",E51/TrRoad_act!E25*1000)</f>
        <v>196.24704867063716</v>
      </c>
      <c r="F109" s="77">
        <f>IF(TrRoad_act!F25=0,"",F51/TrRoad_act!F25*1000)</f>
        <v>196.78343734608185</v>
      </c>
      <c r="G109" s="77">
        <f>IF(TrRoad_act!G25=0,"",G51/TrRoad_act!G25*1000)</f>
        <v>196.68696541745339</v>
      </c>
      <c r="H109" s="77">
        <f>IF(TrRoad_act!H25=0,"",H51/TrRoad_act!H25*1000)</f>
        <v>197.22430451212622</v>
      </c>
      <c r="I109" s="77">
        <f>IF(TrRoad_act!I25=0,"",I51/TrRoad_act!I25*1000)</f>
        <v>197.73938501391598</v>
      </c>
      <c r="J109" s="77">
        <f>IF(TrRoad_act!J25=0,"",J51/TrRoad_act!J25*1000)</f>
        <v>197.22478697886839</v>
      </c>
      <c r="K109" s="77">
        <f>IF(TrRoad_act!K25=0,"",K51/TrRoad_act!K25*1000)</f>
        <v>197.5020334292993</v>
      </c>
      <c r="L109" s="77">
        <f>IF(TrRoad_act!L25=0,"",L51/TrRoad_act!L25*1000)</f>
        <v>198.03975479211152</v>
      </c>
      <c r="M109" s="77">
        <f>IF(TrRoad_act!M25=0,"",M51/TrRoad_act!M25*1000)</f>
        <v>198.18895579655634</v>
      </c>
      <c r="N109" s="77">
        <f>IF(TrRoad_act!N25=0,"",N51/TrRoad_act!N25*1000)</f>
        <v>198.76091209902251</v>
      </c>
      <c r="O109" s="77">
        <f>IF(TrRoad_act!O25=0,"",O51/TrRoad_act!O25*1000)</f>
        <v>199.26130992254829</v>
      </c>
      <c r="P109" s="77">
        <f>IF(TrRoad_act!P25=0,"",P51/TrRoad_act!P25*1000)</f>
        <v>200.00690026857743</v>
      </c>
      <c r="Q109" s="77">
        <f>IF(TrRoad_act!Q25=0,"",Q51/TrRoad_act!Q25*1000)</f>
        <v>202.46794906727888</v>
      </c>
    </row>
    <row r="110" spans="1:17" ht="11.45" customHeight="1" x14ac:dyDescent="0.25">
      <c r="A110" s="19" t="s">
        <v>24</v>
      </c>
      <c r="B110" s="76">
        <f>IF(TrRoad_act!B26=0,"",B52/TrRoad_act!B26*1000)</f>
        <v>29.153957424476108</v>
      </c>
      <c r="C110" s="76">
        <f>IF(TrRoad_act!C26=0,"",C52/TrRoad_act!C26*1000)</f>
        <v>24.727993210744824</v>
      </c>
      <c r="D110" s="76">
        <f>IF(TrRoad_act!D26=0,"",D52/TrRoad_act!D26*1000)</f>
        <v>30.527877471230919</v>
      </c>
      <c r="E110" s="76">
        <f>IF(TrRoad_act!E26=0,"",E52/TrRoad_act!E26*1000)</f>
        <v>33.405915265611391</v>
      </c>
      <c r="F110" s="76">
        <f>IF(TrRoad_act!F26=0,"",F52/TrRoad_act!F26*1000)</f>
        <v>33.177939204404872</v>
      </c>
      <c r="G110" s="76">
        <f>IF(TrRoad_act!G26=0,"",G52/TrRoad_act!G26*1000)</f>
        <v>33.40856222414024</v>
      </c>
      <c r="H110" s="76">
        <f>IF(TrRoad_act!H26=0,"",H52/TrRoad_act!H26*1000)</f>
        <v>34.925574796725741</v>
      </c>
      <c r="I110" s="76">
        <f>IF(TrRoad_act!I26=0,"",I52/TrRoad_act!I26*1000)</f>
        <v>36.024992768405376</v>
      </c>
      <c r="J110" s="76">
        <f>IF(TrRoad_act!J26=0,"",J52/TrRoad_act!J26*1000)</f>
        <v>35.543572357090511</v>
      </c>
      <c r="K110" s="76">
        <f>IF(TrRoad_act!K26=0,"",K52/TrRoad_act!K26*1000)</f>
        <v>42.383728606333399</v>
      </c>
      <c r="L110" s="76">
        <f>IF(TrRoad_act!L26=0,"",L52/TrRoad_act!L26*1000)</f>
        <v>45.522746229484625</v>
      </c>
      <c r="M110" s="76">
        <f>IF(TrRoad_act!M26=0,"",M52/TrRoad_act!M26*1000)</f>
        <v>45.218108341631222</v>
      </c>
      <c r="N110" s="76">
        <f>IF(TrRoad_act!N26=0,"",N52/TrRoad_act!N26*1000)</f>
        <v>46.547693459149812</v>
      </c>
      <c r="O110" s="76">
        <f>IF(TrRoad_act!O26=0,"",O52/TrRoad_act!O26*1000)</f>
        <v>50.748566192778618</v>
      </c>
      <c r="P110" s="76">
        <f>IF(TrRoad_act!P26=0,"",P52/TrRoad_act!P26*1000)</f>
        <v>45.610142927861034</v>
      </c>
      <c r="Q110" s="76">
        <f>IF(TrRoad_act!Q26=0,"",Q52/TrRoad_act!Q26*1000)</f>
        <v>44.032604250022622</v>
      </c>
    </row>
    <row r="111" spans="1:17" ht="11.45" customHeight="1" x14ac:dyDescent="0.25">
      <c r="A111" s="17" t="s">
        <v>23</v>
      </c>
      <c r="B111" s="75">
        <f>IF(TrRoad_act!B27=0,"",B53/TrRoad_act!B27*1000)</f>
        <v>40.205898310351358</v>
      </c>
      <c r="C111" s="75">
        <f>IF(TrRoad_act!C27=0,"",C53/TrRoad_act!C27*1000)</f>
        <v>37.943809901578312</v>
      </c>
      <c r="D111" s="75">
        <f>IF(TrRoad_act!D27=0,"",D53/TrRoad_act!D27*1000)</f>
        <v>45.656167346427083</v>
      </c>
      <c r="E111" s="75">
        <f>IF(TrRoad_act!E27=0,"",E53/TrRoad_act!E27*1000)</f>
        <v>48.45942648890459</v>
      </c>
      <c r="F111" s="75">
        <f>IF(TrRoad_act!F27=0,"",F53/TrRoad_act!F27*1000)</f>
        <v>48.453680993086458</v>
      </c>
      <c r="G111" s="75">
        <f>IF(TrRoad_act!G27=0,"",G53/TrRoad_act!G27*1000)</f>
        <v>48.606557865306158</v>
      </c>
      <c r="H111" s="75">
        <f>IF(TrRoad_act!H27=0,"",H53/TrRoad_act!H27*1000)</f>
        <v>48.730903163937633</v>
      </c>
      <c r="I111" s="75">
        <f>IF(TrRoad_act!I27=0,"",I53/TrRoad_act!I27*1000)</f>
        <v>49.257496197155874</v>
      </c>
      <c r="J111" s="75">
        <f>IF(TrRoad_act!J27=0,"",J53/TrRoad_act!J27*1000)</f>
        <v>44.610994170574607</v>
      </c>
      <c r="K111" s="75">
        <f>IF(TrRoad_act!K27=0,"",K53/TrRoad_act!K27*1000)</f>
        <v>49.137717040566201</v>
      </c>
      <c r="L111" s="75">
        <f>IF(TrRoad_act!L27=0,"",L53/TrRoad_act!L27*1000)</f>
        <v>53.213653059468818</v>
      </c>
      <c r="M111" s="75">
        <f>IF(TrRoad_act!M27=0,"",M53/TrRoad_act!M27*1000)</f>
        <v>54.435374839274886</v>
      </c>
      <c r="N111" s="75">
        <f>IF(TrRoad_act!N27=0,"",N53/TrRoad_act!N27*1000)</f>
        <v>54.236102150723617</v>
      </c>
      <c r="O111" s="75">
        <f>IF(TrRoad_act!O27=0,"",O53/TrRoad_act!O27*1000)</f>
        <v>54.837430703533862</v>
      </c>
      <c r="P111" s="75">
        <f>IF(TrRoad_act!P27=0,"",P53/TrRoad_act!P27*1000)</f>
        <v>53.907761466638554</v>
      </c>
      <c r="Q111" s="75">
        <f>IF(TrRoad_act!Q27=0,"",Q53/TrRoad_act!Q27*1000)</f>
        <v>52.658800352311538</v>
      </c>
    </row>
    <row r="112" spans="1:17" ht="11.45" customHeight="1" x14ac:dyDescent="0.25">
      <c r="A112" s="15" t="s">
        <v>22</v>
      </c>
      <c r="B112" s="74">
        <f>IF(TrRoad_act!B28=0,"",B55/TrRoad_act!B28*1000)</f>
        <v>24.462288999579098</v>
      </c>
      <c r="C112" s="74">
        <f>IF(TrRoad_act!C28=0,"",C55/TrRoad_act!C28*1000)</f>
        <v>15.83894887927376</v>
      </c>
      <c r="D112" s="74">
        <f>IF(TrRoad_act!D28=0,"",D55/TrRoad_act!D28*1000)</f>
        <v>19.543889131919606</v>
      </c>
      <c r="E112" s="74">
        <f>IF(TrRoad_act!E28=0,"",E55/TrRoad_act!E28*1000)</f>
        <v>21.288952420125149</v>
      </c>
      <c r="F112" s="74">
        <f>IF(TrRoad_act!F28=0,"",F55/TrRoad_act!F28*1000)</f>
        <v>21.864939929970337</v>
      </c>
      <c r="G112" s="74">
        <f>IF(TrRoad_act!G28=0,"",G55/TrRoad_act!G28*1000)</f>
        <v>22.471391354100916</v>
      </c>
      <c r="H112" s="74">
        <f>IF(TrRoad_act!H28=0,"",H55/TrRoad_act!H28*1000)</f>
        <v>21.925973026913706</v>
      </c>
      <c r="I112" s="74">
        <f>IF(TrRoad_act!I28=0,"",I55/TrRoad_act!I28*1000)</f>
        <v>24.558724046870307</v>
      </c>
      <c r="J112" s="74">
        <f>IF(TrRoad_act!J28=0,"",J55/TrRoad_act!J28*1000)</f>
        <v>20.673636301122301</v>
      </c>
      <c r="K112" s="74">
        <f>IF(TrRoad_act!K28=0,"",K55/TrRoad_act!K28*1000)</f>
        <v>32.117133949146663</v>
      </c>
      <c r="L112" s="74">
        <f>IF(TrRoad_act!L28=0,"",L55/TrRoad_act!L28*1000)</f>
        <v>35.173746801622549</v>
      </c>
      <c r="M112" s="74">
        <f>IF(TrRoad_act!M28=0,"",M55/TrRoad_act!M28*1000)</f>
        <v>33.208471905721481</v>
      </c>
      <c r="N112" s="74">
        <f>IF(TrRoad_act!N28=0,"",N55/TrRoad_act!N28*1000)</f>
        <v>36.797112092203527</v>
      </c>
      <c r="O112" s="74">
        <f>IF(TrRoad_act!O28=0,"",O55/TrRoad_act!O28*1000)</f>
        <v>45.686436315156428</v>
      </c>
      <c r="P112" s="74">
        <f>IF(TrRoad_act!P28=0,"",P55/TrRoad_act!P28*1000)</f>
        <v>36.637103508532675</v>
      </c>
      <c r="Q112" s="74">
        <f>IF(TrRoad_act!Q28=0,"",Q55/TrRoad_act!Q28*1000)</f>
        <v>35.631308738860888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72.063246305118568</v>
      </c>
      <c r="C116" s="78">
        <f>IF(C19=0,"",1000000*C19/TrRoad_act!C86)</f>
        <v>72.13936210831082</v>
      </c>
      <c r="D116" s="78">
        <f>IF(D19=0,"",1000000*D19/TrRoad_act!D86)</f>
        <v>70.456825685487729</v>
      </c>
      <c r="E116" s="78">
        <f>IF(E19=0,"",1000000*E19/TrRoad_act!E86)</f>
        <v>65.91611033184644</v>
      </c>
      <c r="F116" s="78">
        <f>IF(F19=0,"",1000000*F19/TrRoad_act!F86)</f>
        <v>62.436213425993451</v>
      </c>
      <c r="G116" s="78">
        <f>IF(G19=0,"",1000000*G19/TrRoad_act!G86)</f>
        <v>59.208337941952273</v>
      </c>
      <c r="H116" s="78">
        <f>IF(H19=0,"",1000000*H19/TrRoad_act!H86)</f>
        <v>56.685459434605946</v>
      </c>
      <c r="I116" s="78">
        <f>IF(I19=0,"",1000000*I19/TrRoad_act!I86)</f>
        <v>54.239922192715817</v>
      </c>
      <c r="J116" s="78">
        <f>IF(J19=0,"",1000000*J19/TrRoad_act!J86)</f>
        <v>52.094382775827889</v>
      </c>
      <c r="K116" s="78">
        <f>IF(K19=0,"",1000000*K19/TrRoad_act!K86)</f>
        <v>51.364989973514554</v>
      </c>
      <c r="L116" s="78">
        <f>IF(L19=0,"",1000000*L19/TrRoad_act!L86)</f>
        <v>51.206243555846719</v>
      </c>
      <c r="M116" s="78">
        <f>IF(M19=0,"",1000000*M19/TrRoad_act!M86)</f>
        <v>51.060062824749139</v>
      </c>
      <c r="N116" s="78">
        <f>IF(N19=0,"",1000000*N19/TrRoad_act!N86)</f>
        <v>50.632445653490024</v>
      </c>
      <c r="O116" s="78">
        <f>IF(O19=0,"",1000000*O19/TrRoad_act!O86)</f>
        <v>50.885456951874964</v>
      </c>
      <c r="P116" s="78">
        <f>IF(P19=0,"",1000000*P19/TrRoad_act!P86)</f>
        <v>50.983408401182629</v>
      </c>
      <c r="Q116" s="78">
        <f>IF(Q19=0,"",1000000*Q19/TrRoad_act!Q86)</f>
        <v>51.288647656251953</v>
      </c>
    </row>
    <row r="117" spans="1:17" ht="11.45" customHeight="1" x14ac:dyDescent="0.25">
      <c r="A117" s="19" t="s">
        <v>29</v>
      </c>
      <c r="B117" s="76">
        <f>IF(B21=0,"",1000000*B21/TrRoad_act!B87)</f>
        <v>850.04142940719987</v>
      </c>
      <c r="C117" s="76">
        <f>IF(C21=0,"",1000000*C21/TrRoad_act!C87)</f>
        <v>811.23481686439288</v>
      </c>
      <c r="D117" s="76">
        <f>IF(D21=0,"",1000000*D21/TrRoad_act!D87)</f>
        <v>793.41610197798843</v>
      </c>
      <c r="E117" s="76">
        <f>IF(E21=0,"",1000000*E21/TrRoad_act!E87)</f>
        <v>814.88357863876763</v>
      </c>
      <c r="F117" s="76">
        <f>IF(F21=0,"",1000000*F21/TrRoad_act!F87)</f>
        <v>794.26726536328113</v>
      </c>
      <c r="G117" s="76">
        <f>IF(G21=0,"",1000000*G21/TrRoad_act!G87)</f>
        <v>797.83664073128057</v>
      </c>
      <c r="H117" s="76">
        <f>IF(H21=0,"",1000000*H21/TrRoad_act!H87)</f>
        <v>823.33539438894366</v>
      </c>
      <c r="I117" s="76">
        <f>IF(I21=0,"",1000000*I21/TrRoad_act!I87)</f>
        <v>845.32681621015217</v>
      </c>
      <c r="J117" s="76">
        <f>IF(J21=0,"",1000000*J21/TrRoad_act!J87)</f>
        <v>808.6441867188297</v>
      </c>
      <c r="K117" s="76">
        <f>IF(K21=0,"",1000000*K21/TrRoad_act!K87)</f>
        <v>830.30164668299517</v>
      </c>
      <c r="L117" s="76">
        <f>IF(L21=0,"",1000000*L21/TrRoad_act!L87)</f>
        <v>799.7048481033753</v>
      </c>
      <c r="M117" s="76">
        <f>IF(M21=0,"",1000000*M21/TrRoad_act!M87)</f>
        <v>790.37912007924126</v>
      </c>
      <c r="N117" s="76">
        <f>IF(N21=0,"",1000000*N21/TrRoad_act!N87)</f>
        <v>818.37880883233288</v>
      </c>
      <c r="O117" s="76">
        <f>IF(O21=0,"",1000000*O21/TrRoad_act!O87)</f>
        <v>797.90000173824694</v>
      </c>
      <c r="P117" s="76">
        <f>IF(P21=0,"",1000000*P21/TrRoad_act!P87)</f>
        <v>802.68624000256921</v>
      </c>
      <c r="Q117" s="76">
        <f>IF(Q21=0,"",1000000*Q21/TrRoad_act!Q87)</f>
        <v>831.53013392960941</v>
      </c>
    </row>
    <row r="118" spans="1:17" ht="11.45" customHeight="1" x14ac:dyDescent="0.25">
      <c r="A118" s="62" t="s">
        <v>59</v>
      </c>
      <c r="B118" s="77">
        <f>IF(B22=0,"",1000000*B22/TrRoad_act!B88)</f>
        <v>894.21555793857897</v>
      </c>
      <c r="C118" s="77">
        <f>IF(C22=0,"",1000000*C22/TrRoad_act!C88)</f>
        <v>837.10412785930737</v>
      </c>
      <c r="D118" s="77">
        <f>IF(D22=0,"",1000000*D22/TrRoad_act!D88)</f>
        <v>835.74703593469633</v>
      </c>
      <c r="E118" s="77">
        <f>IF(E22=0,"",1000000*E22/TrRoad_act!E88)</f>
        <v>821.86331799929587</v>
      </c>
      <c r="F118" s="77">
        <f>IF(F22=0,"",1000000*F22/TrRoad_act!F88)</f>
        <v>784.39778128253113</v>
      </c>
      <c r="G118" s="77">
        <f>IF(G22=0,"",1000000*G22/TrRoad_act!G88)</f>
        <v>769.94600335593873</v>
      </c>
      <c r="H118" s="77">
        <f>IF(H22=0,"",1000000*H22/TrRoad_act!H88)</f>
        <v>770.07105013719638</v>
      </c>
      <c r="I118" s="77">
        <f>IF(I22=0,"",1000000*I22/TrRoad_act!I88)</f>
        <v>776.62730315202828</v>
      </c>
      <c r="J118" s="77">
        <f>IF(J22=0,"",1000000*J22/TrRoad_act!J88)</f>
        <v>740.93408233210198</v>
      </c>
      <c r="K118" s="77">
        <f>IF(K22=0,"",1000000*K22/TrRoad_act!K88)</f>
        <v>765.88720720353012</v>
      </c>
      <c r="L118" s="77">
        <f>IF(L22=0,"",1000000*L22/TrRoad_act!L88)</f>
        <v>730.72493408243577</v>
      </c>
      <c r="M118" s="77">
        <f>IF(M22=0,"",1000000*M22/TrRoad_act!M88)</f>
        <v>725.43661847355236</v>
      </c>
      <c r="N118" s="77">
        <f>IF(N22=0,"",1000000*N22/TrRoad_act!N88)</f>
        <v>730.86195519158434</v>
      </c>
      <c r="O118" s="77">
        <f>IF(O22=0,"",1000000*O22/TrRoad_act!O88)</f>
        <v>725.21248028611853</v>
      </c>
      <c r="P118" s="77">
        <f>IF(P22=0,"",1000000*P22/TrRoad_act!P88)</f>
        <v>684.129277974243</v>
      </c>
      <c r="Q118" s="77">
        <f>IF(Q22=0,"",1000000*Q22/TrRoad_act!Q88)</f>
        <v>701.33250859064265</v>
      </c>
    </row>
    <row r="119" spans="1:17" ht="11.45" customHeight="1" x14ac:dyDescent="0.25">
      <c r="A119" s="62" t="s">
        <v>58</v>
      </c>
      <c r="B119" s="77">
        <f>IF(B24=0,"",1000000*B24/TrRoad_act!B89)</f>
        <v>676.76029651667704</v>
      </c>
      <c r="C119" s="77">
        <f>IF(C24=0,"",1000000*C24/TrRoad_act!C89)</f>
        <v>714.5867867674682</v>
      </c>
      <c r="D119" s="77">
        <f>IF(D24=0,"",1000000*D24/TrRoad_act!D89)</f>
        <v>651.49718272253165</v>
      </c>
      <c r="E119" s="77">
        <f>IF(E24=0,"",1000000*E24/TrRoad_act!E89)</f>
        <v>792.39748180182823</v>
      </c>
      <c r="F119" s="77">
        <f>IF(F24=0,"",1000000*F24/TrRoad_act!F89)</f>
        <v>814.04756438130482</v>
      </c>
      <c r="G119" s="77">
        <f>IF(G24=0,"",1000000*G24/TrRoad_act!G89)</f>
        <v>858.13921914999548</v>
      </c>
      <c r="H119" s="77">
        <f>IF(H24=0,"",1000000*H24/TrRoad_act!H89)</f>
        <v>934.55889225975784</v>
      </c>
      <c r="I119" s="77">
        <f>IF(I24=0,"",1000000*I24/TrRoad_act!I89)</f>
        <v>982.75800825635429</v>
      </c>
      <c r="J119" s="77">
        <f>IF(J24=0,"",1000000*J24/TrRoad_act!J89)</f>
        <v>929.9250271137721</v>
      </c>
      <c r="K119" s="77">
        <f>IF(K24=0,"",1000000*K24/TrRoad_act!K89)</f>
        <v>971.24808894757734</v>
      </c>
      <c r="L119" s="77">
        <f>IF(L24=0,"",1000000*L24/TrRoad_act!L89)</f>
        <v>935.78203507784883</v>
      </c>
      <c r="M119" s="77">
        <f>IF(M24=0,"",1000000*M24/TrRoad_act!M89)</f>
        <v>917.65285029327902</v>
      </c>
      <c r="N119" s="77">
        <f>IF(N24=0,"",1000000*N24/TrRoad_act!N89)</f>
        <v>968.53064945513665</v>
      </c>
      <c r="O119" s="77">
        <f>IF(O24=0,"",1000000*O24/TrRoad_act!O89)</f>
        <v>911.81601862259868</v>
      </c>
      <c r="P119" s="77">
        <f>IF(P24=0,"",1000000*P24/TrRoad_act!P89)</f>
        <v>965.79964875461133</v>
      </c>
      <c r="Q119" s="77">
        <f>IF(Q24=0,"",1000000*Q24/TrRoad_act!Q89)</f>
        <v>994.40887819958903</v>
      </c>
    </row>
    <row r="120" spans="1:17" ht="11.45" customHeight="1" x14ac:dyDescent="0.25">
      <c r="A120" s="62" t="s">
        <v>57</v>
      </c>
      <c r="B120" s="77">
        <f>IF(B26=0,"",1000000*B26/TrRoad_act!B90)</f>
        <v>861.49910460570027</v>
      </c>
      <c r="C120" s="77">
        <f>IF(C26=0,"",1000000*C26/TrRoad_act!C90)</f>
        <v>898.69471991423211</v>
      </c>
      <c r="D120" s="77">
        <f>IF(D26=0,"",1000000*D26/TrRoad_act!D90)</f>
        <v>917.69786886276484</v>
      </c>
      <c r="E120" s="77">
        <f>IF(E26=0,"",1000000*E26/TrRoad_act!E90)</f>
        <v>869.11883781852828</v>
      </c>
      <c r="F120" s="77">
        <f>IF(F26=0,"",1000000*F26/TrRoad_act!F90)</f>
        <v>879.8763602685807</v>
      </c>
      <c r="G120" s="77">
        <f>IF(G26=0,"",1000000*G26/TrRoad_act!G90)</f>
        <v>846.83920970700206</v>
      </c>
      <c r="H120" s="77">
        <f>IF(H26=0,"",1000000*H26/TrRoad_act!H90)</f>
        <v>841.96172151486803</v>
      </c>
      <c r="I120" s="77">
        <f>IF(I26=0,"",1000000*I26/TrRoad_act!I90)</f>
        <v>814.64744793932357</v>
      </c>
      <c r="J120" s="77">
        <f>IF(J26=0,"",1000000*J26/TrRoad_act!J90)</f>
        <v>841.95283350967259</v>
      </c>
      <c r="K120" s="77">
        <f>IF(K26=0,"",1000000*K26/TrRoad_act!K90)</f>
        <v>717.94235993236589</v>
      </c>
      <c r="L120" s="77">
        <f>IF(L26=0,"",1000000*L26/TrRoad_act!L90)</f>
        <v>713.0982034387182</v>
      </c>
      <c r="M120" s="77">
        <f>IF(M26=0,"",1000000*M26/TrRoad_act!M90)</f>
        <v>686.90934522163911</v>
      </c>
      <c r="N120" s="77">
        <f>IF(N26=0,"",1000000*N26/TrRoad_act!N90)</f>
        <v>727.78530862991079</v>
      </c>
      <c r="O120" s="77">
        <f>IF(O26=0,"",1000000*O26/TrRoad_act!O90)</f>
        <v>756.25009381273321</v>
      </c>
      <c r="P120" s="77">
        <f>IF(P26=0,"",1000000*P26/TrRoad_act!P90)</f>
        <v>775.05190016122503</v>
      </c>
      <c r="Q120" s="77">
        <f>IF(Q26=0,"",1000000*Q26/TrRoad_act!Q90)</f>
        <v>805.45747315018207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>
        <f>IF(K27=0,"",1000000*K27/TrRoad_act!K91)</f>
        <v>1011.4838275710887</v>
      </c>
      <c r="L121" s="77">
        <f>IF(L27=0,"",1000000*L27/TrRoad_act!L91)</f>
        <v>1019.5220704892076</v>
      </c>
      <c r="M121" s="77">
        <f>IF(M27=0,"",1000000*M27/TrRoad_act!M91)</f>
        <v>1025.0331360171187</v>
      </c>
      <c r="N121" s="77">
        <f>IF(N27=0,"",1000000*N27/TrRoad_act!N91)</f>
        <v>1080.7802864069256</v>
      </c>
      <c r="O121" s="77">
        <f>IF(O27=0,"",1000000*O27/TrRoad_act!O91)</f>
        <v>1081.621479605519</v>
      </c>
      <c r="P121" s="77">
        <f>IF(P27=0,"",1000000*P27/TrRoad_act!P91)</f>
        <v>1059.7744830768233</v>
      </c>
      <c r="Q121" s="77">
        <f>IF(Q27=0,"",1000000*Q27/TrRoad_act!Q91)</f>
        <v>1054.6197845889501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 t="str">
        <f>IF(O29=0,"",1000000*O29/TrRoad_act!O92)</f>
        <v/>
      </c>
      <c r="P122" s="77">
        <f>IF(P29=0,"",1000000*P29/TrRoad_act!P92)</f>
        <v>454.77806412375929</v>
      </c>
      <c r="Q122" s="77">
        <f>IF(Q29=0,"",1000000*Q29/TrRoad_act!Q92)</f>
        <v>480.10258528730236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 t="str">
        <f>IF(L32=0,"",1000000*L32/TrRoad_act!L93)</f>
        <v/>
      </c>
      <c r="M123" s="77" t="str">
        <f>IF(M32=0,"",1000000*M32/TrRoad_act!M93)</f>
        <v/>
      </c>
      <c r="N123" s="77">
        <f>IF(N32=0,"",1000000*N32/TrRoad_act!N93)</f>
        <v>351.68734139877546</v>
      </c>
      <c r="O123" s="77">
        <f>IF(O32=0,"",1000000*O32/TrRoad_act!O93)</f>
        <v>352.97038151193937</v>
      </c>
      <c r="P123" s="77">
        <f>IF(P32=0,"",1000000*P32/TrRoad_act!P93)</f>
        <v>356.19043759950762</v>
      </c>
      <c r="Q123" s="77">
        <f>IF(Q32=0,"",1000000*Q32/TrRoad_act!Q93)</f>
        <v>359.0427040902407</v>
      </c>
    </row>
    <row r="124" spans="1:17" ht="11.45" customHeight="1" x14ac:dyDescent="0.25">
      <c r="A124" s="19" t="s">
        <v>28</v>
      </c>
      <c r="B124" s="76">
        <f>IF(B33=0,"",1000000*B33/TrRoad_act!B94)</f>
        <v>19546.819408938391</v>
      </c>
      <c r="C124" s="76">
        <f>IF(C33=0,"",1000000*C33/TrRoad_act!C94)</f>
        <v>18876.509545905727</v>
      </c>
      <c r="D124" s="76">
        <f>IF(D33=0,"",1000000*D33/TrRoad_act!D94)</f>
        <v>18699.604785736879</v>
      </c>
      <c r="E124" s="76">
        <f>IF(E33=0,"",1000000*E33/TrRoad_act!E94)</f>
        <v>18850.267676068346</v>
      </c>
      <c r="F124" s="76">
        <f>IF(F33=0,"",1000000*F33/TrRoad_act!F94)</f>
        <v>18413.7428721012</v>
      </c>
      <c r="G124" s="76">
        <f>IF(G33=0,"",1000000*G33/TrRoad_act!G94)</f>
        <v>18253.79814526191</v>
      </c>
      <c r="H124" s="76">
        <f>IF(H33=0,"",1000000*H33/TrRoad_act!H94)</f>
        <v>18124.767195186028</v>
      </c>
      <c r="I124" s="76">
        <f>IF(I33=0,"",1000000*I33/TrRoad_act!I94)</f>
        <v>18180.664401026937</v>
      </c>
      <c r="J124" s="76">
        <f>IF(J33=0,"",1000000*J33/TrRoad_act!J94)</f>
        <v>17894.761469731042</v>
      </c>
      <c r="K124" s="76">
        <f>IF(K33=0,"",1000000*K33/TrRoad_act!K94)</f>
        <v>18440.561263652988</v>
      </c>
      <c r="L124" s="76">
        <f>IF(L33=0,"",1000000*L33/TrRoad_act!L94)</f>
        <v>18895.758046724197</v>
      </c>
      <c r="M124" s="76">
        <f>IF(M33=0,"",1000000*M33/TrRoad_act!M94)</f>
        <v>18146.16043914792</v>
      </c>
      <c r="N124" s="76">
        <f>IF(N33=0,"",1000000*N33/TrRoad_act!N94)</f>
        <v>18136.663670468824</v>
      </c>
      <c r="O124" s="76">
        <f>IF(O33=0,"",1000000*O33/TrRoad_act!O94)</f>
        <v>17735.778057542509</v>
      </c>
      <c r="P124" s="76">
        <f>IF(P33=0,"",1000000*P33/TrRoad_act!P94)</f>
        <v>17080.326649381066</v>
      </c>
      <c r="Q124" s="76">
        <f>IF(Q33=0,"",1000000*Q33/TrRoad_act!Q94)</f>
        <v>17420.908878895643</v>
      </c>
    </row>
    <row r="125" spans="1:17" ht="11.45" customHeight="1" x14ac:dyDescent="0.25">
      <c r="A125" s="62" t="s">
        <v>59</v>
      </c>
      <c r="B125" s="75">
        <f>IF(B34=0,"",1000000*B34/TrRoad_act!B95)</f>
        <v>4346.9496130392408</v>
      </c>
      <c r="C125" s="75">
        <f>IF(C34=0,"",1000000*C34/TrRoad_act!C95)</f>
        <v>4320.2961746777537</v>
      </c>
      <c r="D125" s="75">
        <f>IF(D34=0,"",1000000*D34/TrRoad_act!D95)</f>
        <v>4215.7603152935853</v>
      </c>
      <c r="E125" s="75">
        <f>IF(E34=0,"",1000000*E34/TrRoad_act!E95)</f>
        <v>4132.1950456532022</v>
      </c>
      <c r="F125" s="75">
        <f>IF(F34=0,"",1000000*F34/TrRoad_act!F95)</f>
        <v>4047.3269502741882</v>
      </c>
      <c r="G125" s="75">
        <f>IF(G34=0,"",1000000*G34/TrRoad_act!G95)</f>
        <v>3951.893370643139</v>
      </c>
      <c r="H125" s="75">
        <f>IF(H34=0,"",1000000*H34/TrRoad_act!H95)</f>
        <v>3851.2545240007248</v>
      </c>
      <c r="I125" s="75">
        <f>IF(I34=0,"",1000000*I34/TrRoad_act!I95)</f>
        <v>3776.4549494430307</v>
      </c>
      <c r="J125" s="75">
        <f>IF(J34=0,"",1000000*J34/TrRoad_act!J95)</f>
        <v>3669.0155759220956</v>
      </c>
      <c r="K125" s="75">
        <f>IF(K34=0,"",1000000*K34/TrRoad_act!K95)</f>
        <v>3605.2553733234322</v>
      </c>
      <c r="L125" s="75">
        <f>IF(L34=0,"",1000000*L34/TrRoad_act!L95)</f>
        <v>3667.3851120971094</v>
      </c>
      <c r="M125" s="75">
        <f>IF(M34=0,"",1000000*M34/TrRoad_act!M95)</f>
        <v>3583.4507932141773</v>
      </c>
      <c r="N125" s="75">
        <f>IF(N34=0,"",1000000*N34/TrRoad_act!N95)</f>
        <v>3498.7215842331916</v>
      </c>
      <c r="O125" s="75">
        <f>IF(O34=0,"",1000000*O34/TrRoad_act!O95)</f>
        <v>3348.7130047550072</v>
      </c>
      <c r="P125" s="75">
        <f>IF(P34=0,"",1000000*P34/TrRoad_act!P95)</f>
        <v>3280.6460008375716</v>
      </c>
      <c r="Q125" s="75">
        <f>IF(Q34=0,"",1000000*Q34/TrRoad_act!Q95)</f>
        <v>3304.0014405438619</v>
      </c>
    </row>
    <row r="126" spans="1:17" ht="11.45" customHeight="1" x14ac:dyDescent="0.25">
      <c r="A126" s="62" t="s">
        <v>58</v>
      </c>
      <c r="B126" s="75">
        <f>IF(B36=0,"",1000000*B36/TrRoad_act!B96)</f>
        <v>19617.541148130662</v>
      </c>
      <c r="C126" s="75">
        <f>IF(C36=0,"",1000000*C36/TrRoad_act!C96)</f>
        <v>18947.072907123595</v>
      </c>
      <c r="D126" s="75">
        <f>IF(D36=0,"",1000000*D36/TrRoad_act!D96)</f>
        <v>18771.282229887998</v>
      </c>
      <c r="E126" s="75">
        <f>IF(E36=0,"",1000000*E36/TrRoad_act!E96)</f>
        <v>18920.97098734336</v>
      </c>
      <c r="F126" s="75">
        <f>IF(F36=0,"",1000000*F36/TrRoad_act!F96)</f>
        <v>18479.223345764953</v>
      </c>
      <c r="G126" s="75">
        <f>IF(G36=0,"",1000000*G36/TrRoad_act!G96)</f>
        <v>18320.454743620368</v>
      </c>
      <c r="H126" s="75">
        <f>IF(H36=0,"",1000000*H36/TrRoad_act!H96)</f>
        <v>18192.667017610966</v>
      </c>
      <c r="I126" s="75">
        <f>IF(I36=0,"",1000000*I36/TrRoad_act!I96)</f>
        <v>18243.902969040191</v>
      </c>
      <c r="J126" s="75">
        <f>IF(J36=0,"",1000000*J36/TrRoad_act!J96)</f>
        <v>17964.652390630679</v>
      </c>
      <c r="K126" s="75">
        <f>IF(K36=0,"",1000000*K36/TrRoad_act!K96)</f>
        <v>18510.707519192216</v>
      </c>
      <c r="L126" s="75">
        <f>IF(L36=0,"",1000000*L36/TrRoad_act!L96)</f>
        <v>18856.971909171796</v>
      </c>
      <c r="M126" s="75">
        <f>IF(M36=0,"",1000000*M36/TrRoad_act!M96)</f>
        <v>18259.533201496048</v>
      </c>
      <c r="N126" s="75">
        <f>IF(N36=0,"",1000000*N36/TrRoad_act!N96)</f>
        <v>18268.235112321061</v>
      </c>
      <c r="O126" s="75">
        <f>IF(O36=0,"",1000000*O36/TrRoad_act!O96)</f>
        <v>17962.270498893464</v>
      </c>
      <c r="P126" s="75">
        <f>IF(P36=0,"",1000000*P36/TrRoad_act!P96)</f>
        <v>17440.805478162216</v>
      </c>
      <c r="Q126" s="75">
        <f>IF(Q36=0,"",1000000*Q36/TrRoad_act!Q96)</f>
        <v>17767.065040409743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>
        <f>IF(I38=0,"",1000000*I38/TrRoad_act!I97)</f>
        <v>9406.4723971990079</v>
      </c>
      <c r="J127" s="75">
        <f>IF(J38=0,"",1000000*J38/TrRoad_act!J97)</f>
        <v>9427.6917913602265</v>
      </c>
      <c r="K127" s="75">
        <f>IF(K38=0,"",1000000*K38/TrRoad_act!K97)</f>
        <v>9484.4842017925293</v>
      </c>
      <c r="L127" s="75">
        <f>IF(L38=0,"",1000000*L38/TrRoad_act!L97)</f>
        <v>9898.9869449813723</v>
      </c>
      <c r="M127" s="75">
        <f>IF(M38=0,"",1000000*M38/TrRoad_act!M97)</f>
        <v>9865.7997716641075</v>
      </c>
      <c r="N127" s="75">
        <f>IF(N38=0,"",1000000*N38/TrRoad_act!N97)</f>
        <v>9874.6375482228868</v>
      </c>
      <c r="O127" s="75">
        <f>IF(O38=0,"",1000000*O38/TrRoad_act!O97)</f>
        <v>9821.7426748713733</v>
      </c>
      <c r="P127" s="75">
        <f>IF(P38=0,"",1000000*P38/TrRoad_act!P97)</f>
        <v>9859.1853951412231</v>
      </c>
      <c r="Q127" s="75">
        <f>IF(Q38=0,"",1000000*Q38/TrRoad_act!Q97)</f>
        <v>10213.523361066204</v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>
        <f>IF(K39=0,"",1000000*K39/TrRoad_act!K98)</f>
        <v>18197.239172485693</v>
      </c>
      <c r="L128" s="75">
        <f>IF(L39=0,"",1000000*L39/TrRoad_act!L98)</f>
        <v>35180.117167002631</v>
      </c>
      <c r="M128" s="75">
        <f>IF(M39=0,"",1000000*M39/TrRoad_act!M98)</f>
        <v>10206.618770627219</v>
      </c>
      <c r="N128" s="75">
        <f>IF(N39=0,"",1000000*N39/TrRoad_act!N98)</f>
        <v>10009.860047420414</v>
      </c>
      <c r="O128" s="75">
        <f>IF(O39=0,"",1000000*O39/TrRoad_act!O98)</f>
        <v>9512.6687672782355</v>
      </c>
      <c r="P128" s="75">
        <f>IF(P39=0,"",1000000*P39/TrRoad_act!P98)</f>
        <v>9384.0410831988356</v>
      </c>
      <c r="Q128" s="75">
        <f>IF(Q39=0,"",1000000*Q39/TrRoad_act!Q98)</f>
        <v>9753.2059982031024</v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 t="str">
        <f>IF(J41=0,"",1000000*J41/TrRoad_act!J99)</f>
        <v/>
      </c>
      <c r="K129" s="75" t="str">
        <f>IF(K41=0,"",1000000*K41/TrRoad_act!K99)</f>
        <v/>
      </c>
      <c r="L129" s="75" t="str">
        <f>IF(L41=0,"",1000000*L41/TrRoad_act!L99)</f>
        <v/>
      </c>
      <c r="M129" s="75" t="str">
        <f>IF(M41=0,"",1000000*M41/TrRoad_act!M99)</f>
        <v/>
      </c>
      <c r="N129" s="75" t="str">
        <f>IF(N41=0,"",1000000*N41/TrRoad_act!N99)</f>
        <v/>
      </c>
      <c r="O129" s="75" t="str">
        <f>IF(O41=0,"",1000000*O41/TrRoad_act!O99)</f>
        <v/>
      </c>
      <c r="P129" s="75" t="str">
        <f>IF(P41=0,"",1000000*P41/TrRoad_act!P99)</f>
        <v/>
      </c>
      <c r="Q129" s="75">
        <f>IF(Q41=0,"",1000000*Q41/TrRoad_act!Q99)</f>
        <v>13773.334434172253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1159.2389142566378</v>
      </c>
      <c r="C131" s="78">
        <f>IF(C43=0,"",1000000*C43/TrRoad_act!C101)</f>
        <v>1078.5102015414486</v>
      </c>
      <c r="D131" s="78">
        <f>IF(D43=0,"",1000000*D43/TrRoad_act!D101)</f>
        <v>1145.8644993064904</v>
      </c>
      <c r="E131" s="78">
        <f>IF(E43=0,"",1000000*E43/TrRoad_act!E101)</f>
        <v>1185.1881526161849</v>
      </c>
      <c r="F131" s="78">
        <f>IF(F43=0,"",1000000*F43/TrRoad_act!F101)</f>
        <v>1195.9297546622918</v>
      </c>
      <c r="G131" s="78">
        <f>IF(G43=0,"",1000000*G43/TrRoad_act!G101)</f>
        <v>1253.2683065627937</v>
      </c>
      <c r="H131" s="78">
        <f>IF(H43=0,"",1000000*H43/TrRoad_act!H101)</f>
        <v>1230.792394327492</v>
      </c>
      <c r="I131" s="78">
        <f>IF(I43=0,"",1000000*I43/TrRoad_act!I101)</f>
        <v>1248.1555756929743</v>
      </c>
      <c r="J131" s="78">
        <f>IF(J43=0,"",1000000*J43/TrRoad_act!J101)</f>
        <v>1370.969534922358</v>
      </c>
      <c r="K131" s="78">
        <f>IF(K43=0,"",1000000*K43/TrRoad_act!K101)</f>
        <v>1215.0135185174886</v>
      </c>
      <c r="L131" s="78">
        <f>IF(L43=0,"",1000000*L43/TrRoad_act!L101)</f>
        <v>1190.9663841344031</v>
      </c>
      <c r="M131" s="78">
        <f>IF(M43=0,"",1000000*M43/TrRoad_act!M101)</f>
        <v>1196.6320464844898</v>
      </c>
      <c r="N131" s="78">
        <f>IF(N43=0,"",1000000*N43/TrRoad_act!N101)</f>
        <v>1209.7385585482923</v>
      </c>
      <c r="O131" s="78">
        <f>IF(O43=0,"",1000000*O43/TrRoad_act!O101)</f>
        <v>1197.587315866987</v>
      </c>
      <c r="P131" s="78">
        <f>IF(P43=0,"",1000000*P43/TrRoad_act!P101)</f>
        <v>1133.0223985192049</v>
      </c>
      <c r="Q131" s="78">
        <f>IF(Q43=0,"",1000000*Q43/TrRoad_act!Q101)</f>
        <v>1085.7124209147303</v>
      </c>
    </row>
    <row r="132" spans="1:17" ht="11.45" customHeight="1" x14ac:dyDescent="0.25">
      <c r="A132" s="62" t="s">
        <v>59</v>
      </c>
      <c r="B132" s="77">
        <f>IF(B44=0,"",1000000*B44/TrRoad_act!B102)</f>
        <v>954.23891432956202</v>
      </c>
      <c r="C132" s="77">
        <f>IF(C44=0,"",1000000*C44/TrRoad_act!C102)</f>
        <v>955.18246631704585</v>
      </c>
      <c r="D132" s="77">
        <f>IF(D44=0,"",1000000*D44/TrRoad_act!D102)</f>
        <v>961.6302058012833</v>
      </c>
      <c r="E132" s="77">
        <f>IF(E44=0,"",1000000*E44/TrRoad_act!E102)</f>
        <v>968.5063740999102</v>
      </c>
      <c r="F132" s="77">
        <f>IF(F44=0,"",1000000*F44/TrRoad_act!F102)</f>
        <v>974.53603652272307</v>
      </c>
      <c r="G132" s="77">
        <f>IF(G44=0,"",1000000*G44/TrRoad_act!G102)</f>
        <v>979.56094657696951</v>
      </c>
      <c r="H132" s="77">
        <f>IF(H44=0,"",1000000*H44/TrRoad_act!H102)</f>
        <v>982.64738758999124</v>
      </c>
      <c r="I132" s="77">
        <f>IF(I44=0,"",1000000*I44/TrRoad_act!I102)</f>
        <v>962.17209039592217</v>
      </c>
      <c r="J132" s="77">
        <f>IF(J44=0,"",1000000*J44/TrRoad_act!J102)</f>
        <v>939.3433872445944</v>
      </c>
      <c r="K132" s="77">
        <f>IF(K44=0,"",1000000*K44/TrRoad_act!K102)</f>
        <v>895.86922048886231</v>
      </c>
      <c r="L132" s="77">
        <f>IF(L44=0,"",1000000*L44/TrRoad_act!L102)</f>
        <v>852.62671797629241</v>
      </c>
      <c r="M132" s="77">
        <f>IF(M44=0,"",1000000*M44/TrRoad_act!M102)</f>
        <v>856.46129805426597</v>
      </c>
      <c r="N132" s="77">
        <f>IF(N44=0,"",1000000*N44/TrRoad_act!N102)</f>
        <v>846.79412956862802</v>
      </c>
      <c r="O132" s="77">
        <f>IF(O44=0,"",1000000*O44/TrRoad_act!O102)</f>
        <v>836.15394515768298</v>
      </c>
      <c r="P132" s="77">
        <f>IF(P44=0,"",1000000*P44/TrRoad_act!P102)</f>
        <v>809.10060018444574</v>
      </c>
      <c r="Q132" s="77">
        <f>IF(Q44=0,"",1000000*Q44/TrRoad_act!Q102)</f>
        <v>784.10071132913868</v>
      </c>
    </row>
    <row r="133" spans="1:17" ht="11.45" customHeight="1" x14ac:dyDescent="0.25">
      <c r="A133" s="62" t="s">
        <v>58</v>
      </c>
      <c r="B133" s="77">
        <f>IF(B46=0,"",1000000*B46/TrRoad_act!B103)</f>
        <v>1206.3698171716783</v>
      </c>
      <c r="C133" s="77">
        <f>IF(C46=0,"",1000000*C46/TrRoad_act!C103)</f>
        <v>1106.2756901778955</v>
      </c>
      <c r="D133" s="77">
        <f>IF(D46=0,"",1000000*D46/TrRoad_act!D103)</f>
        <v>1182.4532460231887</v>
      </c>
      <c r="E133" s="77">
        <f>IF(E46=0,"",1000000*E46/TrRoad_act!E103)</f>
        <v>1222.2063086849989</v>
      </c>
      <c r="F133" s="77">
        <f>IF(F46=0,"",1000000*F46/TrRoad_act!F103)</f>
        <v>1228.3908975683541</v>
      </c>
      <c r="G133" s="77">
        <f>IF(G46=0,"",1000000*G46/TrRoad_act!G103)</f>
        <v>1288.345977647537</v>
      </c>
      <c r="H133" s="77">
        <f>IF(H46=0,"",1000000*H46/TrRoad_act!H103)</f>
        <v>1259.879051218853</v>
      </c>
      <c r="I133" s="77">
        <f>IF(I46=0,"",1000000*I46/TrRoad_act!I103)</f>
        <v>1276.526411728182</v>
      </c>
      <c r="J133" s="77">
        <f>IF(J46=0,"",1000000*J46/TrRoad_act!J103)</f>
        <v>1413.7518993167237</v>
      </c>
      <c r="K133" s="77">
        <f>IF(K46=0,"",1000000*K46/TrRoad_act!K103)</f>
        <v>1245.8653673964541</v>
      </c>
      <c r="L133" s="77">
        <f>IF(L46=0,"",1000000*L46/TrRoad_act!L103)</f>
        <v>1222.0223964804363</v>
      </c>
      <c r="M133" s="77">
        <f>IF(M46=0,"",1000000*M46/TrRoad_act!M103)</f>
        <v>1226.3428768064289</v>
      </c>
      <c r="N133" s="77">
        <f>IF(N46=0,"",1000000*N46/TrRoad_act!N103)</f>
        <v>1235.3061147299754</v>
      </c>
      <c r="O133" s="77">
        <f>IF(O46=0,"",1000000*O46/TrRoad_act!O103)</f>
        <v>1222.8317534784835</v>
      </c>
      <c r="P133" s="77">
        <f>IF(P46=0,"",1000000*P46/TrRoad_act!P103)</f>
        <v>1155.8573572841365</v>
      </c>
      <c r="Q133" s="77">
        <f>IF(Q46=0,"",1000000*Q46/TrRoad_act!Q103)</f>
        <v>1103.9464699074144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>
        <f>IF(I48=0,"",1000000*I48/TrRoad_act!I104)</f>
        <v>491.54522452198989</v>
      </c>
      <c r="J134" s="77">
        <f>IF(J48=0,"",1000000*J48/TrRoad_act!J104)</f>
        <v>490.43182497951204</v>
      </c>
      <c r="K134" s="77">
        <f>IF(K48=0,"",1000000*K48/TrRoad_act!K104)</f>
        <v>480.74209489993029</v>
      </c>
      <c r="L134" s="77">
        <f>IF(L48=0,"",1000000*L48/TrRoad_act!L104)</f>
        <v>470.66670757901636</v>
      </c>
      <c r="M134" s="77">
        <f>IF(M48=0,"",1000000*M48/TrRoad_act!M104)</f>
        <v>481.40490374561853</v>
      </c>
      <c r="N134" s="77">
        <f>IF(N48=0,"",1000000*N48/TrRoad_act!N104)</f>
        <v>491.07246455900707</v>
      </c>
      <c r="O134" s="77">
        <f>IF(O48=0,"",1000000*O48/TrRoad_act!O104)</f>
        <v>493.55288734732056</v>
      </c>
      <c r="P134" s="77">
        <f>IF(P48=0,"",1000000*P48/TrRoad_act!P104)</f>
        <v>485.94892300968547</v>
      </c>
      <c r="Q134" s="77">
        <f>IF(Q48=0,"",1000000*Q48/TrRoad_act!Q104)</f>
        <v>492.30739259182786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>
        <f>IF(K49=0,"",1000000*K49/TrRoad_act!K105)</f>
        <v>706.26405604266108</v>
      </c>
      <c r="L135" s="77">
        <f>IF(L49=0,"",1000000*L49/TrRoad_act!L105)</f>
        <v>704.74703156523992</v>
      </c>
      <c r="M135" s="77">
        <f>IF(M49=0,"",1000000*M49/TrRoad_act!M105)</f>
        <v>734.8640662423777</v>
      </c>
      <c r="N135" s="77">
        <f>IF(N49=0,"",1000000*N49/TrRoad_act!N105)</f>
        <v>754.01686638930914</v>
      </c>
      <c r="O135" s="77">
        <f>IF(O49=0,"",1000000*O49/TrRoad_act!O105)</f>
        <v>772.75055874198006</v>
      </c>
      <c r="P135" s="77">
        <f>IF(P49=0,"",1000000*P49/TrRoad_act!P105)</f>
        <v>772.8060439185773</v>
      </c>
      <c r="Q135" s="77">
        <f>IF(Q49=0,"",1000000*Q49/TrRoad_act!Q105)</f>
        <v>777.8145350009155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>
        <f>IF(E51=0,"",1000000*E51/TrRoad_act!E106)</f>
        <v>404.31634847410999</v>
      </c>
      <c r="F136" s="77">
        <f>IF(F51=0,"",1000000*F51/TrRoad_act!F106)</f>
        <v>405.79885594679354</v>
      </c>
      <c r="G136" s="77">
        <f>IF(G51=0,"",1000000*G51/TrRoad_act!G106)</f>
        <v>405.97280878480132</v>
      </c>
      <c r="H136" s="77">
        <f>IF(H51=0,"",1000000*H51/TrRoad_act!H106)</f>
        <v>407.45878713513429</v>
      </c>
      <c r="I136" s="77">
        <f>IF(I51=0,"",1000000*I51/TrRoad_act!I106)</f>
        <v>408.70494499357164</v>
      </c>
      <c r="J136" s="77">
        <f>IF(J51=0,"",1000000*J51/TrRoad_act!J106)</f>
        <v>407.66095950403945</v>
      </c>
      <c r="K136" s="77">
        <f>IF(K51=0,"",1000000*K51/TrRoad_act!K106)</f>
        <v>408.5677754747332</v>
      </c>
      <c r="L136" s="77">
        <f>IF(L51=0,"",1000000*L51/TrRoad_act!L106)</f>
        <v>410.04415692221602</v>
      </c>
      <c r="M136" s="77">
        <f>IF(M51=0,"",1000000*M51/TrRoad_act!M106)</f>
        <v>410.67003628103555</v>
      </c>
      <c r="N136" s="77">
        <f>IF(N51=0,"",1000000*N51/TrRoad_act!N106)</f>
        <v>412.12705277418985</v>
      </c>
      <c r="O136" s="77">
        <f>IF(O51=0,"",1000000*O51/TrRoad_act!O106)</f>
        <v>413.19361139735958</v>
      </c>
      <c r="P136" s="77">
        <f>IF(P51=0,"",1000000*P51/TrRoad_act!P106)</f>
        <v>415.05570642956496</v>
      </c>
      <c r="Q136" s="77">
        <f>IF(Q51=0,"",1000000*Q51/TrRoad_act!Q106)</f>
        <v>420.36219928122989</v>
      </c>
    </row>
    <row r="137" spans="1:17" ht="11.45" customHeight="1" x14ac:dyDescent="0.25">
      <c r="A137" s="19" t="s">
        <v>24</v>
      </c>
      <c r="B137" s="76">
        <f>IF(B52=0,"",1000000*B52/TrRoad_act!B107)</f>
        <v>5386.2972908389756</v>
      </c>
      <c r="C137" s="76">
        <f>IF(C52=0,"",1000000*C52/TrRoad_act!C107)</f>
        <v>4241.3961961525547</v>
      </c>
      <c r="D137" s="76">
        <f>IF(D52=0,"",1000000*D52/TrRoad_act!D107)</f>
        <v>5220.9028342407446</v>
      </c>
      <c r="E137" s="76">
        <f>IF(E52=0,"",1000000*E52/TrRoad_act!E107)</f>
        <v>5558.9907723885171</v>
      </c>
      <c r="F137" s="76">
        <f>IF(F52=0,"",1000000*F52/TrRoad_act!F107)</f>
        <v>5882.0301051778133</v>
      </c>
      <c r="G137" s="76">
        <f>IF(G52=0,"",1000000*G52/TrRoad_act!G107)</f>
        <v>6105.9135539029376</v>
      </c>
      <c r="H137" s="76">
        <f>IF(H52=0,"",1000000*H52/TrRoad_act!H107)</f>
        <v>5764.4226962117827</v>
      </c>
      <c r="I137" s="76">
        <f>IF(I52=0,"",1000000*I52/TrRoad_act!I107)</f>
        <v>6051.0227666212368</v>
      </c>
      <c r="J137" s="76">
        <f>IF(J52=0,"",1000000*J52/TrRoad_act!J107)</f>
        <v>5307.1690710803459</v>
      </c>
      <c r="K137" s="76">
        <f>IF(K52=0,"",1000000*K52/TrRoad_act!K107)</f>
        <v>5997.9826050647225</v>
      </c>
      <c r="L137" s="76">
        <f>IF(L52=0,"",1000000*L52/TrRoad_act!L107)</f>
        <v>5924.9791696548209</v>
      </c>
      <c r="M137" s="76">
        <f>IF(M52=0,"",1000000*M52/TrRoad_act!M107)</f>
        <v>5674.4837839941683</v>
      </c>
      <c r="N137" s="76">
        <f>IF(N52=0,"",1000000*N52/TrRoad_act!N107)</f>
        <v>5742.845853426712</v>
      </c>
      <c r="O137" s="76">
        <f>IF(O52=0,"",1000000*O52/TrRoad_act!O107)</f>
        <v>6337.2016912151967</v>
      </c>
      <c r="P137" s="76">
        <f>IF(P52=0,"",1000000*P52/TrRoad_act!P107)</f>
        <v>5433.7399677318517</v>
      </c>
      <c r="Q137" s="76">
        <f>IF(Q52=0,"",1000000*Q52/TrRoad_act!Q107)</f>
        <v>5590.2503015519233</v>
      </c>
    </row>
    <row r="138" spans="1:17" ht="11.45" customHeight="1" x14ac:dyDescent="0.25">
      <c r="A138" s="17" t="s">
        <v>23</v>
      </c>
      <c r="B138" s="75">
        <f>IF(B53=0,"",1000000*B53/TrRoad_act!B108)</f>
        <v>2486.2903828281646</v>
      </c>
      <c r="C138" s="75">
        <f>IF(C53=0,"",1000000*C53/TrRoad_act!C108)</f>
        <v>2865.5179507291359</v>
      </c>
      <c r="D138" s="75">
        <f>IF(D53=0,"",1000000*D53/TrRoad_act!D108)</f>
        <v>3582.1989673555763</v>
      </c>
      <c r="E138" s="75">
        <f>IF(E53=0,"",1000000*E53/TrRoad_act!E108)</f>
        <v>3898.9147792543954</v>
      </c>
      <c r="F138" s="75">
        <f>IF(F53=0,"",1000000*F53/TrRoad_act!F108)</f>
        <v>4002.1144413487291</v>
      </c>
      <c r="G138" s="75">
        <f>IF(G53=0,"",1000000*G53/TrRoad_act!G108)</f>
        <v>4087.3484637741631</v>
      </c>
      <c r="H138" s="75">
        <f>IF(H53=0,"",1000000*H53/TrRoad_act!H108)</f>
        <v>4202.0764458415879</v>
      </c>
      <c r="I138" s="75">
        <f>IF(I53=0,"",1000000*I53/TrRoad_act!I108)</f>
        <v>4156.1139201356127</v>
      </c>
      <c r="J138" s="75">
        <f>IF(J53=0,"",1000000*J53/TrRoad_act!J108)</f>
        <v>4347.7016441510541</v>
      </c>
      <c r="K138" s="75">
        <f>IF(K53=0,"",1000000*K53/TrRoad_act!K108)</f>
        <v>4408.2622898612171</v>
      </c>
      <c r="L138" s="75">
        <f>IF(L53=0,"",1000000*L53/TrRoad_act!L108)</f>
        <v>4166.6663302062079</v>
      </c>
      <c r="M138" s="75">
        <f>IF(M53=0,"",1000000*M53/TrRoad_act!M108)</f>
        <v>4050.1822234626557</v>
      </c>
      <c r="N138" s="75">
        <f>IF(N53=0,"",1000000*N53/TrRoad_act!N108)</f>
        <v>3920.9670081930649</v>
      </c>
      <c r="O138" s="75">
        <f>IF(O53=0,"",1000000*O53/TrRoad_act!O108)</f>
        <v>3974.5470609900531</v>
      </c>
      <c r="P138" s="75">
        <f>IF(P53=0,"",1000000*P53/TrRoad_act!P108)</f>
        <v>3505.1012326798132</v>
      </c>
      <c r="Q138" s="75">
        <f>IF(Q53=0,"",1000000*Q53/TrRoad_act!Q108)</f>
        <v>3488.3347561567521</v>
      </c>
    </row>
    <row r="139" spans="1:17" ht="11.45" customHeight="1" x14ac:dyDescent="0.25">
      <c r="A139" s="15" t="s">
        <v>22</v>
      </c>
      <c r="B139" s="74">
        <f>IF(B55=0,"",1000000*B55/TrRoad_act!B109)</f>
        <v>28930.665707368142</v>
      </c>
      <c r="C139" s="74">
        <f>IF(C55=0,"",1000000*C55/TrRoad_act!C109)</f>
        <v>18739.398129063633</v>
      </c>
      <c r="D139" s="74">
        <f>IF(D55=0,"",1000000*D55/TrRoad_act!D109)</f>
        <v>23297.890311620329</v>
      </c>
      <c r="E139" s="74">
        <f>IF(E55=0,"",1000000*E55/TrRoad_act!E109)</f>
        <v>25282.499783573221</v>
      </c>
      <c r="F139" s="74">
        <f>IF(F55=0,"",1000000*F55/TrRoad_act!F109)</f>
        <v>25675.455404039709</v>
      </c>
      <c r="G139" s="74">
        <f>IF(G55=0,"",1000000*G55/TrRoad_act!G109)</f>
        <v>26403.859514773179</v>
      </c>
      <c r="H139" s="74">
        <f>IF(H55=0,"",1000000*H55/TrRoad_act!H109)</f>
        <v>25978.999626867593</v>
      </c>
      <c r="I139" s="74">
        <f>IF(I55=0,"",1000000*I55/TrRoad_act!I109)</f>
        <v>29148.289087895118</v>
      </c>
      <c r="J139" s="74">
        <f>IF(J55=0,"",1000000*J55/TrRoad_act!J109)</f>
        <v>24227.636726098706</v>
      </c>
      <c r="K139" s="74">
        <f>IF(K55=0,"",1000000*K55/TrRoad_act!K109)</f>
        <v>37181.232131351622</v>
      </c>
      <c r="L139" s="74">
        <f>IF(L55=0,"",1000000*L55/TrRoad_act!L109)</f>
        <v>42044.434854458319</v>
      </c>
      <c r="M139" s="74">
        <f>IF(M55=0,"",1000000*M55/TrRoad_act!M109)</f>
        <v>39556.909002093947</v>
      </c>
      <c r="N139" s="74">
        <f>IF(N55=0,"",1000000*N55/TrRoad_act!N109)</f>
        <v>43688.6189102848</v>
      </c>
      <c r="O139" s="74">
        <f>IF(O55=0,"",1000000*O55/TrRoad_act!O109)</f>
        <v>54326.787741830529</v>
      </c>
      <c r="P139" s="74">
        <f>IF(P55=0,"",1000000*P55/TrRoad_act!P109)</f>
        <v>43651.88101630631</v>
      </c>
      <c r="Q139" s="74">
        <f>IF(Q55=0,"",1000000*Q55/TrRoad_act!Q109)</f>
        <v>42123.101838713628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0.81552992795395463</v>
      </c>
      <c r="C142" s="56">
        <f t="shared" si="12"/>
        <v>0.80285573868237092</v>
      </c>
      <c r="D142" s="56">
        <f t="shared" si="12"/>
        <v>0.76159379035836094</v>
      </c>
      <c r="E142" s="56">
        <f t="shared" si="12"/>
        <v>0.74701508967779562</v>
      </c>
      <c r="F142" s="56">
        <f t="shared" si="12"/>
        <v>0.73061019508338554</v>
      </c>
      <c r="G142" s="56">
        <f t="shared" si="12"/>
        <v>0.72795165819391816</v>
      </c>
      <c r="H142" s="56">
        <f t="shared" si="12"/>
        <v>0.7252806495162154</v>
      </c>
      <c r="I142" s="56">
        <f t="shared" si="12"/>
        <v>0.73474924594695323</v>
      </c>
      <c r="J142" s="56">
        <f t="shared" si="12"/>
        <v>0.73539253326327791</v>
      </c>
      <c r="K142" s="56">
        <f t="shared" si="12"/>
        <v>0.74954957290505542</v>
      </c>
      <c r="L142" s="56">
        <f t="shared" si="12"/>
        <v>0.74419508512945642</v>
      </c>
      <c r="M142" s="56">
        <f t="shared" si="12"/>
        <v>0.74598439383682458</v>
      </c>
      <c r="N142" s="56">
        <f t="shared" si="12"/>
        <v>0.74795455802570709</v>
      </c>
      <c r="O142" s="56">
        <f t="shared" si="12"/>
        <v>0.72497632319991534</v>
      </c>
      <c r="P142" s="56">
        <f t="shared" si="12"/>
        <v>0.75045788210679587</v>
      </c>
      <c r="Q142" s="56">
        <f t="shared" si="12"/>
        <v>0.74805263232755792</v>
      </c>
    </row>
    <row r="143" spans="1:17" ht="11.45" customHeight="1" x14ac:dyDescent="0.25">
      <c r="A143" s="55" t="s">
        <v>30</v>
      </c>
      <c r="B143" s="54">
        <f t="shared" ref="B143:Q143" si="13">IF(B19=0,0,B19/B$17)</f>
        <v>4.2150178205005648E-3</v>
      </c>
      <c r="C143" s="54">
        <f t="shared" si="13"/>
        <v>4.15314872612351E-3</v>
      </c>
      <c r="D143" s="54">
        <f t="shared" si="13"/>
        <v>3.998499323525302E-3</v>
      </c>
      <c r="E143" s="54">
        <f t="shared" si="13"/>
        <v>4.0117340787987751E-3</v>
      </c>
      <c r="F143" s="54">
        <f t="shared" si="13"/>
        <v>4.2045452772845535E-3</v>
      </c>
      <c r="G143" s="54">
        <f t="shared" si="13"/>
        <v>4.3736648717183834E-3</v>
      </c>
      <c r="H143" s="54">
        <f t="shared" si="13"/>
        <v>4.3925125108146747E-3</v>
      </c>
      <c r="I143" s="54">
        <f t="shared" si="13"/>
        <v>4.1133849380436335E-3</v>
      </c>
      <c r="J143" s="54">
        <f t="shared" si="13"/>
        <v>4.1764486873815017E-3</v>
      </c>
      <c r="K143" s="54">
        <f t="shared" si="13"/>
        <v>4.1537833228456715E-3</v>
      </c>
      <c r="L143" s="54">
        <f t="shared" si="13"/>
        <v>4.2886359589172614E-3</v>
      </c>
      <c r="M143" s="54">
        <f t="shared" si="13"/>
        <v>4.3509244631058028E-3</v>
      </c>
      <c r="N143" s="54">
        <f t="shared" si="13"/>
        <v>4.4099787434240482E-3</v>
      </c>
      <c r="O143" s="54">
        <f t="shared" si="13"/>
        <v>4.3230978120353024E-3</v>
      </c>
      <c r="P143" s="54">
        <f t="shared" si="13"/>
        <v>4.3379647465853774E-3</v>
      </c>
      <c r="Q143" s="54">
        <f t="shared" si="13"/>
        <v>4.0855457393643132E-3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0.69021664326170518</v>
      </c>
      <c r="C144" s="50">
        <f t="shared" si="14"/>
        <v>0.68209649743866174</v>
      </c>
      <c r="D144" s="50">
        <f t="shared" si="14"/>
        <v>0.64885415451139028</v>
      </c>
      <c r="E144" s="50">
        <f t="shared" si="14"/>
        <v>0.64134008419912758</v>
      </c>
      <c r="F144" s="50">
        <f t="shared" si="14"/>
        <v>0.62958337881596083</v>
      </c>
      <c r="G144" s="50">
        <f t="shared" si="14"/>
        <v>0.63075282693247259</v>
      </c>
      <c r="H144" s="50">
        <f t="shared" si="14"/>
        <v>0.63405673294851961</v>
      </c>
      <c r="I144" s="50">
        <f t="shared" si="14"/>
        <v>0.6471118116261203</v>
      </c>
      <c r="J144" s="50">
        <f t="shared" si="14"/>
        <v>0.64700755790378461</v>
      </c>
      <c r="K144" s="50">
        <f t="shared" si="14"/>
        <v>0.65897012715494252</v>
      </c>
      <c r="L144" s="50">
        <f t="shared" si="14"/>
        <v>0.64998875826313063</v>
      </c>
      <c r="M144" s="50">
        <f t="shared" si="14"/>
        <v>0.65402279094825755</v>
      </c>
      <c r="N144" s="50">
        <f t="shared" si="14"/>
        <v>0.65611916252203162</v>
      </c>
      <c r="O144" s="50">
        <f t="shared" si="14"/>
        <v>0.63415870268944297</v>
      </c>
      <c r="P144" s="50">
        <f t="shared" si="14"/>
        <v>0.65774659314877726</v>
      </c>
      <c r="Q144" s="50">
        <f t="shared" si="14"/>
        <v>0.65670125502343135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0.57150341936448901</v>
      </c>
      <c r="C145" s="52">
        <f t="shared" si="15"/>
        <v>0.54191108598929361</v>
      </c>
      <c r="D145" s="52">
        <f t="shared" si="15"/>
        <v>0.51365504370478032</v>
      </c>
      <c r="E145" s="52">
        <f t="shared" si="15"/>
        <v>0.47154909340618328</v>
      </c>
      <c r="F145" s="52">
        <f t="shared" si="15"/>
        <v>0.43722657268890813</v>
      </c>
      <c r="G145" s="52">
        <f t="shared" si="15"/>
        <v>0.41455204735033507</v>
      </c>
      <c r="H145" s="52">
        <f t="shared" si="15"/>
        <v>0.38949003856635706</v>
      </c>
      <c r="I145" s="52">
        <f t="shared" si="15"/>
        <v>0.373916028449576</v>
      </c>
      <c r="J145" s="52">
        <f t="shared" si="15"/>
        <v>0.36415655578682116</v>
      </c>
      <c r="K145" s="52">
        <f t="shared" si="15"/>
        <v>0.36429551813166045</v>
      </c>
      <c r="L145" s="52">
        <f t="shared" si="15"/>
        <v>0.35502842216766617</v>
      </c>
      <c r="M145" s="52">
        <f t="shared" si="15"/>
        <v>0.35434917496639701</v>
      </c>
      <c r="N145" s="52">
        <f t="shared" si="15"/>
        <v>0.33557822422210065</v>
      </c>
      <c r="O145" s="52">
        <f t="shared" si="15"/>
        <v>0.32452024864292828</v>
      </c>
      <c r="P145" s="52">
        <f t="shared" si="15"/>
        <v>0.30203945557575979</v>
      </c>
      <c r="Q145" s="52">
        <f t="shared" si="15"/>
        <v>0.28564728932373057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0.11067986647371811</v>
      </c>
      <c r="C146" s="52">
        <f t="shared" si="16"/>
        <v>0.13066888809005311</v>
      </c>
      <c r="D146" s="52">
        <f t="shared" si="16"/>
        <v>0.1254775562641206</v>
      </c>
      <c r="E146" s="52">
        <f t="shared" si="16"/>
        <v>0.16082930274279367</v>
      </c>
      <c r="F146" s="52">
        <f t="shared" si="16"/>
        <v>0.18102402589267425</v>
      </c>
      <c r="G146" s="52">
        <f t="shared" si="16"/>
        <v>0.20202058174472129</v>
      </c>
      <c r="H146" s="52">
        <f t="shared" si="16"/>
        <v>0.22221095533185961</v>
      </c>
      <c r="I146" s="52">
        <f t="shared" si="16"/>
        <v>0.24430495526205465</v>
      </c>
      <c r="J146" s="52">
        <f t="shared" si="16"/>
        <v>0.24310733567215037</v>
      </c>
      <c r="K146" s="52">
        <f t="shared" si="16"/>
        <v>0.25447025929610861</v>
      </c>
      <c r="L146" s="52">
        <f t="shared" si="16"/>
        <v>0.25980436739153334</v>
      </c>
      <c r="M146" s="52">
        <f t="shared" si="16"/>
        <v>0.26564117609134369</v>
      </c>
      <c r="N146" s="52">
        <f t="shared" si="16"/>
        <v>0.28651738364387075</v>
      </c>
      <c r="O146" s="52">
        <f t="shared" si="16"/>
        <v>0.27543906722727224</v>
      </c>
      <c r="P146" s="52">
        <f t="shared" si="16"/>
        <v>0.31796356083086424</v>
      </c>
      <c r="Q146" s="52">
        <f t="shared" si="16"/>
        <v>0.33176083854936023</v>
      </c>
    </row>
    <row r="147" spans="1:17" ht="11.45" customHeight="1" x14ac:dyDescent="0.25">
      <c r="A147" s="53" t="s">
        <v>57</v>
      </c>
      <c r="B147" s="52">
        <f t="shared" ref="B147:Q147" si="17">IF(B26=0,0,B26/B$17)</f>
        <v>8.0333574234980522E-3</v>
      </c>
      <c r="C147" s="52">
        <f t="shared" si="17"/>
        <v>9.516523359315179E-3</v>
      </c>
      <c r="D147" s="52">
        <f t="shared" si="17"/>
        <v>9.7215545424893315E-3</v>
      </c>
      <c r="E147" s="52">
        <f t="shared" si="17"/>
        <v>8.9616880501507019E-3</v>
      </c>
      <c r="F147" s="52">
        <f t="shared" si="17"/>
        <v>1.1332780234378385E-2</v>
      </c>
      <c r="G147" s="52">
        <f t="shared" si="17"/>
        <v>1.4180197837416258E-2</v>
      </c>
      <c r="H147" s="52">
        <f t="shared" si="17"/>
        <v>2.235573905030298E-2</v>
      </c>
      <c r="I147" s="52">
        <f t="shared" si="17"/>
        <v>2.889082791448961E-2</v>
      </c>
      <c r="J147" s="52">
        <f t="shared" si="17"/>
        <v>3.9743666444813072E-2</v>
      </c>
      <c r="K147" s="52">
        <f t="shared" si="17"/>
        <v>4.0197056593589277E-2</v>
      </c>
      <c r="L147" s="52">
        <f t="shared" si="17"/>
        <v>3.5142348502107783E-2</v>
      </c>
      <c r="M147" s="52">
        <f t="shared" si="17"/>
        <v>3.4018470946850253E-2</v>
      </c>
      <c r="N147" s="52">
        <f t="shared" si="17"/>
        <v>3.3996127713329889E-2</v>
      </c>
      <c r="O147" s="52">
        <f t="shared" si="17"/>
        <v>3.4168870977665314E-2</v>
      </c>
      <c r="P147" s="52">
        <f t="shared" si="17"/>
        <v>3.769594017231976E-2</v>
      </c>
      <c r="Q147" s="52">
        <f t="shared" si="17"/>
        <v>3.9223925741158572E-2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7.2931335842884024E-6</v>
      </c>
      <c r="L148" s="52">
        <f t="shared" si="18"/>
        <v>1.3620201823369232E-5</v>
      </c>
      <c r="M148" s="52">
        <f t="shared" si="18"/>
        <v>1.3968943666664795E-5</v>
      </c>
      <c r="N148" s="52">
        <f t="shared" si="18"/>
        <v>2.0987753676303537E-5</v>
      </c>
      <c r="O148" s="52">
        <f t="shared" si="18"/>
        <v>2.3153723309358423E-5</v>
      </c>
      <c r="P148" s="52">
        <f t="shared" si="18"/>
        <v>3.0046849397307213E-5</v>
      </c>
      <c r="Q148" s="52">
        <f t="shared" si="18"/>
        <v>2.7766545038508546E-5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0</v>
      </c>
      <c r="P149" s="52">
        <f t="shared" si="19"/>
        <v>7.5846591560594275E-7</v>
      </c>
      <c r="Q149" s="52">
        <f t="shared" si="19"/>
        <v>1.0617915396543866E-5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0</v>
      </c>
      <c r="M150" s="52">
        <f t="shared" si="20"/>
        <v>0</v>
      </c>
      <c r="N150" s="52">
        <f t="shared" si="20"/>
        <v>6.4391890539269201E-6</v>
      </c>
      <c r="O150" s="52">
        <f t="shared" si="20"/>
        <v>7.3621182677311373E-6</v>
      </c>
      <c r="P150" s="52">
        <f t="shared" si="20"/>
        <v>1.6831254520366258E-5</v>
      </c>
      <c r="Q150" s="52">
        <f t="shared" si="20"/>
        <v>3.0816948746966743E-5</v>
      </c>
    </row>
    <row r="151" spans="1:17" ht="11.45" customHeight="1" x14ac:dyDescent="0.25">
      <c r="A151" s="51" t="s">
        <v>28</v>
      </c>
      <c r="B151" s="50">
        <f t="shared" ref="B151:Q151" si="21">IF(B33=0,0,B33/B$17)</f>
        <v>0.12109826687174896</v>
      </c>
      <c r="C151" s="50">
        <f t="shared" si="21"/>
        <v>0.11660609251758572</v>
      </c>
      <c r="D151" s="50">
        <f t="shared" si="21"/>
        <v>0.10874113652344534</v>
      </c>
      <c r="E151" s="50">
        <f t="shared" si="21"/>
        <v>0.10166327139986925</v>
      </c>
      <c r="F151" s="50">
        <f t="shared" si="21"/>
        <v>9.6822270990140194E-2</v>
      </c>
      <c r="G151" s="50">
        <f t="shared" si="21"/>
        <v>9.2825166389727209E-2</v>
      </c>
      <c r="H151" s="50">
        <f t="shared" si="21"/>
        <v>8.6831404056881015E-2</v>
      </c>
      <c r="I151" s="50">
        <f t="shared" si="21"/>
        <v>8.3524049382789373E-2</v>
      </c>
      <c r="J151" s="50">
        <f t="shared" si="21"/>
        <v>8.4208526672111705E-2</v>
      </c>
      <c r="K151" s="50">
        <f t="shared" si="21"/>
        <v>8.6425662427267139E-2</v>
      </c>
      <c r="L151" s="50">
        <f t="shared" si="21"/>
        <v>8.9917690907408643E-2</v>
      </c>
      <c r="M151" s="50">
        <f t="shared" si="21"/>
        <v>8.7610678425461164E-2</v>
      </c>
      <c r="N151" s="50">
        <f t="shared" si="21"/>
        <v>8.7425416760251437E-2</v>
      </c>
      <c r="O151" s="50">
        <f t="shared" si="21"/>
        <v>8.6494522698436993E-2</v>
      </c>
      <c r="P151" s="50">
        <f t="shared" si="21"/>
        <v>8.8373324211433166E-2</v>
      </c>
      <c r="Q151" s="50">
        <f t="shared" si="21"/>
        <v>8.7265831564762239E-2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1.2472212594495105E-4</v>
      </c>
      <c r="C152" s="52">
        <f t="shared" si="22"/>
        <v>1.287489507661873E-4</v>
      </c>
      <c r="D152" s="52">
        <f t="shared" si="22"/>
        <v>1.2072357278395749E-4</v>
      </c>
      <c r="E152" s="52">
        <f t="shared" si="22"/>
        <v>1.0654544712351886E-4</v>
      </c>
      <c r="F152" s="52">
        <f t="shared" si="22"/>
        <v>9.6558361857307552E-5</v>
      </c>
      <c r="G152" s="52">
        <f t="shared" si="22"/>
        <v>9.3228258176311082E-5</v>
      </c>
      <c r="H152" s="52">
        <f t="shared" si="22"/>
        <v>8.7354105166094465E-5</v>
      </c>
      <c r="I152" s="52">
        <f t="shared" si="22"/>
        <v>7.4666646907735747E-5</v>
      </c>
      <c r="J152" s="52">
        <f t="shared" si="22"/>
        <v>8.3280307327228216E-5</v>
      </c>
      <c r="K152" s="52">
        <f t="shared" si="22"/>
        <v>7.6128466020679539E-5</v>
      </c>
      <c r="L152" s="52">
        <f t="shared" si="22"/>
        <v>7.6430733443788788E-5</v>
      </c>
      <c r="M152" s="52">
        <f t="shared" si="22"/>
        <v>7.03217384155344E-5</v>
      </c>
      <c r="N152" s="52">
        <f t="shared" si="22"/>
        <v>6.9883135829974758E-5</v>
      </c>
      <c r="O152" s="52">
        <f t="shared" si="22"/>
        <v>7.7198373100097856E-5</v>
      </c>
      <c r="P152" s="52">
        <f t="shared" si="22"/>
        <v>7.2951574085511469E-5</v>
      </c>
      <c r="Q152" s="52">
        <f t="shared" si="22"/>
        <v>6.4372129698872735E-5</v>
      </c>
    </row>
    <row r="153" spans="1:17" ht="11.45" customHeight="1" x14ac:dyDescent="0.25">
      <c r="A153" s="53" t="s">
        <v>58</v>
      </c>
      <c r="B153" s="52">
        <f t="shared" ref="B153:Q153" si="23">IF(B36=0,0,B36/B$17)</f>
        <v>0.120973544745804</v>
      </c>
      <c r="C153" s="52">
        <f t="shared" si="23"/>
        <v>0.11647734356681955</v>
      </c>
      <c r="D153" s="52">
        <f t="shared" si="23"/>
        <v>0.10862041295066138</v>
      </c>
      <c r="E153" s="52">
        <f t="shared" si="23"/>
        <v>0.10155672595274574</v>
      </c>
      <c r="F153" s="52">
        <f t="shared" si="23"/>
        <v>9.6725712628282889E-2</v>
      </c>
      <c r="G153" s="52">
        <f t="shared" si="23"/>
        <v>9.2731938131550895E-2</v>
      </c>
      <c r="H153" s="52">
        <f t="shared" si="23"/>
        <v>8.6744049951714919E-2</v>
      </c>
      <c r="I153" s="52">
        <f t="shared" si="23"/>
        <v>8.3444613986281807E-2</v>
      </c>
      <c r="J153" s="52">
        <f t="shared" si="23"/>
        <v>8.4120382903495536E-2</v>
      </c>
      <c r="K153" s="52">
        <f t="shared" si="23"/>
        <v>8.5801072710891213E-2</v>
      </c>
      <c r="L153" s="52">
        <f t="shared" si="23"/>
        <v>8.8745604702623063E-2</v>
      </c>
      <c r="M153" s="52">
        <f t="shared" si="23"/>
        <v>8.7212467052364698E-2</v>
      </c>
      <c r="N153" s="52">
        <f t="shared" si="23"/>
        <v>8.6944704113791807E-2</v>
      </c>
      <c r="O153" s="52">
        <f t="shared" si="23"/>
        <v>8.5548373835948571E-2</v>
      </c>
      <c r="P153" s="52">
        <f t="shared" si="23"/>
        <v>8.6486176629745171E-2</v>
      </c>
      <c r="Q153" s="52">
        <f t="shared" si="23"/>
        <v>8.5416622599952835E-2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4.7687495998344424E-6</v>
      </c>
      <c r="J154" s="52">
        <f t="shared" si="24"/>
        <v>4.8634612889536637E-6</v>
      </c>
      <c r="K154" s="52">
        <f t="shared" si="24"/>
        <v>4.8847338629971029E-6</v>
      </c>
      <c r="L154" s="52">
        <f t="shared" si="24"/>
        <v>5.2897805330628492E-6</v>
      </c>
      <c r="M154" s="52">
        <f t="shared" si="24"/>
        <v>1.0755929453946448E-5</v>
      </c>
      <c r="N154" s="52">
        <f t="shared" si="24"/>
        <v>1.095750453162341E-5</v>
      </c>
      <c r="O154" s="52">
        <f t="shared" si="24"/>
        <v>7.008302398994176E-5</v>
      </c>
      <c r="P154" s="52">
        <f t="shared" si="24"/>
        <v>8.2214344399640706E-5</v>
      </c>
      <c r="Q154" s="52">
        <f t="shared" si="24"/>
        <v>8.0671990195245E-5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5.4357651649224333E-4</v>
      </c>
      <c r="L155" s="52">
        <f t="shared" si="25"/>
        <v>1.0903656908087163E-3</v>
      </c>
      <c r="M155" s="52">
        <f t="shared" si="25"/>
        <v>3.1713370522699419E-4</v>
      </c>
      <c r="N155" s="52">
        <f t="shared" si="25"/>
        <v>3.9987200609803935E-4</v>
      </c>
      <c r="O155" s="52">
        <f t="shared" si="25"/>
        <v>7.988674653983906E-4</v>
      </c>
      <c r="P155" s="52">
        <f t="shared" si="25"/>
        <v>1.7319816632028527E-3</v>
      </c>
      <c r="Q155" s="52">
        <f t="shared" si="25"/>
        <v>1.689659601737207E-3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0</v>
      </c>
      <c r="K156" s="52">
        <f t="shared" si="26"/>
        <v>0</v>
      </c>
      <c r="L156" s="52">
        <f t="shared" si="26"/>
        <v>0</v>
      </c>
      <c r="M156" s="52">
        <f t="shared" si="26"/>
        <v>0</v>
      </c>
      <c r="N156" s="52">
        <f t="shared" si="26"/>
        <v>0</v>
      </c>
      <c r="O156" s="52">
        <f t="shared" si="26"/>
        <v>0</v>
      </c>
      <c r="P156" s="52">
        <f t="shared" si="26"/>
        <v>0</v>
      </c>
      <c r="Q156" s="52">
        <f t="shared" si="26"/>
        <v>1.45052431780784E-5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0.18447007204604535</v>
      </c>
      <c r="C157" s="56">
        <f t="shared" si="27"/>
        <v>0.1971442613176291</v>
      </c>
      <c r="D157" s="56">
        <f t="shared" si="27"/>
        <v>0.23840620964163903</v>
      </c>
      <c r="E157" s="56">
        <f t="shared" si="27"/>
        <v>0.25298491032220444</v>
      </c>
      <c r="F157" s="56">
        <f t="shared" si="27"/>
        <v>0.26938980491661441</v>
      </c>
      <c r="G157" s="56">
        <f t="shared" si="27"/>
        <v>0.27204834180608184</v>
      </c>
      <c r="H157" s="56">
        <f t="shared" si="27"/>
        <v>0.2747193504837846</v>
      </c>
      <c r="I157" s="56">
        <f t="shared" si="27"/>
        <v>0.26525075405304666</v>
      </c>
      <c r="J157" s="56">
        <f t="shared" si="27"/>
        <v>0.26460746673672209</v>
      </c>
      <c r="K157" s="56">
        <f t="shared" si="27"/>
        <v>0.25045042709494464</v>
      </c>
      <c r="L157" s="56">
        <f t="shared" si="27"/>
        <v>0.25580491487054358</v>
      </c>
      <c r="M157" s="56">
        <f t="shared" si="27"/>
        <v>0.25401560616317537</v>
      </c>
      <c r="N157" s="56">
        <f t="shared" si="27"/>
        <v>0.25204544197429291</v>
      </c>
      <c r="O157" s="56">
        <f t="shared" si="27"/>
        <v>0.27502367680008472</v>
      </c>
      <c r="P157" s="56">
        <f t="shared" si="27"/>
        <v>0.24954211789320419</v>
      </c>
      <c r="Q157" s="56">
        <f t="shared" si="27"/>
        <v>0.25194736767244208</v>
      </c>
    </row>
    <row r="158" spans="1:17" ht="11.45" customHeight="1" x14ac:dyDescent="0.25">
      <c r="A158" s="55" t="s">
        <v>27</v>
      </c>
      <c r="B158" s="54">
        <f t="shared" ref="B158:Q158" si="28">IF(B43=0,0,B43/B$17)</f>
        <v>5.07192957579689E-2</v>
      </c>
      <c r="C158" s="54">
        <f t="shared" si="28"/>
        <v>5.6955498681389639E-2</v>
      </c>
      <c r="D158" s="54">
        <f t="shared" si="28"/>
        <v>6.1368434714273244E-2</v>
      </c>
      <c r="E158" s="54">
        <f t="shared" si="28"/>
        <v>6.3336037932090195E-2</v>
      </c>
      <c r="F158" s="54">
        <f t="shared" si="28"/>
        <v>6.6008743886042248E-2</v>
      </c>
      <c r="G158" s="54">
        <f t="shared" si="28"/>
        <v>7.0534821533908665E-2</v>
      </c>
      <c r="H158" s="54">
        <f t="shared" si="28"/>
        <v>6.8941909264583393E-2</v>
      </c>
      <c r="I158" s="54">
        <f t="shared" si="28"/>
        <v>6.3751028951134922E-2</v>
      </c>
      <c r="J158" s="54">
        <f t="shared" si="28"/>
        <v>7.4372128174574226E-2</v>
      </c>
      <c r="K158" s="54">
        <f t="shared" si="28"/>
        <v>6.4982747892910142E-2</v>
      </c>
      <c r="L158" s="54">
        <f t="shared" si="28"/>
        <v>6.2991953943021733E-2</v>
      </c>
      <c r="M158" s="54">
        <f t="shared" si="28"/>
        <v>6.3411227443308793E-2</v>
      </c>
      <c r="N158" s="54">
        <f t="shared" si="28"/>
        <v>6.058722087884344E-2</v>
      </c>
      <c r="O158" s="54">
        <f t="shared" si="28"/>
        <v>5.9304291994456367E-2</v>
      </c>
      <c r="P158" s="54">
        <f t="shared" si="28"/>
        <v>5.7697733980336736E-2</v>
      </c>
      <c r="Q158" s="54">
        <f t="shared" si="28"/>
        <v>6.1390076699170369E-2</v>
      </c>
    </row>
    <row r="159" spans="1:17" ht="11.45" customHeight="1" x14ac:dyDescent="0.25">
      <c r="A159" s="53" t="s">
        <v>59</v>
      </c>
      <c r="B159" s="52">
        <f t="shared" ref="B159:Q159" si="29">IF(B44=0,0,B44/B$17)</f>
        <v>7.8043559233115043E-3</v>
      </c>
      <c r="C159" s="52">
        <f t="shared" si="29"/>
        <v>9.2695377236295499E-3</v>
      </c>
      <c r="D159" s="52">
        <f t="shared" si="29"/>
        <v>8.5334181474519613E-3</v>
      </c>
      <c r="E159" s="52">
        <f t="shared" si="29"/>
        <v>7.5481406089910781E-3</v>
      </c>
      <c r="F159" s="52">
        <f t="shared" si="29"/>
        <v>6.8743890807463548E-3</v>
      </c>
      <c r="G159" s="52">
        <f t="shared" si="29"/>
        <v>6.2579241870547803E-3</v>
      </c>
      <c r="H159" s="52">
        <f t="shared" si="29"/>
        <v>5.7700410026353512E-3</v>
      </c>
      <c r="I159" s="52">
        <f t="shared" si="29"/>
        <v>4.1900929050760604E-3</v>
      </c>
      <c r="J159" s="52">
        <f t="shared" si="29"/>
        <v>4.1092287869575611E-3</v>
      </c>
      <c r="K159" s="52">
        <f t="shared" si="29"/>
        <v>3.539813647137013E-3</v>
      </c>
      <c r="L159" s="52">
        <f t="shared" si="29"/>
        <v>3.1337764433130404E-3</v>
      </c>
      <c r="M159" s="52">
        <f t="shared" si="29"/>
        <v>3.0182966680451784E-3</v>
      </c>
      <c r="N159" s="52">
        <f t="shared" si="29"/>
        <v>2.1837577414678859E-3</v>
      </c>
      <c r="O159" s="52">
        <f t="shared" si="29"/>
        <v>2.0639066940361115E-3</v>
      </c>
      <c r="P159" s="52">
        <f t="shared" si="29"/>
        <v>2.0159960698755354E-3</v>
      </c>
      <c r="Q159" s="52">
        <f t="shared" si="29"/>
        <v>1.818339963306532E-3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4.2914939834657398E-2</v>
      </c>
      <c r="C160" s="52">
        <f t="shared" si="30"/>
        <v>4.7685960957760086E-2</v>
      </c>
      <c r="D160" s="52">
        <f t="shared" si="30"/>
        <v>5.2835016566821276E-2</v>
      </c>
      <c r="E160" s="52">
        <f t="shared" si="30"/>
        <v>5.5787400895302368E-2</v>
      </c>
      <c r="F160" s="52">
        <f t="shared" si="30"/>
        <v>5.9133870741699651E-2</v>
      </c>
      <c r="G160" s="52">
        <f t="shared" si="30"/>
        <v>6.4276196574925337E-2</v>
      </c>
      <c r="H160" s="52">
        <f t="shared" si="30"/>
        <v>6.3171208120881936E-2</v>
      </c>
      <c r="I160" s="52">
        <f t="shared" si="30"/>
        <v>5.951097362431923E-2</v>
      </c>
      <c r="J160" s="52">
        <f t="shared" si="30"/>
        <v>7.01328184194005E-2</v>
      </c>
      <c r="K160" s="52">
        <f t="shared" si="30"/>
        <v>6.1267323306207613E-2</v>
      </c>
      <c r="L160" s="52">
        <f t="shared" si="30"/>
        <v>5.9669645537616521E-2</v>
      </c>
      <c r="M160" s="52">
        <f t="shared" si="30"/>
        <v>6.0206582261468106E-2</v>
      </c>
      <c r="N160" s="52">
        <f t="shared" si="30"/>
        <v>5.8202960582436916E-2</v>
      </c>
      <c r="O160" s="52">
        <f t="shared" si="30"/>
        <v>5.7022572318445139E-2</v>
      </c>
      <c r="P160" s="52">
        <f t="shared" si="30"/>
        <v>5.5445965483912549E-2</v>
      </c>
      <c r="Q160" s="52">
        <f t="shared" si="30"/>
        <v>5.9320996544010934E-2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4.9340824781527864E-5</v>
      </c>
      <c r="J161" s="52">
        <f t="shared" si="31"/>
        <v>1.2902946836899681E-4</v>
      </c>
      <c r="K161" s="52">
        <f t="shared" si="31"/>
        <v>1.5870747074620949E-4</v>
      </c>
      <c r="L161" s="52">
        <f t="shared" si="31"/>
        <v>1.6801066266359469E-4</v>
      </c>
      <c r="M161" s="52">
        <f t="shared" si="31"/>
        <v>1.6479946818704659E-4</v>
      </c>
      <c r="N161" s="52">
        <f t="shared" si="31"/>
        <v>1.691989574811698E-4</v>
      </c>
      <c r="O161" s="52">
        <f t="shared" si="31"/>
        <v>1.8611070868002972E-4</v>
      </c>
      <c r="P161" s="52">
        <f t="shared" si="31"/>
        <v>2.0342339857605456E-4</v>
      </c>
      <c r="Q161" s="52">
        <f t="shared" si="31"/>
        <v>2.1205356910153242E-4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1.5640936367951542E-5</v>
      </c>
      <c r="L162" s="52">
        <f t="shared" si="32"/>
        <v>1.9206593018094658E-5</v>
      </c>
      <c r="M162" s="52">
        <f t="shared" si="32"/>
        <v>2.0429740017109169E-5</v>
      </c>
      <c r="N162" s="52">
        <f t="shared" si="32"/>
        <v>2.9702972209984868E-5</v>
      </c>
      <c r="O162" s="52">
        <f t="shared" si="32"/>
        <v>3.0114704452469099E-5</v>
      </c>
      <c r="P162" s="52">
        <f t="shared" si="32"/>
        <v>3.0503113045500138E-5</v>
      </c>
      <c r="Q162" s="52">
        <f t="shared" si="32"/>
        <v>3.0718021745809451E-5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4.9642779675195832E-7</v>
      </c>
      <c r="F163" s="52">
        <f t="shared" si="33"/>
        <v>4.8406359623525623E-7</v>
      </c>
      <c r="G163" s="52">
        <f t="shared" si="33"/>
        <v>7.0077192855187145E-7</v>
      </c>
      <c r="H163" s="52">
        <f t="shared" si="33"/>
        <v>6.6014106610192531E-7</v>
      </c>
      <c r="I163" s="52">
        <f t="shared" si="33"/>
        <v>6.2159695811220866E-7</v>
      </c>
      <c r="J163" s="52">
        <f t="shared" si="33"/>
        <v>1.051499847174972E-6</v>
      </c>
      <c r="K163" s="52">
        <f t="shared" si="33"/>
        <v>1.262532451356905E-6</v>
      </c>
      <c r="L163" s="52">
        <f t="shared" si="33"/>
        <v>1.3147064104875764E-6</v>
      </c>
      <c r="M163" s="52">
        <f t="shared" si="33"/>
        <v>1.1193055913660077E-6</v>
      </c>
      <c r="N163" s="52">
        <f t="shared" si="33"/>
        <v>1.6006252474721707E-6</v>
      </c>
      <c r="O163" s="52">
        <f t="shared" si="33"/>
        <v>1.5875688426139038E-6</v>
      </c>
      <c r="P163" s="52">
        <f t="shared" si="33"/>
        <v>1.8459149270893766E-6</v>
      </c>
      <c r="Q163" s="52">
        <f t="shared" si="33"/>
        <v>7.9686010055578571E-6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0.13375077628807644</v>
      </c>
      <c r="C164" s="50">
        <f t="shared" si="34"/>
        <v>0.14018876263623947</v>
      </c>
      <c r="D164" s="50">
        <f t="shared" si="34"/>
        <v>0.17703777492736578</v>
      </c>
      <c r="E164" s="50">
        <f t="shared" si="34"/>
        <v>0.18964887239011421</v>
      </c>
      <c r="F164" s="50">
        <f t="shared" si="34"/>
        <v>0.20338106103057216</v>
      </c>
      <c r="G164" s="50">
        <f t="shared" si="34"/>
        <v>0.20151352027217317</v>
      </c>
      <c r="H164" s="50">
        <f t="shared" si="34"/>
        <v>0.20577744121920119</v>
      </c>
      <c r="I164" s="50">
        <f t="shared" si="34"/>
        <v>0.20149972510191175</v>
      </c>
      <c r="J164" s="50">
        <f t="shared" si="34"/>
        <v>0.19023533856214783</v>
      </c>
      <c r="K164" s="50">
        <f t="shared" si="34"/>
        <v>0.18546767920203447</v>
      </c>
      <c r="L164" s="50">
        <f t="shared" si="34"/>
        <v>0.19281296092752187</v>
      </c>
      <c r="M164" s="50">
        <f t="shared" si="34"/>
        <v>0.19060437871986657</v>
      </c>
      <c r="N164" s="50">
        <f t="shared" si="34"/>
        <v>0.19145822109544947</v>
      </c>
      <c r="O164" s="50">
        <f t="shared" si="34"/>
        <v>0.21571938480562836</v>
      </c>
      <c r="P164" s="50">
        <f t="shared" si="34"/>
        <v>0.19184438391286746</v>
      </c>
      <c r="Q164" s="50">
        <f t="shared" si="34"/>
        <v>0.19055729097327168</v>
      </c>
    </row>
    <row r="165" spans="1:17" ht="11.45" customHeight="1" x14ac:dyDescent="0.25">
      <c r="A165" s="49" t="s">
        <v>23</v>
      </c>
      <c r="B165" s="48">
        <f t="shared" ref="B165:Q165" si="35">IF(B53=0,0,B53/B$17)</f>
        <v>5.4968207339663726E-2</v>
      </c>
      <c r="C165" s="48">
        <f t="shared" si="35"/>
        <v>8.6503274758637561E-2</v>
      </c>
      <c r="D165" s="48">
        <f t="shared" si="35"/>
        <v>0.11137406803483378</v>
      </c>
      <c r="E165" s="48">
        <f t="shared" si="35"/>
        <v>0.12268789631381849</v>
      </c>
      <c r="F165" s="48">
        <f t="shared" si="35"/>
        <v>0.12637694773199618</v>
      </c>
      <c r="G165" s="48">
        <f t="shared" si="35"/>
        <v>0.12269334219765339</v>
      </c>
      <c r="H165" s="48">
        <f t="shared" si="35"/>
        <v>0.13924321091647196</v>
      </c>
      <c r="I165" s="48">
        <f t="shared" si="35"/>
        <v>0.12790562378277673</v>
      </c>
      <c r="J165" s="48">
        <f t="shared" si="35"/>
        <v>0.1483217738165799</v>
      </c>
      <c r="K165" s="48">
        <f t="shared" si="35"/>
        <v>0.12969882278436731</v>
      </c>
      <c r="L165" s="48">
        <f t="shared" si="35"/>
        <v>0.12929892987940969</v>
      </c>
      <c r="M165" s="48">
        <f t="shared" si="35"/>
        <v>0.12982099322436919</v>
      </c>
      <c r="N165" s="48">
        <f t="shared" si="35"/>
        <v>0.1247307416062349</v>
      </c>
      <c r="O165" s="48">
        <f t="shared" si="35"/>
        <v>0.12894588571420801</v>
      </c>
      <c r="P165" s="48">
        <f t="shared" si="35"/>
        <v>0.11780660688450216</v>
      </c>
      <c r="Q165" s="48">
        <f t="shared" si="35"/>
        <v>0.11243919952207522</v>
      </c>
    </row>
    <row r="166" spans="1:17" ht="11.45" customHeight="1" x14ac:dyDescent="0.25">
      <c r="A166" s="47" t="s">
        <v>22</v>
      </c>
      <c r="B166" s="46">
        <f t="shared" ref="B166:Q166" si="36">IF(B55=0,0,B55/B$17)</f>
        <v>7.8782568948412721E-2</v>
      </c>
      <c r="C166" s="46">
        <f t="shared" si="36"/>
        <v>5.3685487877601905E-2</v>
      </c>
      <c r="D166" s="46">
        <f t="shared" si="36"/>
        <v>6.5663706892532009E-2</v>
      </c>
      <c r="E166" s="46">
        <f t="shared" si="36"/>
        <v>6.6960976076295725E-2</v>
      </c>
      <c r="F166" s="46">
        <f t="shared" si="36"/>
        <v>7.7004113298575969E-2</v>
      </c>
      <c r="G166" s="46">
        <f t="shared" si="36"/>
        <v>7.8820178074519784E-2</v>
      </c>
      <c r="H166" s="46">
        <f t="shared" si="36"/>
        <v>6.6534230302729258E-2</v>
      </c>
      <c r="I166" s="46">
        <f t="shared" si="36"/>
        <v>7.3594101319135019E-2</v>
      </c>
      <c r="J166" s="46">
        <f t="shared" si="36"/>
        <v>4.1913564745567913E-2</v>
      </c>
      <c r="K166" s="46">
        <f t="shared" si="36"/>
        <v>5.5768856417667177E-2</v>
      </c>
      <c r="L166" s="46">
        <f t="shared" si="36"/>
        <v>6.3514031048112152E-2</v>
      </c>
      <c r="M166" s="46">
        <f t="shared" si="36"/>
        <v>6.0783385495497402E-2</v>
      </c>
      <c r="N166" s="46">
        <f t="shared" si="36"/>
        <v>6.672747948921455E-2</v>
      </c>
      <c r="O166" s="46">
        <f t="shared" si="36"/>
        <v>8.6773499091420347E-2</v>
      </c>
      <c r="P166" s="46">
        <f t="shared" si="36"/>
        <v>7.4037777028365268E-2</v>
      </c>
      <c r="Q166" s="46">
        <f t="shared" si="36"/>
        <v>7.8118091451196484E-2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4156.4738840529117</v>
      </c>
      <c r="C4" s="104">
        <f t="shared" ref="C4:Q4" si="0">C5+C9+C10+C15</f>
        <v>4208.8947046380717</v>
      </c>
      <c r="D4" s="104">
        <f t="shared" si="0"/>
        <v>4493.0241628294316</v>
      </c>
      <c r="E4" s="104">
        <f t="shared" si="0"/>
        <v>4888.6307424867964</v>
      </c>
      <c r="F4" s="104">
        <f t="shared" si="0"/>
        <v>5041.7811295208649</v>
      </c>
      <c r="G4" s="104">
        <f t="shared" si="0"/>
        <v>5232.0096695884868</v>
      </c>
      <c r="H4" s="104">
        <f t="shared" si="0"/>
        <v>5576.8939237730165</v>
      </c>
      <c r="I4" s="104">
        <f t="shared" si="0"/>
        <v>5933.6527532658847</v>
      </c>
      <c r="J4" s="104">
        <f t="shared" si="0"/>
        <v>5822.0745956492046</v>
      </c>
      <c r="K4" s="104">
        <f t="shared" si="0"/>
        <v>5818.0298483722327</v>
      </c>
      <c r="L4" s="104">
        <f t="shared" si="0"/>
        <v>5629.1622973159738</v>
      </c>
      <c r="M4" s="104">
        <f t="shared" si="0"/>
        <v>5516.6786437156334</v>
      </c>
      <c r="N4" s="104">
        <f t="shared" si="0"/>
        <v>5324.3708649744003</v>
      </c>
      <c r="O4" s="104">
        <f t="shared" si="0"/>
        <v>5399.6704580928845</v>
      </c>
      <c r="P4" s="104">
        <f t="shared" si="0"/>
        <v>5342.5917651330456</v>
      </c>
      <c r="Q4" s="104">
        <f t="shared" si="0"/>
        <v>5667.6989755153245</v>
      </c>
    </row>
    <row r="5" spans="1:17" ht="11.45" customHeight="1" x14ac:dyDescent="0.25">
      <c r="A5" s="95" t="s">
        <v>91</v>
      </c>
      <c r="B5" s="75">
        <f>SUM(B6:B8)</f>
        <v>4156.4738840529117</v>
      </c>
      <c r="C5" s="75">
        <f t="shared" ref="C5:Q5" si="1">SUM(C6:C8)</f>
        <v>4208.8947046380717</v>
      </c>
      <c r="D5" s="75">
        <f t="shared" si="1"/>
        <v>4493.0241628294316</v>
      </c>
      <c r="E5" s="75">
        <f t="shared" si="1"/>
        <v>4888.6307424867964</v>
      </c>
      <c r="F5" s="75">
        <f t="shared" si="1"/>
        <v>5041.7811295208649</v>
      </c>
      <c r="G5" s="75">
        <f t="shared" si="1"/>
        <v>5232.0096695884868</v>
      </c>
      <c r="H5" s="75">
        <f t="shared" si="1"/>
        <v>5576.8939237730165</v>
      </c>
      <c r="I5" s="75">
        <f t="shared" si="1"/>
        <v>5933.6527532658847</v>
      </c>
      <c r="J5" s="75">
        <f t="shared" si="1"/>
        <v>5822.0745956492046</v>
      </c>
      <c r="K5" s="75">
        <f t="shared" si="1"/>
        <v>5815.4462445560766</v>
      </c>
      <c r="L5" s="75">
        <f t="shared" si="1"/>
        <v>5624.2254196748327</v>
      </c>
      <c r="M5" s="75">
        <f t="shared" si="1"/>
        <v>5515.1639501870086</v>
      </c>
      <c r="N5" s="75">
        <f t="shared" si="1"/>
        <v>5322.4634734713563</v>
      </c>
      <c r="O5" s="75">
        <f t="shared" si="1"/>
        <v>5396.0239850554281</v>
      </c>
      <c r="P5" s="75">
        <f t="shared" si="1"/>
        <v>5335.0182656899306</v>
      </c>
      <c r="Q5" s="75">
        <f t="shared" si="1"/>
        <v>5659.9012777708876</v>
      </c>
    </row>
    <row r="6" spans="1:17" ht="11.45" customHeight="1" x14ac:dyDescent="0.25">
      <c r="A6" s="17" t="s">
        <v>90</v>
      </c>
      <c r="B6" s="75">
        <v>29.587601272891288</v>
      </c>
      <c r="C6" s="75">
        <v>35.433088194096008</v>
      </c>
      <c r="D6" s="75">
        <v>38.565554401656009</v>
      </c>
      <c r="E6" s="75">
        <v>38.565290214576009</v>
      </c>
      <c r="F6" s="75">
        <v>50.198002139844007</v>
      </c>
      <c r="G6" s="75">
        <v>65.108152089783019</v>
      </c>
      <c r="H6" s="75">
        <v>109.36259303101203</v>
      </c>
      <c r="I6" s="75">
        <v>150.83650374026402</v>
      </c>
      <c r="J6" s="75">
        <v>204.22083983328002</v>
      </c>
      <c r="K6" s="75">
        <v>207.03440581657205</v>
      </c>
      <c r="L6" s="75">
        <v>174.59502449370706</v>
      </c>
      <c r="M6" s="75">
        <v>165.72047307006582</v>
      </c>
      <c r="N6" s="75">
        <v>162.73310736971001</v>
      </c>
      <c r="O6" s="75">
        <v>165.69347687247145</v>
      </c>
      <c r="P6" s="75">
        <v>180.49670256964885</v>
      </c>
      <c r="Q6" s="75">
        <v>198.26031135907826</v>
      </c>
    </row>
    <row r="7" spans="1:17" ht="11.45" customHeight="1" x14ac:dyDescent="0.25">
      <c r="A7" s="17" t="s">
        <v>89</v>
      </c>
      <c r="B7" s="75">
        <v>2360.8434175974744</v>
      </c>
      <c r="C7" s="75">
        <v>2271.3775230817441</v>
      </c>
      <c r="D7" s="75">
        <v>2293.0179187635722</v>
      </c>
      <c r="E7" s="75">
        <v>2283.7655932633083</v>
      </c>
      <c r="F7" s="75">
        <v>2181.3303675572643</v>
      </c>
      <c r="G7" s="75">
        <v>2144.5131424189244</v>
      </c>
      <c r="H7" s="75">
        <v>2147.6385572158442</v>
      </c>
      <c r="I7" s="75">
        <v>2187.9399341535122</v>
      </c>
      <c r="J7" s="75">
        <v>2095.2284619336842</v>
      </c>
      <c r="K7" s="75">
        <v>2088.8239990075922</v>
      </c>
      <c r="L7" s="75">
        <v>1968.381263971421</v>
      </c>
      <c r="M7" s="75">
        <v>1922.0101078557368</v>
      </c>
      <c r="N7" s="75">
        <v>1786.0593109043332</v>
      </c>
      <c r="O7" s="75">
        <v>1745.9404998307441</v>
      </c>
      <c r="P7" s="75">
        <v>1609.9363662063172</v>
      </c>
      <c r="Q7" s="75">
        <v>1606.8718073641817</v>
      </c>
    </row>
    <row r="8" spans="1:17" ht="11.45" customHeight="1" x14ac:dyDescent="0.25">
      <c r="A8" s="17" t="s">
        <v>88</v>
      </c>
      <c r="B8" s="75">
        <v>1766.0428651825459</v>
      </c>
      <c r="C8" s="75">
        <v>1902.0840933622319</v>
      </c>
      <c r="D8" s="75">
        <v>2161.440689664204</v>
      </c>
      <c r="E8" s="75">
        <v>2566.2998590089119</v>
      </c>
      <c r="F8" s="75">
        <v>2810.2527598237562</v>
      </c>
      <c r="G8" s="75">
        <v>3022.3883750797795</v>
      </c>
      <c r="H8" s="75">
        <v>3319.89277352616</v>
      </c>
      <c r="I8" s="75">
        <v>3594.8763153721084</v>
      </c>
      <c r="J8" s="75">
        <v>3522.6252938822399</v>
      </c>
      <c r="K8" s="75">
        <v>3519.5878397319125</v>
      </c>
      <c r="L8" s="75">
        <v>3481.249131209704</v>
      </c>
      <c r="M8" s="75">
        <v>3427.4333692612063</v>
      </c>
      <c r="N8" s="75">
        <v>3373.6710551973133</v>
      </c>
      <c r="O8" s="75">
        <v>3484.3900083522121</v>
      </c>
      <c r="P8" s="75">
        <v>3544.5851969139649</v>
      </c>
      <c r="Q8" s="75">
        <v>3854.7691590476279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2.5836038161560002</v>
      </c>
      <c r="L9" s="75">
        <v>4.9368776411414057</v>
      </c>
      <c r="M9" s="75">
        <v>1.5146935286247636</v>
      </c>
      <c r="N9" s="75">
        <v>1.9073915030437767</v>
      </c>
      <c r="O9" s="75">
        <v>3.6464730374566989</v>
      </c>
      <c r="P9" s="75">
        <v>7.5734994431147422</v>
      </c>
      <c r="Q9" s="75">
        <v>7.7976977444368911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4156.4738840529117</v>
      </c>
      <c r="C17" s="71">
        <f t="shared" si="3"/>
        <v>4208.8947046380727</v>
      </c>
      <c r="D17" s="71">
        <f t="shared" si="3"/>
        <v>4493.0241628294316</v>
      </c>
      <c r="E17" s="71">
        <f t="shared" si="3"/>
        <v>4888.6307424867964</v>
      </c>
      <c r="F17" s="71">
        <f t="shared" si="3"/>
        <v>5041.7811295208649</v>
      </c>
      <c r="G17" s="71">
        <f t="shared" si="3"/>
        <v>5232.0096695884868</v>
      </c>
      <c r="H17" s="71">
        <f t="shared" si="3"/>
        <v>5576.8939237730165</v>
      </c>
      <c r="I17" s="71">
        <f t="shared" si="3"/>
        <v>5933.6527532658847</v>
      </c>
      <c r="J17" s="71">
        <f t="shared" si="3"/>
        <v>5822.0745956492046</v>
      </c>
      <c r="K17" s="71">
        <f t="shared" si="3"/>
        <v>5818.0298483722318</v>
      </c>
      <c r="L17" s="71">
        <f t="shared" si="3"/>
        <v>5629.1622973159738</v>
      </c>
      <c r="M17" s="71">
        <f t="shared" si="3"/>
        <v>5516.6786437156334</v>
      </c>
      <c r="N17" s="71">
        <f t="shared" si="3"/>
        <v>5324.3708649744003</v>
      </c>
      <c r="O17" s="71">
        <f t="shared" si="3"/>
        <v>5399.6704580928845</v>
      </c>
      <c r="P17" s="71">
        <f t="shared" si="3"/>
        <v>5342.5917651330465</v>
      </c>
      <c r="Q17" s="71">
        <f t="shared" si="3"/>
        <v>5667.6989755153245</v>
      </c>
    </row>
    <row r="18" spans="1:17" ht="11.45" customHeight="1" x14ac:dyDescent="0.25">
      <c r="A18" s="25" t="s">
        <v>39</v>
      </c>
      <c r="B18" s="24">
        <f t="shared" ref="B18:Q18" si="4">SUM(B19,B20,B27)</f>
        <v>3360.7990843425105</v>
      </c>
      <c r="C18" s="24">
        <f t="shared" si="4"/>
        <v>3349.5272616448397</v>
      </c>
      <c r="D18" s="24">
        <f t="shared" si="4"/>
        <v>3384.9670571318238</v>
      </c>
      <c r="E18" s="24">
        <f t="shared" si="4"/>
        <v>3612.6350348868559</v>
      </c>
      <c r="F18" s="24">
        <f t="shared" si="4"/>
        <v>3642.8359354421455</v>
      </c>
      <c r="G18" s="24">
        <f t="shared" si="4"/>
        <v>3767.3413832247134</v>
      </c>
      <c r="H18" s="24">
        <f t="shared" si="4"/>
        <v>4000.8600669368238</v>
      </c>
      <c r="I18" s="24">
        <f t="shared" si="4"/>
        <v>4315.7252506425448</v>
      </c>
      <c r="J18" s="24">
        <f t="shared" si="4"/>
        <v>4237.4001158128649</v>
      </c>
      <c r="K18" s="24">
        <f t="shared" si="4"/>
        <v>4317.8906853833068</v>
      </c>
      <c r="L18" s="24">
        <f t="shared" si="4"/>
        <v>4148.8240724935458</v>
      </c>
      <c r="M18" s="24">
        <f t="shared" si="4"/>
        <v>4075.7247590437978</v>
      </c>
      <c r="N18" s="24">
        <f t="shared" si="4"/>
        <v>3960.344591042262</v>
      </c>
      <c r="O18" s="24">
        <f t="shared" si="4"/>
        <v>3888.1605604162919</v>
      </c>
      <c r="P18" s="24">
        <f t="shared" si="4"/>
        <v>3986.0491124082109</v>
      </c>
      <c r="Q18" s="24">
        <f t="shared" si="4"/>
        <v>4212.4868914665185</v>
      </c>
    </row>
    <row r="19" spans="1:17" ht="11.45" customHeight="1" x14ac:dyDescent="0.25">
      <c r="A19" s="23" t="s">
        <v>30</v>
      </c>
      <c r="B19" s="102">
        <v>17.049669221312445</v>
      </c>
      <c r="C19" s="102">
        <v>16.982907582908489</v>
      </c>
      <c r="D19" s="102">
        <v>17.420666394768894</v>
      </c>
      <c r="E19" s="102">
        <v>18.960194782122443</v>
      </c>
      <c r="F19" s="102">
        <v>20.453746765748853</v>
      </c>
      <c r="G19" s="102">
        <v>22.054766146928806</v>
      </c>
      <c r="H19" s="102">
        <v>23.599165710882851</v>
      </c>
      <c r="I19" s="102">
        <v>23.541659296787323</v>
      </c>
      <c r="J19" s="102">
        <v>23.489972742493862</v>
      </c>
      <c r="K19" s="102">
        <v>23.319894672880473</v>
      </c>
      <c r="L19" s="102">
        <v>23.285615945226585</v>
      </c>
      <c r="M19" s="102">
        <v>23.114376939741245</v>
      </c>
      <c r="N19" s="102">
        <v>23.014379268012753</v>
      </c>
      <c r="O19" s="102">
        <v>22.804308540935015</v>
      </c>
      <c r="P19" s="102">
        <v>22.640507772297386</v>
      </c>
      <c r="Q19" s="102">
        <v>22.511767849927271</v>
      </c>
    </row>
    <row r="20" spans="1:17" ht="11.45" customHeight="1" x14ac:dyDescent="0.25">
      <c r="A20" s="19" t="s">
        <v>29</v>
      </c>
      <c r="B20" s="18">
        <f t="shared" ref="B20" si="5">SUM(B21:B26)</f>
        <v>2820.0157770885903</v>
      </c>
      <c r="C20" s="18">
        <f t="shared" ref="C20:Q20" si="6">SUM(C21:C26)</f>
        <v>2822.7327514625767</v>
      </c>
      <c r="D20" s="18">
        <f t="shared" si="6"/>
        <v>2861.004525961846</v>
      </c>
      <c r="E20" s="18">
        <f t="shared" si="6"/>
        <v>3079.9504011915569</v>
      </c>
      <c r="F20" s="18">
        <f t="shared" si="6"/>
        <v>3118.7818393024327</v>
      </c>
      <c r="G20" s="18">
        <f t="shared" si="6"/>
        <v>3244.8150504505697</v>
      </c>
      <c r="H20" s="18">
        <f t="shared" si="6"/>
        <v>3478.4715914394901</v>
      </c>
      <c r="I20" s="18">
        <f t="shared" si="6"/>
        <v>3782.2319023707846</v>
      </c>
      <c r="J20" s="18">
        <f t="shared" si="6"/>
        <v>3709.1168550340408</v>
      </c>
      <c r="K20" s="18">
        <f t="shared" si="6"/>
        <v>3777.1910074569678</v>
      </c>
      <c r="L20" s="18">
        <f t="shared" si="6"/>
        <v>3606.2800774905813</v>
      </c>
      <c r="M20" s="18">
        <f t="shared" si="6"/>
        <v>3555.6509745800986</v>
      </c>
      <c r="N20" s="18">
        <f t="shared" si="6"/>
        <v>3464.4905092695303</v>
      </c>
      <c r="O20" s="18">
        <f t="shared" si="6"/>
        <v>3390.8285429991988</v>
      </c>
      <c r="P20" s="18">
        <f t="shared" si="6"/>
        <v>3484.9515763327831</v>
      </c>
      <c r="Q20" s="18">
        <f t="shared" si="6"/>
        <v>3688.0748955303529</v>
      </c>
    </row>
    <row r="21" spans="1:17" ht="11.45" customHeight="1" x14ac:dyDescent="0.25">
      <c r="A21" s="62" t="s">
        <v>59</v>
      </c>
      <c r="B21" s="101">
        <v>2311.7207741381226</v>
      </c>
      <c r="C21" s="101">
        <v>2215.9634769689328</v>
      </c>
      <c r="D21" s="101">
        <v>2237.8928778915401</v>
      </c>
      <c r="E21" s="101">
        <v>2228.6279411100868</v>
      </c>
      <c r="F21" s="101">
        <v>2126.9652262636287</v>
      </c>
      <c r="G21" s="101">
        <v>2090.4318753736693</v>
      </c>
      <c r="H21" s="101">
        <v>2092.5700132293641</v>
      </c>
      <c r="I21" s="101">
        <v>2139.9902707754745</v>
      </c>
      <c r="J21" s="101">
        <v>2048.1581864701357</v>
      </c>
      <c r="K21" s="101">
        <v>2045.2037220884124</v>
      </c>
      <c r="L21" s="101">
        <v>1927.6654785880216</v>
      </c>
      <c r="M21" s="101">
        <v>1882.4873812249521</v>
      </c>
      <c r="N21" s="101">
        <v>1751.2838441341707</v>
      </c>
      <c r="O21" s="101">
        <v>1711.8418781161395</v>
      </c>
      <c r="P21" s="101">
        <v>1576.3905520177962</v>
      </c>
      <c r="Q21" s="101">
        <v>1573.9452877150673</v>
      </c>
    </row>
    <row r="22" spans="1:17" ht="11.45" customHeight="1" x14ac:dyDescent="0.25">
      <c r="A22" s="62" t="s">
        <v>58</v>
      </c>
      <c r="B22" s="101">
        <v>478.70740167757629</v>
      </c>
      <c r="C22" s="101">
        <v>571.33618629954788</v>
      </c>
      <c r="D22" s="101">
        <v>584.54609366864986</v>
      </c>
      <c r="E22" s="101">
        <v>812.75716986689406</v>
      </c>
      <c r="F22" s="101">
        <v>941.61861089896001</v>
      </c>
      <c r="G22" s="101">
        <v>1089.2750229871176</v>
      </c>
      <c r="H22" s="101">
        <v>1276.5389851791138</v>
      </c>
      <c r="I22" s="101">
        <v>1491.6871011369608</v>
      </c>
      <c r="J22" s="101">
        <v>1457.4235208083601</v>
      </c>
      <c r="K22" s="101">
        <v>1525.7587830828115</v>
      </c>
      <c r="L22" s="101">
        <v>1504.8164783916693</v>
      </c>
      <c r="M22" s="101">
        <v>1508.2337552117974</v>
      </c>
      <c r="N22" s="101">
        <v>1551.2425385627475</v>
      </c>
      <c r="O22" s="101">
        <v>1514.427210652972</v>
      </c>
      <c r="P22" s="101">
        <v>1729.2920193287878</v>
      </c>
      <c r="Q22" s="101">
        <v>1917.1732665166596</v>
      </c>
    </row>
    <row r="23" spans="1:17" ht="11.45" customHeight="1" x14ac:dyDescent="0.25">
      <c r="A23" s="62" t="s">
        <v>57</v>
      </c>
      <c r="B23" s="101">
        <v>29.587601272891288</v>
      </c>
      <c r="C23" s="101">
        <v>35.433088194096008</v>
      </c>
      <c r="D23" s="101">
        <v>38.565554401656009</v>
      </c>
      <c r="E23" s="101">
        <v>38.565290214576009</v>
      </c>
      <c r="F23" s="101">
        <v>50.198002139844007</v>
      </c>
      <c r="G23" s="101">
        <v>65.108152089783019</v>
      </c>
      <c r="H23" s="101">
        <v>109.36259303101203</v>
      </c>
      <c r="I23" s="101">
        <v>150.55453045834912</v>
      </c>
      <c r="J23" s="101">
        <v>203.53514775554493</v>
      </c>
      <c r="K23" s="101">
        <v>206.19524153438135</v>
      </c>
      <c r="L23" s="101">
        <v>173.73825430744907</v>
      </c>
      <c r="M23" s="101">
        <v>164.86964833085648</v>
      </c>
      <c r="N23" s="101">
        <v>161.8752779835292</v>
      </c>
      <c r="O23" s="101">
        <v>164.46037446071972</v>
      </c>
      <c r="P23" s="101">
        <v>179.13929001423767</v>
      </c>
      <c r="Q23" s="101">
        <v>196.79166817654547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3.3260751362762978E-2</v>
      </c>
      <c r="L24" s="101">
        <v>5.9866203441257121E-2</v>
      </c>
      <c r="M24" s="101">
        <v>6.0189812492617546E-2</v>
      </c>
      <c r="N24" s="101">
        <v>8.884858908292842E-2</v>
      </c>
      <c r="O24" s="101">
        <v>9.907976936776422E-2</v>
      </c>
      <c r="P24" s="101">
        <v>0.12694883254620007</v>
      </c>
      <c r="Q24" s="101">
        <v>0.12385427330098231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2.7661394151284918E-3</v>
      </c>
      <c r="Q25" s="101">
        <v>4.0818848779506881E-2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523.73363803260793</v>
      </c>
      <c r="C27" s="18">
        <f t="shared" ref="C27:Q27" si="8">SUM(C28:C32)</f>
        <v>509.81160259935433</v>
      </c>
      <c r="D27" s="18">
        <f t="shared" si="8"/>
        <v>506.54186477520892</v>
      </c>
      <c r="E27" s="18">
        <f t="shared" si="8"/>
        <v>513.72443891317664</v>
      </c>
      <c r="F27" s="18">
        <f t="shared" si="8"/>
        <v>503.60034937396392</v>
      </c>
      <c r="G27" s="18">
        <f t="shared" si="8"/>
        <v>500.47156662721488</v>
      </c>
      <c r="H27" s="18">
        <f t="shared" si="8"/>
        <v>498.78930978645059</v>
      </c>
      <c r="I27" s="18">
        <f t="shared" si="8"/>
        <v>509.95168897497251</v>
      </c>
      <c r="J27" s="18">
        <f t="shared" si="8"/>
        <v>504.79328803632961</v>
      </c>
      <c r="K27" s="18">
        <f t="shared" si="8"/>
        <v>517.37978325345898</v>
      </c>
      <c r="L27" s="18">
        <f t="shared" si="8"/>
        <v>519.2583790577379</v>
      </c>
      <c r="M27" s="18">
        <f t="shared" si="8"/>
        <v>496.95940752395796</v>
      </c>
      <c r="N27" s="18">
        <f t="shared" si="8"/>
        <v>472.83970250471884</v>
      </c>
      <c r="O27" s="18">
        <f t="shared" si="8"/>
        <v>474.52770887615804</v>
      </c>
      <c r="P27" s="18">
        <f t="shared" si="8"/>
        <v>478.45702830313007</v>
      </c>
      <c r="Q27" s="18">
        <f t="shared" si="8"/>
        <v>501.90022808623792</v>
      </c>
    </row>
    <row r="28" spans="1:17" ht="11.45" customHeight="1" x14ac:dyDescent="0.25">
      <c r="A28" s="62" t="s">
        <v>59</v>
      </c>
      <c r="B28" s="16">
        <v>0.50449869549727122</v>
      </c>
      <c r="C28" s="16">
        <v>0.52647561559864275</v>
      </c>
      <c r="D28" s="16">
        <v>0.52596859903923321</v>
      </c>
      <c r="E28" s="16">
        <v>0.50355342376410095</v>
      </c>
      <c r="F28" s="16">
        <v>0.46972505973830897</v>
      </c>
      <c r="G28" s="16">
        <v>0.47011545069666161</v>
      </c>
      <c r="H28" s="16">
        <v>0.46931773063025606</v>
      </c>
      <c r="I28" s="16">
        <v>0.42733096678558108</v>
      </c>
      <c r="J28" s="16">
        <v>0.46840085812944815</v>
      </c>
      <c r="K28" s="16">
        <v>0.42739538180676701</v>
      </c>
      <c r="L28" s="16">
        <v>0.41498899007351869</v>
      </c>
      <c r="M28" s="16">
        <v>0.37358570174630457</v>
      </c>
      <c r="N28" s="16">
        <v>0.36469948859216988</v>
      </c>
      <c r="O28" s="16">
        <v>0.40722083921668945</v>
      </c>
      <c r="P28" s="16">
        <v>0.38074552850722304</v>
      </c>
      <c r="Q28" s="16">
        <v>0.35469690764296952</v>
      </c>
    </row>
    <row r="29" spans="1:17" ht="11.45" customHeight="1" x14ac:dyDescent="0.25">
      <c r="A29" s="62" t="s">
        <v>58</v>
      </c>
      <c r="B29" s="16">
        <v>523.22913933711061</v>
      </c>
      <c r="C29" s="16">
        <v>509.28512698375567</v>
      </c>
      <c r="D29" s="16">
        <v>506.01589617616969</v>
      </c>
      <c r="E29" s="16">
        <v>513.22088548941258</v>
      </c>
      <c r="F29" s="16">
        <v>503.1306243142256</v>
      </c>
      <c r="G29" s="16">
        <v>500.00145117651823</v>
      </c>
      <c r="H29" s="16">
        <v>498.31999205582031</v>
      </c>
      <c r="I29" s="16">
        <v>509.49950732342978</v>
      </c>
      <c r="J29" s="16">
        <v>504.2999804345452</v>
      </c>
      <c r="K29" s="16">
        <v>514.44831940671043</v>
      </c>
      <c r="L29" s="16">
        <v>514.02464739972049</v>
      </c>
      <c r="M29" s="16">
        <v>495.16721805918104</v>
      </c>
      <c r="N29" s="16">
        <v>470.73002826250439</v>
      </c>
      <c r="O29" s="16">
        <v>470.36464099861928</v>
      </c>
      <c r="P29" s="16">
        <v>470.367908313979</v>
      </c>
      <c r="Q29" s="16">
        <v>493.60396507560637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2.4850684757166064E-2</v>
      </c>
      <c r="J30" s="16">
        <v>2.4906743654994276E-2</v>
      </c>
      <c r="K30" s="16">
        <v>2.5056781865776992E-2</v>
      </c>
      <c r="L30" s="16">
        <v>2.6151844559527501E-2</v>
      </c>
      <c r="M30" s="16">
        <v>5.2128336670812153E-2</v>
      </c>
      <c r="N30" s="16">
        <v>5.2175033198467287E-2</v>
      </c>
      <c r="O30" s="16">
        <v>0.33732107731213551</v>
      </c>
      <c r="P30" s="16">
        <v>0.39070041010815099</v>
      </c>
      <c r="Q30" s="16">
        <v>0.40474213699077993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2.4790116830760609</v>
      </c>
      <c r="L31" s="16">
        <v>4.7925908233842982</v>
      </c>
      <c r="M31" s="16">
        <v>1.3664754263598018</v>
      </c>
      <c r="N31" s="16">
        <v>1.6927997204238352</v>
      </c>
      <c r="O31" s="16">
        <v>3.418525961009947</v>
      </c>
      <c r="P31" s="16">
        <v>7.3176740505356603</v>
      </c>
      <c r="Q31" s="16">
        <v>7.536823965997816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795.6747997104012</v>
      </c>
      <c r="C33" s="24">
        <f t="shared" ref="C33:Q33" si="10">C34+C40</f>
        <v>859.36744299323277</v>
      </c>
      <c r="D33" s="24">
        <f t="shared" si="10"/>
        <v>1108.0571056976082</v>
      </c>
      <c r="E33" s="24">
        <f t="shared" si="10"/>
        <v>1275.9957075999407</v>
      </c>
      <c r="F33" s="24">
        <f t="shared" si="10"/>
        <v>1398.9451940787189</v>
      </c>
      <c r="G33" s="24">
        <f t="shared" si="10"/>
        <v>1464.6682863637732</v>
      </c>
      <c r="H33" s="24">
        <f t="shared" si="10"/>
        <v>1576.0338568361929</v>
      </c>
      <c r="I33" s="24">
        <f t="shared" si="10"/>
        <v>1617.9275026233399</v>
      </c>
      <c r="J33" s="24">
        <f t="shared" si="10"/>
        <v>1584.67447983634</v>
      </c>
      <c r="K33" s="24">
        <f t="shared" si="10"/>
        <v>1500.1391629889251</v>
      </c>
      <c r="L33" s="24">
        <f t="shared" si="10"/>
        <v>1480.3382248224279</v>
      </c>
      <c r="M33" s="24">
        <f t="shared" si="10"/>
        <v>1440.953884671836</v>
      </c>
      <c r="N33" s="24">
        <f t="shared" si="10"/>
        <v>1364.0262739321383</v>
      </c>
      <c r="O33" s="24">
        <f t="shared" si="10"/>
        <v>1511.5098976765923</v>
      </c>
      <c r="P33" s="24">
        <f t="shared" si="10"/>
        <v>1356.5426527248355</v>
      </c>
      <c r="Q33" s="24">
        <f t="shared" si="10"/>
        <v>1455.2120840488064</v>
      </c>
    </row>
    <row r="34" spans="1:17" ht="11.45" customHeight="1" x14ac:dyDescent="0.25">
      <c r="A34" s="23" t="s">
        <v>27</v>
      </c>
      <c r="B34" s="102">
        <f t="shared" ref="B34" si="11">SUM(B35:B39)</f>
        <v>217.18217382321944</v>
      </c>
      <c r="C34" s="102">
        <f t="shared" ref="C34:Q34" si="12">SUM(C35:C39)</f>
        <v>246.40659074015031</v>
      </c>
      <c r="D34" s="102">
        <f t="shared" si="12"/>
        <v>283.31407716946489</v>
      </c>
      <c r="E34" s="102">
        <f t="shared" si="12"/>
        <v>317.59771566968277</v>
      </c>
      <c r="F34" s="102">
        <f t="shared" si="12"/>
        <v>341.03373052357125</v>
      </c>
      <c r="G34" s="102">
        <f t="shared" si="12"/>
        <v>378.12728875365246</v>
      </c>
      <c r="H34" s="102">
        <f t="shared" si="12"/>
        <v>393.90075455772234</v>
      </c>
      <c r="I34" s="102">
        <f t="shared" si="12"/>
        <v>387.60231132808832</v>
      </c>
      <c r="J34" s="102">
        <f t="shared" si="12"/>
        <v>444.2175037321129</v>
      </c>
      <c r="K34" s="102">
        <f t="shared" si="12"/>
        <v>388.10692675896854</v>
      </c>
      <c r="L34" s="102">
        <f t="shared" si="12"/>
        <v>363.54360060442332</v>
      </c>
      <c r="M34" s="102">
        <f t="shared" si="12"/>
        <v>358.75715725627492</v>
      </c>
      <c r="N34" s="102">
        <f t="shared" si="12"/>
        <v>327.44630391278747</v>
      </c>
      <c r="O34" s="102">
        <f t="shared" si="12"/>
        <v>325.43502194214875</v>
      </c>
      <c r="P34" s="102">
        <f t="shared" si="12"/>
        <v>313.16849630682498</v>
      </c>
      <c r="Q34" s="102">
        <f t="shared" si="12"/>
        <v>354.02321078931857</v>
      </c>
    </row>
    <row r="35" spans="1:17" ht="11.45" customHeight="1" x14ac:dyDescent="0.25">
      <c r="A35" s="62" t="s">
        <v>59</v>
      </c>
      <c r="B35" s="101">
        <v>31.568475542542203</v>
      </c>
      <c r="C35" s="101">
        <v>37.904662914304446</v>
      </c>
      <c r="D35" s="101">
        <v>37.178405878223913</v>
      </c>
      <c r="E35" s="101">
        <v>35.673903947335297</v>
      </c>
      <c r="F35" s="101">
        <v>33.44166946814854</v>
      </c>
      <c r="G35" s="101">
        <v>31.556385447629594</v>
      </c>
      <c r="H35" s="101">
        <v>31.000060544967077</v>
      </c>
      <c r="I35" s="101">
        <v>23.980673114464562</v>
      </c>
      <c r="J35" s="101">
        <v>23.111901862925251</v>
      </c>
      <c r="K35" s="101">
        <v>19.8729868644925</v>
      </c>
      <c r="L35" s="101">
        <v>17.015180448099532</v>
      </c>
      <c r="M35" s="101">
        <v>16.034763989297232</v>
      </c>
      <c r="N35" s="101">
        <v>11.396388013557425</v>
      </c>
      <c r="O35" s="101">
        <v>10.887092334453133</v>
      </c>
      <c r="P35" s="101">
        <v>10.521794748301264</v>
      </c>
      <c r="Q35" s="101">
        <v>10.019236042764511</v>
      </c>
    </row>
    <row r="36" spans="1:17" ht="11.45" customHeight="1" x14ac:dyDescent="0.25">
      <c r="A36" s="62" t="s">
        <v>58</v>
      </c>
      <c r="B36" s="101">
        <v>185.61369828067723</v>
      </c>
      <c r="C36" s="101">
        <v>208.50192782584585</v>
      </c>
      <c r="D36" s="101">
        <v>246.13567129124095</v>
      </c>
      <c r="E36" s="101">
        <v>281.92381172234747</v>
      </c>
      <c r="F36" s="101">
        <v>307.59206105542273</v>
      </c>
      <c r="G36" s="101">
        <v>346.57090330602284</v>
      </c>
      <c r="H36" s="101">
        <v>362.90069401275525</v>
      </c>
      <c r="I36" s="101">
        <v>363.36451561646606</v>
      </c>
      <c r="J36" s="101">
        <v>420.44481653510758</v>
      </c>
      <c r="K36" s="101">
        <v>367.34850101243399</v>
      </c>
      <c r="L36" s="101">
        <v>345.61338120030945</v>
      </c>
      <c r="M36" s="101">
        <v>341.83566857466684</v>
      </c>
      <c r="N36" s="101">
        <v>315.11851835271068</v>
      </c>
      <c r="O36" s="101">
        <v>313.52328096617703</v>
      </c>
      <c r="P36" s="101">
        <v>301.55111285318782</v>
      </c>
      <c r="Q36" s="101">
        <v>342.80305419587393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0.25712259715772973</v>
      </c>
      <c r="J37" s="101">
        <v>0.66078533408008266</v>
      </c>
      <c r="K37" s="101">
        <v>0.81410750032489809</v>
      </c>
      <c r="L37" s="101">
        <v>0.83061834169847493</v>
      </c>
      <c r="M37" s="101">
        <v>0.79869640253852237</v>
      </c>
      <c r="N37" s="101">
        <v>0.80565435298233745</v>
      </c>
      <c r="O37" s="101">
        <v>0.89578133443960151</v>
      </c>
      <c r="P37" s="101">
        <v>0.96671214530302441</v>
      </c>
      <c r="Q37" s="101">
        <v>1.0639010455420139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7.1331381717176179E-2</v>
      </c>
      <c r="L38" s="101">
        <v>8.4420614315849449E-2</v>
      </c>
      <c r="M38" s="101">
        <v>8.8028289772344573E-2</v>
      </c>
      <c r="N38" s="101">
        <v>0.12574319353701283</v>
      </c>
      <c r="O38" s="101">
        <v>0.12886730707898827</v>
      </c>
      <c r="P38" s="101">
        <v>0.12887656003288137</v>
      </c>
      <c r="Q38" s="101">
        <v>0.13701950513809263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578.49262588718182</v>
      </c>
      <c r="C40" s="18">
        <f t="shared" ref="C40:Q40" si="14">SUM(C41:C42)</f>
        <v>612.96085225308241</v>
      </c>
      <c r="D40" s="18">
        <f t="shared" si="14"/>
        <v>824.74302852814333</v>
      </c>
      <c r="E40" s="18">
        <f t="shared" si="14"/>
        <v>958.39799193025794</v>
      </c>
      <c r="F40" s="18">
        <f t="shared" si="14"/>
        <v>1057.9114635551477</v>
      </c>
      <c r="G40" s="18">
        <f t="shared" si="14"/>
        <v>1086.5409976101207</v>
      </c>
      <c r="H40" s="18">
        <f t="shared" si="14"/>
        <v>1182.1331022784705</v>
      </c>
      <c r="I40" s="18">
        <f t="shared" si="14"/>
        <v>1230.3251912952517</v>
      </c>
      <c r="J40" s="18">
        <f t="shared" si="14"/>
        <v>1140.4569761042271</v>
      </c>
      <c r="K40" s="18">
        <f t="shared" si="14"/>
        <v>1112.0322362299567</v>
      </c>
      <c r="L40" s="18">
        <f t="shared" si="14"/>
        <v>1116.7946242180046</v>
      </c>
      <c r="M40" s="18">
        <f t="shared" si="14"/>
        <v>1082.1967274155611</v>
      </c>
      <c r="N40" s="18">
        <f t="shared" si="14"/>
        <v>1036.5799700193509</v>
      </c>
      <c r="O40" s="18">
        <f t="shared" si="14"/>
        <v>1186.0748757344436</v>
      </c>
      <c r="P40" s="18">
        <f t="shared" si="14"/>
        <v>1043.3741564180104</v>
      </c>
      <c r="Q40" s="18">
        <f t="shared" si="14"/>
        <v>1101.1888732594878</v>
      </c>
    </row>
    <row r="41" spans="1:17" ht="11.45" customHeight="1" x14ac:dyDescent="0.25">
      <c r="A41" s="17" t="s">
        <v>23</v>
      </c>
      <c r="B41" s="16">
        <v>237.74592930768588</v>
      </c>
      <c r="C41" s="16">
        <v>378.22661404267433</v>
      </c>
      <c r="D41" s="16">
        <v>518.84399365183003</v>
      </c>
      <c r="E41" s="16">
        <v>620.00808114185554</v>
      </c>
      <c r="F41" s="16">
        <v>657.36515021273988</v>
      </c>
      <c r="G41" s="16">
        <v>661.55038258228024</v>
      </c>
      <c r="H41" s="16">
        <v>799.91279858788084</v>
      </c>
      <c r="I41" s="16">
        <v>780.97134360204768</v>
      </c>
      <c r="J41" s="16">
        <v>889.18601000103286</v>
      </c>
      <c r="K41" s="16">
        <v>777.65178578732491</v>
      </c>
      <c r="L41" s="16">
        <v>748.91412440238093</v>
      </c>
      <c r="M41" s="16">
        <v>737.08618322841642</v>
      </c>
      <c r="N41" s="16">
        <v>675.30862688954232</v>
      </c>
      <c r="O41" s="16">
        <v>708.97418659315906</v>
      </c>
      <c r="P41" s="16">
        <v>640.70871699018426</v>
      </c>
      <c r="Q41" s="16">
        <v>649.76152210979831</v>
      </c>
    </row>
    <row r="42" spans="1:17" ht="11.45" customHeight="1" x14ac:dyDescent="0.25">
      <c r="A42" s="15" t="s">
        <v>22</v>
      </c>
      <c r="B42" s="14">
        <v>340.74669657949596</v>
      </c>
      <c r="C42" s="14">
        <v>234.73423821040805</v>
      </c>
      <c r="D42" s="14">
        <v>305.89903487631329</v>
      </c>
      <c r="E42" s="14">
        <v>338.3899107884024</v>
      </c>
      <c r="F42" s="14">
        <v>400.54631334240776</v>
      </c>
      <c r="G42" s="14">
        <v>424.99061502784053</v>
      </c>
      <c r="H42" s="14">
        <v>382.22030369058967</v>
      </c>
      <c r="I42" s="14">
        <v>449.35384769320399</v>
      </c>
      <c r="J42" s="14">
        <v>251.27096610319418</v>
      </c>
      <c r="K42" s="14">
        <v>334.38045044263168</v>
      </c>
      <c r="L42" s="14">
        <v>367.88049981562381</v>
      </c>
      <c r="M42" s="14">
        <v>345.11054418714468</v>
      </c>
      <c r="N42" s="14">
        <v>361.27134312980854</v>
      </c>
      <c r="O42" s="14">
        <v>477.10068914128453</v>
      </c>
      <c r="P42" s="14">
        <v>402.66543942782619</v>
      </c>
      <c r="Q42" s="14">
        <v>451.42735114968951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2.9814255132997518</v>
      </c>
      <c r="C47" s="100">
        <f>IF(C4=0,0,C4/TrRoad_ene!C4)</f>
        <v>2.9864066809412804</v>
      </c>
      <c r="D47" s="100">
        <f>IF(D4=0,0,D4/TrRoad_ene!D4)</f>
        <v>2.9921713968023163</v>
      </c>
      <c r="E47" s="100">
        <f>IF(E4=0,0,E4/TrRoad_ene!E4)</f>
        <v>3.0011798901844444</v>
      </c>
      <c r="F47" s="100">
        <f>IF(F4=0,0,F4/TrRoad_ene!F4)</f>
        <v>3.0070842601228467</v>
      </c>
      <c r="G47" s="100">
        <f>IF(G4=0,0,G4/TrRoad_ene!G4)</f>
        <v>3.0104196036628963</v>
      </c>
      <c r="H47" s="100">
        <f>IF(H4=0,0,H4/TrRoad_ene!H4)</f>
        <v>3.0117865631368193</v>
      </c>
      <c r="I47" s="100">
        <f>IF(I4=0,0,I4/TrRoad_ene!I4)</f>
        <v>3.0081525781247223</v>
      </c>
      <c r="J47" s="100">
        <f>IF(J4=0,0,J4/TrRoad_ene!J4)</f>
        <v>3.0034323399593355</v>
      </c>
      <c r="K47" s="100">
        <f>IF(K4=0,0,K4/TrRoad_ene!K4)</f>
        <v>2.9964230854958429</v>
      </c>
      <c r="L47" s="100">
        <f>IF(L4=0,0,L4/TrRoad_ene!L4)</f>
        <v>3.0080889391302672</v>
      </c>
      <c r="M47" s="100">
        <f>IF(M4=0,0,M4/TrRoad_ene!M4)</f>
        <v>3.007207103590432</v>
      </c>
      <c r="N47" s="100">
        <f>IF(N4=0,0,N4/TrRoad_ene!N4)</f>
        <v>2.9541245233603672</v>
      </c>
      <c r="O47" s="100">
        <f>IF(O4=0,0,O4/TrRoad_ene!O4)</f>
        <v>2.9637951601500863</v>
      </c>
      <c r="P47" s="100">
        <f>IF(P4=0,0,P4/TrRoad_ene!P4)</f>
        <v>2.9700741779457531</v>
      </c>
      <c r="Q47" s="100">
        <f>IF(Q4=0,0,Q4/TrRoad_ene!Q4)</f>
        <v>2.9844389640327611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2.9014524000000006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2.9014524000000006</v>
      </c>
      <c r="F48" s="20">
        <f>IF(F7=0,0,(F7+F12)/(TrRoad_ene!F7+TrRoad_ene!F12))</f>
        <v>2.9014524000000002</v>
      </c>
      <c r="G48" s="20">
        <f>IF(G7=0,0,(G7+G12)/(TrRoad_ene!G7+TrRoad_ene!G12))</f>
        <v>2.9014523999999997</v>
      </c>
      <c r="H48" s="20">
        <f>IF(H7=0,0,(H7+H12)/(TrRoad_ene!H7+TrRoad_ene!H12))</f>
        <v>2.9014524000000006</v>
      </c>
      <c r="I48" s="20">
        <f>IF(I7=0,0,(I7+I12)/(TrRoad_ene!I7+TrRoad_ene!I12))</f>
        <v>2.9014524000000002</v>
      </c>
      <c r="J48" s="20">
        <f>IF(J7=0,0,(J7+J12)/(TrRoad_ene!J7+TrRoad_ene!J12))</f>
        <v>2.9014524000000006</v>
      </c>
      <c r="K48" s="20">
        <f>IF(K7=0,0,(K7+K12)/(TrRoad_ene!K7+TrRoad_ene!K12))</f>
        <v>2.8914117102982604</v>
      </c>
      <c r="L48" s="20">
        <f>IF(L7=0,0,(L7+L12)/(TrRoad_ene!L7+TrRoad_ene!L12))</f>
        <v>2.9014524000000002</v>
      </c>
      <c r="M48" s="20">
        <f>IF(M7=0,0,(M7+M12)/(TrRoad_ene!M7+TrRoad_ene!M12))</f>
        <v>2.8959182650743251</v>
      </c>
      <c r="N48" s="20">
        <f>IF(N7=0,0,(N7+N12)/(TrRoad_ene!N7+TrRoad_ene!N12))</f>
        <v>2.8954980000224246</v>
      </c>
      <c r="O48" s="20">
        <f>IF(O7=0,0,(O7+O12)/(TrRoad_ene!O7+TrRoad_ene!O12))</f>
        <v>2.8953613681723605</v>
      </c>
      <c r="P48" s="20">
        <f>IF(P7=0,0,(P7+P12)/(TrRoad_ene!P7+TrRoad_ene!P12))</f>
        <v>2.9014524000000002</v>
      </c>
      <c r="Q48" s="20">
        <f>IF(Q7=0,0,(Q7+Q12)/(TrRoad_ene!Q7+TrRoad_ene!Q12))</f>
        <v>2.9014524000000002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3.1024188000000001</v>
      </c>
      <c r="H49" s="20">
        <f>IF(H8=0,0,(H8+H13+H14)/(TrRoad_ene!H8+TrRoad_ene!H13+TrRoad_ene!H14))</f>
        <v>3.1024188000000001</v>
      </c>
      <c r="I49" s="20">
        <f>IF(I8=0,0,(I8+I13+I14)/(TrRoad_ene!I8+TrRoad_ene!I13+TrRoad_ene!I14))</f>
        <v>3.0954457128247417</v>
      </c>
      <c r="J49" s="20">
        <f>IF(J8=0,0,(J8+J13+J14)/(TrRoad_ene!J8+TrRoad_ene!J13+TrRoad_ene!J14))</f>
        <v>3.0926288125234676</v>
      </c>
      <c r="K49" s="20">
        <f>IF(K8=0,0,(K8+K13+K14)/(TrRoad_ene!K8+TrRoad_ene!K13+TrRoad_ene!K14))</f>
        <v>3.0879923094827473</v>
      </c>
      <c r="L49" s="20">
        <f>IF(L8=0,0,(L8+L13+L14)/(TrRoad_ene!L8+TrRoad_ene!L13+TrRoad_ene!L14))</f>
        <v>3.0951663372530178</v>
      </c>
      <c r="M49" s="20">
        <f>IF(M8=0,0,(M8+M13+M14)/(TrRoad_ene!M8+TrRoad_ene!M13+TrRoad_ene!M14))</f>
        <v>3.0949879412565151</v>
      </c>
      <c r="N49" s="20">
        <f>IF(N8=0,0,(N8+N13+N14)/(TrRoad_ene!N8+TrRoad_ene!N13+TrRoad_ene!N14))</f>
        <v>3.003926244108583</v>
      </c>
      <c r="O49" s="20">
        <f>IF(O8=0,0,(O8+O13+O14)/(TrRoad_ene!O8+TrRoad_ene!O13+TrRoad_ene!O14))</f>
        <v>3.0178929770604608</v>
      </c>
      <c r="P49" s="20">
        <f>IF(P8=0,0,(P8+P13+P14)/(TrRoad_ene!P8+TrRoad_ene!P13+TrRoad_ene!P14))</f>
        <v>3.0234743660404044</v>
      </c>
      <c r="Q49" s="20">
        <f>IF(Q8=0,0,(Q8+Q13+Q14)/(TrRoad_ene!Q8+TrRoad_ene!Q13+TrRoad_ene!Q14))</f>
        <v>3.0429314578695501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2.6418708000000009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2.6418708000000009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2.3487948000000003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265.79393790699743</v>
      </c>
      <c r="C54" s="68">
        <f>IF(TrRoad_act!C30=0,"",C17/TrRoad_act!C30*1000
)</f>
        <v>247.6826378004321</v>
      </c>
      <c r="D54" s="68">
        <f>IF(TrRoad_act!D30=0,"",D17/TrRoad_act!D30*1000
)</f>
        <v>249.0307942186227</v>
      </c>
      <c r="E54" s="68">
        <f>IF(TrRoad_act!E30=0,"",E17/TrRoad_act!E30*1000
)</f>
        <v>260.93332240516457</v>
      </c>
      <c r="F54" s="68">
        <f>IF(TrRoad_act!F30=0,"",F17/TrRoad_act!F30*1000
)</f>
        <v>254.96091518816044</v>
      </c>
      <c r="G54" s="68">
        <f>IF(TrRoad_act!G30=0,"",G17/TrRoad_act!G30*1000
)</f>
        <v>256.6414288757768</v>
      </c>
      <c r="H54" s="68">
        <f>IF(TrRoad_act!H30=0,"",H17/TrRoad_act!H30*1000
)</f>
        <v>263.98443931870787</v>
      </c>
      <c r="I54" s="68">
        <f>IF(TrRoad_act!I30=0,"",I17/TrRoad_act!I30*1000
)</f>
        <v>269.04998191968798</v>
      </c>
      <c r="J54" s="68">
        <f>IF(TrRoad_act!J30=0,"",J17/TrRoad_act!J30*1000
)</f>
        <v>242.50048410608653</v>
      </c>
      <c r="K54" s="68">
        <f>IF(TrRoad_act!K30=0,"",K17/TrRoad_act!K30*1000
)</f>
        <v>249.55428796041565</v>
      </c>
      <c r="L54" s="68">
        <f>IF(TrRoad_act!L30=0,"",L17/TrRoad_act!L30*1000
)</f>
        <v>243.72871233166506</v>
      </c>
      <c r="M54" s="68">
        <f>IF(TrRoad_act!M30=0,"",M17/TrRoad_act!M30*1000
)</f>
        <v>242.55515842588554</v>
      </c>
      <c r="N54" s="68">
        <f>IF(TrRoad_act!N30=0,"",N17/TrRoad_act!N30*1000
)</f>
        <v>241.37699613597837</v>
      </c>
      <c r="O54" s="68">
        <f>IF(TrRoad_act!O30=0,"",O17/TrRoad_act!O30*1000
)</f>
        <v>244.507026407512</v>
      </c>
      <c r="P54" s="68">
        <f>IF(TrRoad_act!P30=0,"",P17/TrRoad_act!P30*1000
)</f>
        <v>238.96944468449928</v>
      </c>
      <c r="Q54" s="68">
        <f>IF(TrRoad_act!Q30=0,"",Q17/TrRoad_act!Q30*1000
)</f>
        <v>244.55186958227699</v>
      </c>
    </row>
    <row r="55" spans="1:17" ht="11.45" customHeight="1" x14ac:dyDescent="0.25">
      <c r="A55" s="25" t="s">
        <v>39</v>
      </c>
      <c r="B55" s="79">
        <f>IF(TrRoad_act!B31=0,"",B18/TrRoad_act!B31*1000
)</f>
        <v>234.11794993321718</v>
      </c>
      <c r="C55" s="79">
        <f>IF(TrRoad_act!C31=0,"",C18/TrRoad_act!C31*1000
)</f>
        <v>217.98037008713681</v>
      </c>
      <c r="D55" s="79">
        <f>IF(TrRoad_act!D31=0,"",D18/TrRoad_act!D31*1000
)</f>
        <v>209.03345066000838</v>
      </c>
      <c r="E55" s="79">
        <f>IF(TrRoad_act!E31=0,"",E18/TrRoad_act!E31*1000
)</f>
        <v>216.4595920571652</v>
      </c>
      <c r="F55" s="79">
        <f>IF(TrRoad_act!F31=0,"",F18/TrRoad_act!F31*1000
)</f>
        <v>207.73744116833623</v>
      </c>
      <c r="G55" s="79">
        <f>IF(TrRoad_act!G31=0,"",G18/TrRoad_act!G31*1000
)</f>
        <v>208.96299719820621</v>
      </c>
      <c r="H55" s="79">
        <f>IF(TrRoad_act!H31=0,"",H18/TrRoad_act!H31*1000
)</f>
        <v>215.33259632362623</v>
      </c>
      <c r="I55" s="79">
        <f>IF(TrRoad_act!I31=0,"",I18/TrRoad_act!I31*1000
)</f>
        <v>220.91725286819232</v>
      </c>
      <c r="J55" s="79">
        <f>IF(TrRoad_act!J31=0,"",J18/TrRoad_act!J31*1000
)</f>
        <v>197.28876889625883</v>
      </c>
      <c r="K55" s="79">
        <f>IF(TrRoad_act!K31=0,"",K18/TrRoad_act!K31*1000
)</f>
        <v>205.78969687570878</v>
      </c>
      <c r="L55" s="79">
        <f>IF(TrRoad_act!L31=0,"",L18/TrRoad_act!L31*1000
)</f>
        <v>198.44934263145342</v>
      </c>
      <c r="M55" s="79">
        <f>IF(TrRoad_act!M31=0,"",M18/TrRoad_act!M31*1000
)</f>
        <v>198.24952255213566</v>
      </c>
      <c r="N55" s="79">
        <f>IF(TrRoad_act!N31=0,"",N18/TrRoad_act!N31*1000
)</f>
        <v>198.09370333050893</v>
      </c>
      <c r="O55" s="79">
        <f>IF(TrRoad_act!O31=0,"",O18/TrRoad_act!O31*1000
)</f>
        <v>194.43018783876968</v>
      </c>
      <c r="P55" s="79">
        <f>IF(TrRoad_act!P31=0,"",P18/TrRoad_act!P31*1000
)</f>
        <v>196.35223899777193</v>
      </c>
      <c r="Q55" s="79">
        <f>IF(TrRoad_act!Q31=0,"",Q18/TrRoad_act!Q31*1000
)</f>
        <v>201.89249419921009</v>
      </c>
    </row>
    <row r="56" spans="1:17" ht="11.45" customHeight="1" x14ac:dyDescent="0.25">
      <c r="A56" s="23" t="s">
        <v>30</v>
      </c>
      <c r="B56" s="78">
        <f>IF(TrRoad_act!B32=0,"",B19/TrRoad_act!B32*1000
)</f>
        <v>125.95298009580347</v>
      </c>
      <c r="C56" s="78">
        <f>IF(TrRoad_act!C32=0,"",C19/TrRoad_act!C32*1000
)</f>
        <v>125.9605202117004</v>
      </c>
      <c r="D56" s="78">
        <f>IF(TrRoad_act!D32=0,"",D19/TrRoad_act!D32*1000
)</f>
        <v>124.23547055076202</v>
      </c>
      <c r="E56" s="78">
        <f>IF(TrRoad_act!E32=0,"",E19/TrRoad_act!E32*1000
)</f>
        <v>119.79977838251469</v>
      </c>
      <c r="F56" s="78">
        <f>IF(TrRoad_act!F32=0,"",F19/TrRoad_act!F32*1000
)</f>
        <v>116.46569382565171</v>
      </c>
      <c r="G56" s="78">
        <f>IF(TrRoad_act!G32=0,"",G19/TrRoad_act!G32*1000
)</f>
        <v>113.31854395608407</v>
      </c>
      <c r="H56" s="78">
        <f>IF(TrRoad_act!H32=0,"",H19/TrRoad_act!H32*1000
)</f>
        <v>110.93047301308745</v>
      </c>
      <c r="I56" s="78">
        <f>IF(TrRoad_act!I32=0,"",I19/TrRoad_act!I32*1000
)</f>
        <v>109.74195140999547</v>
      </c>
      <c r="J56" s="78">
        <f>IF(TrRoad_act!J32=0,"",J19/TrRoad_act!J32*1000
)</f>
        <v>108.66843195478273</v>
      </c>
      <c r="K56" s="78">
        <f>IF(TrRoad_act!K32=0,"",K19/TrRoad_act!K32*1000
)</f>
        <v>107.6596136710794</v>
      </c>
      <c r="L56" s="78">
        <f>IF(TrRoad_act!L32=0,"",L19/TrRoad_act!L32*1000
)</f>
        <v>107.54097720217501</v>
      </c>
      <c r="M56" s="78">
        <f>IF(TrRoad_act!M32=0,"",M19/TrRoad_act!M32*1000
)</f>
        <v>106.80593905885449</v>
      </c>
      <c r="N56" s="78">
        <f>IF(TrRoad_act!N32=0,"",N19/TrRoad_act!N32*1000
)</f>
        <v>106.25416636621647</v>
      </c>
      <c r="O56" s="78">
        <f>IF(TrRoad_act!O32=0,"",O19/TrRoad_act!O32*1000
)</f>
        <v>105.58176998651643</v>
      </c>
      <c r="P56" s="78">
        <f>IF(TrRoad_act!P32=0,"",P19/TrRoad_act!P32*1000
)</f>
        <v>105.05915761811748</v>
      </c>
      <c r="Q56" s="78">
        <f>IF(TrRoad_act!Q32=0,"",Q19/TrRoad_act!Q32*1000
)</f>
        <v>104.70589697640591</v>
      </c>
    </row>
    <row r="57" spans="1:17" ht="11.45" customHeight="1" x14ac:dyDescent="0.25">
      <c r="A57" s="19" t="s">
        <v>29</v>
      </c>
      <c r="B57" s="76">
        <f>IF(TrRoad_act!B33=0,"",B20/TrRoad_act!B33*1000
)</f>
        <v>203.06671101193874</v>
      </c>
      <c r="C57" s="76">
        <f>IF(TrRoad_act!C33=0,"",C20/TrRoad_act!C33*1000
)</f>
        <v>189.48744497091025</v>
      </c>
      <c r="D57" s="76">
        <f>IF(TrRoad_act!D33=0,"",D20/TrRoad_act!D33*1000
)</f>
        <v>181.95089821320215</v>
      </c>
      <c r="E57" s="76">
        <f>IF(TrRoad_act!E33=0,"",E20/TrRoad_act!E33*1000
)</f>
        <v>190.04262180550361</v>
      </c>
      <c r="F57" s="76">
        <f>IF(TrRoad_act!F33=0,"",F20/TrRoad_act!F33*1000
)</f>
        <v>183.020854174867</v>
      </c>
      <c r="G57" s="76">
        <f>IF(TrRoad_act!G33=0,"",G20/TrRoad_act!G33*1000
)</f>
        <v>185.20633849603703</v>
      </c>
      <c r="H57" s="76">
        <f>IF(TrRoad_act!H33=0,"",H20/TrRoad_act!H33*1000
)</f>
        <v>192.62773238672557</v>
      </c>
      <c r="I57" s="76">
        <f>IF(TrRoad_act!I33=0,"",I20/TrRoad_act!I33*1000
)</f>
        <v>198.94965558733284</v>
      </c>
      <c r="J57" s="76">
        <f>IF(TrRoad_act!J33=0,"",J20/TrRoad_act!J33*1000
)</f>
        <v>176.99545977448184</v>
      </c>
      <c r="K57" s="76">
        <f>IF(TrRoad_act!K33=0,"",K20/TrRoad_act!K33*1000
)</f>
        <v>184.56833654810495</v>
      </c>
      <c r="L57" s="76">
        <f>IF(TrRoad_act!L33=0,"",L20/TrRoad_act!L33*1000
)</f>
        <v>176.86513376609031</v>
      </c>
      <c r="M57" s="76">
        <f>IF(TrRoad_act!M33=0,"",M20/TrRoad_act!M33*1000
)</f>
        <v>177.33920072718695</v>
      </c>
      <c r="N57" s="76">
        <f>IF(TrRoad_act!N33=0,"",N20/TrRoad_act!N33*1000
)</f>
        <v>177.71174707717518</v>
      </c>
      <c r="O57" s="76">
        <f>IF(TrRoad_act!O33=0,"",O20/TrRoad_act!O33*1000
)</f>
        <v>173.88864323072812</v>
      </c>
      <c r="P57" s="76">
        <f>IF(TrRoad_act!P33=0,"",P20/TrRoad_act!P33*1000
)</f>
        <v>176.05211297462913</v>
      </c>
      <c r="Q57" s="76">
        <f>IF(TrRoad_act!Q33=0,"",Q20/TrRoad_act!Q33*1000
)</f>
        <v>181.23218159854315</v>
      </c>
    </row>
    <row r="58" spans="1:17" ht="11.45" customHeight="1" x14ac:dyDescent="0.25">
      <c r="A58" s="62" t="s">
        <v>59</v>
      </c>
      <c r="B58" s="77">
        <f>IF(TrRoad_act!B34=0,"",B21/TrRoad_act!B34*1000
)</f>
        <v>212.79442197637826</v>
      </c>
      <c r="C58" s="77">
        <f>IF(TrRoad_act!C34=0,"",C21/TrRoad_act!C34*1000
)</f>
        <v>193.59308284510621</v>
      </c>
      <c r="D58" s="77">
        <f>IF(TrRoad_act!D34=0,"",D21/TrRoad_act!D34*1000
)</f>
        <v>191.02689040874631</v>
      </c>
      <c r="E58" s="77">
        <f>IF(TrRoad_act!E34=0,"",E21/TrRoad_act!E34*1000
)</f>
        <v>202.1149959448762</v>
      </c>
      <c r="F58" s="77">
        <f>IF(TrRoad_act!F34=0,"",F21/TrRoad_act!F34*1000
)</f>
        <v>195.75909537641851</v>
      </c>
      <c r="G58" s="77">
        <f>IF(TrRoad_act!G34=0,"",G21/TrRoad_act!G34*1000
)</f>
        <v>200.2620546512583</v>
      </c>
      <c r="H58" s="77">
        <f>IF(TrRoad_act!H34=0,"",H21/TrRoad_act!H34*1000
)</f>
        <v>212.61085932582483</v>
      </c>
      <c r="I58" s="77">
        <f>IF(TrRoad_act!I34=0,"",I21/TrRoad_act!I34*1000
)</f>
        <v>222.33914956640061</v>
      </c>
      <c r="J58" s="77">
        <f>IF(TrRoad_act!J34=0,"",J21/TrRoad_act!J34*1000
)</f>
        <v>180.14656124723388</v>
      </c>
      <c r="K58" s="77">
        <f>IF(TrRoad_act!K34=0,"",K21/TrRoad_act!K34*1000
)</f>
        <v>185.33293630134435</v>
      </c>
      <c r="L58" s="77">
        <f>IF(TrRoad_act!L34=0,"",L21/TrRoad_act!L34*1000
)</f>
        <v>175.74563058181928</v>
      </c>
      <c r="M58" s="77">
        <f>IF(TrRoad_act!M34=0,"",M21/TrRoad_act!M34*1000
)</f>
        <v>179.09720996612381</v>
      </c>
      <c r="N58" s="77">
        <f>IF(TrRoad_act!N34=0,"",N21/TrRoad_act!N34*1000
)</f>
        <v>177.49031758401628</v>
      </c>
      <c r="O58" s="77">
        <f>IF(TrRoad_act!O34=0,"",O21/TrRoad_act!O34*1000
)</f>
        <v>179.97064007007756</v>
      </c>
      <c r="P58" s="77">
        <f>IF(TrRoad_act!P34=0,"",P21/TrRoad_act!P34*1000
)</f>
        <v>181.58754893878489</v>
      </c>
      <c r="Q58" s="77">
        <f>IF(TrRoad_act!Q34=0,"",Q21/TrRoad_act!Q34*1000
)</f>
        <v>182.16749702987994</v>
      </c>
    </row>
    <row r="59" spans="1:17" ht="11.45" customHeight="1" x14ac:dyDescent="0.25">
      <c r="A59" s="62" t="s">
        <v>58</v>
      </c>
      <c r="B59" s="77">
        <f>IF(TrRoad_act!B35=0,"",B22/TrRoad_act!B35*1000
)</f>
        <v>168.77836054153155</v>
      </c>
      <c r="C59" s="77">
        <f>IF(TrRoad_act!C35=0,"",C22/TrRoad_act!C35*1000
)</f>
        <v>177.19719938548323</v>
      </c>
      <c r="D59" s="77">
        <f>IF(TrRoad_act!D35=0,"",D22/TrRoad_act!D35*1000
)</f>
        <v>155.36399272937882</v>
      </c>
      <c r="E59" s="77">
        <f>IF(TrRoad_act!E35=0,"",E22/TrRoad_act!E35*1000
)</f>
        <v>164.76591173878933</v>
      </c>
      <c r="F59" s="77">
        <f>IF(TrRoad_act!F35=0,"",F22/TrRoad_act!F35*1000
)</f>
        <v>161.01734030715485</v>
      </c>
      <c r="G59" s="77">
        <f>IF(TrRoad_act!G35=0,"",G22/TrRoad_act!G35*1000
)</f>
        <v>163.83098414248954</v>
      </c>
      <c r="H59" s="77">
        <f>IF(TrRoad_act!H35=0,"",H22/TrRoad_act!H35*1000
)</f>
        <v>170.90582295617665</v>
      </c>
      <c r="I59" s="77">
        <f>IF(TrRoad_act!I35=0,"",I22/TrRoad_act!I35*1000
)</f>
        <v>178.78208692030529</v>
      </c>
      <c r="J59" s="77">
        <f>IF(TrRoad_act!J35=0,"",J22/TrRoad_act!J35*1000
)</f>
        <v>177.25173473337432</v>
      </c>
      <c r="K59" s="77">
        <f>IF(TrRoad_act!K35=0,"",K22/TrRoad_act!K35*1000
)</f>
        <v>191.0720911736756</v>
      </c>
      <c r="L59" s="77">
        <f>IF(TrRoad_act!L35=0,"",L22/TrRoad_act!L35*1000
)</f>
        <v>183.78084162489537</v>
      </c>
      <c r="M59" s="77">
        <f>IF(TrRoad_act!M35=0,"",M22/TrRoad_act!M35*1000
)</f>
        <v>180.17547868273002</v>
      </c>
      <c r="N59" s="77">
        <f>IF(TrRoad_act!N35=0,"",N22/TrRoad_act!N35*1000
)</f>
        <v>182.89414865107116</v>
      </c>
      <c r="O59" s="77">
        <f>IF(TrRoad_act!O35=0,"",O22/TrRoad_act!O35*1000
)</f>
        <v>171.58962383672537</v>
      </c>
      <c r="P59" s="77">
        <f>IF(TrRoad_act!P35=0,"",P22/TrRoad_act!P35*1000
)</f>
        <v>175.58120310945026</v>
      </c>
      <c r="Q59" s="77">
        <f>IF(TrRoad_act!Q35=0,"",Q22/TrRoad_act!Q35*1000
)</f>
        <v>185.65549306835581</v>
      </c>
    </row>
    <row r="60" spans="1:17" ht="11.45" customHeight="1" x14ac:dyDescent="0.25">
      <c r="A60" s="62" t="s">
        <v>57</v>
      </c>
      <c r="B60" s="77">
        <f>IF(TrRoad_act!B36=0,"",B23/TrRoad_act!B36*1000
)</f>
        <v>158.0555588280848</v>
      </c>
      <c r="C60" s="77">
        <f>IF(TrRoad_act!C36=0,"",C23/TrRoad_act!C36*1000
)</f>
        <v>156.86882468735018</v>
      </c>
      <c r="D60" s="77">
        <f>IF(TrRoad_act!D36=0,"",D23/TrRoad_act!D36*1000
)</f>
        <v>156.42062199355797</v>
      </c>
      <c r="E60" s="77">
        <f>IF(TrRoad_act!E36=0,"",E23/TrRoad_act!E36*1000
)</f>
        <v>155.94782421112896</v>
      </c>
      <c r="F60" s="77">
        <f>IF(TrRoad_act!F36=0,"",F23/TrRoad_act!F36*1000
)</f>
        <v>153.30865995906709</v>
      </c>
      <c r="G60" s="77">
        <f>IF(TrRoad_act!G36=0,"",G23/TrRoad_act!G36*1000
)</f>
        <v>150.45388904102148</v>
      </c>
      <c r="H60" s="77">
        <f>IF(TrRoad_act!H36=0,"",H23/TrRoad_act!H36*1000
)</f>
        <v>146.50194829122896</v>
      </c>
      <c r="I60" s="77">
        <f>IF(TrRoad_act!I36=0,"",I23/TrRoad_act!I36*1000
)</f>
        <v>144.41637054898257</v>
      </c>
      <c r="J60" s="77">
        <f>IF(TrRoad_act!J36=0,"",J23/TrRoad_act!J36*1000
)</f>
        <v>149.19048804921169</v>
      </c>
      <c r="K60" s="77">
        <f>IF(TrRoad_act!K36=0,"",K23/TrRoad_act!K36*1000
)</f>
        <v>142.77157952479786</v>
      </c>
      <c r="L60" s="77">
        <f>IF(TrRoad_act!L36=0,"",L23/TrRoad_act!L36*1000
)</f>
        <v>140.90693100148636</v>
      </c>
      <c r="M60" s="77">
        <f>IF(TrRoad_act!M36=0,"",M23/TrRoad_act!M36*1000
)</f>
        <v>141.19148375366203</v>
      </c>
      <c r="N60" s="77">
        <f>IF(TrRoad_act!N36=0,"",N23/TrRoad_act!N36*1000
)</f>
        <v>141.32817217366178</v>
      </c>
      <c r="O60" s="77">
        <f>IF(TrRoad_act!O36=0,"",O23/TrRoad_act!O36*1000
)</f>
        <v>141.6354404704619</v>
      </c>
      <c r="P60" s="77">
        <f>IF(TrRoad_act!P36=0,"",P23/TrRoad_act!P36*1000
)</f>
        <v>141.85774790140675</v>
      </c>
      <c r="Q60" s="77">
        <f>IF(TrRoad_act!Q36=0,"",Q23/TrRoad_act!Q36*1000
)</f>
        <v>142.62865995814673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>
        <f>IF(TrRoad_act!K37=0,"",K24/TrRoad_act!K37*1000
)</f>
        <v>150.60121212204695</v>
      </c>
      <c r="L61" s="77">
        <f>IF(TrRoad_act!L37=0,"",L24/TrRoad_act!L37*1000
)</f>
        <v>149.84500332659502</v>
      </c>
      <c r="M61" s="77">
        <f>IF(TrRoad_act!M37=0,"",M24/TrRoad_act!M37*1000
)</f>
        <v>150.21961583491148</v>
      </c>
      <c r="N61" s="77">
        <f>IF(TrRoad_act!N37=0,"",N24/TrRoad_act!N37*1000
)</f>
        <v>149.58728513605877</v>
      </c>
      <c r="O61" s="77">
        <f>IF(TrRoad_act!O37=0,"",O24/TrRoad_act!O37*1000
)</f>
        <v>146.98658786035256</v>
      </c>
      <c r="P61" s="77">
        <f>IF(TrRoad_act!P37=0,"",P24/TrRoad_act!P37*1000
)</f>
        <v>147.13584880005789</v>
      </c>
      <c r="Q61" s="77">
        <f>IF(TrRoad_act!Q37=0,"",Q24/TrRoad_act!Q37*1000
)</f>
        <v>147.39627426412474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 t="str">
        <f>IF(TrRoad_act!O38=0,"",O25/TrRoad_act!O38*1000
)</f>
        <v/>
      </c>
      <c r="P62" s="77">
        <f>IF(TrRoad_act!P38=0,"",P25/TrRoad_act!P38*1000
)</f>
        <v>71.674760875145395</v>
      </c>
      <c r="Q62" s="77">
        <f>IF(TrRoad_act!Q38=0,"",Q25/TrRoad_act!Q38*1000
)</f>
        <v>73.603235635439674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 t="str">
        <f>IF(TrRoad_act!L39=0,"",L26/TrRoad_act!L39*1000
)</f>
        <v/>
      </c>
      <c r="M63" s="77" t="str">
        <f>IF(TrRoad_act!M39=0,"",M26/TrRoad_act!M39*1000
)</f>
        <v/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1574.4361477401142</v>
      </c>
      <c r="C64" s="76">
        <f>IF(TrRoad_act!C40=0,"",C27/TrRoad_act!C40*1000
)</f>
        <v>1523.2530686637206</v>
      </c>
      <c r="D64" s="76">
        <f>IF(TrRoad_act!D40=0,"",D27/TrRoad_act!D40*1000
)</f>
        <v>1538.9270936082728</v>
      </c>
      <c r="E64" s="76">
        <f>IF(TrRoad_act!E40=0,"",E27/TrRoad_act!E40*1000
)</f>
        <v>1581.8804485639935</v>
      </c>
      <c r="F64" s="76">
        <f>IF(TrRoad_act!F40=0,"",F27/TrRoad_act!F40*1000
)</f>
        <v>1575.8806391044218</v>
      </c>
      <c r="G64" s="76">
        <f>IF(TrRoad_act!G40=0,"",G27/TrRoad_act!G40*1000
)</f>
        <v>1593.2368450872948</v>
      </c>
      <c r="H64" s="76">
        <f>IF(TrRoad_act!H40=0,"",H27/TrRoad_act!H40*1000
)</f>
        <v>1613.3133592546642</v>
      </c>
      <c r="I64" s="76">
        <f>IF(TrRoad_act!I40=0,"",I27/TrRoad_act!I40*1000
)</f>
        <v>1645.1925978595714</v>
      </c>
      <c r="J64" s="76">
        <f>IF(TrRoad_act!J40=0,"",J27/TrRoad_act!J40*1000
)</f>
        <v>1649.65126809258</v>
      </c>
      <c r="K64" s="76">
        <f>IF(TrRoad_act!K40=0,"",K27/TrRoad_act!K40*1000
)</f>
        <v>1722.0328486217113</v>
      </c>
      <c r="L64" s="76">
        <f>IF(TrRoad_act!L40=0,"",L27/TrRoad_act!L40*1000
)</f>
        <v>1732.6841712652842</v>
      </c>
      <c r="M64" s="76">
        <f>IF(TrRoad_act!M40=0,"",M27/TrRoad_act!M40*1000
)</f>
        <v>1701.0678079251343</v>
      </c>
      <c r="N64" s="76">
        <f>IF(TrRoad_act!N40=0,"",N27/TrRoad_act!N40*1000
)</f>
        <v>1684.6123908777106</v>
      </c>
      <c r="O64" s="76">
        <f>IF(TrRoad_act!O40=0,"",O27/TrRoad_act!O40*1000
)</f>
        <v>1684.3149491862782</v>
      </c>
      <c r="P64" s="76">
        <f>IF(TrRoad_act!P40=0,"",P27/TrRoad_act!P40*1000
)</f>
        <v>1649.8518217349315</v>
      </c>
      <c r="Q64" s="76">
        <f>IF(TrRoad_act!Q40=0,"",Q27/TrRoad_act!Q40*1000
)</f>
        <v>1673.0007602874598</v>
      </c>
    </row>
    <row r="65" spans="1:17" ht="11.45" customHeight="1" x14ac:dyDescent="0.25">
      <c r="A65" s="62" t="s">
        <v>59</v>
      </c>
      <c r="B65" s="75">
        <f>IF(TrRoad_act!B41=0,"",B28/TrRoad_act!B41*1000
)</f>
        <v>512.28002111943908</v>
      </c>
      <c r="C65" s="75">
        <f>IF(TrRoad_act!C41=0,"",C28/TrRoad_act!C41*1000
)</f>
        <v>510.12900139020155</v>
      </c>
      <c r="D65" s="75">
        <f>IF(TrRoad_act!D41=0,"",D28/TrRoad_act!D41*1000
)</f>
        <v>508.16481863172027</v>
      </c>
      <c r="E65" s="75">
        <f>IF(TrRoad_act!E41=0,"",E28/TrRoad_act!E41*1000
)</f>
        <v>508.3955075414388</v>
      </c>
      <c r="F65" s="75">
        <f>IF(TrRoad_act!F41=0,"",F28/TrRoad_act!F41*1000
)</f>
        <v>508.3221630016057</v>
      </c>
      <c r="G65" s="75">
        <f>IF(TrRoad_act!G41=0,"",G28/TrRoad_act!G41*1000
)</f>
        <v>506.69816106740274</v>
      </c>
      <c r="H65" s="75">
        <f>IF(TrRoad_act!H41=0,"",H28/TrRoad_act!H41*1000
)</f>
        <v>504.07079559490899</v>
      </c>
      <c r="I65" s="75">
        <f>IF(TrRoad_act!I41=0,"",I28/TrRoad_act!I41*1000
)</f>
        <v>504.10162900601341</v>
      </c>
      <c r="J65" s="75">
        <f>IF(TrRoad_act!J41=0,"",J28/TrRoad_act!J41*1000
)</f>
        <v>499.87689429593991</v>
      </c>
      <c r="K65" s="75">
        <f>IF(TrRoad_act!K41=0,"",K28/TrRoad_act!K41*1000
)</f>
        <v>497.73019715811137</v>
      </c>
      <c r="L65" s="75">
        <f>IF(TrRoad_act!L41=0,"",L28/TrRoad_act!L41*1000
)</f>
        <v>497.96780001893489</v>
      </c>
      <c r="M65" s="75">
        <f>IF(TrRoad_act!M41=0,"",M28/TrRoad_act!M41*1000
)</f>
        <v>495.98717985411344</v>
      </c>
      <c r="N65" s="75">
        <f>IF(TrRoad_act!N41=0,"",N28/TrRoad_act!N41*1000
)</f>
        <v>494.86278890049732</v>
      </c>
      <c r="O65" s="75">
        <f>IF(TrRoad_act!O41=0,"",O28/TrRoad_act!O41*1000
)</f>
        <v>483.00519771586653</v>
      </c>
      <c r="P65" s="75">
        <f>IF(TrRoad_act!P41=0,"",P28/TrRoad_act!P41*1000
)</f>
        <v>482.96772125349889</v>
      </c>
      <c r="Q65" s="75">
        <f>IF(TrRoad_act!Q41=0,"",Q28/TrRoad_act!Q41*1000
)</f>
        <v>480.31120261810202</v>
      </c>
    </row>
    <row r="66" spans="1:17" ht="11.45" customHeight="1" x14ac:dyDescent="0.25">
      <c r="A66" s="62" t="s">
        <v>58</v>
      </c>
      <c r="B66" s="75">
        <f>IF(TrRoad_act!B42=0,"",B29/TrRoad_act!B42*1000
)</f>
        <v>1577.5900135663555</v>
      </c>
      <c r="C66" s="75">
        <f>IF(TrRoad_act!C42=0,"",C29/TrRoad_act!C42*1000
)</f>
        <v>1526.3868197174686</v>
      </c>
      <c r="D66" s="75">
        <f>IF(TrRoad_act!D42=0,"",D29/TrRoad_act!D42*1000
)</f>
        <v>1542.1785972834973</v>
      </c>
      <c r="E66" s="75">
        <f>IF(TrRoad_act!E42=0,"",E29/TrRoad_act!E42*1000
)</f>
        <v>1585.1644990215023</v>
      </c>
      <c r="F66" s="75">
        <f>IF(TrRoad_act!F42=0,"",F29/TrRoad_act!F42*1000
)</f>
        <v>1578.9765702343843</v>
      </c>
      <c r="G66" s="75">
        <f>IF(TrRoad_act!G42=0,"",G29/TrRoad_act!G42*1000
)</f>
        <v>1596.4555855955975</v>
      </c>
      <c r="H66" s="75">
        <f>IF(TrRoad_act!H42=0,"",H29/TrRoad_act!H42*1000
)</f>
        <v>1616.6638882298123</v>
      </c>
      <c r="I66" s="75">
        <f>IF(TrRoad_act!I42=0,"",I29/TrRoad_act!I42*1000
)</f>
        <v>1648.3598110262776</v>
      </c>
      <c r="J66" s="75">
        <f>IF(TrRoad_act!J42=0,"",J29/TrRoad_act!J42*1000
)</f>
        <v>1653.2215027355226</v>
      </c>
      <c r="K66" s="75">
        <f>IF(TrRoad_act!K42=0,"",K29/TrRoad_act!K42*1000
)</f>
        <v>1725.3332153699316</v>
      </c>
      <c r="L66" s="75">
        <f>IF(TrRoad_act!L42=0,"",L29/TrRoad_act!L42*1000
)</f>
        <v>1728.3556846845679</v>
      </c>
      <c r="M66" s="75">
        <f>IF(TrRoad_act!M42=0,"",M29/TrRoad_act!M42*1000
)</f>
        <v>1707.5993446981499</v>
      </c>
      <c r="N66" s="75">
        <f>IF(TrRoad_act!N42=0,"",N29/TrRoad_act!N42*1000
)</f>
        <v>1692.0055164244527</v>
      </c>
      <c r="O66" s="75">
        <f>IF(TrRoad_act!O42=0,"",O29/TrRoad_act!O42*1000
)</f>
        <v>1697.6511693939567</v>
      </c>
      <c r="P66" s="75">
        <f>IF(TrRoad_act!P42=0,"",P29/TrRoad_act!P42*1000
)</f>
        <v>1671.7575451421046</v>
      </c>
      <c r="Q66" s="75">
        <f>IF(TrRoad_act!Q42=0,"",Q29/TrRoad_act!Q42*1000
)</f>
        <v>1694.5696689728175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>
        <f>IF(TrRoad_act!I43=0,"",I30/TrRoad_act!I43*1000
)</f>
        <v>1119.8680416609741</v>
      </c>
      <c r="J67" s="75">
        <f>IF(TrRoad_act!J43=0,"",J30/TrRoad_act!J43*1000
)</f>
        <v>1122.6677117651266</v>
      </c>
      <c r="K67" s="75">
        <f>IF(TrRoad_act!K43=0,"",K30/TrRoad_act!K43*1000
)</f>
        <v>1125.4743810445389</v>
      </c>
      <c r="L67" s="75">
        <f>IF(TrRoad_act!L43=0,"",L30/TrRoad_act!L43*1000
)</f>
        <v>1128.2880669971505</v>
      </c>
      <c r="M67" s="75">
        <f>IF(TrRoad_act!M43=0,"",M30/TrRoad_act!M43*1000
)</f>
        <v>1125.4884144128087</v>
      </c>
      <c r="N67" s="75">
        <f>IF(TrRoad_act!N43=0,"",N30/TrRoad_act!N43*1000
)</f>
        <v>1128.3021354488408</v>
      </c>
      <c r="O67" s="75">
        <f>IF(TrRoad_act!O43=0,"",O30/TrRoad_act!O43*1000
)</f>
        <v>1121.5995569112029</v>
      </c>
      <c r="P67" s="75">
        <f>IF(TrRoad_act!P43=0,"",P30/TrRoad_act!P43*1000
)</f>
        <v>1123.7988205844802</v>
      </c>
      <c r="Q67" s="75">
        <f>IF(TrRoad_act!Q43=0,"",Q30/TrRoad_act!Q43*1000
)</f>
        <v>1126.6083176359409</v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>
        <f>IF(TrRoad_act!K44=0,"",K31/TrRoad_act!K44*1000
)</f>
        <v>1779.8249373266096</v>
      </c>
      <c r="L68" s="75">
        <f>IF(TrRoad_act!L44=0,"",L31/TrRoad_act!L44*1000
)</f>
        <v>3372.4874121546914</v>
      </c>
      <c r="M68" s="75">
        <f>IF(TrRoad_act!M44=0,"",M31/TrRoad_act!M44*1000
)</f>
        <v>999.28268429466675</v>
      </c>
      <c r="N68" s="75">
        <f>IF(TrRoad_act!N44=0,"",N31/TrRoad_act!N44*1000
)</f>
        <v>1001.622133365164</v>
      </c>
      <c r="O68" s="75">
        <f>IF(TrRoad_act!O44=0,"",O31/TrRoad_act!O44*1000
)</f>
        <v>970.72728636849945</v>
      </c>
      <c r="P68" s="75">
        <f>IF(TrRoad_act!P44=0,"",P31/TrRoad_act!P44*1000
)</f>
        <v>975.34205061710702</v>
      </c>
      <c r="Q68" s="75">
        <f>IF(TrRoad_act!Q44=0,"",Q31/TrRoad_act!Q44*1000
)</f>
        <v>1001.0094964914931</v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 t="str">
        <f>IF(TrRoad_act!J45=0,"",J32/TrRoad_act!J45*1000
)</f>
        <v/>
      </c>
      <c r="K69" s="75" t="str">
        <f>IF(TrRoad_act!K45=0,"",K32/TrRoad_act!K45*1000
)</f>
        <v/>
      </c>
      <c r="L69" s="75" t="str">
        <f>IF(TrRoad_act!L45=0,"",L32/TrRoad_act!L45*1000
)</f>
        <v/>
      </c>
      <c r="M69" s="75" t="str">
        <f>IF(TrRoad_act!M45=0,"",M32/TrRoad_act!M45*1000
)</f>
        <v/>
      </c>
      <c r="N69" s="75" t="str">
        <f>IF(TrRoad_act!N45=0,"",N32/TrRoad_act!N45*1000
)</f>
        <v/>
      </c>
      <c r="O69" s="75" t="str">
        <f>IF(TrRoad_act!O45=0,"",O32/TrRoad_act!O45*1000
)</f>
        <v/>
      </c>
      <c r="P69" s="75" t="str">
        <f>IF(TrRoad_act!P45=0,"",P32/TrRoad_act!P45*1000
)</f>
        <v/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620.26289107642776</v>
      </c>
      <c r="C70" s="79">
        <f>IF(TrRoad_act!C46=0,"",C33/TrRoad_act!C46*1000
)</f>
        <v>528.22134272161964</v>
      </c>
      <c r="D70" s="79">
        <f>IF(TrRoad_act!D46=0,"",D33/TrRoad_act!D46*1000
)</f>
        <v>599.39703265293053</v>
      </c>
      <c r="E70" s="79">
        <f>IF(TrRoad_act!E46=0,"",E33/TrRoad_act!E46*1000
)</f>
        <v>623.79976208680603</v>
      </c>
      <c r="F70" s="79">
        <f>IF(TrRoad_act!F46=0,"",F33/TrRoad_act!F46*1000
)</f>
        <v>624.82145772597846</v>
      </c>
      <c r="G70" s="79">
        <f>IF(TrRoad_act!G46=0,"",G33/TrRoad_act!G46*1000
)</f>
        <v>621.22520495081801</v>
      </c>
      <c r="H70" s="79">
        <f>IF(TrRoad_act!H46=0,"",H33/TrRoad_act!H46*1000
)</f>
        <v>619.03948688632136</v>
      </c>
      <c r="I70" s="79">
        <f>IF(TrRoad_act!I46=0,"",I33/TrRoad_act!I46*1000
)</f>
        <v>642.3896117349417</v>
      </c>
      <c r="J70" s="79">
        <f>IF(TrRoad_act!J46=0,"",J33/TrRoad_act!J46*1000
)</f>
        <v>626.26809387232322</v>
      </c>
      <c r="K70" s="79">
        <f>IF(TrRoad_act!K46=0,"",K33/TrRoad_act!K46*1000
)</f>
        <v>643.38661922495692</v>
      </c>
      <c r="L70" s="79">
        <f>IF(TrRoad_act!L46=0,"",L33/TrRoad_act!L46*1000
)</f>
        <v>676.01402474165673</v>
      </c>
      <c r="M70" s="79">
        <f>IF(TrRoad_act!M46=0,"",M33/TrRoad_act!M46*1000
)</f>
        <v>659.33764635414002</v>
      </c>
      <c r="N70" s="79">
        <f>IF(TrRoad_act!N46=0,"",N33/TrRoad_act!N46*1000
)</f>
        <v>660.21280386917454</v>
      </c>
      <c r="O70" s="79">
        <f>IF(TrRoad_act!O46=0,"",O33/TrRoad_act!O46*1000
)</f>
        <v>724.53246508788436</v>
      </c>
      <c r="P70" s="79">
        <f>IF(TrRoad_act!P46=0,"",P33/TrRoad_act!P46*1000
)</f>
        <v>659.70196603817055</v>
      </c>
      <c r="Q70" s="79">
        <f>IF(TrRoad_act!Q46=0,"",Q33/TrRoad_act!Q46*1000
)</f>
        <v>629.72851859517448</v>
      </c>
    </row>
    <row r="71" spans="1:17" ht="11.45" customHeight="1" x14ac:dyDescent="0.25">
      <c r="A71" s="23" t="s">
        <v>27</v>
      </c>
      <c r="B71" s="78">
        <f>IF(TrRoad_act!B47=0,"",B34/TrRoad_act!B47*1000
)</f>
        <v>282.15305166392977</v>
      </c>
      <c r="C71" s="78">
        <f>IF(TrRoad_act!C47=0,"",C34/TrRoad_act!C47*1000
)</f>
        <v>255.24776185606345</v>
      </c>
      <c r="D71" s="78">
        <f>IF(TrRoad_act!D47=0,"",D34/TrRoad_act!D47*1000
)</f>
        <v>265.73713872178507</v>
      </c>
      <c r="E71" s="78">
        <f>IF(TrRoad_act!E47=0,"",E34/TrRoad_act!E47*1000
)</f>
        <v>269.06993184472265</v>
      </c>
      <c r="F71" s="78">
        <f>IF(TrRoad_act!F47=0,"",F34/TrRoad_act!F47*1000
)</f>
        <v>265.81500271649338</v>
      </c>
      <c r="G71" s="78">
        <f>IF(TrRoad_act!G47=0,"",G34/TrRoad_act!G47*1000
)</f>
        <v>272.72751154344161</v>
      </c>
      <c r="H71" s="78">
        <f>IF(TrRoad_act!H47=0,"",H34/TrRoad_act!H47*1000
)</f>
        <v>262.02060888533839</v>
      </c>
      <c r="I71" s="78">
        <f>IF(TrRoad_act!I47=0,"",I34/TrRoad_act!I47*1000
)</f>
        <v>262.56848824077071</v>
      </c>
      <c r="J71" s="78">
        <f>IF(TrRoad_act!J47=0,"",J34/TrRoad_act!J47*1000
)</f>
        <v>289.14869429811097</v>
      </c>
      <c r="K71" s="78">
        <f>IF(TrRoad_act!K47=0,"",K34/TrRoad_act!K47*1000
)</f>
        <v>261.33716670848509</v>
      </c>
      <c r="L71" s="78">
        <f>IF(TrRoad_act!L47=0,"",L34/TrRoad_act!L47*1000
)</f>
        <v>262.76801759655984</v>
      </c>
      <c r="M71" s="78">
        <f>IF(TrRoad_act!M47=0,"",M34/TrRoad_act!M47*1000
)</f>
        <v>259.05816829333173</v>
      </c>
      <c r="N71" s="78">
        <f>IF(TrRoad_act!N47=0,"",N34/TrRoad_act!N47*1000
)</f>
        <v>250.1400946500043</v>
      </c>
      <c r="O71" s="78">
        <f>IF(TrRoad_act!O47=0,"",O34/TrRoad_act!O47*1000
)</f>
        <v>248.45458705085463</v>
      </c>
      <c r="P71" s="78">
        <f>IF(TrRoad_act!P47=0,"",P34/TrRoad_act!P47*1000
)</f>
        <v>240.16625251577875</v>
      </c>
      <c r="Q71" s="78">
        <f>IF(TrRoad_act!Q47=0,"",Q34/TrRoad_act!Q47*1000
)</f>
        <v>234.0655672461202</v>
      </c>
    </row>
    <row r="72" spans="1:17" ht="11.45" customHeight="1" x14ac:dyDescent="0.25">
      <c r="A72" s="62" t="s">
        <v>59</v>
      </c>
      <c r="B72" s="77">
        <f>IF(TrRoad_act!B48=0,"",B35/TrRoad_act!B48*1000
)</f>
        <v>218.84902095571809</v>
      </c>
      <c r="C72" s="77">
        <f>IF(TrRoad_act!C48=0,"",C35/TrRoad_act!C48*1000
)</f>
        <v>215.70681476415859</v>
      </c>
      <c r="D72" s="77">
        <f>IF(TrRoad_act!D48=0,"",D35/TrRoad_act!D48*1000
)</f>
        <v>215.17710528529921</v>
      </c>
      <c r="E72" s="77">
        <f>IF(TrRoad_act!E48=0,"",E35/TrRoad_act!E48*1000
)</f>
        <v>214.71521940083764</v>
      </c>
      <c r="F72" s="77">
        <f>IF(TrRoad_act!F48=0,"",F35/TrRoad_act!F48*1000
)</f>
        <v>214.25037825270246</v>
      </c>
      <c r="G72" s="77">
        <f>IF(TrRoad_act!G48=0,"",G35/TrRoad_act!G48*1000
)</f>
        <v>213.62099460723238</v>
      </c>
      <c r="H72" s="77">
        <f>IF(TrRoad_act!H48=0,"",H35/TrRoad_act!H48*1000
)</f>
        <v>212.53429003665318</v>
      </c>
      <c r="I72" s="77">
        <f>IF(TrRoad_act!I48=0,"",I35/TrRoad_act!I48*1000
)</f>
        <v>208.88807283003763</v>
      </c>
      <c r="J72" s="77">
        <f>IF(TrRoad_act!J48=0,"",J35/TrRoad_act!J48*1000
)</f>
        <v>207.24026983373327</v>
      </c>
      <c r="K72" s="77">
        <f>IF(TrRoad_act!K48=0,"",K35/TrRoad_act!K48*1000
)</f>
        <v>204.04582316784109</v>
      </c>
      <c r="L72" s="77">
        <f>IF(TrRoad_act!L48=0,"",L35/TrRoad_act!L48*1000
)</f>
        <v>202.2349977399542</v>
      </c>
      <c r="M72" s="77">
        <f>IF(TrRoad_act!M48=0,"",M35/TrRoad_act!M48*1000
)</f>
        <v>201.8640709695253</v>
      </c>
      <c r="N72" s="77">
        <f>IF(TrRoad_act!N48=0,"",N35/TrRoad_act!N48*1000
)</f>
        <v>199.2359724111397</v>
      </c>
      <c r="O72" s="77">
        <f>IF(TrRoad_act!O48=0,"",O35/TrRoad_act!O48*1000
)</f>
        <v>199.32411232622479</v>
      </c>
      <c r="P72" s="77">
        <f>IF(TrRoad_act!P48=0,"",P35/TrRoad_act!P48*1000
)</f>
        <v>199.95149706856569</v>
      </c>
      <c r="Q72" s="77">
        <f>IF(TrRoad_act!Q48=0,"",Q35/TrRoad_act!Q48*1000
)</f>
        <v>199.0256606662542</v>
      </c>
    </row>
    <row r="73" spans="1:17" ht="11.45" customHeight="1" x14ac:dyDescent="0.25">
      <c r="A73" s="62" t="s">
        <v>58</v>
      </c>
      <c r="B73" s="77">
        <f>IF(TrRoad_act!B49=0,"",B36/TrRoad_act!B49*1000
)</f>
        <v>296.75208571382967</v>
      </c>
      <c r="C73" s="77">
        <f>IF(TrRoad_act!C49=0,"",C36/TrRoad_act!C49*1000
)</f>
        <v>264.04704048122994</v>
      </c>
      <c r="D73" s="77">
        <f>IF(TrRoad_act!D49=0,"",D36/TrRoad_act!D49*1000
)</f>
        <v>275.51567403141058</v>
      </c>
      <c r="E73" s="77">
        <f>IF(TrRoad_act!E49=0,"",E36/TrRoad_act!E49*1000
)</f>
        <v>277.97977134278989</v>
      </c>
      <c r="F73" s="77">
        <f>IF(TrRoad_act!F49=0,"",F36/TrRoad_act!F49*1000
)</f>
        <v>272.96223661048276</v>
      </c>
      <c r="G73" s="77">
        <f>IF(TrRoad_act!G49=0,"",G36/TrRoad_act!G49*1000
)</f>
        <v>279.78293287103997</v>
      </c>
      <c r="H73" s="77">
        <f>IF(TrRoad_act!H49=0,"",H36/TrRoad_act!H49*1000
)</f>
        <v>267.343949196133</v>
      </c>
      <c r="I73" s="77">
        <f>IF(TrRoad_act!I49=0,"",I36/TrRoad_act!I49*1000
)</f>
        <v>267.27455721578241</v>
      </c>
      <c r="J73" s="77">
        <f>IF(TrRoad_act!J49=0,"",J36/TrRoad_act!J49*1000
)</f>
        <v>296.09321629820084</v>
      </c>
      <c r="K73" s="77">
        <f>IF(TrRoad_act!K49=0,"",K36/TrRoad_act!K49*1000
)</f>
        <v>265.91811610611916</v>
      </c>
      <c r="L73" s="77">
        <f>IF(TrRoad_act!L49=0,"",L36/TrRoad_act!L49*1000
)</f>
        <v>267.30442180629052</v>
      </c>
      <c r="M73" s="77">
        <f>IF(TrRoad_act!M49=0,"",M36/TrRoad_act!M49*1000
)</f>
        <v>263.10613037874555</v>
      </c>
      <c r="N73" s="77">
        <f>IF(TrRoad_act!N49=0,"",N36/TrRoad_act!N49*1000
)</f>
        <v>253.02274272143038</v>
      </c>
      <c r="O73" s="77">
        <f>IF(TrRoad_act!O49=0,"",O36/TrRoad_act!O49*1000
)</f>
        <v>251.19117516685742</v>
      </c>
      <c r="P73" s="77">
        <f>IF(TrRoad_act!P49=0,"",P36/TrRoad_act!P49*1000
)</f>
        <v>242.4454888330246</v>
      </c>
      <c r="Q73" s="77">
        <f>IF(TrRoad_act!Q49=0,"",Q36/TrRoad_act!Q49*1000
)</f>
        <v>235.82660965664351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>
        <f>IF(TrRoad_act!I50=0,"",I37/TrRoad_act!I50*1000
)</f>
        <v>139.35590276480357</v>
      </c>
      <c r="J74" s="77">
        <f>IF(TrRoad_act!J50=0,"",J37/TrRoad_act!J50*1000
)</f>
        <v>139.21611521801071</v>
      </c>
      <c r="K74" s="77">
        <f>IF(TrRoad_act!K50=0,"",K37/TrRoad_act!K50*1000
)</f>
        <v>139.42461591508297</v>
      </c>
      <c r="L74" s="77">
        <f>IF(TrRoad_act!L50=0,"",L37/TrRoad_act!L50*1000
)</f>
        <v>139.72227486892453</v>
      </c>
      <c r="M74" s="77">
        <f>IF(TrRoad_act!M50=0,"",M37/TrRoad_act!M50*1000
)</f>
        <v>140.04272223780094</v>
      </c>
      <c r="N74" s="77">
        <f>IF(TrRoad_act!N50=0,"",N37/TrRoad_act!N50*1000
)</f>
        <v>140.40191054528387</v>
      </c>
      <c r="O74" s="77">
        <f>IF(TrRoad_act!O50=0,"",O37/TrRoad_act!O50*1000
)</f>
        <v>140.85140060736879</v>
      </c>
      <c r="P74" s="77">
        <f>IF(TrRoad_act!P50=0,"",P37/TrRoad_act!P50*1000
)</f>
        <v>141.48207237431049</v>
      </c>
      <c r="Q74" s="77">
        <f>IF(TrRoad_act!Q50=0,"",Q37/TrRoad_act!Q50*1000
)</f>
        <v>142.22623752953004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>
        <f>IF(TrRoad_act!K51=0,"",K38/TrRoad_act!K51*1000
)</f>
        <v>202.9842424253676</v>
      </c>
      <c r="L75" s="77">
        <f>IF(TrRoad_act!L51=0,"",L38/TrRoad_act!L51*1000
)</f>
        <v>203.17927902668751</v>
      </c>
      <c r="M75" s="77">
        <f>IF(TrRoad_act!M51=0,"",M38/TrRoad_act!M51*1000
)</f>
        <v>203.45909722038871</v>
      </c>
      <c r="N75" s="77">
        <f>IF(TrRoad_act!N51=0,"",N38/TrRoad_act!N51*1000
)</f>
        <v>201.07340759226005</v>
      </c>
      <c r="O75" s="77">
        <f>IF(TrRoad_act!O51=0,"",O38/TrRoad_act!O51*1000
)</f>
        <v>201.57609111124071</v>
      </c>
      <c r="P75" s="77">
        <f>IF(TrRoad_act!P51=0,"",P38/TrRoad_act!P51*1000
)</f>
        <v>201.54851041936263</v>
      </c>
      <c r="Q75" s="77">
        <f>IF(TrRoad_act!Q51=0,"",Q38/TrRoad_act!Q51*1000
)</f>
        <v>201.28792031260929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>
        <f>IF(TrRoad_act!E52=0,"",E39/TrRoad_act!E52*1000
)</f>
        <v>0</v>
      </c>
      <c r="F76" s="77">
        <f>IF(TrRoad_act!F52=0,"",F39/TrRoad_act!F52*1000
)</f>
        <v>0</v>
      </c>
      <c r="G76" s="77">
        <f>IF(TrRoad_act!G52=0,"",G39/TrRoad_act!G52*1000
)</f>
        <v>0</v>
      </c>
      <c r="H76" s="77">
        <f>IF(TrRoad_act!H52=0,"",H39/TrRoad_act!H52*1000
)</f>
        <v>0</v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1127.5104841377229</v>
      </c>
      <c r="C77" s="76">
        <f>IF(TrRoad_act!C53=0,"",C40/TrRoad_act!C53*1000
)</f>
        <v>926.55895117837179</v>
      </c>
      <c r="D77" s="76">
        <f>IF(TrRoad_act!D53=0,"",D40/TrRoad_act!D53*1000
)</f>
        <v>1054.0176680270542</v>
      </c>
      <c r="E77" s="76">
        <f>IF(TrRoad_act!E53=0,"",E40/TrRoad_act!E53*1000
)</f>
        <v>1107.7600296385212</v>
      </c>
      <c r="F77" s="76">
        <f>IF(TrRoad_act!F53=0,"",F40/TrRoad_act!F53*1000
)</f>
        <v>1106.6274942415457</v>
      </c>
      <c r="G77" s="76">
        <f>IF(TrRoad_act!G53=0,"",G40/TrRoad_act!G53*1000
)</f>
        <v>1118.7111748692957</v>
      </c>
      <c r="H77" s="76">
        <f>IF(TrRoad_act!H53=0,"",H40/TrRoad_act!H53*1000
)</f>
        <v>1133.8160452043901</v>
      </c>
      <c r="I77" s="76">
        <f>IF(TrRoad_act!I53=0,"",I40/TrRoad_act!I53*1000
)</f>
        <v>1180.2668388808202</v>
      </c>
      <c r="J77" s="76">
        <f>IF(TrRoad_act!J53=0,"",J40/TrRoad_act!J53*1000
)</f>
        <v>1147.2822973902889</v>
      </c>
      <c r="K77" s="76">
        <f>IF(TrRoad_act!K53=0,"",K40/TrRoad_act!K53*1000
)</f>
        <v>1313.6077690067771</v>
      </c>
      <c r="L77" s="76">
        <f>IF(TrRoad_act!L53=0,"",L40/TrRoad_act!L53*1000
)</f>
        <v>1385.1053004938965</v>
      </c>
      <c r="M77" s="76">
        <f>IF(TrRoad_act!M53=0,"",M40/TrRoad_act!M53*1000
)</f>
        <v>1351.7237294976585</v>
      </c>
      <c r="N77" s="76">
        <f>IF(TrRoad_act!N53=0,"",N40/TrRoad_act!N53*1000
)</f>
        <v>1369.3467416565352</v>
      </c>
      <c r="O77" s="76">
        <f>IF(TrRoad_act!O53=0,"",O40/TrRoad_act!O53*1000
)</f>
        <v>1527.7588734770382</v>
      </c>
      <c r="P77" s="76">
        <f>IF(TrRoad_act!P53=0,"",P40/TrRoad_act!P53*1000
)</f>
        <v>1386.8556436272729</v>
      </c>
      <c r="Q77" s="76">
        <f>IF(TrRoad_act!Q53=0,"",Q40/TrRoad_act!Q53*1000
)</f>
        <v>1379.3130770464047</v>
      </c>
    </row>
    <row r="78" spans="1:17" ht="11.45" customHeight="1" x14ac:dyDescent="0.25">
      <c r="A78" s="17" t="s">
        <v>23</v>
      </c>
      <c r="B78" s="75">
        <f>IF(TrRoad_act!B54=0,"",B41/TrRoad_act!B54*1000
)</f>
        <v>1248.8223176595718</v>
      </c>
      <c r="C78" s="75">
        <f>IF(TrRoad_act!C54=0,"",C41/TrRoad_act!C54*1000
)</f>
        <v>1188.0777138573226</v>
      </c>
      <c r="D78" s="75">
        <f>IF(TrRoad_act!D54=0,"",D41/TrRoad_act!D54*1000
)</f>
        <v>1227.3279628676469</v>
      </c>
      <c r="E78" s="75">
        <f>IF(TrRoad_act!E54=0,"",E41/TrRoad_act!E54*1000
)</f>
        <v>1243.8389647995759</v>
      </c>
      <c r="F78" s="75">
        <f>IF(TrRoad_act!F54=0,"",F41/TrRoad_act!F54*1000
)</f>
        <v>1243.6914914989513</v>
      </c>
      <c r="G78" s="75">
        <f>IF(TrRoad_act!G54=0,"",G41/TrRoad_act!G54*1000
)</f>
        <v>1247.6154795495959</v>
      </c>
      <c r="H78" s="75">
        <f>IF(TrRoad_act!H54=0,"",H41/TrRoad_act!H54*1000
)</f>
        <v>1250.8071295284269</v>
      </c>
      <c r="I78" s="75">
        <f>IF(TrRoad_act!I54=0,"",I41/TrRoad_act!I54*1000
)</f>
        <v>1261.4817977962107</v>
      </c>
      <c r="J78" s="75">
        <f>IF(TrRoad_act!J54=0,"",J41/TrRoad_act!J54*1000
)</f>
        <v>1254.1410578293835</v>
      </c>
      <c r="K78" s="75">
        <f>IF(TrRoad_act!K54=0,"",K41/TrRoad_act!K54*1000
)</f>
        <v>1298.2500597451167</v>
      </c>
      <c r="L78" s="75">
        <f>IF(TrRoad_act!L54=0,"",L41/TrRoad_act!L54*1000
)</f>
        <v>1323.169831099613</v>
      </c>
      <c r="M78" s="75">
        <f>IF(TrRoad_act!M54=0,"",M41/TrRoad_act!M54*1000
)</f>
        <v>1313.8791144891557</v>
      </c>
      <c r="N78" s="75">
        <f>IF(TrRoad_act!N54=0,"",N41/TrRoad_act!N54*1000
)</f>
        <v>1291.221083918819</v>
      </c>
      <c r="O78" s="75">
        <f>IF(TrRoad_act!O54=0,"",O41/TrRoad_act!O54*1000
)</f>
        <v>1340.2158536732684</v>
      </c>
      <c r="P78" s="75">
        <f>IF(TrRoad_act!P54=0,"",P41/TrRoad_act!P54*1000
)</f>
        <v>1299.6120020084873</v>
      </c>
      <c r="Q78" s="75">
        <f>IF(TrRoad_act!Q54=0,"",Q41/TrRoad_act!Q54*1000
)</f>
        <v>1302.1272988172309</v>
      </c>
    </row>
    <row r="79" spans="1:17" ht="11.45" customHeight="1" x14ac:dyDescent="0.25">
      <c r="A79" s="15" t="s">
        <v>22</v>
      </c>
      <c r="B79" s="74">
        <f>IF(TrRoad_act!B55=0,"",B42/TrRoad_act!B55*1000
)</f>
        <v>1055.9416610241674</v>
      </c>
      <c r="C79" s="74">
        <f>IF(TrRoad_act!C55=0,"",C42/TrRoad_act!C55*1000
)</f>
        <v>683.97013007402154</v>
      </c>
      <c r="D79" s="74">
        <f>IF(TrRoad_act!D55=0,"",D42/TrRoad_act!D55*1000
)</f>
        <v>850.35074003657371</v>
      </c>
      <c r="E79" s="74">
        <f>IF(TrRoad_act!E55=0,"",E42/TrRoad_act!E55*1000
)</f>
        <v>922.78708987710002</v>
      </c>
      <c r="F79" s="74">
        <f>IF(TrRoad_act!F55=0,"",F42/TrRoad_act!F55*1000
)</f>
        <v>937.12959463593393</v>
      </c>
      <c r="G79" s="74">
        <f>IF(TrRoad_act!G55=0,"",G42/TrRoad_act!G55*1000
)</f>
        <v>963.71564883754331</v>
      </c>
      <c r="H79" s="74">
        <f>IF(TrRoad_act!H55=0,"",H42/TrRoad_act!H55*1000
)</f>
        <v>948.20866879514131</v>
      </c>
      <c r="I79" s="74">
        <f>IF(TrRoad_act!I55=0,"",I42/TrRoad_act!I55*1000
)</f>
        <v>1061.4934881564839</v>
      </c>
      <c r="J79" s="74">
        <f>IF(TrRoad_act!J55=0,"",J42/TrRoad_act!J55*1000
)</f>
        <v>881.49514586452472</v>
      </c>
      <c r="K79" s="74">
        <f>IF(TrRoad_act!K55=0,"",K42/TrRoad_act!K55*1000
)</f>
        <v>1350.7692972893424</v>
      </c>
      <c r="L79" s="74">
        <f>IF(TrRoad_act!L55=0,"",L42/TrRoad_act!L55*1000
)</f>
        <v>1530.9943462393749</v>
      </c>
      <c r="M79" s="74">
        <f>IF(TrRoad_act!M55=0,"",M42/TrRoad_act!M55*1000
)</f>
        <v>1440.3313638723523</v>
      </c>
      <c r="N79" s="74">
        <f>IF(TrRoad_act!N55=0,"",N42/TrRoad_act!N55*1000
)</f>
        <v>1543.9693797231328</v>
      </c>
      <c r="O79" s="74">
        <f>IF(TrRoad_act!O55=0,"",O42/TrRoad_act!O55*1000
)</f>
        <v>1928.8522553108689</v>
      </c>
      <c r="P79" s="74">
        <f>IF(TrRoad_act!P55=0,"",P42/TrRoad_act!P55*1000
)</f>
        <v>1552.7099209676221</v>
      </c>
      <c r="Q79" s="74">
        <f>IF(TrRoad_act!Q55=0,"",Q42/TrRoad_act!Q55*1000
)</f>
        <v>1507.9730786831108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143.00614499905552</v>
      </c>
      <c r="C82" s="79">
        <f>IF(TrRoad_act!C4=0,"",C18/TrRoad_act!C4*1000)</f>
        <v>135.89992778133927</v>
      </c>
      <c r="D82" s="79">
        <f>IF(TrRoad_act!D4=0,"",D18/TrRoad_act!D4*1000)</f>
        <v>131.53833832771934</v>
      </c>
      <c r="E82" s="79">
        <f>IF(TrRoad_act!E4=0,"",E18/TrRoad_act!E4*1000)</f>
        <v>136.76153508554177</v>
      </c>
      <c r="F82" s="79">
        <f>IF(TrRoad_act!F4=0,"",F18/TrRoad_act!F4*1000)</f>
        <v>134.36842926603114</v>
      </c>
      <c r="G82" s="79">
        <f>IF(TrRoad_act!G4=0,"",G18/TrRoad_act!G4*1000)</f>
        <v>136.26255032737566</v>
      </c>
      <c r="H82" s="79">
        <f>IF(TrRoad_act!H4=0,"",H18/TrRoad_act!H4*1000)</f>
        <v>138.89921071814001</v>
      </c>
      <c r="I82" s="79">
        <f>IF(TrRoad_act!I4=0,"",I18/TrRoad_act!I4*1000)</f>
        <v>143.48615698933355</v>
      </c>
      <c r="J82" s="79">
        <f>IF(TrRoad_act!J4=0,"",J18/TrRoad_act!J4*1000)</f>
        <v>135.09808652644182</v>
      </c>
      <c r="K82" s="79">
        <f>IF(TrRoad_act!K4=0,"",K18/TrRoad_act!K4*1000)</f>
        <v>141.52119525287313</v>
      </c>
      <c r="L82" s="79">
        <f>IF(TrRoad_act!L4=0,"",L18/TrRoad_act!L4*1000)</f>
        <v>141.98376440172984</v>
      </c>
      <c r="M82" s="79">
        <f>IF(TrRoad_act!M4=0,"",M18/TrRoad_act!M4*1000)</f>
        <v>142.21629241214436</v>
      </c>
      <c r="N82" s="79">
        <f>IF(TrRoad_act!N4=0,"",N18/TrRoad_act!N4*1000)</f>
        <v>133.49137111662006</v>
      </c>
      <c r="O82" s="79">
        <f>IF(TrRoad_act!O4=0,"",O18/TrRoad_act!O4*1000)</f>
        <v>129.94127948343763</v>
      </c>
      <c r="P82" s="79">
        <f>IF(TrRoad_act!P4=0,"",P18/TrRoad_act!P4*1000)</f>
        <v>132.9794100276325</v>
      </c>
      <c r="Q82" s="79">
        <f>IF(TrRoad_act!Q4=0,"",Q18/TrRoad_act!Q4*1000)</f>
        <v>140.23247394214118</v>
      </c>
    </row>
    <row r="83" spans="1:17" ht="11.45" customHeight="1" x14ac:dyDescent="0.25">
      <c r="A83" s="23" t="s">
        <v>30</v>
      </c>
      <c r="B83" s="78">
        <f>IF(TrRoad_act!B5=0,"",B19/TrRoad_act!B5*1000)</f>
        <v>100.33076387195131</v>
      </c>
      <c r="C83" s="78">
        <f>IF(TrRoad_act!C5=0,"",C19/TrRoad_act!C5*1000)</f>
        <v>100.33869464496001</v>
      </c>
      <c r="D83" s="78">
        <f>IF(TrRoad_act!D5=0,"",D19/TrRoad_act!D5*1000)</f>
        <v>98.981739400099016</v>
      </c>
      <c r="E83" s="78">
        <f>IF(TrRoad_act!E5=0,"",E19/TrRoad_act!E5*1000)</f>
        <v>95.407635897856096</v>
      </c>
      <c r="F83" s="78">
        <f>IF(TrRoad_act!F5=0,"",F19/TrRoad_act!F5*1000)</f>
        <v>92.739976644865038</v>
      </c>
      <c r="G83" s="78">
        <f>IF(TrRoad_act!G5=0,"",G19/TrRoad_act!G5*1000)</f>
        <v>90.31572923014086</v>
      </c>
      <c r="H83" s="78">
        <f>IF(TrRoad_act!H5=0,"",H19/TrRoad_act!H5*1000)</f>
        <v>88.387763469154322</v>
      </c>
      <c r="I83" s="78">
        <f>IF(TrRoad_act!I5=0,"",I19/TrRoad_act!I5*1000)</f>
        <v>87.300643526095982</v>
      </c>
      <c r="J83" s="78">
        <f>IF(TrRoad_act!J5=0,"",J19/TrRoad_act!J5*1000)</f>
        <v>86.401178930552589</v>
      </c>
      <c r="K83" s="78">
        <f>IF(TrRoad_act!K5=0,"",K19/TrRoad_act!K5*1000)</f>
        <v>85.558019140417869</v>
      </c>
      <c r="L83" s="78">
        <f>IF(TrRoad_act!L5=0,"",L19/TrRoad_act!L5*1000)</f>
        <v>85.610816370621293</v>
      </c>
      <c r="M83" s="78">
        <f>IF(TrRoad_act!M5=0,"",M19/TrRoad_act!M5*1000)</f>
        <v>85.100217950538436</v>
      </c>
      <c r="N83" s="78">
        <f>IF(TrRoad_act!N5=0,"",N19/TrRoad_act!N5*1000)</f>
        <v>84.816828911034321</v>
      </c>
      <c r="O83" s="78">
        <f>IF(TrRoad_act!O5=0,"",O19/TrRoad_act!O5*1000)</f>
        <v>84.321975252243391</v>
      </c>
      <c r="P83" s="78">
        <f>IF(TrRoad_act!P5=0,"",P19/TrRoad_act!P5*1000)</f>
        <v>83.874063407957607</v>
      </c>
      <c r="Q83" s="78">
        <f>IF(TrRoad_act!Q5=0,"",Q19/TrRoad_act!Q5*1000)</f>
        <v>83.590240192873253</v>
      </c>
    </row>
    <row r="84" spans="1:17" ht="11.45" customHeight="1" x14ac:dyDescent="0.25">
      <c r="A84" s="19" t="s">
        <v>29</v>
      </c>
      <c r="B84" s="76">
        <f>IF(TrRoad_act!B6=0,"",B20/TrRoad_act!B6*1000)</f>
        <v>141.00078885442952</v>
      </c>
      <c r="C84" s="76">
        <f>IF(TrRoad_act!C6=0,"",C20/TrRoad_act!C6*1000)</f>
        <v>134.41584530774176</v>
      </c>
      <c r="D84" s="76">
        <f>IF(TrRoad_act!D6=0,"",D20/TrRoad_act!D6*1000)</f>
        <v>130.04566027099298</v>
      </c>
      <c r="E84" s="76">
        <f>IF(TrRoad_act!E6=0,"",E20/TrRoad_act!E6*1000)</f>
        <v>136.88668449740251</v>
      </c>
      <c r="F84" s="76">
        <f>IF(TrRoad_act!F6=0,"",F20/TrRoad_act!F6*1000)</f>
        <v>132.71412082138013</v>
      </c>
      <c r="G84" s="76">
        <f>IF(TrRoad_act!G6=0,"",G20/TrRoad_act!G6*1000)</f>
        <v>135.20062710210706</v>
      </c>
      <c r="H84" s="76">
        <f>IF(TrRoad_act!H6=0,"",H20/TrRoad_act!H6*1000)</f>
        <v>139.13886365757961</v>
      </c>
      <c r="I84" s="76">
        <f>IF(TrRoad_act!I6=0,"",I20/TrRoad_act!I6*1000)</f>
        <v>145.47045778349172</v>
      </c>
      <c r="J84" s="76">
        <f>IF(TrRoad_act!J6=0,"",J20/TrRoad_act!J6*1000)</f>
        <v>137.37469833459409</v>
      </c>
      <c r="K84" s="76">
        <f>IF(TrRoad_act!K6=0,"",K20/TrRoad_act!K6*1000)</f>
        <v>140.93996296481222</v>
      </c>
      <c r="L84" s="76">
        <f>IF(TrRoad_act!L6=0,"",L20/TrRoad_act!L6*1000)</f>
        <v>140.32218200352457</v>
      </c>
      <c r="M84" s="76">
        <f>IF(TrRoad_act!M6=0,"",M20/TrRoad_act!M6*1000)</f>
        <v>140.86249007923692</v>
      </c>
      <c r="N84" s="76">
        <f>IF(TrRoad_act!N6=0,"",N20/TrRoad_act!N6*1000)</f>
        <v>132.50049754348609</v>
      </c>
      <c r="O84" s="76">
        <f>IF(TrRoad_act!O6=0,"",O20/TrRoad_act!O6*1000)</f>
        <v>129.69319345952184</v>
      </c>
      <c r="P84" s="76">
        <f>IF(TrRoad_act!P6=0,"",P20/TrRoad_act!P6*1000)</f>
        <v>133.74339242172093</v>
      </c>
      <c r="Q84" s="76">
        <f>IF(TrRoad_act!Q6=0,"",Q20/TrRoad_act!Q6*1000)</f>
        <v>139.7368580885217</v>
      </c>
    </row>
    <row r="85" spans="1:17" ht="11.45" customHeight="1" x14ac:dyDescent="0.25">
      <c r="A85" s="62" t="s">
        <v>59</v>
      </c>
      <c r="B85" s="77">
        <f>IF(TrRoad_act!B7=0,"",B21/TrRoad_act!B7*1000)</f>
        <v>149.46210598217388</v>
      </c>
      <c r="C85" s="77">
        <f>IF(TrRoad_act!C7=0,"",C21/TrRoad_act!C7*1000)</f>
        <v>139.00851416574761</v>
      </c>
      <c r="D85" s="77">
        <f>IF(TrRoad_act!D7=0,"",D21/TrRoad_act!D7*1000)</f>
        <v>138.38475857092749</v>
      </c>
      <c r="E85" s="77">
        <f>IF(TrRoad_act!E7=0,"",E21/TrRoad_act!E7*1000)</f>
        <v>148.11432799360855</v>
      </c>
      <c r="F85" s="77">
        <f>IF(TrRoad_act!F7=0,"",F21/TrRoad_act!F7*1000)</f>
        <v>144.73677624377999</v>
      </c>
      <c r="G85" s="77">
        <f>IF(TrRoad_act!G7=0,"",G21/TrRoad_act!G7*1000)</f>
        <v>149.36569101249057</v>
      </c>
      <c r="H85" s="77">
        <f>IF(TrRoad_act!H7=0,"",H21/TrRoad_act!H7*1000)</f>
        <v>157.19956823023281</v>
      </c>
      <c r="I85" s="77">
        <f>IF(TrRoad_act!I7=0,"",I21/TrRoad_act!I7*1000)</f>
        <v>166.64590950137838</v>
      </c>
      <c r="J85" s="77">
        <f>IF(TrRoad_act!J7=0,"",J21/TrRoad_act!J7*1000)</f>
        <v>142.91356789116796</v>
      </c>
      <c r="K85" s="77">
        <f>IF(TrRoad_act!K7=0,"",K21/TrRoad_act!K7*1000)</f>
        <v>144.6285732141063</v>
      </c>
      <c r="L85" s="77">
        <f>IF(TrRoad_act!L7=0,"",L21/TrRoad_act!L7*1000)</f>
        <v>142.60345741043139</v>
      </c>
      <c r="M85" s="77">
        <f>IF(TrRoad_act!M7=0,"",M21/TrRoad_act!M7*1000)</f>
        <v>145.63406890203615</v>
      </c>
      <c r="N85" s="77">
        <f>IF(TrRoad_act!N7=0,"",N21/TrRoad_act!N7*1000)</f>
        <v>135.61660256523149</v>
      </c>
      <c r="O85" s="77">
        <f>IF(TrRoad_act!O7=0,"",O21/TrRoad_act!O7*1000)</f>
        <v>137.70126407197483</v>
      </c>
      <c r="P85" s="77">
        <f>IF(TrRoad_act!P7=0,"",P21/TrRoad_act!P7*1000)</f>
        <v>141.89476158614681</v>
      </c>
      <c r="Q85" s="77">
        <f>IF(TrRoad_act!Q7=0,"",Q21/TrRoad_act!Q7*1000)</f>
        <v>144.55921305159643</v>
      </c>
    </row>
    <row r="86" spans="1:17" ht="11.45" customHeight="1" x14ac:dyDescent="0.25">
      <c r="A86" s="62" t="s">
        <v>58</v>
      </c>
      <c r="B86" s="77">
        <f>IF(TrRoad_act!B8=0,"",B22/TrRoad_act!B8*1000)</f>
        <v>112.06867632572873</v>
      </c>
      <c r="C86" s="77">
        <f>IF(TrRoad_act!C8=0,"",C22/TrRoad_act!C8*1000)</f>
        <v>120.28321832731295</v>
      </c>
      <c r="D86" s="77">
        <f>IF(TrRoad_act!D8=0,"",D22/TrRoad_act!D8*1000)</f>
        <v>106.39978454888376</v>
      </c>
      <c r="E86" s="77">
        <f>IF(TrRoad_act!E8=0,"",E22/TrRoad_act!E8*1000)</f>
        <v>114.14647954612644</v>
      </c>
      <c r="F86" s="77">
        <f>IF(TrRoad_act!F8=0,"",F22/TrRoad_act!F8*1000)</f>
        <v>112.54500248217396</v>
      </c>
      <c r="G86" s="77">
        <f>IF(TrRoad_act!G8=0,"",G22/TrRoad_act!G8*1000)</f>
        <v>115.51671906309915</v>
      </c>
      <c r="H86" s="77">
        <f>IF(TrRoad_act!H8=0,"",H22/TrRoad_act!H8*1000)</f>
        <v>119.45914072471399</v>
      </c>
      <c r="I86" s="77">
        <f>IF(TrRoad_act!I8=0,"",I22/TrRoad_act!I8*1000)</f>
        <v>126.67745825783336</v>
      </c>
      <c r="J86" s="77">
        <f>IF(TrRoad_act!J8=0,"",J22/TrRoad_act!J8*1000)</f>
        <v>132.93354917383775</v>
      </c>
      <c r="K86" s="77">
        <f>IF(TrRoad_act!K8=0,"",K22/TrRoad_act!K8*1000)</f>
        <v>140.95983174155907</v>
      </c>
      <c r="L86" s="77">
        <f>IF(TrRoad_act!L8=0,"",L22/TrRoad_act!L8*1000)</f>
        <v>140.97508833767637</v>
      </c>
      <c r="M86" s="77">
        <f>IF(TrRoad_act!M8=0,"",M22/TrRoad_act!M8*1000)</f>
        <v>138.50532425478602</v>
      </c>
      <c r="N86" s="77">
        <f>IF(TrRoad_act!N8=0,"",N22/TrRoad_act!N8*1000)</f>
        <v>132.10967547005635</v>
      </c>
      <c r="O86" s="77">
        <f>IF(TrRoad_act!O8=0,"",O22/TrRoad_act!O8*1000)</f>
        <v>124.11489623744016</v>
      </c>
      <c r="P86" s="77">
        <f>IF(TrRoad_act!P8=0,"",P22/TrRoad_act!P8*1000)</f>
        <v>129.70446814472464</v>
      </c>
      <c r="Q86" s="77">
        <f>IF(TrRoad_act!Q8=0,"",Q22/TrRoad_act!Q8*1000)</f>
        <v>139.27696939782675</v>
      </c>
    </row>
    <row r="87" spans="1:17" ht="11.45" customHeight="1" x14ac:dyDescent="0.25">
      <c r="A87" s="62" t="s">
        <v>57</v>
      </c>
      <c r="B87" s="77">
        <f>IF(TrRoad_act!B9=0,"",B23/TrRoad_act!B9*1000)</f>
        <v>113.14121753809924</v>
      </c>
      <c r="C87" s="77">
        <f>IF(TrRoad_act!C9=0,"",C23/TrRoad_act!C9*1000)</f>
        <v>114.71888998619818</v>
      </c>
      <c r="D87" s="77">
        <f>IF(TrRoad_act!D9=0,"",D23/TrRoad_act!D9*1000)</f>
        <v>115.25610382559044</v>
      </c>
      <c r="E87" s="77">
        <f>IF(TrRoad_act!E9=0,"",E23/TrRoad_act!E9*1000)</f>
        <v>115.80245779873607</v>
      </c>
      <c r="F87" s="77">
        <f>IF(TrRoad_act!F9=0,"",F23/TrRoad_act!F9*1000)</f>
        <v>114.60709641955198</v>
      </c>
      <c r="G87" s="77">
        <f>IF(TrRoad_act!G9=0,"",G23/TrRoad_act!G9*1000)</f>
        <v>113.22818453602649</v>
      </c>
      <c r="H87" s="77">
        <f>IF(TrRoad_act!H9=0,"",H23/TrRoad_act!H9*1000)</f>
        <v>109.09411060795928</v>
      </c>
      <c r="I87" s="77">
        <f>IF(TrRoad_act!I9=0,"",I23/TrRoad_act!I9*1000)</f>
        <v>108.8619992270701</v>
      </c>
      <c r="J87" s="77">
        <f>IF(TrRoad_act!J9=0,"",J23/TrRoad_act!J9*1000)</f>
        <v>119.37517631001448</v>
      </c>
      <c r="K87" s="77">
        <f>IF(TrRoad_act!K9=0,"",K23/TrRoad_act!K9*1000)</f>
        <v>112.39499826800233</v>
      </c>
      <c r="L87" s="77">
        <f>IF(TrRoad_act!L9=0,"",L23/TrRoad_act!L9*1000)</f>
        <v>115.25100578123094</v>
      </c>
      <c r="M87" s="77">
        <f>IF(TrRoad_act!M9=0,"",M23/TrRoad_act!M9*1000)</f>
        <v>115.61851378699237</v>
      </c>
      <c r="N87" s="77">
        <f>IF(TrRoad_act!N9=0,"",N23/TrRoad_act!N9*1000)</f>
        <v>108.63215139011973</v>
      </c>
      <c r="O87" s="77">
        <f>IF(TrRoad_act!O9=0,"",O23/TrRoad_act!O9*1000)</f>
        <v>108.90458600919172</v>
      </c>
      <c r="P87" s="77">
        <f>IF(TrRoad_act!P9=0,"",P23/TrRoad_act!P9*1000)</f>
        <v>111.09958064609134</v>
      </c>
      <c r="Q87" s="77">
        <f>IF(TrRoad_act!Q9=0,"",Q23/TrRoad_act!Q9*1000)</f>
        <v>113.37328314358136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>
        <f>IF(TrRoad_act!K10=0,"",K24/TrRoad_act!K10*1000)</f>
        <v>112.08524223040722</v>
      </c>
      <c r="L88" s="77">
        <f>IF(TrRoad_act!L10=0,"",L24/TrRoad_act!L10*1000)</f>
        <v>115.86956608587278</v>
      </c>
      <c r="M88" s="77">
        <f>IF(TrRoad_act!M10=0,"",M24/TrRoad_act!M10*1000)</f>
        <v>116.29479407158296</v>
      </c>
      <c r="N88" s="77">
        <f>IF(TrRoad_act!N10=0,"",N24/TrRoad_act!N10*1000)</f>
        <v>108.70238310274722</v>
      </c>
      <c r="O88" s="77">
        <f>IF(TrRoad_act!O10=0,"",O24/TrRoad_act!O10*1000)</f>
        <v>106.84807100202494</v>
      </c>
      <c r="P88" s="77">
        <f>IF(TrRoad_act!P10=0,"",P24/TrRoad_act!P10*1000)</f>
        <v>108.94131282025802</v>
      </c>
      <c r="Q88" s="77">
        <f>IF(TrRoad_act!Q10=0,"",Q24/TrRoad_act!Q10*1000)</f>
        <v>110.76566883691768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 t="str">
        <f>IF(TrRoad_act!O11=0,"",O25/TrRoad_act!O11*1000)</f>
        <v/>
      </c>
      <c r="P89" s="77">
        <f>IF(TrRoad_act!P11=0,"",P25/TrRoad_act!P11*1000)</f>
        <v>57.366937422317427</v>
      </c>
      <c r="Q89" s="77">
        <f>IF(TrRoad_act!Q11=0,"",Q25/TrRoad_act!Q11*1000)</f>
        <v>59.79114660563723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 t="str">
        <f>IF(TrRoad_act!L12=0,"",L26/TrRoad_act!L12*1000)</f>
        <v/>
      </c>
      <c r="M90" s="77" t="str">
        <f>IF(TrRoad_act!M12=0,"",M26/TrRoad_act!M12*1000)</f>
        <v/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157.22321411592102</v>
      </c>
      <c r="C91" s="76">
        <f>IF(TrRoad_act!C13=0,"",C27/TrRoad_act!C13*1000)</f>
        <v>146.59207144126353</v>
      </c>
      <c r="D91" s="76">
        <f>IF(TrRoad_act!D13=0,"",D27/TrRoad_act!D13*1000)</f>
        <v>142.37930725759892</v>
      </c>
      <c r="E91" s="76">
        <f>IF(TrRoad_act!E13=0,"",E27/TrRoad_act!E13*1000)</f>
        <v>138.21500434862227</v>
      </c>
      <c r="F91" s="76">
        <f>IF(TrRoad_act!F13=0,"",F27/TrRoad_act!F13*1000)</f>
        <v>148.54358933506256</v>
      </c>
      <c r="G91" s="76">
        <f>IF(TrRoad_act!G13=0,"",G27/TrRoad_act!G13*1000)</f>
        <v>147.04748790931103</v>
      </c>
      <c r="H91" s="76">
        <f>IF(TrRoad_act!H13=0,"",H27/TrRoad_act!H13*1000)</f>
        <v>141.01821112994833</v>
      </c>
      <c r="I91" s="76">
        <f>IF(TrRoad_act!I13=0,"",I27/TrRoad_act!I13*1000)</f>
        <v>133.91658805323885</v>
      </c>
      <c r="J91" s="76">
        <f>IF(TrRoad_act!J13=0,"",J27/TrRoad_act!J13*1000)</f>
        <v>123.31614621080689</v>
      </c>
      <c r="K91" s="76">
        <f>IF(TrRoad_act!K13=0,"",K27/TrRoad_act!K13*1000)</f>
        <v>150.48876823982897</v>
      </c>
      <c r="L91" s="76">
        <f>IF(TrRoad_act!L13=0,"",L27/TrRoad_act!L13*1000)</f>
        <v>159.84961881683265</v>
      </c>
      <c r="M91" s="76">
        <f>IF(TrRoad_act!M13=0,"",M27/TrRoad_act!M13*1000)</f>
        <v>158.0146547587307</v>
      </c>
      <c r="N91" s="76">
        <f>IF(TrRoad_act!N13=0,"",N27/TrRoad_act!N13*1000)</f>
        <v>145.53042509435562</v>
      </c>
      <c r="O91" s="76">
        <f>IF(TrRoad_act!O13=0,"",O27/TrRoad_act!O13*1000)</f>
        <v>135.30872793731339</v>
      </c>
      <c r="P91" s="76">
        <f>IF(TrRoad_act!P13=0,"",P27/TrRoad_act!P13*1000)</f>
        <v>131.15598363572644</v>
      </c>
      <c r="Q91" s="76">
        <f>IF(TrRoad_act!Q13=0,"",Q27/TrRoad_act!Q13*1000)</f>
        <v>148.62310574066862</v>
      </c>
    </row>
    <row r="92" spans="1:17" ht="11.45" customHeight="1" x14ac:dyDescent="0.25">
      <c r="A92" s="62" t="s">
        <v>59</v>
      </c>
      <c r="B92" s="75">
        <f>IF(TrRoad_act!B14=0,"",B28/TrRoad_act!B14*1000)</f>
        <v>80.229854582472413</v>
      </c>
      <c r="C92" s="75">
        <f>IF(TrRoad_act!C14=0,"",C28/TrRoad_act!C14*1000)</f>
        <v>79.711919267621013</v>
      </c>
      <c r="D92" s="75">
        <f>IF(TrRoad_act!D14=0,"",D28/TrRoad_act!D14*1000)</f>
        <v>79.206239268440044</v>
      </c>
      <c r="E92" s="75">
        <f>IF(TrRoad_act!E14=0,"",E28/TrRoad_act!E14*1000)</f>
        <v>78.941011331283832</v>
      </c>
      <c r="F92" s="75">
        <f>IF(TrRoad_act!F14=0,"",F28/TrRoad_act!F14*1000)</f>
        <v>79.325762778433315</v>
      </c>
      <c r="G92" s="75">
        <f>IF(TrRoad_act!G14=0,"",G28/TrRoad_act!G14*1000)</f>
        <v>78.965231339151643</v>
      </c>
      <c r="H92" s="75">
        <f>IF(TrRoad_act!H14=0,"",H28/TrRoad_act!H14*1000)</f>
        <v>78.271647122383982</v>
      </c>
      <c r="I92" s="75">
        <f>IF(TrRoad_act!I14=0,"",I28/TrRoad_act!I14*1000)</f>
        <v>77.883509932772938</v>
      </c>
      <c r="J92" s="75">
        <f>IF(TrRoad_act!J14=0,"",J28/TrRoad_act!J14*1000)</f>
        <v>76.732776026761485</v>
      </c>
      <c r="K92" s="75">
        <f>IF(TrRoad_act!K14=0,"",K28/TrRoad_act!K14*1000)</f>
        <v>77.285944032657142</v>
      </c>
      <c r="L92" s="75">
        <f>IF(TrRoad_act!L14=0,"",L28/TrRoad_act!L14*1000)</f>
        <v>77.602519802494228</v>
      </c>
      <c r="M92" s="75">
        <f>IF(TrRoad_act!M14=0,"",M28/TrRoad_act!M14*1000)</f>
        <v>77.328258789613614</v>
      </c>
      <c r="N92" s="75">
        <f>IF(TrRoad_act!N14=0,"",N28/TrRoad_act!N14*1000)</f>
        <v>76.7798356286944</v>
      </c>
      <c r="O92" s="75">
        <f>IF(TrRoad_act!O14=0,"",O28/TrRoad_act!O14*1000)</f>
        <v>74.552025559352288</v>
      </c>
      <c r="P92" s="75">
        <f>IF(TrRoad_act!P14=0,"",P28/TrRoad_act!P14*1000)</f>
        <v>74.488148794210886</v>
      </c>
      <c r="Q92" s="75">
        <f>IF(TrRoad_act!Q14=0,"",Q28/TrRoad_act!Q14*1000)</f>
        <v>74.664236212232595</v>
      </c>
    </row>
    <row r="93" spans="1:17" ht="11.45" customHeight="1" x14ac:dyDescent="0.25">
      <c r="A93" s="62" t="s">
        <v>58</v>
      </c>
      <c r="B93" s="75">
        <f>IF(TrRoad_act!B15=0,"",B29/TrRoad_act!B15*1000)</f>
        <v>157.36882844108487</v>
      </c>
      <c r="C93" s="75">
        <f>IF(TrRoad_act!C15=0,"",C29/TrRoad_act!C15*1000)</f>
        <v>146.7193275332863</v>
      </c>
      <c r="D93" s="75">
        <f>IF(TrRoad_act!D15=0,"",D29/TrRoad_act!D15*1000)</f>
        <v>142.49744136350893</v>
      </c>
      <c r="E93" s="75">
        <f>IF(TrRoad_act!E15=0,"",E29/TrRoad_act!E15*1000)</f>
        <v>138.31690524246883</v>
      </c>
      <c r="F93" s="75">
        <f>IF(TrRoad_act!F15=0,"",F29/TrRoad_act!F15*1000)</f>
        <v>148.66469780896986</v>
      </c>
      <c r="G93" s="75">
        <f>IF(TrRoad_act!G15=0,"",G29/TrRoad_act!G15*1000)</f>
        <v>147.16678808999228</v>
      </c>
      <c r="H93" s="75">
        <f>IF(TrRoad_act!H15=0,"",H29/TrRoad_act!H15*1000)</f>
        <v>141.12475963045301</v>
      </c>
      <c r="I93" s="75">
        <f>IF(TrRoad_act!I15=0,"",I29/TrRoad_act!I15*1000)</f>
        <v>134.00052501084119</v>
      </c>
      <c r="J93" s="75">
        <f>IF(TrRoad_act!J15=0,"",J29/TrRoad_act!J15*1000)</f>
        <v>123.38859595224987</v>
      </c>
      <c r="K93" s="75">
        <f>IF(TrRoad_act!K15=0,"",K29/TrRoad_act!K15*1000)</f>
        <v>150.58848433287562</v>
      </c>
      <c r="L93" s="75">
        <f>IF(TrRoad_act!L15=0,"",L29/TrRoad_act!L15*1000)</f>
        <v>159.26908386727257</v>
      </c>
      <c r="M93" s="75">
        <f>IF(TrRoad_act!M15=0,"",M29/TrRoad_act!M15*1000)</f>
        <v>158.45582639276827</v>
      </c>
      <c r="N93" s="75">
        <f>IF(TrRoad_act!N15=0,"",N29/TrRoad_act!N15*1000)</f>
        <v>145.99875504179175</v>
      </c>
      <c r="O93" s="75">
        <f>IF(TrRoad_act!O15=0,"",O29/TrRoad_act!O15*1000)</f>
        <v>136.1840746970534</v>
      </c>
      <c r="P93" s="75">
        <f>IF(TrRoad_act!P15=0,"",P29/TrRoad_act!P15*1000)</f>
        <v>132.72208689994449</v>
      </c>
      <c r="Q93" s="75">
        <f>IF(TrRoad_act!Q15=0,"",Q29/TrRoad_act!Q15*1000)</f>
        <v>150.38018851445554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>
        <f>IF(TrRoad_act!I16=0,"",I30/TrRoad_act!I16*1000)</f>
        <v>91.037711864622054</v>
      </c>
      <c r="J94" s="75">
        <f>IF(TrRoad_act!J16=0,"",J30/TrRoad_act!J16*1000)</f>
        <v>83.790582475737835</v>
      </c>
      <c r="K94" s="75">
        <f>IF(TrRoad_act!K16=0,"",K30/TrRoad_act!K16*1000)</f>
        <v>98.232318074650408</v>
      </c>
      <c r="L94" s="75">
        <f>IF(TrRoad_act!L16=0,"",L30/TrRoad_act!L16*1000)</f>
        <v>103.97246837638529</v>
      </c>
      <c r="M94" s="75">
        <f>IF(TrRoad_act!M16=0,"",M30/TrRoad_act!M16*1000)</f>
        <v>104.43913401289869</v>
      </c>
      <c r="N94" s="75">
        <f>IF(TrRoad_act!N16=0,"",N30/TrRoad_act!N16*1000)</f>
        <v>97.358256511264145</v>
      </c>
      <c r="O94" s="75">
        <f>IF(TrRoad_act!O16=0,"",O30/TrRoad_act!O16*1000)</f>
        <v>89.973724044324868</v>
      </c>
      <c r="P94" s="75">
        <f>IF(TrRoad_act!P16=0,"",P30/TrRoad_act!P16*1000)</f>
        <v>89.219232272697809</v>
      </c>
      <c r="Q94" s="75">
        <f>IF(TrRoad_act!Q16=0,"",Q30/TrRoad_act!Q16*1000)</f>
        <v>99.977932031996062</v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>
        <f>IF(TrRoad_act!K17=0,"",K31/TrRoad_act!K17*1000)</f>
        <v>155.34456608279152</v>
      </c>
      <c r="L95" s="75">
        <f>IF(TrRoad_act!L17=0,"",L31/TrRoad_act!L17*1000)</f>
        <v>310.77687610685041</v>
      </c>
      <c r="M95" s="75">
        <f>IF(TrRoad_act!M17=0,"",M31/TrRoad_act!M17*1000)</f>
        <v>92.727936463272158</v>
      </c>
      <c r="N95" s="75">
        <f>IF(TrRoad_act!N17=0,"",N31/TrRoad_act!N17*1000)</f>
        <v>86.427368630950212</v>
      </c>
      <c r="O95" s="75">
        <f>IF(TrRoad_act!O17=0,"",O31/TrRoad_act!O17*1000)</f>
        <v>77.870883995838099</v>
      </c>
      <c r="P95" s="75">
        <f>IF(TrRoad_act!P17=0,"",P31/TrRoad_act!P17*1000)</f>
        <v>77.433137822727829</v>
      </c>
      <c r="Q95" s="75">
        <f>IF(TrRoad_act!Q17=0,"",Q31/TrRoad_act!Q17*1000)</f>
        <v>88.831990530314187</v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 t="str">
        <f>IF(TrRoad_act!J18=0,"",J32/TrRoad_act!J18*1000)</f>
        <v/>
      </c>
      <c r="K96" s="75" t="str">
        <f>IF(TrRoad_act!K18=0,"",K32/TrRoad_act!K18*1000)</f>
        <v/>
      </c>
      <c r="L96" s="75" t="str">
        <f>IF(TrRoad_act!L18=0,"",L32/TrRoad_act!L18*1000)</f>
        <v/>
      </c>
      <c r="M96" s="75" t="str">
        <f>IF(TrRoad_act!M18=0,"",M32/TrRoad_act!M18*1000)</f>
        <v/>
      </c>
      <c r="N96" s="75" t="str">
        <f>IF(TrRoad_act!N18=0,"",N32/TrRoad_act!N18*1000)</f>
        <v/>
      </c>
      <c r="O96" s="75" t="str">
        <f>IF(TrRoad_act!O18=0,"",O32/TrRoad_act!O18*1000)</f>
        <v/>
      </c>
      <c r="P96" s="75" t="str">
        <f>IF(TrRoad_act!P18=0,"",P32/TrRoad_act!P18*1000)</f>
        <v/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121.5405054349966</v>
      </c>
      <c r="C97" s="79">
        <f>IF(TrRoad_act!C19=0,"",C33/TrRoad_act!C19*1000)</f>
        <v>105.08096913853564</v>
      </c>
      <c r="D97" s="79">
        <f>IF(TrRoad_act!D19=0,"",D33/TrRoad_act!D19*1000)</f>
        <v>124.27706059688107</v>
      </c>
      <c r="E97" s="79">
        <f>IF(TrRoad_act!E19=0,"",E33/TrRoad_act!E19*1000)</f>
        <v>134.62930943323636</v>
      </c>
      <c r="F97" s="79">
        <f>IF(TrRoad_act!F19=0,"",F33/TrRoad_act!F19*1000)</f>
        <v>132.87525642630146</v>
      </c>
      <c r="G97" s="79">
        <f>IF(TrRoad_act!G19=0,"",G33/TrRoad_act!G19*1000)</f>
        <v>136.20352872364154</v>
      </c>
      <c r="H97" s="79">
        <f>IF(TrRoad_act!H19=0,"",H33/TrRoad_act!H19*1000)</f>
        <v>140.68504125456059</v>
      </c>
      <c r="I97" s="79">
        <f>IF(TrRoad_act!I19=0,"",I33/TrRoad_act!I19*1000)</f>
        <v>142.91459633745592</v>
      </c>
      <c r="J97" s="79">
        <f>IF(TrRoad_act!J19=0,"",J33/TrRoad_act!J19*1000)</f>
        <v>148.44597670630517</v>
      </c>
      <c r="K97" s="79">
        <f>IF(TrRoad_act!K19=0,"",K33/TrRoad_act!K19*1000)</f>
        <v>170.69943755688192</v>
      </c>
      <c r="L97" s="79">
        <f>IF(TrRoad_act!L19=0,"",L33/TrRoad_act!L19*1000)</f>
        <v>180.5435493294751</v>
      </c>
      <c r="M97" s="79">
        <f>IF(TrRoad_act!M19=0,"",M33/TrRoad_act!M19*1000)</f>
        <v>179.99673962210522</v>
      </c>
      <c r="N97" s="79">
        <f>IF(TrRoad_act!N19=0,"",N33/TrRoad_act!N19*1000)</f>
        <v>177.81542226722394</v>
      </c>
      <c r="O97" s="79">
        <f>IF(TrRoad_act!O19=0,"",O33/TrRoad_act!O19*1000)</f>
        <v>188.88742343249845</v>
      </c>
      <c r="P97" s="79">
        <f>IF(TrRoad_act!P19=0,"",P33/TrRoad_act!P19*1000)</f>
        <v>173.38582863082823</v>
      </c>
      <c r="Q97" s="79">
        <f>IF(TrRoad_act!Q19=0,"",Q33/TrRoad_act!Q19*1000)</f>
        <v>170.82568534030347</v>
      </c>
    </row>
    <row r="98" spans="1:17" ht="11.45" customHeight="1" x14ac:dyDescent="0.25">
      <c r="A98" s="23" t="s">
        <v>27</v>
      </c>
      <c r="B98" s="78">
        <f>IF(TrRoad_act!B20=0,"",B34/TrRoad_act!B20*1000)</f>
        <v>1441.0844599932757</v>
      </c>
      <c r="C98" s="78">
        <f>IF(TrRoad_act!C20=0,"",C34/TrRoad_act!C20*1000)</f>
        <v>1309.2333248741754</v>
      </c>
      <c r="D98" s="78">
        <f>IF(TrRoad_act!D20=0,"",D34/TrRoad_act!D20*1000)</f>
        <v>1362.3577597354615</v>
      </c>
      <c r="E98" s="78">
        <f>IF(TrRoad_act!E20=0,"",E34/TrRoad_act!E20*1000)</f>
        <v>1378.5064261945533</v>
      </c>
      <c r="F98" s="78">
        <f>IF(TrRoad_act!F20=0,"",F34/TrRoad_act!F20*1000)</f>
        <v>1361.5455524529768</v>
      </c>
      <c r="G98" s="78">
        <f>IF(TrRoad_act!G20=0,"",G34/TrRoad_act!G20*1000)</f>
        <v>1398.0344286581767</v>
      </c>
      <c r="H98" s="78">
        <f>IF(TrRoad_act!H20=0,"",H34/TrRoad_act!H20*1000)</f>
        <v>1346.0799592071317</v>
      </c>
      <c r="I98" s="78">
        <f>IF(TrRoad_act!I20=0,"",I34/TrRoad_act!I20*1000)</f>
        <v>1346.0294898159075</v>
      </c>
      <c r="J98" s="78">
        <f>IF(TrRoad_act!J20=0,"",J34/TrRoad_act!J20*1000)</f>
        <v>1480.4975781947089</v>
      </c>
      <c r="K98" s="78">
        <f>IF(TrRoad_act!K20=0,"",K34/TrRoad_act!K20*1000)</f>
        <v>1330.7069380663002</v>
      </c>
      <c r="L98" s="78">
        <f>IF(TrRoad_act!L20=0,"",L34/TrRoad_act!L20*1000)</f>
        <v>1330.6017004598004</v>
      </c>
      <c r="M98" s="78">
        <f>IF(TrRoad_act!M20=0,"",M34/TrRoad_act!M20*1000)</f>
        <v>1315.6756533464688</v>
      </c>
      <c r="N98" s="78">
        <f>IF(TrRoad_act!N20=0,"",N34/TrRoad_act!N20*1000)</f>
        <v>1270.8516762720399</v>
      </c>
      <c r="O98" s="78">
        <f>IF(TrRoad_act!O20=0,"",O34/TrRoad_act!O20*1000)</f>
        <v>1262.1964523639062</v>
      </c>
      <c r="P98" s="78">
        <f>IF(TrRoad_act!P20=0,"",P34/TrRoad_act!P20*1000)</f>
        <v>1215.0873250862169</v>
      </c>
      <c r="Q98" s="78">
        <f>IF(TrRoad_act!Q20=0,"",Q34/TrRoad_act!Q20*1000)</f>
        <v>1179.5085778484206</v>
      </c>
    </row>
    <row r="99" spans="1:17" ht="11.45" customHeight="1" x14ac:dyDescent="0.25">
      <c r="A99" s="62" t="s">
        <v>59</v>
      </c>
      <c r="B99" s="77">
        <f>IF(TrRoad_act!B21=0,"",B35/TrRoad_act!B21*1000)</f>
        <v>1403.1067382266422</v>
      </c>
      <c r="C99" s="77">
        <f>IF(TrRoad_act!C21=0,"",C35/TrRoad_act!C21*1000)</f>
        <v>1387.2411413686282</v>
      </c>
      <c r="D99" s="77">
        <f>IF(TrRoad_act!D21=0,"",D35/TrRoad_act!D21*1000)</f>
        <v>1386.3793055832946</v>
      </c>
      <c r="E99" s="77">
        <f>IF(TrRoad_act!E21=0,"",E35/TrRoad_act!E21*1000)</f>
        <v>1385.9716889030724</v>
      </c>
      <c r="F99" s="77">
        <f>IF(TrRoad_act!F21=0,"",F35/TrRoad_act!F21*1000)</f>
        <v>1385.2892294855546</v>
      </c>
      <c r="G99" s="77">
        <f>IF(TrRoad_act!G21=0,"",G35/TrRoad_act!G21*1000)</f>
        <v>1383.4550016219832</v>
      </c>
      <c r="H99" s="77">
        <f>IF(TrRoad_act!H21=0,"",H35/TrRoad_act!H21*1000)</f>
        <v>1378.6891151017462</v>
      </c>
      <c r="I99" s="77">
        <f>IF(TrRoad_act!I21=0,"",I35/TrRoad_act!I21*1000)</f>
        <v>1354.0199545906364</v>
      </c>
      <c r="J99" s="77">
        <f>IF(TrRoad_act!J21=0,"",J35/TrRoad_act!J21*1000)</f>
        <v>1339.0222540283351</v>
      </c>
      <c r="K99" s="77">
        <f>IF(TrRoad_act!K21=0,"",K35/TrRoad_act!K21*1000)</f>
        <v>1309.1023024751325</v>
      </c>
      <c r="L99" s="77">
        <f>IF(TrRoad_act!L21=0,"",L35/TrRoad_act!L21*1000)</f>
        <v>1287.8949440268013</v>
      </c>
      <c r="M99" s="77">
        <f>IF(TrRoad_act!M21=0,"",M35/TrRoad_act!M21*1000)</f>
        <v>1286.6681172711549</v>
      </c>
      <c r="N99" s="77">
        <f>IF(TrRoad_act!N21=0,"",N35/TrRoad_act!N21*1000)</f>
        <v>1270.3252593083866</v>
      </c>
      <c r="O99" s="77">
        <f>IF(TrRoad_act!O21=0,"",O35/TrRoad_act!O21*1000)</f>
        <v>1267.5531643514289</v>
      </c>
      <c r="P99" s="77">
        <f>IF(TrRoad_act!P21=0,"",P35/TrRoad_act!P21*1000)</f>
        <v>1262.943237779795</v>
      </c>
      <c r="Q99" s="77">
        <f>IF(TrRoad_act!Q21=0,"",Q35/TrRoad_act!Q21*1000)</f>
        <v>1250.3892408858803</v>
      </c>
    </row>
    <row r="100" spans="1:17" ht="11.45" customHeight="1" x14ac:dyDescent="0.25">
      <c r="A100" s="62" t="s">
        <v>58</v>
      </c>
      <c r="B100" s="77">
        <f>IF(TrRoad_act!B22=0,"",B36/TrRoad_act!B22*1000)</f>
        <v>1447.7490752115739</v>
      </c>
      <c r="C100" s="77">
        <f>IF(TrRoad_act!C22=0,"",C36/TrRoad_act!C22*1000)</f>
        <v>1295.9847665402256</v>
      </c>
      <c r="D100" s="77">
        <f>IF(TrRoad_act!D22=0,"",D36/TrRoad_act!D22*1000)</f>
        <v>1358.801519310292</v>
      </c>
      <c r="E100" s="77">
        <f>IF(TrRoad_act!E22=0,"",E36/TrRoad_act!E22*1000)</f>
        <v>1377.5952557916689</v>
      </c>
      <c r="F100" s="77">
        <f>IF(TrRoad_act!F22=0,"",F36/TrRoad_act!F22*1000)</f>
        <v>1359.037849004809</v>
      </c>
      <c r="G100" s="77">
        <f>IF(TrRoad_act!G22=0,"",G36/TrRoad_act!G22*1000)</f>
        <v>1399.4121991768177</v>
      </c>
      <c r="H100" s="77">
        <f>IF(TrRoad_act!H22=0,"",H36/TrRoad_act!H22*1000)</f>
        <v>1343.3965784288819</v>
      </c>
      <c r="I100" s="77">
        <f>IF(TrRoad_act!I22=0,"",I36/TrRoad_act!I22*1000)</f>
        <v>1346.0425517362023</v>
      </c>
      <c r="J100" s="77">
        <f>IF(TrRoad_act!J22=0,"",J36/TrRoad_act!J22*1000)</f>
        <v>1490.8194862384817</v>
      </c>
      <c r="K100" s="77">
        <f>IF(TrRoad_act!K22=0,"",K36/TrRoad_act!K22*1000)</f>
        <v>1333.429223001719</v>
      </c>
      <c r="L100" s="77">
        <f>IF(TrRoad_act!L22=0,"",L36/TrRoad_act!L22*1000)</f>
        <v>1334.4418114537175</v>
      </c>
      <c r="M100" s="77">
        <f>IF(TrRoad_act!M22=0,"",M36/TrRoad_act!M22*1000)</f>
        <v>1318.5635383692138</v>
      </c>
      <c r="N100" s="77">
        <f>IF(TrRoad_act!N22=0,"",N36/TrRoad_act!N22*1000)</f>
        <v>1272.2209127382782</v>
      </c>
      <c r="O100" s="77">
        <f>IF(TrRoad_act!O22=0,"",O36/TrRoad_act!O22*1000)</f>
        <v>1263.4548372351892</v>
      </c>
      <c r="P100" s="77">
        <f>IF(TrRoad_act!P22=0,"",P36/TrRoad_act!P22*1000)</f>
        <v>1214.8299421270956</v>
      </c>
      <c r="Q100" s="77">
        <f>IF(TrRoad_act!Q22=0,"",Q36/TrRoad_act!Q22*1000)</f>
        <v>1178.8658251004117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>
        <f>IF(TrRoad_act!I23=0,"",I37/TrRoad_act!I23*1000)</f>
        <v>878.81572262087786</v>
      </c>
      <c r="J101" s="77">
        <f>IF(TrRoad_act!J23=0,"",J37/TrRoad_act!J23*1000)</f>
        <v>877.7122589618358</v>
      </c>
      <c r="K101" s="77">
        <f>IF(TrRoad_act!K23=0,"",K37/TrRoad_act!K23*1000)</f>
        <v>875.26350885917452</v>
      </c>
      <c r="L101" s="77">
        <f>IF(TrRoad_act!L23=0,"",L37/TrRoad_act!L23*1000)</f>
        <v>873.05185805633505</v>
      </c>
      <c r="M101" s="77">
        <f>IF(TrRoad_act!M23=0,"",M37/TrRoad_act!M23*1000)</f>
        <v>878.60842626760052</v>
      </c>
      <c r="N101" s="77">
        <f>IF(TrRoad_act!N23=0,"",N37/TrRoad_act!N23*1000)</f>
        <v>883.91877223478264</v>
      </c>
      <c r="O101" s="77">
        <f>IF(TrRoad_act!O23=0,"",O37/TrRoad_act!O23*1000)</f>
        <v>887.07533103087565</v>
      </c>
      <c r="P101" s="77">
        <f>IF(TrRoad_act!P23=0,"",P37/TrRoad_act!P23*1000)</f>
        <v>887.4912532211107</v>
      </c>
      <c r="Q101" s="77">
        <f>IF(TrRoad_act!Q23=0,"",Q37/TrRoad_act!Q23*1000)</f>
        <v>893.54386054178462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>
        <f>IF(TrRoad_act!K24=0,"",K38/TrRoad_act!K24*1000)</f>
        <v>1784.6213389914572</v>
      </c>
      <c r="L102" s="77">
        <f>IF(TrRoad_act!L24=0,"",L38/TrRoad_act!L24*1000)</f>
        <v>1785.2250971646922</v>
      </c>
      <c r="M102" s="77">
        <f>IF(TrRoad_act!M24=0,"",M38/TrRoad_act!M24*1000)</f>
        <v>1802.2120678938682</v>
      </c>
      <c r="N102" s="77">
        <f>IF(TrRoad_act!N24=0,"",N38/TrRoad_act!N24*1000)</f>
        <v>1794.4969443217121</v>
      </c>
      <c r="O102" s="77">
        <f>IF(TrRoad_act!O24=0,"",O38/TrRoad_act!O24*1000)</f>
        <v>1806.9323015969107</v>
      </c>
      <c r="P102" s="77">
        <f>IF(TrRoad_act!P24=0,"",P38/TrRoad_act!P24*1000)</f>
        <v>1806.7604565219831</v>
      </c>
      <c r="Q102" s="77">
        <f>IF(TrRoad_act!Q24=0,"",Q38/TrRoad_act!Q24*1000)</f>
        <v>1807.2248172735995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>
        <f>IF(TrRoad_act!E25=0,"",E39/TrRoad_act!E25*1000)</f>
        <v>0</v>
      </c>
      <c r="F103" s="77">
        <f>IF(TrRoad_act!F25=0,"",F39/TrRoad_act!F25*1000)</f>
        <v>0</v>
      </c>
      <c r="G103" s="77">
        <f>IF(TrRoad_act!G25=0,"",G39/TrRoad_act!G25*1000)</f>
        <v>0</v>
      </c>
      <c r="H103" s="77">
        <f>IF(TrRoad_act!H25=0,"",H39/TrRoad_act!H25*1000)</f>
        <v>0</v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90.447785608094264</v>
      </c>
      <c r="C104" s="76">
        <f>IF(TrRoad_act!C26=0,"",C40/TrRoad_act!C26*1000)</f>
        <v>76.716591023287108</v>
      </c>
      <c r="D104" s="76">
        <f>IF(TrRoad_act!D26=0,"",D40/TrRoad_act!D26*1000)</f>
        <v>94.710260990843267</v>
      </c>
      <c r="E104" s="76">
        <f>IF(TrRoad_act!E26=0,"",E40/TrRoad_act!E26*1000)</f>
        <v>103.63913955123978</v>
      </c>
      <c r="F104" s="76">
        <f>IF(TrRoad_act!F26=0,"",F40/TrRoad_act!F26*1000)</f>
        <v>102.93186233300274</v>
      </c>
      <c r="G104" s="76">
        <f>IF(TrRoad_act!G26=0,"",G40/TrRoad_act!G26*1000)</f>
        <v>103.64735152514248</v>
      </c>
      <c r="H104" s="76">
        <f>IF(TrRoad_act!H26=0,"",H40/TrRoad_act!H26*1000)</f>
        <v>108.35375985016812</v>
      </c>
      <c r="I104" s="76">
        <f>IF(TrRoad_act!I26=0,"",I40/TrRoad_act!I26*1000)</f>
        <v>111.51340941950274</v>
      </c>
      <c r="J104" s="76">
        <f>IF(TrRoad_act!J26=0,"",J40/TrRoad_act!J26*1000)</f>
        <v>109.9230759715508</v>
      </c>
      <c r="K104" s="76">
        <f>IF(TrRoad_act!K26=0,"",K40/TrRoad_act!K26*1000)</f>
        <v>130.88066376674507</v>
      </c>
      <c r="L104" s="76">
        <f>IF(TrRoad_act!L26=0,"",L40/TrRoad_act!L26*1000)</f>
        <v>140.90047170881255</v>
      </c>
      <c r="M104" s="76">
        <f>IF(TrRoad_act!M26=0,"",M40/TrRoad_act!M26*1000)</f>
        <v>139.94951098829435</v>
      </c>
      <c r="N104" s="76">
        <f>IF(TrRoad_act!N26=0,"",N40/TrRoad_act!N26*1000)</f>
        <v>139.82584689495724</v>
      </c>
      <c r="O104" s="76">
        <f>IF(TrRoad_act!O26=0,"",O40/TrRoad_act!O26*1000)</f>
        <v>153.15375132599428</v>
      </c>
      <c r="P104" s="76">
        <f>IF(TrRoad_act!P26=0,"",P40/TrRoad_act!P26*1000)</f>
        <v>137.90109797382686</v>
      </c>
      <c r="Q104" s="76">
        <f>IF(TrRoad_act!Q26=0,"",Q40/TrRoad_act!Q26*1000)</f>
        <v>133.98819664431431</v>
      </c>
    </row>
    <row r="105" spans="1:17" ht="11.45" customHeight="1" x14ac:dyDescent="0.25">
      <c r="A105" s="17" t="s">
        <v>23</v>
      </c>
      <c r="B105" s="75">
        <f>IF(TrRoad_act!B27=0,"",B41/TrRoad_act!B27*1000)</f>
        <v>124.73553478892228</v>
      </c>
      <c r="C105" s="75">
        <f>IF(TrRoad_act!C27=0,"",C41/TrRoad_act!C27*1000)</f>
        <v>117.71758918228269</v>
      </c>
      <c r="D105" s="75">
        <f>IF(TrRoad_act!D27=0,"",D41/TrRoad_act!D27*1000)</f>
        <v>141.64455191150151</v>
      </c>
      <c r="E105" s="75">
        <f>IF(TrRoad_act!E27=0,"",E41/TrRoad_act!E27*1000)</f>
        <v>150.3414357763956</v>
      </c>
      <c r="F105" s="75">
        <f>IF(TrRoad_act!F27=0,"",F41/TrRoad_act!F27*1000)</f>
        <v>150.3236108421541</v>
      </c>
      <c r="G105" s="75">
        <f>IF(TrRoad_act!G27=0,"",G41/TrRoad_act!G27*1000)</f>
        <v>150.79789892461369</v>
      </c>
      <c r="H105" s="75">
        <f>IF(TrRoad_act!H27=0,"",H41/TrRoad_act!H27*1000)</f>
        <v>151.18367011677961</v>
      </c>
      <c r="I105" s="75">
        <f>IF(TrRoad_act!I27=0,"",I41/TrRoad_act!I27*1000)</f>
        <v>152.47390542796714</v>
      </c>
      <c r="J105" s="75">
        <f>IF(TrRoad_act!J27=0,"",J41/TrRoad_act!J27*1000)</f>
        <v>137.96524592723549</v>
      </c>
      <c r="K105" s="75">
        <f>IF(TrRoad_act!K27=0,"",K41/TrRoad_act!K27*1000)</f>
        <v>151.73693381216097</v>
      </c>
      <c r="L105" s="75">
        <f>IF(TrRoad_act!L27=0,"",L41/TrRoad_act!L27*1000)</f>
        <v>164.70510763192894</v>
      </c>
      <c r="M105" s="75">
        <f>IF(TrRoad_act!M27=0,"",M41/TrRoad_act!M27*1000)</f>
        <v>168.47684188078091</v>
      </c>
      <c r="N105" s="75">
        <f>IF(TrRoad_act!N27=0,"",N41/TrRoad_act!N27*1000)</f>
        <v>162.92126101074604</v>
      </c>
      <c r="O105" s="75">
        <f>IF(TrRoad_act!O27=0,"",O41/TrRoad_act!O27*1000)</f>
        <v>165.49350760811367</v>
      </c>
      <c r="P105" s="75">
        <f>IF(TrRoad_act!P27=0,"",P41/TrRoad_act!P27*1000)</f>
        <v>162.98873492500235</v>
      </c>
      <c r="Q105" s="75">
        <f>IF(TrRoad_act!Q27=0,"",Q41/TrRoad_act!Q27*1000)</f>
        <v>160.23712012572093</v>
      </c>
    </row>
    <row r="106" spans="1:17" ht="11.45" customHeight="1" x14ac:dyDescent="0.25">
      <c r="A106" s="15" t="s">
        <v>22</v>
      </c>
      <c r="B106" s="74">
        <f>IF(TrRoad_act!B28=0,"",B42/TrRoad_act!B28*1000)</f>
        <v>75.89226528332739</v>
      </c>
      <c r="C106" s="74">
        <f>IF(TrRoad_act!C28=0,"",C42/TrRoad_act!C28*1000)</f>
        <v>49.139052775297841</v>
      </c>
      <c r="D106" s="74">
        <f>IF(TrRoad_act!D28=0,"",D42/TrRoad_act!D28*1000)</f>
        <v>60.633329067983063</v>
      </c>
      <c r="E106" s="74">
        <f>IF(TrRoad_act!E28=0,"",E42/TrRoad_act!E28*1000)</f>
        <v>66.047246220501776</v>
      </c>
      <c r="F106" s="74">
        <f>IF(TrRoad_act!F28=0,"",F42/TrRoad_act!F28*1000)</f>
        <v>67.834200699610662</v>
      </c>
      <c r="G106" s="74">
        <f>IF(TrRoad_act!G28=0,"",G42/TrRoad_act!G28*1000)</f>
        <v>69.715666999120145</v>
      </c>
      <c r="H106" s="74">
        <f>IF(TrRoad_act!H28=0,"",H42/TrRoad_act!H28*1000)</f>
        <v>68.023550926989984</v>
      </c>
      <c r="I106" s="74">
        <f>IF(TrRoad_act!I28=0,"",I42/TrRoad_act!I28*1000)</f>
        <v>76.020197063330571</v>
      </c>
      <c r="J106" s="74">
        <f>IF(TrRoad_act!J28=0,"",J42/TrRoad_act!J28*1000)</f>
        <v>63.93588328448191</v>
      </c>
      <c r="K106" s="74">
        <f>IF(TrRoad_act!K28=0,"",K42/TrRoad_act!K28*1000)</f>
        <v>99.177489753028638</v>
      </c>
      <c r="L106" s="74">
        <f>IF(TrRoad_act!L28=0,"",L42/TrRoad_act!L28*1000)</f>
        <v>108.86859705544312</v>
      </c>
      <c r="M106" s="74">
        <f>IF(TrRoad_act!M28=0,"",M42/TrRoad_act!M28*1000)</f>
        <v>102.77982813348657</v>
      </c>
      <c r="N106" s="74">
        <f>IF(TrRoad_act!N28=0,"",N42/TrRoad_act!N28*1000)</f>
        <v>110.53581776498636</v>
      </c>
      <c r="O106" s="74">
        <f>IF(TrRoad_act!O28=0,"",O42/TrRoad_act!O28*1000)</f>
        <v>137.87678414012026</v>
      </c>
      <c r="P106" s="74">
        <f>IF(TrRoad_act!P28=0,"",P42/TrRoad_act!P28*1000)</f>
        <v>110.77134330401751</v>
      </c>
      <c r="Q106" s="74">
        <f>IF(TrRoad_act!Q28=0,"",Q42/TrRoad_act!Q28*1000)</f>
        <v>108.42363024654203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209.08807894377745</v>
      </c>
      <c r="C110" s="78">
        <f>IF(TrRoad_act!C86=0,"",1000000*C19/TrRoad_act!C86)</f>
        <v>209.30892532362751</v>
      </c>
      <c r="D110" s="78">
        <f>IF(TrRoad_act!D86=0,"",1000000*D19/TrRoad_act!D86)</f>
        <v>204.42712598154</v>
      </c>
      <c r="E110" s="78">
        <f>IF(TrRoad_act!E86=0,"",1000000*E19/TrRoad_act!E86)</f>
        <v>191.25245652100068</v>
      </c>
      <c r="F110" s="78">
        <f>IF(TrRoad_act!F86=0,"",1000000*F19/TrRoad_act!F86)</f>
        <v>181.15570129176095</v>
      </c>
      <c r="G110" s="78">
        <f>IF(TrRoad_act!G86=0,"",1000000*G19/TrRoad_act!G86)</f>
        <v>171.79017422168843</v>
      </c>
      <c r="H110" s="78">
        <f>IF(TrRoad_act!H86=0,"",1000000*H19/TrRoad_act!H86)</f>
        <v>164.47016232164009</v>
      </c>
      <c r="I110" s="78">
        <f>IF(TrRoad_act!I86=0,"",1000000*I19/TrRoad_act!I86)</f>
        <v>157.37455242186857</v>
      </c>
      <c r="J110" s="78">
        <f>IF(TrRoad_act!J86=0,"",1000000*J19/TrRoad_act!J86)</f>
        <v>151.14937193144451</v>
      </c>
      <c r="K110" s="78">
        <f>IF(TrRoad_act!K86=0,"",1000000*K19/TrRoad_act!K86)</f>
        <v>148.51733350877271</v>
      </c>
      <c r="L110" s="78">
        <f>IF(TrRoad_act!L86=0,"",1000000*L19/TrRoad_act!L86)</f>
        <v>148.57247826009598</v>
      </c>
      <c r="M110" s="78">
        <f>IF(TrRoad_act!M86=0,"",1000000*M19/TrRoad_act!M86)</f>
        <v>147.86576855003355</v>
      </c>
      <c r="N110" s="78">
        <f>IF(TrRoad_act!N86=0,"",1000000*N19/TrRoad_act!N86)</f>
        <v>146.60614512592451</v>
      </c>
      <c r="O110" s="78">
        <f>IF(TrRoad_act!O86=0,"",1000000*O19/TrRoad_act!O86)</f>
        <v>147.33178626025645</v>
      </c>
      <c r="P110" s="78">
        <f>IF(TrRoad_act!P86=0,"",1000000*P19/TrRoad_act!P86)</f>
        <v>147.92593266579149</v>
      </c>
      <c r="Q110" s="78">
        <f>IF(TrRoad_act!Q86=0,"",1000000*Q19/TrRoad_act!Q86)</f>
        <v>148.81156983498661</v>
      </c>
    </row>
    <row r="111" spans="1:17" ht="11.45" customHeight="1" x14ac:dyDescent="0.25">
      <c r="A111" s="19" t="s">
        <v>29</v>
      </c>
      <c r="B111" s="76">
        <f>IF(TrRoad_act!B87=0,"",1000000*B20/TrRoad_act!B87)</f>
        <v>2491.1800150959275</v>
      </c>
      <c r="C111" s="76">
        <f>IF(TrRoad_act!C87=0,"",1000000*C20/TrRoad_act!C87)</f>
        <v>2382.0529548207401</v>
      </c>
      <c r="D111" s="76">
        <f>IF(TrRoad_act!D87=0,"",1000000*D20/TrRoad_act!D87)</f>
        <v>2329.8082458972685</v>
      </c>
      <c r="E111" s="76">
        <f>IF(TrRoad_act!E87=0,"",1000000*E20/TrRoad_act!E87)</f>
        <v>2402.4574112258633</v>
      </c>
      <c r="F111" s="76">
        <f>IF(TrRoad_act!F87=0,"",1000000*F20/TrRoad_act!F87)</f>
        <v>2346.7131973682713</v>
      </c>
      <c r="G111" s="76">
        <f>IF(TrRoad_act!G87=0,"",1000000*G20/TrRoad_act!G87)</f>
        <v>2361.5830061503416</v>
      </c>
      <c r="H111" s="76">
        <f>IF(TrRoad_act!H87=0,"",1000000*H20/TrRoad_act!H87)</f>
        <v>2439.3208916125459</v>
      </c>
      <c r="I111" s="76">
        <f>IF(TrRoad_act!I87=0,"",1000000*I20/TrRoad_act!I87)</f>
        <v>2504.7893393184004</v>
      </c>
      <c r="J111" s="76">
        <f>IF(TrRoad_act!J87=0,"",1000000*J20/TrRoad_act!J87)</f>
        <v>2391.4357543739789</v>
      </c>
      <c r="K111" s="76">
        <f>IF(TrRoad_act!K87=0,"",1000000*K20/TrRoad_act!K87)</f>
        <v>2451.1297906923865</v>
      </c>
      <c r="L111" s="76">
        <f>IF(TrRoad_act!L87=0,"",1000000*L20/TrRoad_act!L87)</f>
        <v>2370.9928188629729</v>
      </c>
      <c r="M111" s="76">
        <f>IF(TrRoad_act!M87=0,"",1000000*M20/TrRoad_act!M87)</f>
        <v>2342.3260702108687</v>
      </c>
      <c r="N111" s="76">
        <f>IF(TrRoad_act!N87=0,"",1000000*N20/TrRoad_act!N87)</f>
        <v>2397.5712866917165</v>
      </c>
      <c r="O111" s="76">
        <f>IF(TrRoad_act!O87=0,"",1000000*O20/TrRoad_act!O87)</f>
        <v>2341.7324191983416</v>
      </c>
      <c r="P111" s="76">
        <f>IF(TrRoad_act!P87=0,"",1000000*P20/TrRoad_act!P87)</f>
        <v>2364.2819378105719</v>
      </c>
      <c r="Q111" s="76">
        <f>IF(TrRoad_act!Q87=0,"",1000000*Q20/TrRoad_act!Q87)</f>
        <v>2459.0411904573757</v>
      </c>
    </row>
    <row r="112" spans="1:17" ht="11.45" customHeight="1" x14ac:dyDescent="0.25">
      <c r="A112" s="62" t="s">
        <v>59</v>
      </c>
      <c r="B112" s="77">
        <f>IF(TrRoad_act!B88=0,"",1000000*B21/TrRoad_act!B88)</f>
        <v>2594.5238766982297</v>
      </c>
      <c r="C112" s="77">
        <f>IF(TrRoad_act!C88=0,"",1000000*C21/TrRoad_act!C88)</f>
        <v>2428.8177808272944</v>
      </c>
      <c r="D112" s="77">
        <f>IF(TrRoad_act!D88=0,"",1000000*D21/TrRoad_act!D88)</f>
        <v>2424.8802432056114</v>
      </c>
      <c r="E112" s="77">
        <f>IF(TrRoad_act!E88=0,"",1000000*E21/TrRoad_act!E88)</f>
        <v>2384.5972964810212</v>
      </c>
      <c r="F112" s="77">
        <f>IF(TrRoad_act!F88=0,"",1000000*F21/TrRoad_act!F88)</f>
        <v>2275.8928250568756</v>
      </c>
      <c r="G112" s="77">
        <f>IF(TrRoad_act!G88=0,"",1000000*G21/TrRoad_act!G88)</f>
        <v>2233.9616793074965</v>
      </c>
      <c r="H112" s="77">
        <f>IF(TrRoad_act!H88=0,"",1000000*H21/TrRoad_act!H88)</f>
        <v>2234.3244965910894</v>
      </c>
      <c r="I112" s="77">
        <f>IF(TrRoad_act!I88=0,"",1000000*I21/TrRoad_act!I88)</f>
        <v>2253.3471526359804</v>
      </c>
      <c r="J112" s="77">
        <f>IF(TrRoad_act!J88=0,"",1000000*J21/TrRoad_act!J88)</f>
        <v>2149.7849714242757</v>
      </c>
      <c r="K112" s="77">
        <f>IF(TrRoad_act!K88=0,"",1000000*K21/TrRoad_act!K88)</f>
        <v>2214.4952396759172</v>
      </c>
      <c r="L112" s="77">
        <f>IF(TrRoad_act!L88=0,"",1000000*L21/TrRoad_act!L88)</f>
        <v>2120.1636137333253</v>
      </c>
      <c r="M112" s="77">
        <f>IF(TrRoad_act!M88=0,"",1000000*M21/TrRoad_act!M88)</f>
        <v>2100.805153591315</v>
      </c>
      <c r="N112" s="77">
        <f>IF(TrRoad_act!N88=0,"",1000000*N21/TrRoad_act!N88)</f>
        <v>2116.2093295497116</v>
      </c>
      <c r="O112" s="77">
        <f>IF(TrRoad_act!O88=0,"",1000000*O21/TrRoad_act!O88)</f>
        <v>2099.7521991368872</v>
      </c>
      <c r="P112" s="77">
        <f>IF(TrRoad_act!P88=0,"",1000000*P21/TrRoad_act!P88)</f>
        <v>1984.9685354886346</v>
      </c>
      <c r="Q112" s="77">
        <f>IF(TrRoad_act!Q88=0,"",1000000*Q21/TrRoad_act!Q88)</f>
        <v>2034.8828902483408</v>
      </c>
    </row>
    <row r="113" spans="1:17" ht="11.45" customHeight="1" x14ac:dyDescent="0.25">
      <c r="A113" s="62" t="s">
        <v>58</v>
      </c>
      <c r="B113" s="77">
        <f>IF(TrRoad_act!B89=0,"",1000000*B22/TrRoad_act!B89)</f>
        <v>2099.5938670069136</v>
      </c>
      <c r="C113" s="77">
        <f>IF(TrRoad_act!C89=0,"",1000000*C22/TrRoad_act!C89)</f>
        <v>2216.9474814989849</v>
      </c>
      <c r="D113" s="77">
        <f>IF(TrRoad_act!D89=0,"",1000000*D22/TrRoad_act!D89)</f>
        <v>2021.2171078254175</v>
      </c>
      <c r="E113" s="77">
        <f>IF(TrRoad_act!E89=0,"",1000000*E22/TrRoad_act!E89)</f>
        <v>2458.3488446146498</v>
      </c>
      <c r="F113" s="77">
        <f>IF(TrRoad_act!F89=0,"",1000000*F22/TrRoad_act!F89)</f>
        <v>2525.5164678307701</v>
      </c>
      <c r="G113" s="77">
        <f>IF(TrRoad_act!G89=0,"",1000000*G22/TrRoad_act!G89)</f>
        <v>2662.307246508266</v>
      </c>
      <c r="H113" s="77">
        <f>IF(TrRoad_act!H89=0,"",1000000*H22/TrRoad_act!H89)</f>
        <v>2899.3930770538473</v>
      </c>
      <c r="I113" s="77">
        <f>IF(TrRoad_act!I89=0,"",1000000*I22/TrRoad_act!I89)</f>
        <v>3042.0740634013132</v>
      </c>
      <c r="J113" s="77">
        <f>IF(TrRoad_act!J89=0,"",1000000*J22/TrRoad_act!J89)</f>
        <v>2875.9129323387187</v>
      </c>
      <c r="K113" s="77">
        <f>IF(TrRoad_act!K89=0,"",1000000*K22/TrRoad_act!K89)</f>
        <v>2999.2054251403256</v>
      </c>
      <c r="L113" s="77">
        <f>IF(TrRoad_act!L89=0,"",1000000*L22/TrRoad_act!L89)</f>
        <v>2896.4010539790802</v>
      </c>
      <c r="M113" s="77">
        <f>IF(TrRoad_act!M89=0,"",1000000*M22/TrRoad_act!M89)</f>
        <v>2840.1241989130817</v>
      </c>
      <c r="N113" s="77">
        <f>IF(TrRoad_act!N89=0,"",1000000*N22/TrRoad_act!N89)</f>
        <v>2909.3943902344172</v>
      </c>
      <c r="O113" s="77">
        <f>IF(TrRoad_act!O89=0,"",1000000*O22/TrRoad_act!O89)</f>
        <v>2751.762903931643</v>
      </c>
      <c r="P113" s="77">
        <f>IF(TrRoad_act!P89=0,"",1000000*P22/TrRoad_act!P89)</f>
        <v>2920.0704807403936</v>
      </c>
      <c r="Q113" s="77">
        <f>IF(TrRoad_act!Q89=0,"",1000000*Q22/TrRoad_act!Q89)</f>
        <v>3025.9180574583002</v>
      </c>
    </row>
    <row r="114" spans="1:17" ht="11.45" customHeight="1" x14ac:dyDescent="0.25">
      <c r="A114" s="62" t="s">
        <v>57</v>
      </c>
      <c r="B114" s="77">
        <f>IF(TrRoad_act!B90=0,"",1000000*B23/TrRoad_act!B90)</f>
        <v>2275.9693286839452</v>
      </c>
      <c r="C114" s="77">
        <f>IF(TrRoad_act!C90=0,"",1000000*C23/TrRoad_act!C90)</f>
        <v>2374.2353386555887</v>
      </c>
      <c r="D114" s="77">
        <f>IF(TrRoad_act!D90=0,"",1000000*D23/TrRoad_act!D90)</f>
        <v>2424.4392029707683</v>
      </c>
      <c r="E114" s="77">
        <f>IF(TrRoad_act!E90=0,"",1000000*E23/TrRoad_act!E90)</f>
        <v>2296.099679362706</v>
      </c>
      <c r="F114" s="77">
        <f>IF(TrRoad_act!F90=0,"",1000000*F23/TrRoad_act!F90)</f>
        <v>2324.5196638038437</v>
      </c>
      <c r="G114" s="77">
        <f>IF(TrRoad_act!G90=0,"",1000000*G23/TrRoad_act!G90)</f>
        <v>2237.2397804200064</v>
      </c>
      <c r="H114" s="77">
        <f>IF(TrRoad_act!H90=0,"",1000000*H23/TrRoad_act!H90)</f>
        <v>2224.3540867878619</v>
      </c>
      <c r="I114" s="77">
        <f>IF(TrRoad_act!I90=0,"",1000000*I23/TrRoad_act!I90)</f>
        <v>2152.1933050054195</v>
      </c>
      <c r="J114" s="77">
        <f>IF(TrRoad_act!J90=0,"",1000000*J23/TrRoad_act!J90)</f>
        <v>2224.3306058264657</v>
      </c>
      <c r="K114" s="77">
        <f>IF(TrRoad_act!K90=0,"",1000000*K23/TrRoad_act!K90)</f>
        <v>1896.7109567884074</v>
      </c>
      <c r="L114" s="77">
        <f>IF(TrRoad_act!L90=0,"",1000000*L23/TrRoad_act!L90)</f>
        <v>1883.9133211972096</v>
      </c>
      <c r="M114" s="77">
        <f>IF(TrRoad_act!M90=0,"",1000000*M23/TrRoad_act!M90)</f>
        <v>1814.7257413881682</v>
      </c>
      <c r="N114" s="77">
        <f>IF(TrRoad_act!N90=0,"",1000000*N23/TrRoad_act!N90)</f>
        <v>1922.7147555383499</v>
      </c>
      <c r="O114" s="77">
        <f>IF(TrRoad_act!O90=0,"",1000000*O23/TrRoad_act!O90)</f>
        <v>1997.9150403411213</v>
      </c>
      <c r="P114" s="77">
        <f>IF(TrRoad_act!P90=0,"",1000000*P23/TrRoad_act!P90)</f>
        <v>2047.5869835204562</v>
      </c>
      <c r="Q114" s="77">
        <f>IF(TrRoad_act!Q90=0,"",1000000*Q23/TrRoad_act!Q90)</f>
        <v>2127.9145789572503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>
        <f>IF(TrRoad_act!K91=0,"",1000000*K24/TrRoad_act!K91)</f>
        <v>2375.7679544830694</v>
      </c>
      <c r="L115" s="77">
        <f>IF(TrRoad_act!L91=0,"",1000000*L24/TrRoad_act!L91)</f>
        <v>2394.6481376502848</v>
      </c>
      <c r="M115" s="77">
        <f>IF(TrRoad_act!M91=0,"",1000000*M24/TrRoad_act!M91)</f>
        <v>2407.5924997047018</v>
      </c>
      <c r="N115" s="77">
        <f>IF(TrRoad_act!N91=0,"",1000000*N24/TrRoad_act!N91)</f>
        <v>2538.5311166550978</v>
      </c>
      <c r="O115" s="77">
        <f>IF(TrRoad_act!O91=0,"",1000000*O24/TrRoad_act!O91)</f>
        <v>2540.5069068657494</v>
      </c>
      <c r="P115" s="77">
        <f>IF(TrRoad_act!P91=0,"",1000000*P24/TrRoad_act!P91)</f>
        <v>2489.1927950235308</v>
      </c>
      <c r="Q115" s="77">
        <f>IF(TrRoad_act!Q91=0,"",1000000*Q24/TrRoad_act!Q91)</f>
        <v>2477.0854660196464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 t="str">
        <f>IF(TrRoad_act!O92=0,"",1000000*O25/TrRoad_act!O92)</f>
        <v/>
      </c>
      <c r="P116" s="77">
        <f>IF(TrRoad_act!P92=0,"",1000000*P25/TrRoad_act!P92)</f>
        <v>922.04647170949727</v>
      </c>
      <c r="Q116" s="77">
        <f>IF(TrRoad_act!Q92=0,"",1000000*Q25/TrRoad_act!Q92)</f>
        <v>971.87735189302089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 t="str">
        <f>IF(TrRoad_act!L93=0,"",1000000*L26/TrRoad_act!L93)</f>
        <v/>
      </c>
      <c r="M117" s="77" t="str">
        <f>IF(TrRoad_act!M93=0,"",1000000*M26/TrRoad_act!M93)</f>
        <v/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60638.374207781395</v>
      </c>
      <c r="C118" s="76">
        <f>IF(TrRoad_act!C94=0,"",1000000*C27/TrRoad_act!C94)</f>
        <v>58558.649506013593</v>
      </c>
      <c r="D118" s="76">
        <f>IF(TrRoad_act!D94=0,"",1000000*D27/TrRoad_act!D94)</f>
        <v>58009.833345763735</v>
      </c>
      <c r="E118" s="76">
        <f>IF(TrRoad_act!E94=0,"",1000000*E27/TrRoad_act!E94)</f>
        <v>58477.454628705367</v>
      </c>
      <c r="F118" s="76">
        <f>IF(TrRoad_act!F94=0,"",1000000*F27/TrRoad_act!F94)</f>
        <v>57123.451607754534</v>
      </c>
      <c r="G118" s="76">
        <f>IF(TrRoad_act!G94=0,"",1000000*G27/TrRoad_act!G94)</f>
        <v>56627.242207197887</v>
      </c>
      <c r="H118" s="76">
        <f>IF(TrRoad_act!H94=0,"",1000000*H27/TrRoad_act!H94)</f>
        <v>56226.954096094079</v>
      </c>
      <c r="I118" s="76">
        <f>IF(TrRoad_act!I94=0,"",1000000*I27/TrRoad_act!I94)</f>
        <v>56273.635949566597</v>
      </c>
      <c r="J118" s="76">
        <f>IF(TrRoad_act!J94=0,"",1000000*J27/TrRoad_act!J94)</f>
        <v>55338.005704486917</v>
      </c>
      <c r="K118" s="76">
        <f>IF(TrRoad_act!K94=0,"",1000000*K27/TrRoad_act!K94)</f>
        <v>56854.921236643844</v>
      </c>
      <c r="L118" s="76">
        <f>IF(TrRoad_act!L94=0,"",1000000*L27/TrRoad_act!L94)</f>
        <v>58310.879175489936</v>
      </c>
      <c r="M118" s="76">
        <f>IF(TrRoad_act!M94=0,"",1000000*M27/TrRoad_act!M94)</f>
        <v>56109.225191820929</v>
      </c>
      <c r="N118" s="76">
        <f>IF(TrRoad_act!N94=0,"",1000000*N27/TrRoad_act!N94)</f>
        <v>54424.459312237435</v>
      </c>
      <c r="O118" s="76">
        <f>IF(TrRoad_act!O94=0,"",1000000*O27/TrRoad_act!O94)</f>
        <v>53407.733131812951</v>
      </c>
      <c r="P118" s="76">
        <f>IF(TrRoad_act!P94=0,"",1000000*P27/TrRoad_act!P94)</f>
        <v>51408.29787290535</v>
      </c>
      <c r="Q118" s="76">
        <f>IF(TrRoad_act!Q94=0,"",1000000*Q27/TrRoad_act!Q94)</f>
        <v>52759.40587472279</v>
      </c>
    </row>
    <row r="119" spans="1:17" ht="11.45" customHeight="1" x14ac:dyDescent="0.25">
      <c r="A119" s="62" t="s">
        <v>59</v>
      </c>
      <c r="B119" s="75">
        <f>IF(TrRoad_act!B95=0,"",1000000*B28/TrRoad_act!B95)</f>
        <v>12612.46738743178</v>
      </c>
      <c r="C119" s="75">
        <f>IF(TrRoad_act!C95=0,"",1000000*C28/TrRoad_act!C95)</f>
        <v>12535.133704729589</v>
      </c>
      <c r="D119" s="75">
        <f>IF(TrRoad_act!D95=0,"",1000000*D28/TrRoad_act!D95)</f>
        <v>12231.827884633329</v>
      </c>
      <c r="E119" s="75">
        <f>IF(TrRoad_act!E95=0,"",1000000*E28/TrRoad_act!E95)</f>
        <v>11989.367232478593</v>
      </c>
      <c r="F119" s="75">
        <f>IF(TrRoad_act!F95=0,"",1000000*F28/TrRoad_act!F95)</f>
        <v>11743.126493457723</v>
      </c>
      <c r="G119" s="75">
        <f>IF(TrRoad_act!G95=0,"",1000000*G28/TrRoad_act!G95)</f>
        <v>11466.230504796624</v>
      </c>
      <c r="H119" s="75">
        <f>IF(TrRoad_act!H95=0,"",1000000*H28/TrRoad_act!H95)</f>
        <v>11174.231681672763</v>
      </c>
      <c r="I119" s="75">
        <f>IF(TrRoad_act!I95=0,"",1000000*I28/TrRoad_act!I95)</f>
        <v>10957.204276553361</v>
      </c>
      <c r="J119" s="75">
        <f>IF(TrRoad_act!J95=0,"",1000000*J28/TrRoad_act!J95)</f>
        <v>10645.474048396549</v>
      </c>
      <c r="K119" s="75">
        <f>IF(TrRoad_act!K95=0,"",1000000*K28/TrRoad_act!K95)</f>
        <v>10424.277605043098</v>
      </c>
      <c r="L119" s="75">
        <f>IF(TrRoad_act!L95=0,"",1000000*L28/TrRoad_act!L95)</f>
        <v>10640.743335218429</v>
      </c>
      <c r="M119" s="75">
        <f>IF(TrRoad_act!M95=0,"",1000000*M28/TrRoad_act!M95)</f>
        <v>10377.380604064016</v>
      </c>
      <c r="N119" s="75">
        <f>IF(TrRoad_act!N95=0,"",1000000*N28/TrRoad_act!N95)</f>
        <v>10130.541349782497</v>
      </c>
      <c r="O119" s="75">
        <f>IF(TrRoad_act!O95=0,"",1000000*O28/TrRoad_act!O95)</f>
        <v>9695.7342670640355</v>
      </c>
      <c r="P119" s="75">
        <f>IF(TrRoad_act!P95=0,"",1000000*P28/TrRoad_act!P95)</f>
        <v>9518.6382126805765</v>
      </c>
      <c r="Q119" s="75">
        <f>IF(TrRoad_act!Q95=0,"",1000000*Q28/TrRoad_act!Q95)</f>
        <v>9586.4029092694454</v>
      </c>
    </row>
    <row r="120" spans="1:17" ht="11.45" customHeight="1" x14ac:dyDescent="0.25">
      <c r="A120" s="62" t="s">
        <v>58</v>
      </c>
      <c r="B120" s="75">
        <f>IF(TrRoad_act!B96=0,"",1000000*B29/TrRoad_act!B96)</f>
        <v>60861.828467734165</v>
      </c>
      <c r="C120" s="75">
        <f>IF(TrRoad_act!C96=0,"",1000000*C29/TrRoad_act!C96)</f>
        <v>58781.755192030891</v>
      </c>
      <c r="D120" s="75">
        <f>IF(TrRoad_act!D96=0,"",1000000*D29/TrRoad_act!D96)</f>
        <v>58236.378890110449</v>
      </c>
      <c r="E120" s="75">
        <f>IF(TrRoad_act!E96=0,"",1000000*E29/TrRoad_act!E96)</f>
        <v>58700.776105388606</v>
      </c>
      <c r="F120" s="75">
        <f>IF(TrRoad_act!F96=0,"",1000000*F29/TrRoad_act!F96)</f>
        <v>57330.289917300091</v>
      </c>
      <c r="G120" s="75">
        <f>IF(TrRoad_act!G96=0,"",1000000*G29/TrRoad_act!G96)</f>
        <v>56837.723221157008</v>
      </c>
      <c r="H120" s="75">
        <f>IF(TrRoad_act!H96=0,"",1000000*H29/TrRoad_act!H96)</f>
        <v>56441.272177576204</v>
      </c>
      <c r="I120" s="75">
        <f>IF(TrRoad_act!I96=0,"",1000000*I29/TrRoad_act!I96)</f>
        <v>56473.011230706026</v>
      </c>
      <c r="J120" s="75">
        <f>IF(TrRoad_act!J96=0,"",1000000*J29/TrRoad_act!J96)</f>
        <v>55558.001590233034</v>
      </c>
      <c r="K120" s="75">
        <f>IF(TrRoad_act!K96=0,"",1000000*K29/TrRoad_act!K96)</f>
        <v>57160.924378523385</v>
      </c>
      <c r="L120" s="75">
        <f>IF(TrRoad_act!L96=0,"",1000000*L29/TrRoad_act!L96)</f>
        <v>58365.464675794312</v>
      </c>
      <c r="M120" s="75">
        <f>IF(TrRoad_act!M96=0,"",1000000*M29/TrRoad_act!M96)</f>
        <v>56513.035615062887</v>
      </c>
      <c r="N120" s="75">
        <f>IF(TrRoad_act!N96=0,"",1000000*N29/TrRoad_act!N96)</f>
        <v>54876.431366577803</v>
      </c>
      <c r="O120" s="75">
        <f>IF(TrRoad_act!O96=0,"",1000000*O29/TrRoad_act!O96)</f>
        <v>54208.210325990462</v>
      </c>
      <c r="P120" s="75">
        <f>IF(TrRoad_act!P96=0,"",1000000*P29/TrRoad_act!P96)</f>
        <v>52731.828286320517</v>
      </c>
      <c r="Q120" s="75">
        <f>IF(TrRoad_act!Q96=0,"",1000000*Q29/TrRoad_act!Q96)</f>
        <v>54063.961125477144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>
        <f>IF(TrRoad_act!I97=0,"",1000000*I30/TrRoad_act!I97)</f>
        <v>24850.684757166066</v>
      </c>
      <c r="J121" s="75">
        <f>IF(TrRoad_act!J97=0,"",1000000*J30/TrRoad_act!J97)</f>
        <v>24906.743654994276</v>
      </c>
      <c r="K121" s="75">
        <f>IF(TrRoad_act!K97=0,"",1000000*K30/TrRoad_act!K97)</f>
        <v>25056.781865776993</v>
      </c>
      <c r="L121" s="75">
        <f>IF(TrRoad_act!L97=0,"",1000000*L30/TrRoad_act!L97)</f>
        <v>26151.844559527501</v>
      </c>
      <c r="M121" s="75">
        <f>IF(TrRoad_act!M97=0,"",1000000*M30/TrRoad_act!M97)</f>
        <v>26064.168335406077</v>
      </c>
      <c r="N121" s="75">
        <f>IF(TrRoad_act!N97=0,"",1000000*N30/TrRoad_act!N97)</f>
        <v>26087.516599233644</v>
      </c>
      <c r="O121" s="75">
        <f>IF(TrRoad_act!O97=0,"",1000000*O30/TrRoad_act!O97)</f>
        <v>25947.775177856576</v>
      </c>
      <c r="P121" s="75">
        <f>IF(TrRoad_act!P97=0,"",1000000*P30/TrRoad_act!P97)</f>
        <v>26046.694007210066</v>
      </c>
      <c r="Q121" s="75">
        <f>IF(TrRoad_act!Q97=0,"",1000000*Q30/TrRoad_act!Q97)</f>
        <v>26982.809132718663</v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>
        <f>IF(TrRoad_act!K98=0,"",1000000*K31/TrRoad_act!K98)</f>
        <v>42741.580742690705</v>
      </c>
      <c r="L122" s="75">
        <f>IF(TrRoad_act!L98=0,"",1000000*L31/TrRoad_act!L98)</f>
        <v>82630.876265246523</v>
      </c>
      <c r="M122" s="75">
        <f>IF(TrRoad_act!M98=0,"",1000000*M31/TrRoad_act!M98)</f>
        <v>23973.25309403161</v>
      </c>
      <c r="N122" s="75">
        <f>IF(TrRoad_act!N98=0,"",1000000*N31/TrRoad_act!N98)</f>
        <v>23511.10722810882</v>
      </c>
      <c r="O122" s="75">
        <f>IF(TrRoad_act!O98=0,"",1000000*O31/TrRoad_act!O98)</f>
        <v>22343.306934705535</v>
      </c>
      <c r="P122" s="75">
        <f>IF(TrRoad_act!P98=0,"",1000000*P31/TrRoad_act!P98)</f>
        <v>22041.186899203796</v>
      </c>
      <c r="Q122" s="75">
        <f>IF(TrRoad_act!Q98=0,"",1000000*Q31/TrRoad_act!Q98)</f>
        <v>22908.279531908254</v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 t="str">
        <f>IF(TrRoad_act!J99=0,"",1000000*J32/TrRoad_act!J99)</f>
        <v/>
      </c>
      <c r="K123" s="75" t="str">
        <f>IF(TrRoad_act!K99=0,"",1000000*K32/TrRoad_act!K99)</f>
        <v/>
      </c>
      <c r="L123" s="75" t="str">
        <f>IF(TrRoad_act!L99=0,"",1000000*L32/TrRoad_act!L99)</f>
        <v/>
      </c>
      <c r="M123" s="75" t="str">
        <f>IF(TrRoad_act!M99=0,"",1000000*M32/TrRoad_act!M99)</f>
        <v/>
      </c>
      <c r="N123" s="75" t="str">
        <f>IF(TrRoad_act!N99=0,"",1000000*N32/TrRoad_act!N99)</f>
        <v/>
      </c>
      <c r="O123" s="75" t="str">
        <f>IF(TrRoad_act!O99=0,"",1000000*O32/TrRoad_act!O99)</f>
        <v/>
      </c>
      <c r="P123" s="75" t="str">
        <f>IF(TrRoad_act!P99=0,"",1000000*P32/TrRoad_act!P99)</f>
        <v/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3560.5969870683234</v>
      </c>
      <c r="C125" s="78">
        <f>IF(TrRoad_act!C101=0,"",1000000*C34/TrRoad_act!C101)</f>
        <v>3310.7150730265939</v>
      </c>
      <c r="D125" s="78">
        <f>IF(TrRoad_act!D101=0,"",1000000*D34/TrRoad_act!D101)</f>
        <v>3522.9305790781509</v>
      </c>
      <c r="E125" s="78">
        <f>IF(TrRoad_act!E101=0,"",1000000*E34/TrRoad_act!E101)</f>
        <v>3648.5354708859795</v>
      </c>
      <c r="F125" s="78">
        <f>IF(TrRoad_act!F101=0,"",1000000*F34/TrRoad_act!F101)</f>
        <v>3685.2176929530829</v>
      </c>
      <c r="G125" s="78">
        <f>IF(TrRoad_act!G101=0,"",1000000*G34/TrRoad_act!G101)</f>
        <v>3865.7788123750429</v>
      </c>
      <c r="H125" s="78">
        <f>IF(TrRoad_act!H101=0,"",1000000*H34/TrRoad_act!H101)</f>
        <v>3797.6953033399441</v>
      </c>
      <c r="I125" s="78">
        <f>IF(TrRoad_act!I101=0,"",1000000*I34/TrRoad_act!I101)</f>
        <v>3847.2075288895012</v>
      </c>
      <c r="J125" s="78">
        <f>IF(TrRoad_act!J101=0,"",1000000*J34/TrRoad_act!J101)</f>
        <v>4224.2863475162412</v>
      </c>
      <c r="K125" s="78">
        <f>IF(TrRoad_act!K101=0,"",1000000*K34/TrRoad_act!K101)</f>
        <v>3737.3314981700646</v>
      </c>
      <c r="L125" s="78">
        <f>IF(TrRoad_act!L101=0,"",1000000*L34/TrRoad_act!L101)</f>
        <v>3672.9737982624761</v>
      </c>
      <c r="M125" s="78">
        <f>IF(TrRoad_act!M101=0,"",1000000*M34/TrRoad_act!M101)</f>
        <v>3690.461643174453</v>
      </c>
      <c r="N125" s="78">
        <f>IF(TrRoad_act!N101=0,"",1000000*N34/TrRoad_act!N101)</f>
        <v>3627.5305916091984</v>
      </c>
      <c r="O125" s="78">
        <f>IF(TrRoad_act!O101=0,"",1000000*O34/TrRoad_act!O101)</f>
        <v>3607.1672479427698</v>
      </c>
      <c r="P125" s="78">
        <f>IF(TrRoad_act!P101=0,"",1000000*P34/TrRoad_act!P101)</f>
        <v>3418.7954008299489</v>
      </c>
      <c r="Q125" s="78">
        <f>IF(TrRoad_act!Q101=0,"",1000000*Q34/TrRoad_act!Q101)</f>
        <v>3296.8887493068473</v>
      </c>
    </row>
    <row r="126" spans="1:17" ht="11.45" customHeight="1" x14ac:dyDescent="0.25">
      <c r="A126" s="62" t="s">
        <v>59</v>
      </c>
      <c r="B126" s="77">
        <f>IF(TrRoad_act!B102=0,"",1000000*B35/TrRoad_act!B102)</f>
        <v>2768.678788154903</v>
      </c>
      <c r="C126" s="77">
        <f>IF(TrRoad_act!C102=0,"",1000000*C35/TrRoad_act!C102)</f>
        <v>2771.4164593335117</v>
      </c>
      <c r="D126" s="77">
        <f>IF(TrRoad_act!D102=0,"",1000000*D35/TrRoad_act!D102)</f>
        <v>2790.1242685346274</v>
      </c>
      <c r="E126" s="77">
        <f>IF(TrRoad_act!E102=0,"",1000000*E35/TrRoad_act!E102)</f>
        <v>2810.0751435474831</v>
      </c>
      <c r="F126" s="77">
        <f>IF(TrRoad_act!F102=0,"",1000000*F35/TrRoad_act!F102)</f>
        <v>2827.5699220553429</v>
      </c>
      <c r="G126" s="77">
        <f>IF(TrRoad_act!G102=0,"",1000000*G35/TrRoad_act!G102)</f>
        <v>2842.1494593920197</v>
      </c>
      <c r="H126" s="77">
        <f>IF(TrRoad_act!H102=0,"",1000000*H35/TrRoad_act!H102)</f>
        <v>2851.1046210767108</v>
      </c>
      <c r="I126" s="77">
        <f>IF(TrRoad_act!I102=0,"",1000000*I35/TrRoad_act!I102)</f>
        <v>2791.6965208922657</v>
      </c>
      <c r="J126" s="77">
        <f>IF(TrRoad_act!J102=0,"",1000000*J35/TrRoad_act!J102)</f>
        <v>2725.4601253449587</v>
      </c>
      <c r="K126" s="77">
        <f>IF(TrRoad_act!K102=0,"",1000000*K35/TrRoad_act!K102)</f>
        <v>2590.3267550172704</v>
      </c>
      <c r="L126" s="77">
        <f>IF(TrRoad_act!L102=0,"",1000000*L35/TrRoad_act!L102)</f>
        <v>2473.8558371764366</v>
      </c>
      <c r="M126" s="77">
        <f>IF(TrRoad_act!M102=0,"",1000000*M35/TrRoad_act!M102)</f>
        <v>2480.2419163646146</v>
      </c>
      <c r="N126" s="77">
        <f>IF(TrRoad_act!N102=0,"",1000000*N35/TrRoad_act!N102)</f>
        <v>2451.8907085966921</v>
      </c>
      <c r="O126" s="77">
        <f>IF(TrRoad_act!O102=0,"",1000000*O35/TrRoad_act!O102)</f>
        <v>2420.9678306544656</v>
      </c>
      <c r="P126" s="77">
        <f>IF(TrRoad_act!P102=0,"",1000000*P35/TrRoad_act!P102)</f>
        <v>2347.5668782466005</v>
      </c>
      <c r="Q126" s="77">
        <f>IF(TrRoad_act!Q102=0,"",1000000*Q35/TrRoad_act!Q102)</f>
        <v>2275.0308907276362</v>
      </c>
    </row>
    <row r="127" spans="1:17" ht="11.45" customHeight="1" x14ac:dyDescent="0.25">
      <c r="A127" s="62" t="s">
        <v>58</v>
      </c>
      <c r="B127" s="77">
        <f>IF(TrRoad_act!B103=0,"",1000000*B36/TrRoad_act!B103)</f>
        <v>3742.664400545978</v>
      </c>
      <c r="C127" s="77">
        <f>IF(TrRoad_act!C103=0,"",1000000*C36/TrRoad_act!C103)</f>
        <v>3432.1304991908783</v>
      </c>
      <c r="D127" s="77">
        <f>IF(TrRoad_act!D103=0,"",1000000*D36/TrRoad_act!D103)</f>
        <v>3668.4651805833664</v>
      </c>
      <c r="E127" s="77">
        <f>IF(TrRoad_act!E103=0,"",1000000*E36/TrRoad_act!E103)</f>
        <v>3791.7958295429439</v>
      </c>
      <c r="F127" s="77">
        <f>IF(TrRoad_act!F103=0,"",1000000*F36/TrRoad_act!F103)</f>
        <v>3810.983014364936</v>
      </c>
      <c r="G127" s="77">
        <f>IF(TrRoad_act!G103=0,"",1000000*G36/TrRoad_act!G103)</f>
        <v>3996.9887819580986</v>
      </c>
      <c r="H127" s="77">
        <f>IF(TrRoad_act!H103=0,"",1000000*H36/TrRoad_act!H103)</f>
        <v>3908.6724542275329</v>
      </c>
      <c r="I127" s="77">
        <f>IF(TrRoad_act!I103=0,"",1000000*I36/TrRoad_act!I103)</f>
        <v>3951.418208491551</v>
      </c>
      <c r="J127" s="77">
        <f>IF(TrRoad_act!J103=0,"",1000000*J36/TrRoad_act!J103)</f>
        <v>4372.2098575866767</v>
      </c>
      <c r="K127" s="77">
        <f>IF(TrRoad_act!K103=0,"",1000000*K36/TrRoad_act!K103)</f>
        <v>3847.2257238116754</v>
      </c>
      <c r="L127" s="77">
        <f>IF(TrRoad_act!L103=0,"",1000000*L36/TrRoad_act!L103)</f>
        <v>3782.3625849555069</v>
      </c>
      <c r="M127" s="77">
        <f>IF(TrRoad_act!M103=0,"",1000000*M36/TrRoad_act!M103)</f>
        <v>3795.5172332108286</v>
      </c>
      <c r="N127" s="77">
        <f>IF(TrRoad_act!N103=0,"",1000000*N36/TrRoad_act!N103)</f>
        <v>3710.7691751379025</v>
      </c>
      <c r="O127" s="77">
        <f>IF(TrRoad_act!O103=0,"",1000000*O36/TrRoad_act!O103)</f>
        <v>3690.3760839739757</v>
      </c>
      <c r="P127" s="77">
        <f>IF(TrRoad_act!P103=0,"",1000000*P36/TrRoad_act!P103)</f>
        <v>3494.7050905477913</v>
      </c>
      <c r="Q127" s="77">
        <f>IF(TrRoad_act!Q103=0,"",1000000*Q36/TrRoad_act!Q103)</f>
        <v>3359.2334410853118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>
        <f>IF(TrRoad_act!I104=0,"",1000000*I37/TrRoad_act!I104)</f>
        <v>1298.5989755440896</v>
      </c>
      <c r="J128" s="77">
        <f>IF(TrRoad_act!J104=0,"",1000000*J37/TrRoad_act!J104)</f>
        <v>1295.6575178040837</v>
      </c>
      <c r="K128" s="77">
        <f>IF(TrRoad_act!K104=0,"",1000000*K37/TrRoad_act!K104)</f>
        <v>1270.0585028469548</v>
      </c>
      <c r="L128" s="77">
        <f>IF(TrRoad_act!L104=0,"",1000000*L37/TrRoad_act!L104)</f>
        <v>1243.4406312851422</v>
      </c>
      <c r="M128" s="77">
        <f>IF(TrRoad_act!M104=0,"",1000000*M37/TrRoad_act!M104)</f>
        <v>1271.8095581823604</v>
      </c>
      <c r="N128" s="77">
        <f>IF(TrRoad_act!N104=0,"",1000000*N37/TrRoad_act!N104)</f>
        <v>1297.3500048024757</v>
      </c>
      <c r="O128" s="77">
        <f>IF(TrRoad_act!O104=0,"",1000000*O37/TrRoad_act!O104)</f>
        <v>1303.9029613385758</v>
      </c>
      <c r="P128" s="77">
        <f>IF(TrRoad_act!P104=0,"",1000000*P37/TrRoad_act!P104)</f>
        <v>1283.8142699907364</v>
      </c>
      <c r="Q128" s="77">
        <f>IF(TrRoad_act!Q104=0,"",1000000*Q37/TrRoad_act!Q104)</f>
        <v>1300.6125251124863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>
        <f>IF(TrRoad_act!K105=0,"",1000000*K38/TrRoad_act!K105)</f>
        <v>1658.869342259911</v>
      </c>
      <c r="L129" s="77">
        <f>IF(TrRoad_act!L105=0,"",1000000*L38/TrRoad_act!L105)</f>
        <v>1655.3061630558716</v>
      </c>
      <c r="M129" s="77">
        <f>IF(TrRoad_act!M105=0,"",1000000*M38/TrRoad_act!M105)</f>
        <v>1726.0448974969524</v>
      </c>
      <c r="N129" s="77">
        <f>IF(TrRoad_act!N105=0,"",1000000*N38/TrRoad_act!N105)</f>
        <v>1771.0308948875045</v>
      </c>
      <c r="O129" s="77">
        <f>IF(TrRoad_act!O105=0,"",1000000*O38/TrRoad_act!O105)</f>
        <v>1815.0324940702574</v>
      </c>
      <c r="P129" s="77">
        <f>IF(TrRoad_act!P105=0,"",1000000*P38/TrRoad_act!P105)</f>
        <v>1815.1628173645263</v>
      </c>
      <c r="Q129" s="77">
        <f>IF(TrRoad_act!Q105=0,"",1000000*Q38/TrRoad_act!Q105)</f>
        <v>1826.9267351745686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>
        <f>IF(TrRoad_act!E106=0,"",1000000*E39/TrRoad_act!E106)</f>
        <v>0</v>
      </c>
      <c r="F130" s="77">
        <f>IF(TrRoad_act!F106=0,"",1000000*F39/TrRoad_act!F106)</f>
        <v>0</v>
      </c>
      <c r="G130" s="77">
        <f>IF(TrRoad_act!G106=0,"",1000000*G39/TrRoad_act!G106)</f>
        <v>0</v>
      </c>
      <c r="H130" s="77">
        <f>IF(TrRoad_act!H106=0,"",1000000*H39/TrRoad_act!H106)</f>
        <v>0</v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16710.549977487903</v>
      </c>
      <c r="C131" s="76">
        <f>IF(TrRoad_act!C107=0,"",1000000*C40/TrRoad_act!C107)</f>
        <v>13158.587297192174</v>
      </c>
      <c r="D131" s="76">
        <f>IF(TrRoad_act!D107=0,"",1000000*D40/TrRoad_act!D107)</f>
        <v>16197.427105921772</v>
      </c>
      <c r="E131" s="76">
        <f>IF(TrRoad_act!E107=0,"",1000000*E40/TrRoad_act!E107)</f>
        <v>17246.317481284656</v>
      </c>
      <c r="F131" s="76">
        <f>IF(TrRoad_act!F107=0,"",1000000*F40/TrRoad_act!F107)</f>
        <v>18248.520780469629</v>
      </c>
      <c r="G131" s="76">
        <f>IF(TrRoad_act!G107=0,"",1000000*G40/TrRoad_act!G107)</f>
        <v>18943.101000803286</v>
      </c>
      <c r="H131" s="76">
        <f>IF(TrRoad_act!H107=0,"",1000000*H40/TrRoad_act!H107)</f>
        <v>17883.653343874128</v>
      </c>
      <c r="I131" s="76">
        <f>IF(TrRoad_act!I107=0,"",1000000*I40/TrRoad_act!I107)</f>
        <v>18730.612481142613</v>
      </c>
      <c r="J131" s="76">
        <f>IF(TrRoad_act!J107=0,"",1000000*J40/TrRoad_act!J107)</f>
        <v>16413.103982156485</v>
      </c>
      <c r="K131" s="76">
        <f>IF(TrRoad_act!K107=0,"",1000000*K40/TrRoad_act!K107)</f>
        <v>18521.729220749967</v>
      </c>
      <c r="L131" s="76">
        <f>IF(TrRoad_act!L107=0,"",1000000*L40/TrRoad_act!L107)</f>
        <v>18338.796074840939</v>
      </c>
      <c r="M131" s="76">
        <f>IF(TrRoad_act!M107=0,"",1000000*M40/TrRoad_act!M107)</f>
        <v>17562.460257760129</v>
      </c>
      <c r="N131" s="76">
        <f>IF(TrRoad_act!N107=0,"",1000000*N40/TrRoad_act!N107)</f>
        <v>17251.086474291013</v>
      </c>
      <c r="O131" s="76">
        <f>IF(TrRoad_act!O107=0,"",1000000*O40/TrRoad_act!O107)</f>
        <v>19124.99770401694</v>
      </c>
      <c r="P131" s="76">
        <f>IF(TrRoad_act!P107=0,"",1000000*P40/TrRoad_act!P107)</f>
        <v>16428.773504166467</v>
      </c>
      <c r="Q131" s="76">
        <f>IF(TrRoad_act!Q107=0,"",1000000*Q40/TrRoad_act!Q107)</f>
        <v>17010.748499957088</v>
      </c>
    </row>
    <row r="132" spans="1:17" ht="11.45" customHeight="1" x14ac:dyDescent="0.25">
      <c r="A132" s="17" t="s">
        <v>23</v>
      </c>
      <c r="B132" s="75">
        <f>IF(TrRoad_act!B108=0,"",1000000*B41/TrRoad_act!B108)</f>
        <v>7713.5140259452946</v>
      </c>
      <c r="C132" s="75">
        <f>IF(TrRoad_act!C108=0,"",1000000*C41/TrRoad_act!C108)</f>
        <v>8890.0367620795441</v>
      </c>
      <c r="D132" s="75">
        <f>IF(TrRoad_act!D108=0,"",1000000*D41/TrRoad_act!D108)</f>
        <v>11113.481421664525</v>
      </c>
      <c r="E132" s="75">
        <f>IF(TrRoad_act!E108=0,"",1000000*E41/TrRoad_act!E108)</f>
        <v>12096.066510756689</v>
      </c>
      <c r="F132" s="75">
        <f>IF(TrRoad_act!F108=0,"",1000000*F41/TrRoad_act!F108)</f>
        <v>12416.235082591791</v>
      </c>
      <c r="G132" s="75">
        <f>IF(TrRoad_act!G108=0,"",1000000*G41/TrRoad_act!G108)</f>
        <v>12680.666716164083</v>
      </c>
      <c r="H132" s="75">
        <f>IF(TrRoad_act!H108=0,"",1000000*H41/TrRoad_act!H108)</f>
        <v>13036.600964616126</v>
      </c>
      <c r="I132" s="75">
        <f>IF(TrRoad_act!I108=0,"",1000000*I41/TrRoad_act!I108)</f>
        <v>12865.025016095011</v>
      </c>
      <c r="J132" s="75">
        <f>IF(TrRoad_act!J108=0,"",1000000*J41/TrRoad_act!J108)</f>
        <v>13445.827372957203</v>
      </c>
      <c r="K132" s="75">
        <f>IF(TrRoad_act!K108=0,"",1000000*K41/TrRoad_act!K108)</f>
        <v>13612.683771024645</v>
      </c>
      <c r="L132" s="75">
        <f>IF(TrRoad_act!L108=0,"",1000000*L41/TrRoad_act!L108)</f>
        <v>12896.525363819823</v>
      </c>
      <c r="M132" s="75">
        <f>IF(TrRoad_act!M108=0,"",1000000*M41/TrRoad_act!M108)</f>
        <v>12535.266121807732</v>
      </c>
      <c r="N132" s="75">
        <f>IF(TrRoad_act!N108=0,"",1000000*N41/TrRoad_act!N108)</f>
        <v>11778.296448758041</v>
      </c>
      <c r="O132" s="75">
        <f>IF(TrRoad_act!O108=0,"",1000000*O41/TrRoad_act!O108)</f>
        <v>11994.758431203734</v>
      </c>
      <c r="P132" s="75">
        <f>IF(TrRoad_act!P108=0,"",1000000*P41/TrRoad_act!P108)</f>
        <v>10597.583727384041</v>
      </c>
      <c r="Q132" s="75">
        <f>IF(TrRoad_act!Q108=0,"",1000000*Q41/TrRoad_act!Q108)</f>
        <v>10614.763565089088</v>
      </c>
    </row>
    <row r="133" spans="1:17" ht="11.45" customHeight="1" x14ac:dyDescent="0.25">
      <c r="A133" s="15" t="s">
        <v>22</v>
      </c>
      <c r="B133" s="74">
        <f>IF(TrRoad_act!B109=0,"",1000000*B42/TrRoad_act!B109)</f>
        <v>89755.041187054216</v>
      </c>
      <c r="C133" s="74">
        <f>IF(TrRoad_act!C109=0,"",1000000*C42/TrRoad_act!C109)</f>
        <v>58137.461056291839</v>
      </c>
      <c r="D133" s="74">
        <f>IF(TrRoad_act!D109=0,"",1000000*D42/TrRoad_act!D109)</f>
        <v>72279.812903108759</v>
      </c>
      <c r="E133" s="74">
        <f>IF(TrRoad_act!E109=0,"",1000000*E42/TrRoad_act!E109)</f>
        <v>78436.902639553489</v>
      </c>
      <c r="F133" s="74">
        <f>IF(TrRoad_act!F109=0,"",1000000*F42/TrRoad_act!F109)</f>
        <v>79656.015544054389</v>
      </c>
      <c r="G133" s="74">
        <f>IF(TrRoad_act!G109=0,"",1000000*G42/TrRoad_act!G109)</f>
        <v>81915.8301511912</v>
      </c>
      <c r="H133" s="74">
        <f>IF(TrRoad_act!H109=0,"",1000000*H42/TrRoad_act!H109)</f>
        <v>80597.736847587003</v>
      </c>
      <c r="I133" s="74">
        <f>IF(TrRoad_act!I109=0,"",1000000*I42/TrRoad_act!I109)</f>
        <v>90226.946493301148</v>
      </c>
      <c r="J133" s="74">
        <f>IF(TrRoad_act!J109=0,"",1000000*J42/TrRoad_act!J109)</f>
        <v>74927.087398484597</v>
      </c>
      <c r="K133" s="74">
        <f>IF(TrRoad_act!K109=0,"",1000000*K42/TrRoad_act!K109)</f>
        <v>114815.39026959409</v>
      </c>
      <c r="L133" s="74">
        <f>IF(TrRoad_act!L109=0,"",1000000*L42/TrRoad_act!L109)</f>
        <v>130134.51943034687</v>
      </c>
      <c r="M133" s="74">
        <f>IF(TrRoad_act!M109=0,"",1000000*M42/TrRoad_act!M109)</f>
        <v>122428.16592914995</v>
      </c>
      <c r="N133" s="74">
        <f>IF(TrRoad_act!N109=0,"",1000000*N42/TrRoad_act!N109)</f>
        <v>131237.3972764663</v>
      </c>
      <c r="O133" s="74">
        <f>IF(TrRoad_act!O109=0,"",1000000*O42/TrRoad_act!O109)</f>
        <v>163952.44170142387</v>
      </c>
      <c r="P133" s="74">
        <f>IF(TrRoad_act!P109=0,"",1000000*P42/TrRoad_act!P109)</f>
        <v>131980.34328224786</v>
      </c>
      <c r="Q133" s="74">
        <f>IF(TrRoad_act!Q109=0,"",1000000*Q42/TrRoad_act!Q109)</f>
        <v>128177.7116880644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0.80856975842837453</v>
      </c>
      <c r="C136" s="56">
        <f t="shared" si="16"/>
        <v>0.79582111140812417</v>
      </c>
      <c r="D136" s="56">
        <f t="shared" si="16"/>
        <v>0.75338278505944622</v>
      </c>
      <c r="E136" s="56">
        <f t="shared" si="16"/>
        <v>0.73898709581185207</v>
      </c>
      <c r="F136" s="56">
        <f t="shared" si="16"/>
        <v>0.72252956680575597</v>
      </c>
      <c r="G136" s="56">
        <f t="shared" si="16"/>
        <v>0.72005627304603703</v>
      </c>
      <c r="H136" s="56">
        <f t="shared" si="16"/>
        <v>0.71739934838675656</v>
      </c>
      <c r="I136" s="56">
        <f t="shared" si="16"/>
        <v>0.72733026857144079</v>
      </c>
      <c r="J136" s="56">
        <f t="shared" si="16"/>
        <v>0.72781618411063376</v>
      </c>
      <c r="K136" s="56">
        <f t="shared" si="16"/>
        <v>0.74215684654683689</v>
      </c>
      <c r="L136" s="56">
        <f t="shared" si="16"/>
        <v>0.73702335327438251</v>
      </c>
      <c r="M136" s="56">
        <f t="shared" si="16"/>
        <v>0.73880046714098357</v>
      </c>
      <c r="N136" s="56">
        <f t="shared" si="16"/>
        <v>0.74381456353741493</v>
      </c>
      <c r="O136" s="56">
        <f t="shared" si="16"/>
        <v>0.72007367682759582</v>
      </c>
      <c r="P136" s="56">
        <f t="shared" si="16"/>
        <v>0.74608903087487655</v>
      </c>
      <c r="Q136" s="56">
        <f t="shared" si="16"/>
        <v>0.74324464119647538</v>
      </c>
    </row>
    <row r="137" spans="1:17" ht="11.45" customHeight="1" x14ac:dyDescent="0.25">
      <c r="A137" s="55" t="s">
        <v>30</v>
      </c>
      <c r="B137" s="54">
        <f t="shared" ref="B137:Q137" si="17">IF(B19=0,0,B19/B$17)</f>
        <v>4.1019550938902046E-3</v>
      </c>
      <c r="C137" s="54">
        <f t="shared" si="17"/>
        <v>4.035004145908864E-3</v>
      </c>
      <c r="D137" s="54">
        <f t="shared" si="17"/>
        <v>3.8772696881733269E-3</v>
      </c>
      <c r="E137" s="54">
        <f t="shared" si="17"/>
        <v>3.8784264512638535E-3</v>
      </c>
      <c r="F137" s="54">
        <f t="shared" si="17"/>
        <v>4.0568494030784382E-3</v>
      </c>
      <c r="G137" s="54">
        <f t="shared" si="17"/>
        <v>4.2153527114301911E-3</v>
      </c>
      <c r="H137" s="54">
        <f t="shared" si="17"/>
        <v>4.2315966617699208E-3</v>
      </c>
      <c r="I137" s="54">
        <f t="shared" si="17"/>
        <v>3.9674817984301468E-3</v>
      </c>
      <c r="J137" s="54">
        <f t="shared" si="17"/>
        <v>4.0346396042482439E-3</v>
      </c>
      <c r="K137" s="54">
        <f t="shared" si="17"/>
        <v>4.0082115906306176E-3</v>
      </c>
      <c r="L137" s="54">
        <f t="shared" si="17"/>
        <v>4.1366041189342395E-3</v>
      </c>
      <c r="M137" s="54">
        <f t="shared" si="17"/>
        <v>4.1899081734753868E-3</v>
      </c>
      <c r="N137" s="54">
        <f t="shared" si="17"/>
        <v>4.3224598458025346E-3</v>
      </c>
      <c r="O137" s="54">
        <f t="shared" si="17"/>
        <v>4.2232778311047693E-3</v>
      </c>
      <c r="P137" s="54">
        <f t="shared" si="17"/>
        <v>4.2377386795776585E-3</v>
      </c>
      <c r="Q137" s="54">
        <f t="shared" si="17"/>
        <v>3.9719413376008436E-3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0.6784634899086236</v>
      </c>
      <c r="C138" s="50">
        <f t="shared" si="18"/>
        <v>0.67065891393101662</v>
      </c>
      <c r="D138" s="50">
        <f t="shared" si="18"/>
        <v>0.63676588913783194</v>
      </c>
      <c r="E138" s="50">
        <f t="shared" si="18"/>
        <v>0.6300231216941572</v>
      </c>
      <c r="F138" s="50">
        <f t="shared" si="18"/>
        <v>0.61858731253548482</v>
      </c>
      <c r="G138" s="50">
        <f t="shared" si="18"/>
        <v>0.62018521665037063</v>
      </c>
      <c r="H138" s="50">
        <f t="shared" si="18"/>
        <v>0.62372920105429397</v>
      </c>
      <c r="I138" s="50">
        <f t="shared" si="18"/>
        <v>0.63742049958839309</v>
      </c>
      <c r="J138" s="50">
        <f t="shared" si="18"/>
        <v>0.63707820882367905</v>
      </c>
      <c r="K138" s="50">
        <f t="shared" si="18"/>
        <v>0.64922166195378839</v>
      </c>
      <c r="L138" s="50">
        <f t="shared" si="18"/>
        <v>0.64064240592424959</v>
      </c>
      <c r="M138" s="50">
        <f t="shared" si="18"/>
        <v>0.64452747825551626</v>
      </c>
      <c r="N138" s="50">
        <f t="shared" si="18"/>
        <v>0.65068542314739519</v>
      </c>
      <c r="O138" s="50">
        <f t="shared" si="18"/>
        <v>0.62796953431058256</v>
      </c>
      <c r="P138" s="50">
        <f t="shared" si="18"/>
        <v>0.65229606332199286</v>
      </c>
      <c r="Q138" s="50">
        <f t="shared" si="18"/>
        <v>0.65071820353603416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0.55617353521875146</v>
      </c>
      <c r="C139" s="52">
        <f t="shared" si="19"/>
        <v>0.52649534675386611</v>
      </c>
      <c r="D139" s="52">
        <f t="shared" si="19"/>
        <v>0.49808164763624424</v>
      </c>
      <c r="E139" s="52">
        <f t="shared" si="19"/>
        <v>0.45587978689844888</v>
      </c>
      <c r="F139" s="52">
        <f t="shared" si="19"/>
        <v>0.42186782242682563</v>
      </c>
      <c r="G139" s="52">
        <f t="shared" si="19"/>
        <v>0.39954663836431481</v>
      </c>
      <c r="H139" s="52">
        <f t="shared" si="19"/>
        <v>0.37522141210346843</v>
      </c>
      <c r="I139" s="52">
        <f t="shared" si="19"/>
        <v>0.36065310185157418</v>
      </c>
      <c r="J139" s="52">
        <f t="shared" si="19"/>
        <v>0.35179181455364894</v>
      </c>
      <c r="K139" s="52">
        <f t="shared" si="19"/>
        <v>0.35152857159380496</v>
      </c>
      <c r="L139" s="52">
        <f t="shared" si="19"/>
        <v>0.34244268983098014</v>
      </c>
      <c r="M139" s="52">
        <f t="shared" si="19"/>
        <v>0.34123564245842053</v>
      </c>
      <c r="N139" s="52">
        <f t="shared" si="19"/>
        <v>0.3289184560104062</v>
      </c>
      <c r="O139" s="52">
        <f t="shared" si="19"/>
        <v>0.31702710219111163</v>
      </c>
      <c r="P139" s="52">
        <f t="shared" si="19"/>
        <v>0.29506101557406555</v>
      </c>
      <c r="Q139" s="52">
        <f t="shared" si="19"/>
        <v>0.27770446075463268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0.11517151677873561</v>
      </c>
      <c r="C140" s="52">
        <f t="shared" si="20"/>
        <v>0.13574494645113191</v>
      </c>
      <c r="D140" s="52">
        <f t="shared" si="20"/>
        <v>0.13010081238925245</v>
      </c>
      <c r="E140" s="52">
        <f t="shared" si="20"/>
        <v>0.16625456343087447</v>
      </c>
      <c r="F140" s="52">
        <f t="shared" si="20"/>
        <v>0.1867630876290032</v>
      </c>
      <c r="G140" s="52">
        <f t="shared" si="20"/>
        <v>0.20819438261336248</v>
      </c>
      <c r="H140" s="52">
        <f t="shared" si="20"/>
        <v>0.22889784217295608</v>
      </c>
      <c r="I140" s="52">
        <f t="shared" si="20"/>
        <v>0.25139440462132462</v>
      </c>
      <c r="J140" s="52">
        <f t="shared" si="20"/>
        <v>0.25032718094980821</v>
      </c>
      <c r="K140" s="52">
        <f t="shared" si="20"/>
        <v>0.26224664067505399</v>
      </c>
      <c r="L140" s="52">
        <f t="shared" si="20"/>
        <v>0.26732511853658525</v>
      </c>
      <c r="M140" s="52">
        <f t="shared" si="20"/>
        <v>0.27339525330697184</v>
      </c>
      <c r="N140" s="52">
        <f t="shared" si="20"/>
        <v>0.29134757474678763</v>
      </c>
      <c r="O140" s="52">
        <f t="shared" si="20"/>
        <v>0.28046659928721912</v>
      </c>
      <c r="P140" s="52">
        <f t="shared" si="20"/>
        <v>0.3236803587754048</v>
      </c>
      <c r="Q140" s="52">
        <f t="shared" si="20"/>
        <v>0.33826307198016714</v>
      </c>
    </row>
    <row r="141" spans="1:17" ht="11.45" customHeight="1" x14ac:dyDescent="0.25">
      <c r="A141" s="53" t="s">
        <v>57</v>
      </c>
      <c r="B141" s="52">
        <f t="shared" ref="B141:Q141" si="21">IF(B23=0,0,B23/B$17)</f>
        <v>7.1184379111365638E-3</v>
      </c>
      <c r="C141" s="52">
        <f t="shared" si="21"/>
        <v>8.4186207260185993E-3</v>
      </c>
      <c r="D141" s="52">
        <f t="shared" si="21"/>
        <v>8.5834291123352835E-3</v>
      </c>
      <c r="E141" s="52">
        <f t="shared" si="21"/>
        <v>7.8887713648337944E-3</v>
      </c>
      <c r="F141" s="52">
        <f t="shared" si="21"/>
        <v>9.9564024796559292E-3</v>
      </c>
      <c r="G141" s="52">
        <f t="shared" si="21"/>
        <v>1.244419567269339E-2</v>
      </c>
      <c r="H141" s="52">
        <f t="shared" si="21"/>
        <v>1.9609946777869387E-2</v>
      </c>
      <c r="I141" s="52">
        <f t="shared" si="21"/>
        <v>2.5372993115494305E-2</v>
      </c>
      <c r="J141" s="52">
        <f t="shared" si="21"/>
        <v>3.4959213320221852E-2</v>
      </c>
      <c r="K141" s="52">
        <f t="shared" si="21"/>
        <v>3.5440732843966184E-2</v>
      </c>
      <c r="L141" s="52">
        <f t="shared" si="21"/>
        <v>3.0863962545597371E-2</v>
      </c>
      <c r="M141" s="52">
        <f t="shared" si="21"/>
        <v>2.988567197378245E-2</v>
      </c>
      <c r="N141" s="52">
        <f t="shared" si="21"/>
        <v>3.0402705237608858E-2</v>
      </c>
      <c r="O141" s="52">
        <f t="shared" si="21"/>
        <v>3.0457483607028428E-2</v>
      </c>
      <c r="P141" s="52">
        <f t="shared" si="21"/>
        <v>3.3530409563264953E-2</v>
      </c>
      <c r="Q141" s="52">
        <f t="shared" si="21"/>
        <v>3.472161613146587E-2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5.7168409632804946E-6</v>
      </c>
      <c r="L142" s="52">
        <f t="shared" si="22"/>
        <v>1.0635011086783156E-5</v>
      </c>
      <c r="M142" s="52">
        <f t="shared" si="22"/>
        <v>1.0910516341419168E-5</v>
      </c>
      <c r="N142" s="52">
        <f t="shared" si="22"/>
        <v>1.6687152592507397E-5</v>
      </c>
      <c r="O142" s="52">
        <f t="shared" si="22"/>
        <v>1.8349225223414524E-5</v>
      </c>
      <c r="P142" s="52">
        <f t="shared" si="22"/>
        <v>2.3761656912417798E-5</v>
      </c>
      <c r="Q142" s="52">
        <f t="shared" si="22"/>
        <v>2.1852655519645184E-5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0</v>
      </c>
      <c r="P143" s="52">
        <f t="shared" si="23"/>
        <v>5.1775234506610422E-7</v>
      </c>
      <c r="Q143" s="52">
        <f t="shared" si="23"/>
        <v>7.2020142487887696E-6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0.12600431342586077</v>
      </c>
      <c r="C145" s="50">
        <f t="shared" si="25"/>
        <v>0.12112719333119872</v>
      </c>
      <c r="D145" s="50">
        <f t="shared" si="25"/>
        <v>0.11273962623344091</v>
      </c>
      <c r="E145" s="50">
        <f t="shared" si="25"/>
        <v>0.10508554766643109</v>
      </c>
      <c r="F145" s="50">
        <f t="shared" si="25"/>
        <v>9.9885404867192745E-2</v>
      </c>
      <c r="G145" s="50">
        <f t="shared" si="25"/>
        <v>9.5655703684236204E-2</v>
      </c>
      <c r="H145" s="50">
        <f t="shared" si="25"/>
        <v>8.943855067069259E-2</v>
      </c>
      <c r="I145" s="50">
        <f t="shared" si="25"/>
        <v>8.5942287184617425E-2</v>
      </c>
      <c r="J145" s="50">
        <f t="shared" si="25"/>
        <v>8.6703335682706315E-2</v>
      </c>
      <c r="K145" s="50">
        <f t="shared" si="25"/>
        <v>8.8926973002417906E-2</v>
      </c>
      <c r="L145" s="50">
        <f t="shared" si="25"/>
        <v>9.2244343231198747E-2</v>
      </c>
      <c r="M145" s="50">
        <f t="shared" si="25"/>
        <v>9.0083080711992003E-2</v>
      </c>
      <c r="N145" s="50">
        <f t="shared" si="25"/>
        <v>8.880668054421717E-2</v>
      </c>
      <c r="O145" s="50">
        <f t="shared" si="25"/>
        <v>8.7880864685908444E-2</v>
      </c>
      <c r="P145" s="50">
        <f t="shared" si="25"/>
        <v>8.9555228873306039E-2</v>
      </c>
      <c r="Q145" s="50">
        <f t="shared" si="25"/>
        <v>8.8554496322840362E-2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1.2137660660707498E-4</v>
      </c>
      <c r="C146" s="52">
        <f t="shared" si="26"/>
        <v>1.2508643065327408E-4</v>
      </c>
      <c r="D146" s="52">
        <f t="shared" si="26"/>
        <v>1.170633809162536E-4</v>
      </c>
      <c r="E146" s="52">
        <f t="shared" si="26"/>
        <v>1.0300500289124895E-4</v>
      </c>
      <c r="F146" s="52">
        <f t="shared" si="26"/>
        <v>9.3166491696347858E-5</v>
      </c>
      <c r="G146" s="52">
        <f t="shared" si="26"/>
        <v>8.9853704481711636E-5</v>
      </c>
      <c r="H146" s="52">
        <f t="shared" si="26"/>
        <v>8.4153964024609196E-5</v>
      </c>
      <c r="I146" s="52">
        <f t="shared" si="26"/>
        <v>7.2018195967126316E-5</v>
      </c>
      <c r="J146" s="52">
        <f t="shared" si="26"/>
        <v>8.0452568999971389E-5</v>
      </c>
      <c r="K146" s="52">
        <f t="shared" si="26"/>
        <v>7.3460500022416299E-5</v>
      </c>
      <c r="L146" s="52">
        <f t="shared" si="26"/>
        <v>7.3721269374554815E-5</v>
      </c>
      <c r="M146" s="52">
        <f t="shared" si="26"/>
        <v>6.7719315529077916E-5</v>
      </c>
      <c r="N146" s="52">
        <f t="shared" si="26"/>
        <v>6.8496259528293282E-5</v>
      </c>
      <c r="O146" s="52">
        <f t="shared" si="26"/>
        <v>7.5415868871471132E-5</v>
      </c>
      <c r="P146" s="52">
        <f t="shared" si="26"/>
        <v>7.1266071832786076E-5</v>
      </c>
      <c r="Q146" s="52">
        <f t="shared" si="26"/>
        <v>6.2582171208328756E-5</v>
      </c>
    </row>
    <row r="147" spans="1:17" ht="11.45" customHeight="1" x14ac:dyDescent="0.25">
      <c r="A147" s="53" t="s">
        <v>58</v>
      </c>
      <c r="B147" s="52">
        <f t="shared" ref="B147:Q147" si="27">IF(B29=0,0,B29/B$17)</f>
        <v>0.12588293681925367</v>
      </c>
      <c r="C147" s="52">
        <f t="shared" si="27"/>
        <v>0.12100210690054544</v>
      </c>
      <c r="D147" s="52">
        <f t="shared" si="27"/>
        <v>0.11262256285252467</v>
      </c>
      <c r="E147" s="52">
        <f t="shared" si="27"/>
        <v>0.10498254266353985</v>
      </c>
      <c r="F147" s="52">
        <f t="shared" si="27"/>
        <v>9.9792238375496389E-2</v>
      </c>
      <c r="G147" s="52">
        <f t="shared" si="27"/>
        <v>9.5565849979754494E-2</v>
      </c>
      <c r="H147" s="52">
        <f t="shared" si="27"/>
        <v>8.9354396706667977E-2</v>
      </c>
      <c r="I147" s="52">
        <f t="shared" si="27"/>
        <v>8.5866080896459779E-2</v>
      </c>
      <c r="J147" s="52">
        <f t="shared" si="27"/>
        <v>8.6618605129416409E-2</v>
      </c>
      <c r="K147" s="52">
        <f t="shared" si="27"/>
        <v>8.8423114493068944E-2</v>
      </c>
      <c r="L147" s="52">
        <f t="shared" si="27"/>
        <v>9.1314590031417509E-2</v>
      </c>
      <c r="M147" s="52">
        <f t="shared" si="27"/>
        <v>8.9758213236374493E-2</v>
      </c>
      <c r="N147" s="52">
        <f t="shared" si="27"/>
        <v>8.8410450774406693E-2</v>
      </c>
      <c r="O147" s="52">
        <f t="shared" si="27"/>
        <v>8.7109879139688803E-2</v>
      </c>
      <c r="P147" s="52">
        <f t="shared" si="27"/>
        <v>8.804114725435426E-2</v>
      </c>
      <c r="Q147" s="52">
        <f t="shared" si="27"/>
        <v>8.7090716569104026E-2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4.1880921905125367E-6</v>
      </c>
      <c r="J148" s="52">
        <f t="shared" si="28"/>
        <v>4.2779842899311031E-6</v>
      </c>
      <c r="K148" s="52">
        <f t="shared" si="28"/>
        <v>4.306746874594907E-6</v>
      </c>
      <c r="L148" s="52">
        <f t="shared" si="28"/>
        <v>4.6457791014476331E-6</v>
      </c>
      <c r="M148" s="52">
        <f t="shared" si="28"/>
        <v>9.4492248030786694E-6</v>
      </c>
      <c r="N148" s="52">
        <f t="shared" si="28"/>
        <v>9.7992860605734957E-6</v>
      </c>
      <c r="O148" s="52">
        <f t="shared" si="28"/>
        <v>6.2470678521976754E-5</v>
      </c>
      <c r="P148" s="52">
        <f t="shared" si="28"/>
        <v>7.3129377516348827E-5</v>
      </c>
      <c r="Q148" s="52">
        <f t="shared" si="28"/>
        <v>7.1412073707386616E-5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4.2609126245195163E-4</v>
      </c>
      <c r="L149" s="52">
        <f t="shared" si="29"/>
        <v>8.5138615130522018E-4</v>
      </c>
      <c r="M149" s="52">
        <f t="shared" si="29"/>
        <v>2.4769893528535196E-4</v>
      </c>
      <c r="N149" s="52">
        <f t="shared" si="29"/>
        <v>3.1793422422162062E-4</v>
      </c>
      <c r="O149" s="52">
        <f t="shared" si="29"/>
        <v>6.3309899882618757E-4</v>
      </c>
      <c r="P149" s="52">
        <f t="shared" si="29"/>
        <v>1.3696861696026344E-3</v>
      </c>
      <c r="Q149" s="52">
        <f t="shared" si="29"/>
        <v>1.3297855088206312E-3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0.19143024157162544</v>
      </c>
      <c r="C151" s="56">
        <f t="shared" si="31"/>
        <v>0.20417888859187575</v>
      </c>
      <c r="D151" s="56">
        <f t="shared" si="31"/>
        <v>0.24661721494055391</v>
      </c>
      <c r="E151" s="56">
        <f t="shared" si="31"/>
        <v>0.26101290418814793</v>
      </c>
      <c r="F151" s="56">
        <f t="shared" si="31"/>
        <v>0.27747043319424397</v>
      </c>
      <c r="G151" s="56">
        <f t="shared" si="31"/>
        <v>0.27994372695396291</v>
      </c>
      <c r="H151" s="56">
        <f t="shared" si="31"/>
        <v>0.28260065161324349</v>
      </c>
      <c r="I151" s="56">
        <f t="shared" si="31"/>
        <v>0.27266973142855927</v>
      </c>
      <c r="J151" s="56">
        <f t="shared" si="31"/>
        <v>0.2721838158893663</v>
      </c>
      <c r="K151" s="56">
        <f t="shared" si="31"/>
        <v>0.25784315345316322</v>
      </c>
      <c r="L151" s="56">
        <f t="shared" si="31"/>
        <v>0.26297664672561744</v>
      </c>
      <c r="M151" s="56">
        <f t="shared" si="31"/>
        <v>0.26119953285901648</v>
      </c>
      <c r="N151" s="56">
        <f t="shared" si="31"/>
        <v>0.25618543646258507</v>
      </c>
      <c r="O151" s="56">
        <f t="shared" si="31"/>
        <v>0.27992632317240418</v>
      </c>
      <c r="P151" s="56">
        <f t="shared" si="31"/>
        <v>0.2539109691251234</v>
      </c>
      <c r="Q151" s="56">
        <f t="shared" si="31"/>
        <v>0.25675535880352468</v>
      </c>
    </row>
    <row r="152" spans="1:17" ht="11.45" customHeight="1" x14ac:dyDescent="0.25">
      <c r="A152" s="55" t="s">
        <v>27</v>
      </c>
      <c r="B152" s="54">
        <f t="shared" ref="B152:Q152" si="32">IF(B34=0,0,B34/B$17)</f>
        <v>5.2251542986106424E-2</v>
      </c>
      <c r="C152" s="54">
        <f t="shared" si="32"/>
        <v>5.8544251646071785E-2</v>
      </c>
      <c r="D152" s="54">
        <f t="shared" si="32"/>
        <v>6.3056433017500413E-2</v>
      </c>
      <c r="E152" s="54">
        <f t="shared" si="32"/>
        <v>6.4966599524373989E-2</v>
      </c>
      <c r="F152" s="54">
        <f t="shared" si="32"/>
        <v>6.7641518297320596E-2</v>
      </c>
      <c r="G152" s="54">
        <f t="shared" si="32"/>
        <v>7.2271901741992259E-2</v>
      </c>
      <c r="H152" s="54">
        <f t="shared" si="32"/>
        <v>7.0630849347629504E-2</v>
      </c>
      <c r="I152" s="54">
        <f t="shared" si="32"/>
        <v>6.5322715609664198E-2</v>
      </c>
      <c r="J152" s="54">
        <f t="shared" si="32"/>
        <v>7.6298834107016336E-2</v>
      </c>
      <c r="K152" s="54">
        <f t="shared" si="32"/>
        <v>6.6707620427137043E-2</v>
      </c>
      <c r="L152" s="54">
        <f t="shared" si="32"/>
        <v>6.4582184950994145E-2</v>
      </c>
      <c r="M152" s="54">
        <f t="shared" si="32"/>
        <v>6.503136768079755E-2</v>
      </c>
      <c r="N152" s="54">
        <f t="shared" si="32"/>
        <v>6.1499529656516859E-2</v>
      </c>
      <c r="O152" s="54">
        <f t="shared" si="32"/>
        <v>6.0269422822719722E-2</v>
      </c>
      <c r="P152" s="54">
        <f t="shared" si="32"/>
        <v>5.861733594369551E-2</v>
      </c>
      <c r="Q152" s="54">
        <f t="shared" si="32"/>
        <v>6.2463305182352193E-2</v>
      </c>
    </row>
    <row r="153" spans="1:17" ht="11.45" customHeight="1" x14ac:dyDescent="0.25">
      <c r="A153" s="53" t="s">
        <v>59</v>
      </c>
      <c r="B153" s="52">
        <f t="shared" ref="B153:Q153" si="33">IF(B35=0,0,B35/B$17)</f>
        <v>7.5950135675483385E-3</v>
      </c>
      <c r="C153" s="52">
        <f t="shared" si="33"/>
        <v>9.0058472768479274E-3</v>
      </c>
      <c r="D153" s="52">
        <f t="shared" si="33"/>
        <v>8.2746952900451861E-3</v>
      </c>
      <c r="E153" s="52">
        <f t="shared" si="33"/>
        <v>7.2973202163328756E-3</v>
      </c>
      <c r="F153" s="52">
        <f t="shared" si="33"/>
        <v>6.6329078175050805E-3</v>
      </c>
      <c r="G153" s="52">
        <f t="shared" si="33"/>
        <v>6.0314080899073717E-3</v>
      </c>
      <c r="H153" s="52">
        <f t="shared" si="33"/>
        <v>5.5586606036777831E-3</v>
      </c>
      <c r="I153" s="52">
        <f t="shared" si="33"/>
        <v>4.0414689082143521E-3</v>
      </c>
      <c r="J153" s="52">
        <f t="shared" si="33"/>
        <v>3.9697021196184283E-3</v>
      </c>
      <c r="K153" s="52">
        <f t="shared" si="33"/>
        <v>3.4157588363099519E-3</v>
      </c>
      <c r="L153" s="52">
        <f t="shared" si="33"/>
        <v>3.0226842910911446E-3</v>
      </c>
      <c r="M153" s="52">
        <f t="shared" si="33"/>
        <v>2.906597433867814E-3</v>
      </c>
      <c r="N153" s="52">
        <f t="shared" si="33"/>
        <v>2.140419648174192E-3</v>
      </c>
      <c r="O153" s="52">
        <f t="shared" si="33"/>
        <v>2.0162512543956909E-3</v>
      </c>
      <c r="P153" s="52">
        <f t="shared" si="33"/>
        <v>1.9694176929199157E-3</v>
      </c>
      <c r="Q153" s="52">
        <f t="shared" si="33"/>
        <v>1.7677784381365336E-3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4.4656529418558084E-2</v>
      </c>
      <c r="C154" s="52">
        <f t="shared" si="34"/>
        <v>4.9538404369223854E-2</v>
      </c>
      <c r="D154" s="52">
        <f t="shared" si="34"/>
        <v>5.4781737727455211E-2</v>
      </c>
      <c r="E154" s="52">
        <f t="shared" si="34"/>
        <v>5.766927930804111E-2</v>
      </c>
      <c r="F154" s="52">
        <f t="shared" si="34"/>
        <v>6.1008610479815512E-2</v>
      </c>
      <c r="G154" s="52">
        <f t="shared" si="34"/>
        <v>6.624049365208487E-2</v>
      </c>
      <c r="H154" s="52">
        <f t="shared" si="34"/>
        <v>6.5072188743951723E-2</v>
      </c>
      <c r="I154" s="52">
        <f t="shared" si="34"/>
        <v>6.1237913765086791E-2</v>
      </c>
      <c r="J154" s="52">
        <f t="shared" si="34"/>
        <v>7.221563544536222E-2</v>
      </c>
      <c r="K154" s="52">
        <f t="shared" si="34"/>
        <v>6.3139672807833863E-2</v>
      </c>
      <c r="L154" s="52">
        <f t="shared" si="34"/>
        <v>6.1396947351313791E-2</v>
      </c>
      <c r="M154" s="52">
        <f t="shared" si="34"/>
        <v>6.1964035002124253E-2</v>
      </c>
      <c r="N154" s="52">
        <f t="shared" si="34"/>
        <v>5.9184179003320757E-2</v>
      </c>
      <c r="O154" s="52">
        <f t="shared" si="34"/>
        <v>5.8063410239466845E-2</v>
      </c>
      <c r="P154" s="52">
        <f t="shared" si="34"/>
        <v>5.6442851355624456E-2</v>
      </c>
      <c r="Q154" s="52">
        <f t="shared" si="34"/>
        <v>6.0483638188407005E-2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4.333293636305383E-5</v>
      </c>
      <c r="J155" s="52">
        <f t="shared" si="35"/>
        <v>1.1349654203570029E-4</v>
      </c>
      <c r="K155" s="52">
        <f t="shared" si="35"/>
        <v>1.3992838152122389E-4</v>
      </c>
      <c r="L155" s="52">
        <f t="shared" si="35"/>
        <v>1.4755629662596866E-4</v>
      </c>
      <c r="M155" s="52">
        <f t="shared" si="35"/>
        <v>1.4477848976183585E-4</v>
      </c>
      <c r="N155" s="52">
        <f t="shared" si="35"/>
        <v>1.5131446952394272E-4</v>
      </c>
      <c r="O155" s="52">
        <f t="shared" si="35"/>
        <v>1.658955562921489E-4</v>
      </c>
      <c r="P155" s="52">
        <f t="shared" si="35"/>
        <v>1.8094441570699917E-4</v>
      </c>
      <c r="Q155" s="52">
        <f t="shared" si="35"/>
        <v>1.8771304724158906E-4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1.2260401472009167E-5</v>
      </c>
      <c r="L156" s="52">
        <f t="shared" si="36"/>
        <v>1.4997011963236842E-5</v>
      </c>
      <c r="M156" s="52">
        <f t="shared" si="36"/>
        <v>1.595675504365705E-5</v>
      </c>
      <c r="N156" s="52">
        <f t="shared" si="36"/>
        <v>2.3616535497967684E-5</v>
      </c>
      <c r="O156" s="52">
        <f t="shared" si="36"/>
        <v>2.3865772565035951E-5</v>
      </c>
      <c r="P156" s="52">
        <f t="shared" si="36"/>
        <v>2.4122479444145206E-5</v>
      </c>
      <c r="Q156" s="52">
        <f t="shared" si="36"/>
        <v>2.4175508567060834E-5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0.13917869858551904</v>
      </c>
      <c r="C158" s="50">
        <f t="shared" si="38"/>
        <v>0.14563463694580395</v>
      </c>
      <c r="D158" s="50">
        <f t="shared" si="38"/>
        <v>0.1835607819230535</v>
      </c>
      <c r="E158" s="50">
        <f t="shared" si="38"/>
        <v>0.19604630466377396</v>
      </c>
      <c r="F158" s="50">
        <f t="shared" si="38"/>
        <v>0.20982891489692337</v>
      </c>
      <c r="G158" s="50">
        <f t="shared" si="38"/>
        <v>0.2076718252119707</v>
      </c>
      <c r="H158" s="50">
        <f t="shared" si="38"/>
        <v>0.21196980226561399</v>
      </c>
      <c r="I158" s="50">
        <f t="shared" si="38"/>
        <v>0.20734701581889506</v>
      </c>
      <c r="J158" s="50">
        <f t="shared" si="38"/>
        <v>0.19588498178234998</v>
      </c>
      <c r="K158" s="50">
        <f t="shared" si="38"/>
        <v>0.19113553302602615</v>
      </c>
      <c r="L158" s="50">
        <f t="shared" si="38"/>
        <v>0.1983944617746233</v>
      </c>
      <c r="M158" s="50">
        <f t="shared" si="38"/>
        <v>0.19616816517821892</v>
      </c>
      <c r="N158" s="50">
        <f t="shared" si="38"/>
        <v>0.1946859068060682</v>
      </c>
      <c r="O158" s="50">
        <f t="shared" si="38"/>
        <v>0.21965690034968444</v>
      </c>
      <c r="P158" s="50">
        <f t="shared" si="38"/>
        <v>0.19529363318142787</v>
      </c>
      <c r="Q158" s="50">
        <f t="shared" si="38"/>
        <v>0.19429205362117249</v>
      </c>
    </row>
    <row r="159" spans="1:17" ht="11.45" customHeight="1" x14ac:dyDescent="0.25">
      <c r="A159" s="53" t="s">
        <v>23</v>
      </c>
      <c r="B159" s="52">
        <f t="shared" ref="B159:Q159" si="39">IF(B41=0,0,B41/B$17)</f>
        <v>5.7198946977591404E-2</v>
      </c>
      <c r="C159" s="52">
        <f t="shared" si="39"/>
        <v>8.9863643684381128E-2</v>
      </c>
      <c r="D159" s="52">
        <f t="shared" si="39"/>
        <v>0.11547767713875232</v>
      </c>
      <c r="E159" s="52">
        <f t="shared" si="39"/>
        <v>0.12682653155890922</v>
      </c>
      <c r="F159" s="52">
        <f t="shared" si="39"/>
        <v>0.13038351592926273</v>
      </c>
      <c r="G159" s="52">
        <f t="shared" si="39"/>
        <v>0.12644288224993153</v>
      </c>
      <c r="H159" s="52">
        <f t="shared" si="39"/>
        <v>0.14343338953929829</v>
      </c>
      <c r="I159" s="52">
        <f t="shared" si="39"/>
        <v>0.13161729815958656</v>
      </c>
      <c r="J159" s="52">
        <f t="shared" si="39"/>
        <v>0.15272666047005226</v>
      </c>
      <c r="K159" s="52">
        <f t="shared" si="39"/>
        <v>0.13366239191861423</v>
      </c>
      <c r="L159" s="52">
        <f t="shared" si="39"/>
        <v>0.13304184261297081</v>
      </c>
      <c r="M159" s="52">
        <f t="shared" si="39"/>
        <v>0.13361049842337178</v>
      </c>
      <c r="N159" s="52">
        <f t="shared" si="39"/>
        <v>0.1268335065335065</v>
      </c>
      <c r="O159" s="52">
        <f t="shared" si="39"/>
        <v>0.13129952875745726</v>
      </c>
      <c r="P159" s="52">
        <f t="shared" si="39"/>
        <v>0.11992470043689155</v>
      </c>
      <c r="Q159" s="52">
        <f t="shared" si="39"/>
        <v>0.11464291327341004</v>
      </c>
    </row>
    <row r="160" spans="1:17" ht="11.45" customHeight="1" x14ac:dyDescent="0.25">
      <c r="A160" s="47" t="s">
        <v>22</v>
      </c>
      <c r="B160" s="46">
        <f t="shared" ref="B160:Q160" si="40">IF(B42=0,0,B42/B$17)</f>
        <v>8.1979751607927642E-2</v>
      </c>
      <c r="C160" s="46">
        <f t="shared" si="40"/>
        <v>5.5770993261422798E-2</v>
      </c>
      <c r="D160" s="46">
        <f t="shared" si="40"/>
        <v>6.8083104784301185E-2</v>
      </c>
      <c r="E160" s="46">
        <f t="shared" si="40"/>
        <v>6.9219773104864726E-2</v>
      </c>
      <c r="F160" s="46">
        <f t="shared" si="40"/>
        <v>7.9445398967660633E-2</v>
      </c>
      <c r="G160" s="46">
        <f t="shared" si="40"/>
        <v>8.1228942962039155E-2</v>
      </c>
      <c r="H160" s="46">
        <f t="shared" si="40"/>
        <v>6.8536412726315707E-2</v>
      </c>
      <c r="I160" s="46">
        <f t="shared" si="40"/>
        <v>7.5729717659308499E-2</v>
      </c>
      <c r="J160" s="46">
        <f t="shared" si="40"/>
        <v>4.3158321312297715E-2</v>
      </c>
      <c r="K160" s="46">
        <f t="shared" si="40"/>
        <v>5.7473141107411925E-2</v>
      </c>
      <c r="L160" s="46">
        <f t="shared" si="40"/>
        <v>6.5352619161652512E-2</v>
      </c>
      <c r="M160" s="46">
        <f t="shared" si="40"/>
        <v>6.2557666754847141E-2</v>
      </c>
      <c r="N160" s="46">
        <f t="shared" si="40"/>
        <v>6.7852400272561689E-2</v>
      </c>
      <c r="O160" s="46">
        <f t="shared" si="40"/>
        <v>8.8357371592227174E-2</v>
      </c>
      <c r="P160" s="46">
        <f t="shared" si="40"/>
        <v>7.5368932744536321E-2</v>
      </c>
      <c r="Q160" s="46">
        <f t="shared" si="40"/>
        <v>7.9649140347762451E-2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1317794.4073334818</v>
      </c>
      <c r="C3" s="41">
        <f>TrRoad_act!C57</f>
        <v>1395853.5729167657</v>
      </c>
      <c r="D3" s="41">
        <f>TrRoad_act!D57</f>
        <v>1453287.1503417057</v>
      </c>
      <c r="E3" s="41">
        <f>TrRoad_act!E57</f>
        <v>1532541.1671764301</v>
      </c>
      <c r="F3" s="41">
        <f>TrRoad_act!F57</f>
        <v>1601236.4502759352</v>
      </c>
      <c r="G3" s="41">
        <f>TrRoad_act!G57</f>
        <v>1666392.1378024668</v>
      </c>
      <c r="H3" s="41">
        <f>TrRoad_act!H57</f>
        <v>1748179.3205494389</v>
      </c>
      <c r="I3" s="41">
        <f>TrRoad_act!I57</f>
        <v>1835086.2621628847</v>
      </c>
      <c r="J3" s="41">
        <f>TrRoad_act!J57</f>
        <v>1890173.5397521441</v>
      </c>
      <c r="K3" s="41">
        <f>TrRoad_act!K57</f>
        <v>1871003.3312620153</v>
      </c>
      <c r="L3" s="41">
        <f>TrRoad_act!L57</f>
        <v>1846509.9247961724</v>
      </c>
      <c r="M3" s="41">
        <f>TrRoad_act!M57</f>
        <v>1842008.8819261319</v>
      </c>
      <c r="N3" s="41">
        <f>TrRoad_act!N57</f>
        <v>1761023.8078933838</v>
      </c>
      <c r="O3" s="41">
        <f>TrRoad_act!O57</f>
        <v>1763902.9944117339</v>
      </c>
      <c r="P3" s="41">
        <f>TrRoad_act!P57</f>
        <v>1791470.9500840341</v>
      </c>
      <c r="Q3" s="41">
        <f>TrRoad_act!Q57</f>
        <v>1832707.8864902838</v>
      </c>
    </row>
    <row r="4" spans="1:17" ht="11.45" customHeight="1" x14ac:dyDescent="0.25">
      <c r="A4" s="25" t="s">
        <v>39</v>
      </c>
      <c r="B4" s="40">
        <f>TrRoad_act!B58</f>
        <v>1222180</v>
      </c>
      <c r="C4" s="40">
        <f>TrRoad_act!C58</f>
        <v>1274844</v>
      </c>
      <c r="D4" s="40">
        <f>TrRoad_act!D58</f>
        <v>1321949</v>
      </c>
      <c r="E4" s="40">
        <f>TrRoad_act!E58</f>
        <v>1389922</v>
      </c>
      <c r="F4" s="40">
        <f>TrRoad_act!F58</f>
        <v>1450723</v>
      </c>
      <c r="G4" s="40">
        <f>TrRoad_act!G58</f>
        <v>1511220</v>
      </c>
      <c r="H4" s="40">
        <f>TrRoad_act!H58</f>
        <v>1578357</v>
      </c>
      <c r="I4" s="40">
        <f>TrRoad_act!I58</f>
        <v>1668652</v>
      </c>
      <c r="J4" s="40">
        <f>TrRoad_act!J58</f>
        <v>1715531</v>
      </c>
      <c r="K4" s="40">
        <f>TrRoad_act!K58</f>
        <v>1707118</v>
      </c>
      <c r="L4" s="40">
        <f>TrRoad_act!L58</f>
        <v>1686634</v>
      </c>
      <c r="M4" s="40">
        <f>TrRoad_act!M58</f>
        <v>1683177</v>
      </c>
      <c r="N4" s="40">
        <f>TrRoad_act!N58</f>
        <v>1610669</v>
      </c>
      <c r="O4" s="40">
        <f>TrRoad_act!O58</f>
        <v>1611667</v>
      </c>
      <c r="P4" s="40">
        <f>TrRoad_act!P58</f>
        <v>1636360</v>
      </c>
      <c r="Q4" s="40">
        <f>TrRoad_act!Q58</f>
        <v>1660592</v>
      </c>
    </row>
    <row r="5" spans="1:17" ht="11.45" customHeight="1" x14ac:dyDescent="0.25">
      <c r="A5" s="23" t="s">
        <v>30</v>
      </c>
      <c r="B5" s="39">
        <f>TrRoad_act!B59</f>
        <v>81543</v>
      </c>
      <c r="C5" s="39">
        <f>TrRoad_act!C59</f>
        <v>81138</v>
      </c>
      <c r="D5" s="39">
        <f>TrRoad_act!D59</f>
        <v>85217</v>
      </c>
      <c r="E5" s="39">
        <f>TrRoad_act!E59</f>
        <v>99137</v>
      </c>
      <c r="F5" s="39">
        <f>TrRoad_act!F59</f>
        <v>112907</v>
      </c>
      <c r="G5" s="39">
        <f>TrRoad_act!G59</f>
        <v>128382</v>
      </c>
      <c r="H5" s="39">
        <f>TrRoad_act!H59</f>
        <v>143486</v>
      </c>
      <c r="I5" s="39">
        <f>TrRoad_act!I59</f>
        <v>149590</v>
      </c>
      <c r="J5" s="39">
        <f>TrRoad_act!J59</f>
        <v>155409</v>
      </c>
      <c r="K5" s="39">
        <f>TrRoad_act!K59</f>
        <v>157018</v>
      </c>
      <c r="L5" s="39">
        <f>TrRoad_act!L59</f>
        <v>156729</v>
      </c>
      <c r="M5" s="39">
        <f>TrRoad_act!M59</f>
        <v>156320</v>
      </c>
      <c r="N5" s="39">
        <f>TrRoad_act!N59</f>
        <v>156981</v>
      </c>
      <c r="O5" s="39">
        <f>TrRoad_act!O59</f>
        <v>154782</v>
      </c>
      <c r="P5" s="39">
        <f>TrRoad_act!P59</f>
        <v>153053</v>
      </c>
      <c r="Q5" s="39">
        <f>TrRoad_act!Q59</f>
        <v>151277</v>
      </c>
    </row>
    <row r="6" spans="1:17" ht="11.45" customHeight="1" x14ac:dyDescent="0.25">
      <c r="A6" s="19" t="s">
        <v>29</v>
      </c>
      <c r="B6" s="38">
        <f>TrRoad_act!B60</f>
        <v>1132000</v>
      </c>
      <c r="C6" s="38">
        <f>TrRoad_act!C60</f>
        <v>1185000</v>
      </c>
      <c r="D6" s="38">
        <f>TrRoad_act!D60</f>
        <v>1228000</v>
      </c>
      <c r="E6" s="38">
        <f>TrRoad_act!E60</f>
        <v>1282000</v>
      </c>
      <c r="F6" s="38">
        <f>TrRoad_act!F60</f>
        <v>1329000</v>
      </c>
      <c r="G6" s="38">
        <f>TrRoad_act!G60</f>
        <v>1374000</v>
      </c>
      <c r="H6" s="38">
        <f>TrRoad_act!H60</f>
        <v>1426000</v>
      </c>
      <c r="I6" s="38">
        <f>TrRoad_act!I60</f>
        <v>1510000</v>
      </c>
      <c r="J6" s="38">
        <f>TrRoad_act!J60</f>
        <v>1551000</v>
      </c>
      <c r="K6" s="38">
        <f>TrRoad_act!K60</f>
        <v>1541000</v>
      </c>
      <c r="L6" s="38">
        <f>TrRoad_act!L60</f>
        <v>1521000</v>
      </c>
      <c r="M6" s="38">
        <f>TrRoad_act!M60</f>
        <v>1518000</v>
      </c>
      <c r="N6" s="38">
        <f>TrRoad_act!N60</f>
        <v>1445000</v>
      </c>
      <c r="O6" s="38">
        <f>TrRoad_act!O60</f>
        <v>1448000</v>
      </c>
      <c r="P6" s="38">
        <f>TrRoad_act!P60</f>
        <v>1474000</v>
      </c>
      <c r="Q6" s="38">
        <f>TrRoad_act!Q60</f>
        <v>1499802</v>
      </c>
    </row>
    <row r="7" spans="1:17" ht="11.45" customHeight="1" x14ac:dyDescent="0.25">
      <c r="A7" s="62" t="s">
        <v>59</v>
      </c>
      <c r="B7" s="42">
        <f>TrRoad_act!B61</f>
        <v>891000</v>
      </c>
      <c r="C7" s="42">
        <f>TrRoad_act!C61</f>
        <v>912363</v>
      </c>
      <c r="D7" s="42">
        <f>TrRoad_act!D61</f>
        <v>922888</v>
      </c>
      <c r="E7" s="42">
        <f>TrRoad_act!E61</f>
        <v>934593</v>
      </c>
      <c r="F7" s="42">
        <f>TrRoad_act!F61</f>
        <v>934563</v>
      </c>
      <c r="G7" s="42">
        <f>TrRoad_act!G61</f>
        <v>935751</v>
      </c>
      <c r="H7" s="42">
        <f>TrRoad_act!H61</f>
        <v>936556</v>
      </c>
      <c r="I7" s="42">
        <f>TrRoad_act!I61</f>
        <v>949694</v>
      </c>
      <c r="J7" s="42">
        <f>TrRoad_act!J61</f>
        <v>952727</v>
      </c>
      <c r="K7" s="42">
        <f>TrRoad_act!K61</f>
        <v>923553</v>
      </c>
      <c r="L7" s="42">
        <f>TrRoad_act!L61</f>
        <v>909206</v>
      </c>
      <c r="M7" s="42">
        <f>TrRoad_act!M61</f>
        <v>896079</v>
      </c>
      <c r="N7" s="42">
        <f>TrRoad_act!N61</f>
        <v>827557</v>
      </c>
      <c r="O7" s="42">
        <f>TrRoad_act!O61</f>
        <v>815259</v>
      </c>
      <c r="P7" s="42">
        <f>TrRoad_act!P61</f>
        <v>794164</v>
      </c>
      <c r="Q7" s="42">
        <f>TrRoad_act!Q61</f>
        <v>773482</v>
      </c>
    </row>
    <row r="8" spans="1:17" ht="11.45" customHeight="1" x14ac:dyDescent="0.25">
      <c r="A8" s="62" t="s">
        <v>58</v>
      </c>
      <c r="B8" s="42">
        <f>TrRoad_act!B62</f>
        <v>228000</v>
      </c>
      <c r="C8" s="42">
        <f>TrRoad_act!C62</f>
        <v>257713</v>
      </c>
      <c r="D8" s="42">
        <f>TrRoad_act!D62</f>
        <v>289205</v>
      </c>
      <c r="E8" s="42">
        <f>TrRoad_act!E62</f>
        <v>330611</v>
      </c>
      <c r="F8" s="42">
        <f>TrRoad_act!F62</f>
        <v>372842</v>
      </c>
      <c r="G8" s="42">
        <f>TrRoad_act!G62</f>
        <v>409147</v>
      </c>
      <c r="H8" s="42">
        <f>TrRoad_act!H62</f>
        <v>440278</v>
      </c>
      <c r="I8" s="42">
        <f>TrRoad_act!I62</f>
        <v>490352</v>
      </c>
      <c r="J8" s="42">
        <f>TrRoad_act!J62</f>
        <v>506769</v>
      </c>
      <c r="K8" s="42">
        <f>TrRoad_act!K62</f>
        <v>508721</v>
      </c>
      <c r="L8" s="42">
        <f>TrRoad_act!L62</f>
        <v>519547</v>
      </c>
      <c r="M8" s="42">
        <f>TrRoad_act!M62</f>
        <v>531045</v>
      </c>
      <c r="N8" s="42">
        <f>TrRoad_act!N62</f>
        <v>533184</v>
      </c>
      <c r="O8" s="42">
        <f>TrRoad_act!O62</f>
        <v>550348</v>
      </c>
      <c r="P8" s="42">
        <f>TrRoad_act!P62</f>
        <v>592209</v>
      </c>
      <c r="Q8" s="42">
        <f>TrRoad_act!Q62</f>
        <v>633584</v>
      </c>
    </row>
    <row r="9" spans="1:17" ht="11.45" customHeight="1" x14ac:dyDescent="0.25">
      <c r="A9" s="62" t="s">
        <v>57</v>
      </c>
      <c r="B9" s="42">
        <f>TrRoad_act!B63</f>
        <v>13000</v>
      </c>
      <c r="C9" s="42">
        <f>TrRoad_act!C63</f>
        <v>14924</v>
      </c>
      <c r="D9" s="42">
        <f>TrRoad_act!D63</f>
        <v>15907</v>
      </c>
      <c r="E9" s="42">
        <f>TrRoad_act!E63</f>
        <v>16796</v>
      </c>
      <c r="F9" s="42">
        <f>TrRoad_act!F63</f>
        <v>21595</v>
      </c>
      <c r="G9" s="42">
        <f>TrRoad_act!G63</f>
        <v>29102</v>
      </c>
      <c r="H9" s="42">
        <f>TrRoad_act!H63</f>
        <v>49166</v>
      </c>
      <c r="I9" s="42">
        <f>TrRoad_act!I63</f>
        <v>69954</v>
      </c>
      <c r="J9" s="42">
        <f>TrRoad_act!J63</f>
        <v>91504</v>
      </c>
      <c r="K9" s="42">
        <f>TrRoad_act!K63</f>
        <v>108712</v>
      </c>
      <c r="L9" s="42">
        <f>TrRoad_act!L63</f>
        <v>92222</v>
      </c>
      <c r="M9" s="42">
        <f>TrRoad_act!M63</f>
        <v>90851</v>
      </c>
      <c r="N9" s="42">
        <f>TrRoad_act!N63</f>
        <v>84191</v>
      </c>
      <c r="O9" s="42">
        <f>TrRoad_act!O63</f>
        <v>82316</v>
      </c>
      <c r="P9" s="42">
        <f>TrRoad_act!P63</f>
        <v>87488</v>
      </c>
      <c r="Q9" s="42">
        <f>TrRoad_act!Q63</f>
        <v>92481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14</v>
      </c>
      <c r="L10" s="42">
        <f>TrRoad_act!L64</f>
        <v>25</v>
      </c>
      <c r="M10" s="42">
        <f>TrRoad_act!M64</f>
        <v>25</v>
      </c>
      <c r="N10" s="42">
        <f>TrRoad_act!N64</f>
        <v>35</v>
      </c>
      <c r="O10" s="42">
        <f>TrRoad_act!O64</f>
        <v>39</v>
      </c>
      <c r="P10" s="42">
        <f>TrRoad_act!P64</f>
        <v>51</v>
      </c>
      <c r="Q10" s="42">
        <f>TrRoad_act!Q64</f>
        <v>50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0</v>
      </c>
      <c r="P11" s="42">
        <f>TrRoad_act!P65</f>
        <v>3</v>
      </c>
      <c r="Q11" s="42">
        <f>TrRoad_act!Q65</f>
        <v>42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0</v>
      </c>
      <c r="M12" s="42">
        <f>TrRoad_act!M66</f>
        <v>0</v>
      </c>
      <c r="N12" s="42">
        <f>TrRoad_act!N66</f>
        <v>33</v>
      </c>
      <c r="O12" s="42">
        <f>TrRoad_act!O66</f>
        <v>38</v>
      </c>
      <c r="P12" s="42">
        <f>TrRoad_act!P66</f>
        <v>85</v>
      </c>
      <c r="Q12" s="42">
        <f>TrRoad_act!Q66</f>
        <v>163</v>
      </c>
    </row>
    <row r="13" spans="1:17" ht="11.45" customHeight="1" x14ac:dyDescent="0.25">
      <c r="A13" s="19" t="s">
        <v>28</v>
      </c>
      <c r="B13" s="38">
        <f>TrRoad_act!B67</f>
        <v>8637</v>
      </c>
      <c r="C13" s="38">
        <f>TrRoad_act!C67</f>
        <v>8706</v>
      </c>
      <c r="D13" s="38">
        <f>TrRoad_act!D67</f>
        <v>8732</v>
      </c>
      <c r="E13" s="38">
        <f>TrRoad_act!E67</f>
        <v>8785</v>
      </c>
      <c r="F13" s="38">
        <f>TrRoad_act!F67</f>
        <v>8816</v>
      </c>
      <c r="G13" s="38">
        <f>TrRoad_act!G67</f>
        <v>8838</v>
      </c>
      <c r="H13" s="38">
        <f>TrRoad_act!H67</f>
        <v>8871</v>
      </c>
      <c r="I13" s="38">
        <f>TrRoad_act!I67</f>
        <v>9062</v>
      </c>
      <c r="J13" s="38">
        <f>TrRoad_act!J67</f>
        <v>9122</v>
      </c>
      <c r="K13" s="38">
        <f>TrRoad_act!K67</f>
        <v>9100</v>
      </c>
      <c r="L13" s="38">
        <f>TrRoad_act!L67</f>
        <v>8905</v>
      </c>
      <c r="M13" s="38">
        <f>TrRoad_act!M67</f>
        <v>8857</v>
      </c>
      <c r="N13" s="38">
        <f>TrRoad_act!N67</f>
        <v>8688</v>
      </c>
      <c r="O13" s="38">
        <f>TrRoad_act!O67</f>
        <v>8885</v>
      </c>
      <c r="P13" s="38">
        <f>TrRoad_act!P67</f>
        <v>9307</v>
      </c>
      <c r="Q13" s="38">
        <f>TrRoad_act!Q67</f>
        <v>9513</v>
      </c>
    </row>
    <row r="14" spans="1:17" ht="11.45" customHeight="1" x14ac:dyDescent="0.25">
      <c r="A14" s="62" t="s">
        <v>59</v>
      </c>
      <c r="B14" s="37">
        <f>TrRoad_act!B68</f>
        <v>40</v>
      </c>
      <c r="C14" s="37">
        <f>TrRoad_act!C68</f>
        <v>42</v>
      </c>
      <c r="D14" s="37">
        <f>TrRoad_act!D68</f>
        <v>43</v>
      </c>
      <c r="E14" s="37">
        <f>TrRoad_act!E68</f>
        <v>42</v>
      </c>
      <c r="F14" s="37">
        <f>TrRoad_act!F68</f>
        <v>40</v>
      </c>
      <c r="G14" s="37">
        <f>TrRoad_act!G68</f>
        <v>41</v>
      </c>
      <c r="H14" s="37">
        <f>TrRoad_act!H68</f>
        <v>42</v>
      </c>
      <c r="I14" s="37">
        <f>TrRoad_act!I68</f>
        <v>39</v>
      </c>
      <c r="J14" s="37">
        <f>TrRoad_act!J68</f>
        <v>44</v>
      </c>
      <c r="K14" s="37">
        <f>TrRoad_act!K68</f>
        <v>41</v>
      </c>
      <c r="L14" s="37">
        <f>TrRoad_act!L68</f>
        <v>39</v>
      </c>
      <c r="M14" s="37">
        <f>TrRoad_act!M68</f>
        <v>36</v>
      </c>
      <c r="N14" s="37">
        <f>TrRoad_act!N68</f>
        <v>36</v>
      </c>
      <c r="O14" s="37">
        <f>TrRoad_act!O68</f>
        <v>42</v>
      </c>
      <c r="P14" s="37">
        <f>TrRoad_act!P68</f>
        <v>40</v>
      </c>
      <c r="Q14" s="37">
        <f>TrRoad_act!Q68</f>
        <v>37</v>
      </c>
    </row>
    <row r="15" spans="1:17" ht="11.45" customHeight="1" x14ac:dyDescent="0.25">
      <c r="A15" s="62" t="s">
        <v>58</v>
      </c>
      <c r="B15" s="37">
        <f>TrRoad_act!B69</f>
        <v>8597</v>
      </c>
      <c r="C15" s="37">
        <f>TrRoad_act!C69</f>
        <v>8664</v>
      </c>
      <c r="D15" s="37">
        <f>TrRoad_act!D69</f>
        <v>8689</v>
      </c>
      <c r="E15" s="37">
        <f>TrRoad_act!E69</f>
        <v>8743</v>
      </c>
      <c r="F15" s="37">
        <f>TrRoad_act!F69</f>
        <v>8776</v>
      </c>
      <c r="G15" s="37">
        <f>TrRoad_act!G69</f>
        <v>8797</v>
      </c>
      <c r="H15" s="37">
        <f>TrRoad_act!H69</f>
        <v>8829</v>
      </c>
      <c r="I15" s="37">
        <f>TrRoad_act!I69</f>
        <v>9022</v>
      </c>
      <c r="J15" s="37">
        <f>TrRoad_act!J69</f>
        <v>9077</v>
      </c>
      <c r="K15" s="37">
        <f>TrRoad_act!K69</f>
        <v>9000</v>
      </c>
      <c r="L15" s="37">
        <f>TrRoad_act!L69</f>
        <v>8807</v>
      </c>
      <c r="M15" s="37">
        <f>TrRoad_act!M69</f>
        <v>8762</v>
      </c>
      <c r="N15" s="37">
        <f>TrRoad_act!N69</f>
        <v>8578</v>
      </c>
      <c r="O15" s="37">
        <f>TrRoad_act!O69</f>
        <v>8677</v>
      </c>
      <c r="P15" s="37">
        <f>TrRoad_act!P69</f>
        <v>8920</v>
      </c>
      <c r="Q15" s="37">
        <f>TrRoad_act!Q69</f>
        <v>9130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1</v>
      </c>
      <c r="J16" s="37">
        <f>TrRoad_act!J70</f>
        <v>1</v>
      </c>
      <c r="K16" s="37">
        <f>TrRoad_act!K70</f>
        <v>1</v>
      </c>
      <c r="L16" s="37">
        <f>TrRoad_act!L70</f>
        <v>1</v>
      </c>
      <c r="M16" s="37">
        <f>TrRoad_act!M70</f>
        <v>2</v>
      </c>
      <c r="N16" s="37">
        <f>TrRoad_act!N70</f>
        <v>2</v>
      </c>
      <c r="O16" s="37">
        <f>TrRoad_act!O70</f>
        <v>13</v>
      </c>
      <c r="P16" s="37">
        <f>TrRoad_act!P70</f>
        <v>15</v>
      </c>
      <c r="Q16" s="37">
        <f>TrRoad_act!Q70</f>
        <v>15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58</v>
      </c>
      <c r="L17" s="37">
        <f>TrRoad_act!L71</f>
        <v>58</v>
      </c>
      <c r="M17" s="37">
        <f>TrRoad_act!M71</f>
        <v>57</v>
      </c>
      <c r="N17" s="37">
        <f>TrRoad_act!N71</f>
        <v>72</v>
      </c>
      <c r="O17" s="37">
        <f>TrRoad_act!O71</f>
        <v>153</v>
      </c>
      <c r="P17" s="37">
        <f>TrRoad_act!P71</f>
        <v>332</v>
      </c>
      <c r="Q17" s="37">
        <f>TrRoad_act!Q71</f>
        <v>329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0</v>
      </c>
      <c r="K18" s="37">
        <f>TrRoad_act!K72</f>
        <v>0</v>
      </c>
      <c r="L18" s="37">
        <f>TrRoad_act!L72</f>
        <v>0</v>
      </c>
      <c r="M18" s="37">
        <f>TrRoad_act!M72</f>
        <v>0</v>
      </c>
      <c r="N18" s="37">
        <f>TrRoad_act!N72</f>
        <v>0</v>
      </c>
      <c r="O18" s="37">
        <f>TrRoad_act!O72</f>
        <v>0</v>
      </c>
      <c r="P18" s="37">
        <f>TrRoad_act!P72</f>
        <v>0</v>
      </c>
      <c r="Q18" s="37">
        <f>TrRoad_act!Q72</f>
        <v>2</v>
      </c>
    </row>
    <row r="19" spans="1:17" ht="11.45" customHeight="1" x14ac:dyDescent="0.25">
      <c r="A19" s="25" t="s">
        <v>18</v>
      </c>
      <c r="B19" s="40">
        <f>TrRoad_act!B73</f>
        <v>95614.407333481824</v>
      </c>
      <c r="C19" s="40">
        <f>TrRoad_act!C73</f>
        <v>121009.57291676578</v>
      </c>
      <c r="D19" s="40">
        <f>TrRoad_act!D73</f>
        <v>131338.15034170565</v>
      </c>
      <c r="E19" s="40">
        <f>TrRoad_act!E73</f>
        <v>142619.16717643006</v>
      </c>
      <c r="F19" s="40">
        <f>TrRoad_act!F73</f>
        <v>150513.45027593532</v>
      </c>
      <c r="G19" s="40">
        <f>TrRoad_act!G73</f>
        <v>155172.13780246675</v>
      </c>
      <c r="H19" s="40">
        <f>TrRoad_act!H73</f>
        <v>169822.320549439</v>
      </c>
      <c r="I19" s="40">
        <f>TrRoad_act!I73</f>
        <v>166434.26216288464</v>
      </c>
      <c r="J19" s="40">
        <f>TrRoad_act!J73</f>
        <v>174642.5397521441</v>
      </c>
      <c r="K19" s="40">
        <f>TrRoad_act!K73</f>
        <v>163885.33126201533</v>
      </c>
      <c r="L19" s="40">
        <f>TrRoad_act!L73</f>
        <v>159875.92479617239</v>
      </c>
      <c r="M19" s="40">
        <f>TrRoad_act!M73</f>
        <v>158831.88192613178</v>
      </c>
      <c r="N19" s="40">
        <f>TrRoad_act!N73</f>
        <v>150354.80789338384</v>
      </c>
      <c r="O19" s="40">
        <f>TrRoad_act!O73</f>
        <v>152235.99441173399</v>
      </c>
      <c r="P19" s="40">
        <f>TrRoad_act!P73</f>
        <v>155110.95008403412</v>
      </c>
      <c r="Q19" s="40">
        <f>TrRoad_act!Q73</f>
        <v>172115.88649028382</v>
      </c>
    </row>
    <row r="20" spans="1:17" ht="11.45" customHeight="1" x14ac:dyDescent="0.25">
      <c r="A20" s="23" t="s">
        <v>27</v>
      </c>
      <c r="B20" s="39">
        <f>TrRoad_act!B74</f>
        <v>60996</v>
      </c>
      <c r="C20" s="39">
        <f>TrRoad_act!C74</f>
        <v>74427</v>
      </c>
      <c r="D20" s="39">
        <f>TrRoad_act!D74</f>
        <v>80420</v>
      </c>
      <c r="E20" s="39">
        <f>TrRoad_act!E74</f>
        <v>87048</v>
      </c>
      <c r="F20" s="39">
        <f>TrRoad_act!F74</f>
        <v>92541</v>
      </c>
      <c r="G20" s="39">
        <f>TrRoad_act!G74</f>
        <v>97814</v>
      </c>
      <c r="H20" s="39">
        <f>TrRoad_act!H74</f>
        <v>103721</v>
      </c>
      <c r="I20" s="39">
        <f>TrRoad_act!I74</f>
        <v>100749</v>
      </c>
      <c r="J20" s="39">
        <f>TrRoad_act!J74</f>
        <v>105158</v>
      </c>
      <c r="K20" s="39">
        <f>TrRoad_act!K74</f>
        <v>103846</v>
      </c>
      <c r="L20" s="39">
        <f>TrRoad_act!L74</f>
        <v>98978</v>
      </c>
      <c r="M20" s="39">
        <f>TrRoad_act!M74</f>
        <v>97212</v>
      </c>
      <c r="N20" s="39">
        <f>TrRoad_act!N74</f>
        <v>90267</v>
      </c>
      <c r="O20" s="39">
        <f>TrRoad_act!O74</f>
        <v>90219</v>
      </c>
      <c r="P20" s="39">
        <f>TrRoad_act!P74</f>
        <v>91602</v>
      </c>
      <c r="Q20" s="39">
        <f>TrRoad_act!Q74</f>
        <v>107381</v>
      </c>
    </row>
    <row r="21" spans="1:17" ht="11.45" customHeight="1" x14ac:dyDescent="0.25">
      <c r="A21" s="62" t="s">
        <v>59</v>
      </c>
      <c r="B21" s="42">
        <f>TrRoad_act!B75</f>
        <v>11402</v>
      </c>
      <c r="C21" s="42">
        <f>TrRoad_act!C75</f>
        <v>13677</v>
      </c>
      <c r="D21" s="42">
        <f>TrRoad_act!D75</f>
        <v>13325</v>
      </c>
      <c r="E21" s="42">
        <f>TrRoad_act!E75</f>
        <v>12695</v>
      </c>
      <c r="F21" s="42">
        <f>TrRoad_act!F75</f>
        <v>11827</v>
      </c>
      <c r="G21" s="42">
        <f>TrRoad_act!G75</f>
        <v>11103</v>
      </c>
      <c r="H21" s="42">
        <f>TrRoad_act!H75</f>
        <v>10873</v>
      </c>
      <c r="I21" s="42">
        <f>TrRoad_act!I75</f>
        <v>8590</v>
      </c>
      <c r="J21" s="42">
        <f>TrRoad_act!J75</f>
        <v>8480</v>
      </c>
      <c r="K21" s="42">
        <f>TrRoad_act!K75</f>
        <v>7672</v>
      </c>
      <c r="L21" s="42">
        <f>TrRoad_act!L75</f>
        <v>6878</v>
      </c>
      <c r="M21" s="42">
        <f>TrRoad_act!M75</f>
        <v>6465</v>
      </c>
      <c r="N21" s="42">
        <f>TrRoad_act!N75</f>
        <v>4648</v>
      </c>
      <c r="O21" s="42">
        <f>TrRoad_act!O75</f>
        <v>4497</v>
      </c>
      <c r="P21" s="42">
        <f>TrRoad_act!P75</f>
        <v>4482</v>
      </c>
      <c r="Q21" s="42">
        <f>TrRoad_act!Q75</f>
        <v>4404</v>
      </c>
    </row>
    <row r="22" spans="1:17" ht="11.45" customHeight="1" x14ac:dyDescent="0.25">
      <c r="A22" s="62" t="s">
        <v>58</v>
      </c>
      <c r="B22" s="42">
        <f>TrRoad_act!B76</f>
        <v>49594</v>
      </c>
      <c r="C22" s="42">
        <f>TrRoad_act!C76</f>
        <v>60750</v>
      </c>
      <c r="D22" s="42">
        <f>TrRoad_act!D76</f>
        <v>67095</v>
      </c>
      <c r="E22" s="42">
        <f>TrRoad_act!E76</f>
        <v>74351</v>
      </c>
      <c r="F22" s="42">
        <f>TrRoad_act!F76</f>
        <v>80712</v>
      </c>
      <c r="G22" s="42">
        <f>TrRoad_act!G76</f>
        <v>86708</v>
      </c>
      <c r="H22" s="42">
        <f>TrRoad_act!H76</f>
        <v>92845</v>
      </c>
      <c r="I22" s="42">
        <f>TrRoad_act!I76</f>
        <v>91958</v>
      </c>
      <c r="J22" s="42">
        <f>TrRoad_act!J76</f>
        <v>96163</v>
      </c>
      <c r="K22" s="42">
        <f>TrRoad_act!K76</f>
        <v>95484</v>
      </c>
      <c r="L22" s="42">
        <f>TrRoad_act!L76</f>
        <v>91375</v>
      </c>
      <c r="M22" s="42">
        <f>TrRoad_act!M76</f>
        <v>90063</v>
      </c>
      <c r="N22" s="42">
        <f>TrRoad_act!N76</f>
        <v>84920</v>
      </c>
      <c r="O22" s="42">
        <f>TrRoad_act!O76</f>
        <v>84957</v>
      </c>
      <c r="P22" s="42">
        <f>TrRoad_act!P76</f>
        <v>86288</v>
      </c>
      <c r="Q22" s="42">
        <f>TrRoad_act!Q76</f>
        <v>102048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198</v>
      </c>
      <c r="J23" s="42">
        <f>TrRoad_act!J77</f>
        <v>510</v>
      </c>
      <c r="K23" s="42">
        <f>TrRoad_act!K77</f>
        <v>641</v>
      </c>
      <c r="L23" s="42">
        <f>TrRoad_act!L77</f>
        <v>668</v>
      </c>
      <c r="M23" s="42">
        <f>TrRoad_act!M77</f>
        <v>628</v>
      </c>
      <c r="N23" s="42">
        <f>TrRoad_act!N77</f>
        <v>621</v>
      </c>
      <c r="O23" s="42">
        <f>TrRoad_act!O77</f>
        <v>687</v>
      </c>
      <c r="P23" s="42">
        <f>TrRoad_act!P77</f>
        <v>753</v>
      </c>
      <c r="Q23" s="42">
        <f>TrRoad_act!Q77</f>
        <v>818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43</v>
      </c>
      <c r="L24" s="42">
        <f>TrRoad_act!L78</f>
        <v>51</v>
      </c>
      <c r="M24" s="42">
        <f>TrRoad_act!M78</f>
        <v>51</v>
      </c>
      <c r="N24" s="42">
        <f>TrRoad_act!N78</f>
        <v>71</v>
      </c>
      <c r="O24" s="42">
        <f>TrRoad_act!O78</f>
        <v>71</v>
      </c>
      <c r="P24" s="42">
        <f>TrRoad_act!P78</f>
        <v>71</v>
      </c>
      <c r="Q24" s="42">
        <f>TrRoad_act!Q78</f>
        <v>75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2</v>
      </c>
      <c r="F25" s="42">
        <f>TrRoad_act!F79</f>
        <v>2</v>
      </c>
      <c r="G25" s="42">
        <f>TrRoad_act!G79</f>
        <v>3</v>
      </c>
      <c r="H25" s="42">
        <f>TrRoad_act!H79</f>
        <v>3</v>
      </c>
      <c r="I25" s="42">
        <f>TrRoad_act!I79</f>
        <v>3</v>
      </c>
      <c r="J25" s="42">
        <f>TrRoad_act!J79</f>
        <v>5</v>
      </c>
      <c r="K25" s="42">
        <f>TrRoad_act!K79</f>
        <v>6</v>
      </c>
      <c r="L25" s="42">
        <f>TrRoad_act!L79</f>
        <v>6</v>
      </c>
      <c r="M25" s="42">
        <f>TrRoad_act!M79</f>
        <v>5</v>
      </c>
      <c r="N25" s="42">
        <f>TrRoad_act!N79</f>
        <v>7</v>
      </c>
      <c r="O25" s="42">
        <f>TrRoad_act!O79</f>
        <v>7</v>
      </c>
      <c r="P25" s="42">
        <f>TrRoad_act!P79</f>
        <v>8</v>
      </c>
      <c r="Q25" s="42">
        <f>TrRoad_act!Q79</f>
        <v>36</v>
      </c>
    </row>
    <row r="26" spans="1:17" ht="11.45" customHeight="1" x14ac:dyDescent="0.25">
      <c r="A26" s="19" t="s">
        <v>24</v>
      </c>
      <c r="B26" s="38">
        <f>TrRoad_act!B80</f>
        <v>34618.407333481824</v>
      </c>
      <c r="C26" s="38">
        <f>TrRoad_act!C80</f>
        <v>46582.572916765777</v>
      </c>
      <c r="D26" s="38">
        <f>TrRoad_act!D80</f>
        <v>50918.150341705667</v>
      </c>
      <c r="E26" s="38">
        <f>TrRoad_act!E80</f>
        <v>55571.167176430063</v>
      </c>
      <c r="F26" s="38">
        <f>TrRoad_act!F80</f>
        <v>57972.450275935313</v>
      </c>
      <c r="G26" s="38">
        <f>TrRoad_act!G80</f>
        <v>57358.13780246675</v>
      </c>
      <c r="H26" s="38">
        <f>TrRoad_act!H80</f>
        <v>66101.320549439013</v>
      </c>
      <c r="I26" s="38">
        <f>TrRoad_act!I80</f>
        <v>65685.262162884639</v>
      </c>
      <c r="J26" s="38">
        <f>TrRoad_act!J80</f>
        <v>69484.539752144105</v>
      </c>
      <c r="K26" s="38">
        <f>TrRoad_act!K80</f>
        <v>60039.331262015345</v>
      </c>
      <c r="L26" s="38">
        <f>TrRoad_act!L80</f>
        <v>60897.924796172381</v>
      </c>
      <c r="M26" s="38">
        <f>TrRoad_act!M80</f>
        <v>61619.881926131791</v>
      </c>
      <c r="N26" s="38">
        <f>TrRoad_act!N80</f>
        <v>60087.807893383848</v>
      </c>
      <c r="O26" s="38">
        <f>TrRoad_act!O80</f>
        <v>62016.994411733976</v>
      </c>
      <c r="P26" s="38">
        <f>TrRoad_act!P80</f>
        <v>63508.950084034121</v>
      </c>
      <c r="Q26" s="38">
        <f>TrRoad_act!Q80</f>
        <v>64734.886490283825</v>
      </c>
    </row>
    <row r="27" spans="1:17" ht="11.45" customHeight="1" x14ac:dyDescent="0.25">
      <c r="A27" s="17" t="s">
        <v>23</v>
      </c>
      <c r="B27" s="37">
        <f>TrRoad_act!B81</f>
        <v>30822</v>
      </c>
      <c r="C27" s="37">
        <f>TrRoad_act!C81</f>
        <v>42545.000000000015</v>
      </c>
      <c r="D27" s="37">
        <f>TrRoad_act!D81</f>
        <v>46686</v>
      </c>
      <c r="E27" s="37">
        <f>TrRoad_act!E81</f>
        <v>51257</v>
      </c>
      <c r="F27" s="37">
        <f>TrRoad_act!F81</f>
        <v>52944</v>
      </c>
      <c r="G27" s="37">
        <f>TrRoad_act!G81</f>
        <v>52170</v>
      </c>
      <c r="H27" s="37">
        <f>TrRoad_act!H81</f>
        <v>61359</v>
      </c>
      <c r="I27" s="37">
        <f>TrRoad_act!I81</f>
        <v>60705</v>
      </c>
      <c r="J27" s="37">
        <f>TrRoad_act!J81</f>
        <v>66131</v>
      </c>
      <c r="K27" s="37">
        <f>TrRoad_act!K81</f>
        <v>57127</v>
      </c>
      <c r="L27" s="37">
        <f>TrRoad_act!L81</f>
        <v>58071</v>
      </c>
      <c r="M27" s="37">
        <f>TrRoad_act!M81</f>
        <v>58801</v>
      </c>
      <c r="N27" s="37">
        <f>TrRoad_act!N81</f>
        <v>57335</v>
      </c>
      <c r="O27" s="37">
        <f>TrRoad_act!O81</f>
        <v>59107</v>
      </c>
      <c r="P27" s="37">
        <f>TrRoad_act!P81</f>
        <v>60458</v>
      </c>
      <c r="Q27" s="37">
        <f>TrRoad_act!Q81</f>
        <v>61213</v>
      </c>
    </row>
    <row r="28" spans="1:17" ht="11.45" customHeight="1" x14ac:dyDescent="0.25">
      <c r="A28" s="15" t="s">
        <v>22</v>
      </c>
      <c r="B28" s="36">
        <f>TrRoad_act!B82</f>
        <v>3796.4073334818258</v>
      </c>
      <c r="C28" s="36">
        <f>TrRoad_act!C82</f>
        <v>4037.5729167657605</v>
      </c>
      <c r="D28" s="36">
        <f>TrRoad_act!D82</f>
        <v>4232.1503417056647</v>
      </c>
      <c r="E28" s="36">
        <f>TrRoad_act!E82</f>
        <v>4314.1671764300645</v>
      </c>
      <c r="F28" s="36">
        <f>TrRoad_act!F82</f>
        <v>5028.4502759353118</v>
      </c>
      <c r="G28" s="36">
        <f>TrRoad_act!G82</f>
        <v>5188.1378024667492</v>
      </c>
      <c r="H28" s="36">
        <f>TrRoad_act!H82</f>
        <v>4742.3205494390113</v>
      </c>
      <c r="I28" s="36">
        <f>TrRoad_act!I82</f>
        <v>4980.2621628846327</v>
      </c>
      <c r="J28" s="36">
        <f>TrRoad_act!J82</f>
        <v>3353.5397521441109</v>
      </c>
      <c r="K28" s="36">
        <f>TrRoad_act!K82</f>
        <v>2912.3312620153479</v>
      </c>
      <c r="L28" s="36">
        <f>TrRoad_act!L82</f>
        <v>2826.924796172379</v>
      </c>
      <c r="M28" s="36">
        <f>TrRoad_act!M82</f>
        <v>2818.8819261317908</v>
      </c>
      <c r="N28" s="36">
        <f>TrRoad_act!N82</f>
        <v>2752.8078933838492</v>
      </c>
      <c r="O28" s="36">
        <f>TrRoad_act!O82</f>
        <v>2909.9944117339796</v>
      </c>
      <c r="P28" s="36">
        <f>TrRoad_act!P82</f>
        <v>3050.9500840341202</v>
      </c>
      <c r="Q28" s="36">
        <f>TrRoad_act!Q82</f>
        <v>3521.8864902838277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170980</v>
      </c>
      <c r="D30" s="41">
        <f>TrRoad_act!D111</f>
        <v>145031</v>
      </c>
      <c r="E30" s="41">
        <f>TrRoad_act!E111</f>
        <v>170945</v>
      </c>
      <c r="F30" s="41">
        <f>TrRoad_act!F111</f>
        <v>168962</v>
      </c>
      <c r="G30" s="41">
        <f>TrRoad_act!G111</f>
        <v>175142</v>
      </c>
      <c r="H30" s="41">
        <f>TrRoad_act!H111</f>
        <v>210491</v>
      </c>
      <c r="I30" s="41">
        <f>TrRoad_act!I111</f>
        <v>187592</v>
      </c>
      <c r="J30" s="41">
        <f>TrRoad_act!J111</f>
        <v>174150</v>
      </c>
      <c r="K30" s="41">
        <f>TrRoad_act!K111</f>
        <v>113784</v>
      </c>
      <c r="L30" s="41">
        <f>TrRoad_act!L111</f>
        <v>84997</v>
      </c>
      <c r="M30" s="41">
        <f>TrRoad_act!M111</f>
        <v>89669</v>
      </c>
      <c r="N30" s="41">
        <f>TrRoad_act!N111</f>
        <v>80197</v>
      </c>
      <c r="O30" s="41">
        <f>TrRoad_act!O111</f>
        <v>88825</v>
      </c>
      <c r="P30" s="41">
        <f>TrRoad_act!P111</f>
        <v>116473</v>
      </c>
      <c r="Q30" s="41">
        <f>TrRoad_act!Q111</f>
        <v>141924</v>
      </c>
    </row>
    <row r="31" spans="1:17" ht="11.45" customHeight="1" x14ac:dyDescent="0.25">
      <c r="A31" s="25" t="s">
        <v>39</v>
      </c>
      <c r="B31" s="40"/>
      <c r="C31" s="40">
        <f>TrRoad_act!C112</f>
        <v>140106</v>
      </c>
      <c r="D31" s="40">
        <f>TrRoad_act!D112</f>
        <v>128749</v>
      </c>
      <c r="E31" s="40">
        <f>TrRoad_act!E112</f>
        <v>153107</v>
      </c>
      <c r="F31" s="40">
        <f>TrRoad_act!F112</f>
        <v>153547</v>
      </c>
      <c r="G31" s="40">
        <f>TrRoad_act!G112</f>
        <v>161949</v>
      </c>
      <c r="H31" s="40">
        <f>TrRoad_act!H112</f>
        <v>188213</v>
      </c>
      <c r="I31" s="40">
        <f>TrRoad_act!I112</f>
        <v>174126</v>
      </c>
      <c r="J31" s="40">
        <f>TrRoad_act!J112</f>
        <v>158417</v>
      </c>
      <c r="K31" s="40">
        <f>TrRoad_act!K112</f>
        <v>108079</v>
      </c>
      <c r="L31" s="40">
        <f>TrRoad_act!L112</f>
        <v>80270</v>
      </c>
      <c r="M31" s="40">
        <f>TrRoad_act!M112</f>
        <v>82581</v>
      </c>
      <c r="N31" s="40">
        <f>TrRoad_act!N112</f>
        <v>73317</v>
      </c>
      <c r="O31" s="40">
        <f>TrRoad_act!O112</f>
        <v>77996</v>
      </c>
      <c r="P31" s="40">
        <f>TrRoad_act!P112</f>
        <v>105605</v>
      </c>
      <c r="Q31" s="40">
        <f>TrRoad_act!Q112</f>
        <v>109956</v>
      </c>
    </row>
    <row r="32" spans="1:17" ht="11.45" customHeight="1" x14ac:dyDescent="0.25">
      <c r="A32" s="23" t="s">
        <v>30</v>
      </c>
      <c r="B32" s="39"/>
      <c r="C32" s="39">
        <f>TrRoad_act!C113</f>
        <v>1144</v>
      </c>
      <c r="D32" s="39">
        <f>TrRoad_act!D113</f>
        <v>7414</v>
      </c>
      <c r="E32" s="39">
        <f>TrRoad_act!E113</f>
        <v>21277</v>
      </c>
      <c r="F32" s="39">
        <f>TrRoad_act!F113</f>
        <v>21360</v>
      </c>
      <c r="G32" s="39">
        <f>TrRoad_act!G113</f>
        <v>24037</v>
      </c>
      <c r="H32" s="39">
        <f>TrRoad_act!H113</f>
        <v>23842</v>
      </c>
      <c r="I32" s="39">
        <f>TrRoad_act!I113</f>
        <v>12564</v>
      </c>
      <c r="J32" s="39">
        <f>TrRoad_act!J113</f>
        <v>12335</v>
      </c>
      <c r="K32" s="39">
        <f>TrRoad_act!K113</f>
        <v>6604</v>
      </c>
      <c r="L32" s="39">
        <f>TrRoad_act!L113</f>
        <v>3991</v>
      </c>
      <c r="M32" s="39">
        <f>TrRoad_act!M113</f>
        <v>3816</v>
      </c>
      <c r="N32" s="39">
        <f>TrRoad_act!N113</f>
        <v>4207</v>
      </c>
      <c r="O32" s="39">
        <f>TrRoad_act!O113</f>
        <v>2839</v>
      </c>
      <c r="P32" s="39">
        <f>TrRoad_act!P113</f>
        <v>3437</v>
      </c>
      <c r="Q32" s="39">
        <f>TrRoad_act!Q113</f>
        <v>2115</v>
      </c>
    </row>
    <row r="33" spans="1:17" ht="11.45" customHeight="1" x14ac:dyDescent="0.25">
      <c r="A33" s="19" t="s">
        <v>29</v>
      </c>
      <c r="B33" s="38"/>
      <c r="C33" s="38">
        <f>TrRoad_act!C114</f>
        <v>138431</v>
      </c>
      <c r="D33" s="38">
        <f>TrRoad_act!D114</f>
        <v>120817</v>
      </c>
      <c r="E33" s="38">
        <f>TrRoad_act!E114</f>
        <v>131260</v>
      </c>
      <c r="F33" s="38">
        <f>TrRoad_act!F114</f>
        <v>131618</v>
      </c>
      <c r="G33" s="38">
        <f>TrRoad_act!G114</f>
        <v>137335</v>
      </c>
      <c r="H33" s="38">
        <f>TrRoad_act!H114</f>
        <v>163770</v>
      </c>
      <c r="I33" s="38">
        <f>TrRoad_act!I114</f>
        <v>160794</v>
      </c>
      <c r="J33" s="38">
        <f>TrRoad_act!J114</f>
        <v>145441</v>
      </c>
      <c r="K33" s="38">
        <f>TrRoad_act!K114</f>
        <v>100914</v>
      </c>
      <c r="L33" s="38">
        <f>TrRoad_act!L114</f>
        <v>75894</v>
      </c>
      <c r="M33" s="38">
        <f>TrRoad_act!M114</f>
        <v>78238</v>
      </c>
      <c r="N33" s="38">
        <f>TrRoad_act!N114</f>
        <v>68715</v>
      </c>
      <c r="O33" s="38">
        <f>TrRoad_act!O114</f>
        <v>74407</v>
      </c>
      <c r="P33" s="38">
        <f>TrRoad_act!P114</f>
        <v>101206</v>
      </c>
      <c r="Q33" s="38">
        <f>TrRoad_act!Q114</f>
        <v>107103</v>
      </c>
    </row>
    <row r="34" spans="1:17" ht="11.45" customHeight="1" x14ac:dyDescent="0.25">
      <c r="A34" s="62" t="s">
        <v>59</v>
      </c>
      <c r="B34" s="42"/>
      <c r="C34" s="42">
        <f>TrRoad_act!C115</f>
        <v>93314</v>
      </c>
      <c r="D34" s="42">
        <f>TrRoad_act!D115</f>
        <v>78930</v>
      </c>
      <c r="E34" s="42">
        <f>TrRoad_act!E115</f>
        <v>77042</v>
      </c>
      <c r="F34" s="42">
        <f>TrRoad_act!F115</f>
        <v>69126</v>
      </c>
      <c r="G34" s="42">
        <f>TrRoad_act!G115</f>
        <v>72674</v>
      </c>
      <c r="H34" s="42">
        <f>TrRoad_act!H115</f>
        <v>84163</v>
      </c>
      <c r="I34" s="42">
        <f>TrRoad_act!I115</f>
        <v>79200</v>
      </c>
      <c r="J34" s="42">
        <f>TrRoad_act!J115</f>
        <v>78088</v>
      </c>
      <c r="K34" s="42">
        <f>TrRoad_act!K115</f>
        <v>51703</v>
      </c>
      <c r="L34" s="42">
        <f>TrRoad_act!L115</f>
        <v>45263</v>
      </c>
      <c r="M34" s="42">
        <f>TrRoad_act!M115</f>
        <v>42610</v>
      </c>
      <c r="N34" s="42">
        <f>TrRoad_act!N115</f>
        <v>34405</v>
      </c>
      <c r="O34" s="42">
        <f>TrRoad_act!O115</f>
        <v>31925</v>
      </c>
      <c r="P34" s="42">
        <f>TrRoad_act!P115</f>
        <v>32970</v>
      </c>
      <c r="Q34" s="42">
        <f>TrRoad_act!Q115</f>
        <v>32182</v>
      </c>
    </row>
    <row r="35" spans="1:17" ht="11.45" customHeight="1" x14ac:dyDescent="0.25">
      <c r="A35" s="62" t="s">
        <v>58</v>
      </c>
      <c r="B35" s="42"/>
      <c r="C35" s="42">
        <f>TrRoad_act!C116</f>
        <v>42745</v>
      </c>
      <c r="D35" s="42">
        <f>TrRoad_act!D116</f>
        <v>40619</v>
      </c>
      <c r="E35" s="42">
        <f>TrRoad_act!E116</f>
        <v>52997</v>
      </c>
      <c r="F35" s="42">
        <f>TrRoad_act!F116</f>
        <v>57313</v>
      </c>
      <c r="G35" s="42">
        <f>TrRoad_act!G116</f>
        <v>56719</v>
      </c>
      <c r="H35" s="42">
        <f>TrRoad_act!H116</f>
        <v>59037</v>
      </c>
      <c r="I35" s="42">
        <f>TrRoad_act!I116</f>
        <v>60194</v>
      </c>
      <c r="J35" s="42">
        <f>TrRoad_act!J116</f>
        <v>45032</v>
      </c>
      <c r="K35" s="42">
        <f>TrRoad_act!K116</f>
        <v>31002</v>
      </c>
      <c r="L35" s="42">
        <f>TrRoad_act!L116</f>
        <v>30480</v>
      </c>
      <c r="M35" s="42">
        <f>TrRoad_act!M116</f>
        <v>35519</v>
      </c>
      <c r="N35" s="42">
        <f>TrRoad_act!N116</f>
        <v>34166</v>
      </c>
      <c r="O35" s="42">
        <f>TrRoad_act!O116</f>
        <v>42306</v>
      </c>
      <c r="P35" s="42">
        <f>TrRoad_act!P116</f>
        <v>63001</v>
      </c>
      <c r="Q35" s="42">
        <f>TrRoad_act!Q116</f>
        <v>69807</v>
      </c>
    </row>
    <row r="36" spans="1:17" ht="11.45" customHeight="1" x14ac:dyDescent="0.25">
      <c r="A36" s="62" t="s">
        <v>57</v>
      </c>
      <c r="B36" s="42"/>
      <c r="C36" s="42">
        <f>TrRoad_act!C117</f>
        <v>2372</v>
      </c>
      <c r="D36" s="42">
        <f>TrRoad_act!D117</f>
        <v>1268</v>
      </c>
      <c r="E36" s="42">
        <f>TrRoad_act!E117</f>
        <v>1221</v>
      </c>
      <c r="F36" s="42">
        <f>TrRoad_act!F117</f>
        <v>5179</v>
      </c>
      <c r="G36" s="42">
        <f>TrRoad_act!G117</f>
        <v>7942</v>
      </c>
      <c r="H36" s="42">
        <f>TrRoad_act!H117</f>
        <v>20570</v>
      </c>
      <c r="I36" s="42">
        <f>TrRoad_act!I117</f>
        <v>21400</v>
      </c>
      <c r="J36" s="42">
        <f>TrRoad_act!J117</f>
        <v>22321</v>
      </c>
      <c r="K36" s="42">
        <f>TrRoad_act!K117</f>
        <v>18195</v>
      </c>
      <c r="L36" s="42">
        <f>TrRoad_act!L117</f>
        <v>139</v>
      </c>
      <c r="M36" s="42">
        <f>TrRoad_act!M117</f>
        <v>109</v>
      </c>
      <c r="N36" s="42">
        <f>TrRoad_act!N117</f>
        <v>101</v>
      </c>
      <c r="O36" s="42">
        <f>TrRoad_act!O117</f>
        <v>166</v>
      </c>
      <c r="P36" s="42">
        <f>TrRoad_act!P117</f>
        <v>5172</v>
      </c>
      <c r="Q36" s="42">
        <f>TrRoad_act!Q117</f>
        <v>4993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14</v>
      </c>
      <c r="L37" s="42">
        <f>TrRoad_act!L118</f>
        <v>12</v>
      </c>
      <c r="M37" s="42">
        <f>TrRoad_act!M118</f>
        <v>0</v>
      </c>
      <c r="N37" s="42">
        <f>TrRoad_act!N118</f>
        <v>10</v>
      </c>
      <c r="O37" s="42">
        <f>TrRoad_act!O118</f>
        <v>5</v>
      </c>
      <c r="P37" s="42">
        <f>TrRoad_act!P118</f>
        <v>13</v>
      </c>
      <c r="Q37" s="42">
        <f>TrRoad_act!Q118</f>
        <v>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0</v>
      </c>
      <c r="P38" s="42">
        <f>TrRoad_act!P119</f>
        <v>3</v>
      </c>
      <c r="Q38" s="42">
        <f>TrRoad_act!Q119</f>
        <v>39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0</v>
      </c>
      <c r="M39" s="42">
        <f>TrRoad_act!M120</f>
        <v>0</v>
      </c>
      <c r="N39" s="42">
        <f>TrRoad_act!N120</f>
        <v>33</v>
      </c>
      <c r="O39" s="42">
        <f>TrRoad_act!O120</f>
        <v>5</v>
      </c>
      <c r="P39" s="42">
        <f>TrRoad_act!P120</f>
        <v>47</v>
      </c>
      <c r="Q39" s="42">
        <f>TrRoad_act!Q120</f>
        <v>82</v>
      </c>
    </row>
    <row r="40" spans="1:17" ht="11.45" customHeight="1" x14ac:dyDescent="0.25">
      <c r="A40" s="19" t="s">
        <v>28</v>
      </c>
      <c r="B40" s="38"/>
      <c r="C40" s="38">
        <f>TrRoad_act!C121</f>
        <v>531</v>
      </c>
      <c r="D40" s="38">
        <f>TrRoad_act!D121</f>
        <v>518</v>
      </c>
      <c r="E40" s="38">
        <f>TrRoad_act!E121</f>
        <v>570</v>
      </c>
      <c r="F40" s="38">
        <f>TrRoad_act!F121</f>
        <v>569</v>
      </c>
      <c r="G40" s="38">
        <f>TrRoad_act!G121</f>
        <v>577</v>
      </c>
      <c r="H40" s="38">
        <f>TrRoad_act!H121</f>
        <v>601</v>
      </c>
      <c r="I40" s="38">
        <f>TrRoad_act!I121</f>
        <v>768</v>
      </c>
      <c r="J40" s="38">
        <f>TrRoad_act!J121</f>
        <v>641</v>
      </c>
      <c r="K40" s="38">
        <f>TrRoad_act!K121</f>
        <v>561</v>
      </c>
      <c r="L40" s="38">
        <f>TrRoad_act!L121</f>
        <v>385</v>
      </c>
      <c r="M40" s="38">
        <f>TrRoad_act!M121</f>
        <v>527</v>
      </c>
      <c r="N40" s="38">
        <f>TrRoad_act!N121</f>
        <v>395</v>
      </c>
      <c r="O40" s="38">
        <f>TrRoad_act!O121</f>
        <v>750</v>
      </c>
      <c r="P40" s="38">
        <f>TrRoad_act!P121</f>
        <v>962</v>
      </c>
      <c r="Q40" s="38">
        <f>TrRoad_act!Q121</f>
        <v>738</v>
      </c>
    </row>
    <row r="41" spans="1:17" ht="11.45" customHeight="1" x14ac:dyDescent="0.25">
      <c r="A41" s="62" t="s">
        <v>59</v>
      </c>
      <c r="B41" s="37"/>
      <c r="C41" s="37">
        <f>TrRoad_act!C122</f>
        <v>4</v>
      </c>
      <c r="D41" s="37">
        <f>TrRoad_act!D122</f>
        <v>4</v>
      </c>
      <c r="E41" s="37">
        <f>TrRoad_act!E122</f>
        <v>1</v>
      </c>
      <c r="F41" s="37">
        <f>TrRoad_act!F122</f>
        <v>1</v>
      </c>
      <c r="G41" s="37">
        <f>TrRoad_act!G122</f>
        <v>3</v>
      </c>
      <c r="H41" s="37">
        <f>TrRoad_act!H122</f>
        <v>4</v>
      </c>
      <c r="I41" s="37">
        <f>TrRoad_act!I122</f>
        <v>0</v>
      </c>
      <c r="J41" s="37">
        <f>TrRoad_act!J122</f>
        <v>7</v>
      </c>
      <c r="K41" s="37">
        <f>TrRoad_act!K122</f>
        <v>0</v>
      </c>
      <c r="L41" s="37">
        <f>TrRoad_act!L122</f>
        <v>1</v>
      </c>
      <c r="M41" s="37">
        <f>TrRoad_act!M122</f>
        <v>0</v>
      </c>
      <c r="N41" s="37">
        <f>TrRoad_act!N122</f>
        <v>2</v>
      </c>
      <c r="O41" s="37">
        <f>TrRoad_act!O122</f>
        <v>9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527</v>
      </c>
      <c r="D42" s="37">
        <f>TrRoad_act!D123</f>
        <v>514</v>
      </c>
      <c r="E42" s="37">
        <f>TrRoad_act!E123</f>
        <v>569</v>
      </c>
      <c r="F42" s="37">
        <f>TrRoad_act!F123</f>
        <v>568</v>
      </c>
      <c r="G42" s="37">
        <f>TrRoad_act!G123</f>
        <v>574</v>
      </c>
      <c r="H42" s="37">
        <f>TrRoad_act!H123</f>
        <v>597</v>
      </c>
      <c r="I42" s="37">
        <f>TrRoad_act!I123</f>
        <v>767</v>
      </c>
      <c r="J42" s="37">
        <f>TrRoad_act!J123</f>
        <v>634</v>
      </c>
      <c r="K42" s="37">
        <f>TrRoad_act!K123</f>
        <v>503</v>
      </c>
      <c r="L42" s="37">
        <f>TrRoad_act!L123</f>
        <v>384</v>
      </c>
      <c r="M42" s="37">
        <f>TrRoad_act!M123</f>
        <v>525</v>
      </c>
      <c r="N42" s="37">
        <f>TrRoad_act!N123</f>
        <v>378</v>
      </c>
      <c r="O42" s="37">
        <f>TrRoad_act!O123</f>
        <v>649</v>
      </c>
      <c r="P42" s="37">
        <f>TrRoad_act!P123</f>
        <v>781</v>
      </c>
      <c r="Q42" s="37">
        <f>TrRoad_act!Q123</f>
        <v>736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1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1</v>
      </c>
      <c r="N43" s="37">
        <f>TrRoad_act!N124</f>
        <v>0</v>
      </c>
      <c r="O43" s="37">
        <f>TrRoad_act!O124</f>
        <v>11</v>
      </c>
      <c r="P43" s="37">
        <f>TrRoad_act!P124</f>
        <v>2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58</v>
      </c>
      <c r="L44" s="37">
        <f>TrRoad_act!L125</f>
        <v>0</v>
      </c>
      <c r="M44" s="37">
        <f>TrRoad_act!M125</f>
        <v>1</v>
      </c>
      <c r="N44" s="37">
        <f>TrRoad_act!N125</f>
        <v>15</v>
      </c>
      <c r="O44" s="37">
        <f>TrRoad_act!O125</f>
        <v>81</v>
      </c>
      <c r="P44" s="37">
        <f>TrRoad_act!P125</f>
        <v>179</v>
      </c>
      <c r="Q44" s="37">
        <f>TrRoad_act!Q125</f>
        <v>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0</v>
      </c>
      <c r="Q45" s="37">
        <f>TrRoad_act!Q126</f>
        <v>2</v>
      </c>
    </row>
    <row r="46" spans="1:17" ht="11.45" customHeight="1" x14ac:dyDescent="0.25">
      <c r="A46" s="25" t="s">
        <v>18</v>
      </c>
      <c r="B46" s="40"/>
      <c r="C46" s="40">
        <f>TrRoad_act!C127</f>
        <v>30874</v>
      </c>
      <c r="D46" s="40">
        <f>TrRoad_act!D127</f>
        <v>16282</v>
      </c>
      <c r="E46" s="40">
        <f>TrRoad_act!E127</f>
        <v>17838</v>
      </c>
      <c r="F46" s="40">
        <f>TrRoad_act!F127</f>
        <v>15415</v>
      </c>
      <c r="G46" s="40">
        <f>TrRoad_act!G127</f>
        <v>13193</v>
      </c>
      <c r="H46" s="40">
        <f>TrRoad_act!H127</f>
        <v>22278</v>
      </c>
      <c r="I46" s="40">
        <f>TrRoad_act!I127</f>
        <v>13466</v>
      </c>
      <c r="J46" s="40">
        <f>TrRoad_act!J127</f>
        <v>15733</v>
      </c>
      <c r="K46" s="40">
        <f>TrRoad_act!K127</f>
        <v>5705</v>
      </c>
      <c r="L46" s="40">
        <f>TrRoad_act!L127</f>
        <v>4727</v>
      </c>
      <c r="M46" s="40">
        <f>TrRoad_act!M127</f>
        <v>7088</v>
      </c>
      <c r="N46" s="40">
        <f>TrRoad_act!N127</f>
        <v>6880</v>
      </c>
      <c r="O46" s="40">
        <f>TrRoad_act!O127</f>
        <v>10829</v>
      </c>
      <c r="P46" s="40">
        <f>TrRoad_act!P127</f>
        <v>10868</v>
      </c>
      <c r="Q46" s="40">
        <f>TrRoad_act!Q127</f>
        <v>31968</v>
      </c>
    </row>
    <row r="47" spans="1:17" ht="11.45" customHeight="1" x14ac:dyDescent="0.25">
      <c r="A47" s="23" t="s">
        <v>27</v>
      </c>
      <c r="B47" s="39"/>
      <c r="C47" s="39">
        <f>TrRoad_act!C128</f>
        <v>14997</v>
      </c>
      <c r="D47" s="39">
        <f>TrRoad_act!D128</f>
        <v>9782</v>
      </c>
      <c r="E47" s="39">
        <f>TrRoad_act!E128</f>
        <v>10679</v>
      </c>
      <c r="F47" s="39">
        <f>TrRoad_act!F128</f>
        <v>10106</v>
      </c>
      <c r="G47" s="39">
        <f>TrRoad_act!G128</f>
        <v>10180</v>
      </c>
      <c r="H47" s="39">
        <f>TrRoad_act!H128</f>
        <v>11006</v>
      </c>
      <c r="I47" s="39">
        <f>TrRoad_act!I128</f>
        <v>9493</v>
      </c>
      <c r="J47" s="39">
        <f>TrRoad_act!J128</f>
        <v>8688</v>
      </c>
      <c r="K47" s="39">
        <f>TrRoad_act!K128</f>
        <v>4705</v>
      </c>
      <c r="L47" s="39">
        <f>TrRoad_act!L128</f>
        <v>3098</v>
      </c>
      <c r="M47" s="39">
        <f>TrRoad_act!M128</f>
        <v>3355</v>
      </c>
      <c r="N47" s="39">
        <f>TrRoad_act!N128</f>
        <v>3540</v>
      </c>
      <c r="O47" s="39">
        <f>TrRoad_act!O128</f>
        <v>4060</v>
      </c>
      <c r="P47" s="39">
        <f>TrRoad_act!P128</f>
        <v>4238</v>
      </c>
      <c r="Q47" s="39">
        <f>TrRoad_act!Q128</f>
        <v>25190</v>
      </c>
    </row>
    <row r="48" spans="1:17" ht="11.45" customHeight="1" x14ac:dyDescent="0.25">
      <c r="A48" s="62" t="s">
        <v>59</v>
      </c>
      <c r="B48" s="42"/>
      <c r="C48" s="42">
        <f>TrRoad_act!C129</f>
        <v>2275</v>
      </c>
      <c r="D48" s="42">
        <f>TrRoad_act!D129</f>
        <v>642</v>
      </c>
      <c r="E48" s="42">
        <f>TrRoad_act!E129</f>
        <v>467</v>
      </c>
      <c r="F48" s="42">
        <f>TrRoad_act!F129</f>
        <v>291</v>
      </c>
      <c r="G48" s="42">
        <f>TrRoad_act!G129</f>
        <v>316</v>
      </c>
      <c r="H48" s="42">
        <f>TrRoad_act!H129</f>
        <v>589</v>
      </c>
      <c r="I48" s="42">
        <f>TrRoad_act!I129</f>
        <v>535</v>
      </c>
      <c r="J48" s="42">
        <f>TrRoad_act!J129</f>
        <v>613</v>
      </c>
      <c r="K48" s="42">
        <f>TrRoad_act!K129</f>
        <v>406</v>
      </c>
      <c r="L48" s="42">
        <f>TrRoad_act!L129</f>
        <v>249</v>
      </c>
      <c r="M48" s="42">
        <f>TrRoad_act!M129</f>
        <v>181</v>
      </c>
      <c r="N48" s="42">
        <f>TrRoad_act!N129</f>
        <v>131</v>
      </c>
      <c r="O48" s="42">
        <f>TrRoad_act!O129</f>
        <v>118</v>
      </c>
      <c r="P48" s="42">
        <f>TrRoad_act!P129</f>
        <v>124</v>
      </c>
      <c r="Q48" s="42">
        <f>TrRoad_act!Q129</f>
        <v>291</v>
      </c>
    </row>
    <row r="49" spans="1:18" ht="11.45" customHeight="1" x14ac:dyDescent="0.25">
      <c r="A49" s="62" t="s">
        <v>58</v>
      </c>
      <c r="B49" s="42"/>
      <c r="C49" s="42">
        <f>TrRoad_act!C130</f>
        <v>12722</v>
      </c>
      <c r="D49" s="42">
        <f>TrRoad_act!D130</f>
        <v>9140</v>
      </c>
      <c r="E49" s="42">
        <f>TrRoad_act!E130</f>
        <v>10210</v>
      </c>
      <c r="F49" s="42">
        <f>TrRoad_act!F130</f>
        <v>9815</v>
      </c>
      <c r="G49" s="42">
        <f>TrRoad_act!G130</f>
        <v>9863</v>
      </c>
      <c r="H49" s="42">
        <f>TrRoad_act!H130</f>
        <v>10417</v>
      </c>
      <c r="I49" s="42">
        <f>TrRoad_act!I130</f>
        <v>8760</v>
      </c>
      <c r="J49" s="42">
        <f>TrRoad_act!J130</f>
        <v>7761</v>
      </c>
      <c r="K49" s="42">
        <f>TrRoad_act!K130</f>
        <v>4124</v>
      </c>
      <c r="L49" s="42">
        <f>TrRoad_act!L130</f>
        <v>2814</v>
      </c>
      <c r="M49" s="42">
        <f>TrRoad_act!M130</f>
        <v>3166</v>
      </c>
      <c r="N49" s="42">
        <f>TrRoad_act!N130</f>
        <v>3382</v>
      </c>
      <c r="O49" s="42">
        <f>TrRoad_act!O130</f>
        <v>3876</v>
      </c>
      <c r="P49" s="42">
        <f>TrRoad_act!P130</f>
        <v>4042</v>
      </c>
      <c r="Q49" s="42">
        <f>TrRoad_act!Q130</f>
        <v>24802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198</v>
      </c>
      <c r="J50" s="42">
        <f>TrRoad_act!J131</f>
        <v>312</v>
      </c>
      <c r="K50" s="42">
        <f>TrRoad_act!K131</f>
        <v>131</v>
      </c>
      <c r="L50" s="42">
        <f>TrRoad_act!L131</f>
        <v>27</v>
      </c>
      <c r="M50" s="42">
        <f>TrRoad_act!M131</f>
        <v>5</v>
      </c>
      <c r="N50" s="42">
        <f>TrRoad_act!N131</f>
        <v>4</v>
      </c>
      <c r="O50" s="42">
        <f>TrRoad_act!O131</f>
        <v>66</v>
      </c>
      <c r="P50" s="42">
        <f>TrRoad_act!P131</f>
        <v>66</v>
      </c>
      <c r="Q50" s="42">
        <f>TrRoad_act!Q131</f>
        <v>65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43</v>
      </c>
      <c r="L51" s="42">
        <f>TrRoad_act!L132</f>
        <v>8</v>
      </c>
      <c r="M51" s="42">
        <f>TrRoad_act!M132</f>
        <v>3</v>
      </c>
      <c r="N51" s="42">
        <f>TrRoad_act!N132</f>
        <v>21</v>
      </c>
      <c r="O51" s="42">
        <f>TrRoad_act!O132</f>
        <v>0</v>
      </c>
      <c r="P51" s="42">
        <f>TrRoad_act!P132</f>
        <v>5</v>
      </c>
      <c r="Q51" s="42">
        <f>TrRoad_act!Q132</f>
        <v>4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2</v>
      </c>
      <c r="F52" s="42">
        <f>TrRoad_act!F133</f>
        <v>0</v>
      </c>
      <c r="G52" s="42">
        <f>TrRoad_act!G133</f>
        <v>1</v>
      </c>
      <c r="H52" s="42">
        <f>TrRoad_act!H133</f>
        <v>0</v>
      </c>
      <c r="I52" s="42">
        <f>TrRoad_act!I133</f>
        <v>0</v>
      </c>
      <c r="J52" s="42">
        <f>TrRoad_act!J133</f>
        <v>2</v>
      </c>
      <c r="K52" s="42">
        <f>TrRoad_act!K133</f>
        <v>1</v>
      </c>
      <c r="L52" s="42">
        <f>TrRoad_act!L133</f>
        <v>0</v>
      </c>
      <c r="M52" s="42">
        <f>TrRoad_act!M133</f>
        <v>0</v>
      </c>
      <c r="N52" s="42">
        <f>TrRoad_act!N133</f>
        <v>2</v>
      </c>
      <c r="O52" s="42">
        <f>TrRoad_act!O133</f>
        <v>0</v>
      </c>
      <c r="P52" s="42">
        <f>TrRoad_act!P133</f>
        <v>1</v>
      </c>
      <c r="Q52" s="42">
        <f>TrRoad_act!Q133</f>
        <v>28</v>
      </c>
    </row>
    <row r="53" spans="1:18" ht="11.45" customHeight="1" x14ac:dyDescent="0.25">
      <c r="A53" s="19" t="s">
        <v>24</v>
      </c>
      <c r="B53" s="38"/>
      <c r="C53" s="38">
        <f>TrRoad_act!C134</f>
        <v>15877</v>
      </c>
      <c r="D53" s="38">
        <f>TrRoad_act!D134</f>
        <v>6500</v>
      </c>
      <c r="E53" s="38">
        <f>TrRoad_act!E134</f>
        <v>7159</v>
      </c>
      <c r="F53" s="38">
        <f>TrRoad_act!F134</f>
        <v>5309</v>
      </c>
      <c r="G53" s="38">
        <f>TrRoad_act!G134</f>
        <v>3013</v>
      </c>
      <c r="H53" s="38">
        <f>TrRoad_act!H134</f>
        <v>11272</v>
      </c>
      <c r="I53" s="38">
        <f>TrRoad_act!I134</f>
        <v>3973</v>
      </c>
      <c r="J53" s="38">
        <f>TrRoad_act!J134</f>
        <v>7045</v>
      </c>
      <c r="K53" s="38">
        <f>TrRoad_act!K134</f>
        <v>1000</v>
      </c>
      <c r="L53" s="38">
        <f>TrRoad_act!L134</f>
        <v>1629</v>
      </c>
      <c r="M53" s="38">
        <f>TrRoad_act!M134</f>
        <v>3733</v>
      </c>
      <c r="N53" s="38">
        <f>TrRoad_act!N134</f>
        <v>3340</v>
      </c>
      <c r="O53" s="38">
        <f>TrRoad_act!O134</f>
        <v>6769</v>
      </c>
      <c r="P53" s="38">
        <f>TrRoad_act!P134</f>
        <v>6630</v>
      </c>
      <c r="Q53" s="38">
        <f>TrRoad_act!Q134</f>
        <v>6778</v>
      </c>
    </row>
    <row r="54" spans="1:18" ht="11.45" customHeight="1" x14ac:dyDescent="0.25">
      <c r="A54" s="17" t="s">
        <v>23</v>
      </c>
      <c r="B54" s="37"/>
      <c r="C54" s="37">
        <f>TrRoad_act!C135</f>
        <v>14479</v>
      </c>
      <c r="D54" s="37">
        <f>TrRoad_act!D135</f>
        <v>5220</v>
      </c>
      <c r="E54" s="37">
        <f>TrRoad_act!E135</f>
        <v>6102</v>
      </c>
      <c r="F54" s="37">
        <f>TrRoad_act!F135</f>
        <v>3708</v>
      </c>
      <c r="G54" s="37">
        <f>TrRoad_act!G135</f>
        <v>1946</v>
      </c>
      <c r="H54" s="37">
        <f>TrRoad_act!H135</f>
        <v>10738</v>
      </c>
      <c r="I54" s="37">
        <f>TrRoad_act!I135</f>
        <v>2700</v>
      </c>
      <c r="J54" s="37">
        <f>TrRoad_act!J135</f>
        <v>7045</v>
      </c>
      <c r="K54" s="37">
        <f>TrRoad_act!K135</f>
        <v>661</v>
      </c>
      <c r="L54" s="37">
        <f>TrRoad_act!L135</f>
        <v>944</v>
      </c>
      <c r="M54" s="37">
        <f>TrRoad_act!M135</f>
        <v>3015</v>
      </c>
      <c r="N54" s="37">
        <f>TrRoad_act!N135</f>
        <v>2738</v>
      </c>
      <c r="O54" s="37">
        <f>TrRoad_act!O135</f>
        <v>5994</v>
      </c>
      <c r="P54" s="37">
        <f>TrRoad_act!P135</f>
        <v>5887</v>
      </c>
      <c r="Q54" s="37">
        <f>TrRoad_act!Q135</f>
        <v>5695</v>
      </c>
    </row>
    <row r="55" spans="1:18" ht="11.45" customHeight="1" x14ac:dyDescent="0.25">
      <c r="A55" s="15" t="s">
        <v>22</v>
      </c>
      <c r="B55" s="36"/>
      <c r="C55" s="36">
        <f>TrRoad_act!C136</f>
        <v>1398</v>
      </c>
      <c r="D55" s="36">
        <f>TrRoad_act!D136</f>
        <v>1280</v>
      </c>
      <c r="E55" s="36">
        <f>TrRoad_act!E136</f>
        <v>1057</v>
      </c>
      <c r="F55" s="36">
        <f>TrRoad_act!F136</f>
        <v>1601</v>
      </c>
      <c r="G55" s="36">
        <f>TrRoad_act!G136</f>
        <v>1067</v>
      </c>
      <c r="H55" s="36">
        <f>TrRoad_act!H136</f>
        <v>534</v>
      </c>
      <c r="I55" s="36">
        <f>TrRoad_act!I136</f>
        <v>1273</v>
      </c>
      <c r="J55" s="36">
        <f>TrRoad_act!J136</f>
        <v>0</v>
      </c>
      <c r="K55" s="36">
        <f>TrRoad_act!K136</f>
        <v>339</v>
      </c>
      <c r="L55" s="36">
        <f>TrRoad_act!L136</f>
        <v>685</v>
      </c>
      <c r="M55" s="36">
        <f>TrRoad_act!M136</f>
        <v>718</v>
      </c>
      <c r="N55" s="36">
        <f>TrRoad_act!N136</f>
        <v>602</v>
      </c>
      <c r="O55" s="36">
        <f>TrRoad_act!O136</f>
        <v>775</v>
      </c>
      <c r="P55" s="36">
        <f>TrRoad_act!P136</f>
        <v>743</v>
      </c>
      <c r="Q55" s="36">
        <f>TrRoad_act!Q136</f>
        <v>1083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4025</v>
      </c>
      <c r="C59" s="41">
        <f t="shared" ref="C59:Q59" si="1">C60+C75</f>
        <v>63869</v>
      </c>
      <c r="D59" s="41">
        <f t="shared" si="1"/>
        <v>90514</v>
      </c>
      <c r="E59" s="41">
        <f t="shared" si="1"/>
        <v>132321</v>
      </c>
      <c r="F59" s="41">
        <f t="shared" si="1"/>
        <v>136834.88649028382</v>
      </c>
      <c r="G59" s="41">
        <f t="shared" si="1"/>
        <v>150838</v>
      </c>
      <c r="H59" s="41">
        <f t="shared" si="1"/>
        <v>194836</v>
      </c>
      <c r="I59" s="41">
        <f t="shared" si="1"/>
        <v>177842</v>
      </c>
      <c r="J59" s="41">
        <f t="shared" si="1"/>
        <v>169646</v>
      </c>
      <c r="K59" s="41">
        <f t="shared" si="1"/>
        <v>112022</v>
      </c>
      <c r="L59" s="41">
        <f t="shared" si="1"/>
        <v>83977</v>
      </c>
      <c r="M59" s="41">
        <f t="shared" si="1"/>
        <v>89055</v>
      </c>
      <c r="N59" s="41">
        <f t="shared" si="1"/>
        <v>79911</v>
      </c>
      <c r="O59" s="41">
        <f t="shared" si="1"/>
        <v>88672</v>
      </c>
      <c r="P59" s="41">
        <f t="shared" si="1"/>
        <v>116421</v>
      </c>
      <c r="Q59" s="41">
        <f t="shared" si="1"/>
        <v>141924</v>
      </c>
    </row>
    <row r="60" spans="1:18" ht="11.45" customHeight="1" x14ac:dyDescent="0.25">
      <c r="A60" s="25" t="s">
        <v>39</v>
      </c>
      <c r="B60" s="40">
        <f t="shared" ref="B60" si="2">B61+B62+B69</f>
        <v>4025</v>
      </c>
      <c r="C60" s="40">
        <f t="shared" ref="C60:Q60" si="3">C61+C62+C69</f>
        <v>55747</v>
      </c>
      <c r="D60" s="40">
        <f t="shared" si="3"/>
        <v>84083</v>
      </c>
      <c r="E60" s="40">
        <f t="shared" si="3"/>
        <v>119307</v>
      </c>
      <c r="F60" s="40">
        <f t="shared" si="3"/>
        <v>125524</v>
      </c>
      <c r="G60" s="40">
        <f t="shared" si="3"/>
        <v>140389</v>
      </c>
      <c r="H60" s="40">
        <f t="shared" si="3"/>
        <v>174962</v>
      </c>
      <c r="I60" s="40">
        <f t="shared" si="3"/>
        <v>166380</v>
      </c>
      <c r="J60" s="40">
        <f t="shared" si="3"/>
        <v>154509</v>
      </c>
      <c r="K60" s="40">
        <f t="shared" si="3"/>
        <v>106724</v>
      </c>
      <c r="L60" s="40">
        <f t="shared" si="3"/>
        <v>79762</v>
      </c>
      <c r="M60" s="40">
        <f t="shared" si="3"/>
        <v>82375</v>
      </c>
      <c r="N60" s="40">
        <f t="shared" si="3"/>
        <v>73259</v>
      </c>
      <c r="O60" s="40">
        <f t="shared" si="3"/>
        <v>77986</v>
      </c>
      <c r="P60" s="40">
        <f t="shared" si="3"/>
        <v>105604</v>
      </c>
      <c r="Q60" s="40">
        <f t="shared" si="3"/>
        <v>109956</v>
      </c>
    </row>
    <row r="61" spans="1:18" ht="11.45" customHeight="1" x14ac:dyDescent="0.25">
      <c r="A61" s="23" t="s">
        <v>30</v>
      </c>
      <c r="B61" s="39">
        <v>3347</v>
      </c>
      <c r="C61" s="39">
        <v>1047</v>
      </c>
      <c r="D61" s="39">
        <v>6965</v>
      </c>
      <c r="E61" s="39">
        <v>20365</v>
      </c>
      <c r="F61" s="39">
        <v>20724</v>
      </c>
      <c r="G61" s="39">
        <v>23559</v>
      </c>
      <c r="H61" s="39">
        <v>23536</v>
      </c>
      <c r="I61" s="39">
        <v>12466</v>
      </c>
      <c r="J61" s="39">
        <v>12280</v>
      </c>
      <c r="K61" s="39">
        <v>6589</v>
      </c>
      <c r="L61" s="39">
        <v>3987</v>
      </c>
      <c r="M61" s="39">
        <v>3814</v>
      </c>
      <c r="N61" s="39">
        <v>4207</v>
      </c>
      <c r="O61" s="39">
        <v>2839</v>
      </c>
      <c r="P61" s="39">
        <v>3437</v>
      </c>
      <c r="Q61" s="39">
        <v>2115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0</v>
      </c>
      <c r="C62" s="38">
        <f t="shared" ref="C62:Q62" si="5">SUM(C63:C68)</f>
        <v>54246</v>
      </c>
      <c r="D62" s="38">
        <f t="shared" si="5"/>
        <v>76654</v>
      </c>
      <c r="E62" s="38">
        <f t="shared" si="5"/>
        <v>98414</v>
      </c>
      <c r="F62" s="38">
        <f t="shared" si="5"/>
        <v>104261</v>
      </c>
      <c r="G62" s="38">
        <f t="shared" si="5"/>
        <v>116273</v>
      </c>
      <c r="H62" s="38">
        <f t="shared" si="5"/>
        <v>150838</v>
      </c>
      <c r="I62" s="38">
        <f t="shared" si="5"/>
        <v>153157</v>
      </c>
      <c r="J62" s="38">
        <f t="shared" si="5"/>
        <v>141592</v>
      </c>
      <c r="K62" s="38">
        <f t="shared" si="5"/>
        <v>99581</v>
      </c>
      <c r="L62" s="38">
        <f t="shared" si="5"/>
        <v>75390</v>
      </c>
      <c r="M62" s="38">
        <f t="shared" si="5"/>
        <v>78034</v>
      </c>
      <c r="N62" s="38">
        <f t="shared" si="5"/>
        <v>68657</v>
      </c>
      <c r="O62" s="38">
        <f t="shared" si="5"/>
        <v>74397</v>
      </c>
      <c r="P62" s="38">
        <f t="shared" si="5"/>
        <v>101205</v>
      </c>
      <c r="Q62" s="38">
        <f t="shared" si="5"/>
        <v>107103</v>
      </c>
      <c r="R62" s="112"/>
    </row>
    <row r="63" spans="1:18" ht="11.45" customHeight="1" x14ac:dyDescent="0.25">
      <c r="A63" s="62" t="s">
        <v>59</v>
      </c>
      <c r="B63" s="42">
        <v>0</v>
      </c>
      <c r="C63" s="42">
        <v>44165</v>
      </c>
      <c r="D63" s="42">
        <v>50849</v>
      </c>
      <c r="E63" s="42">
        <v>58514</v>
      </c>
      <c r="F63" s="42">
        <v>57113</v>
      </c>
      <c r="G63" s="42">
        <v>63926</v>
      </c>
      <c r="H63" s="42">
        <v>77658</v>
      </c>
      <c r="I63" s="42">
        <v>75427</v>
      </c>
      <c r="J63" s="42">
        <v>75954</v>
      </c>
      <c r="K63" s="42">
        <v>50962</v>
      </c>
      <c r="L63" s="42">
        <v>44964</v>
      </c>
      <c r="M63" s="42">
        <v>42499</v>
      </c>
      <c r="N63" s="42">
        <v>34378</v>
      </c>
      <c r="O63" s="42">
        <v>31921</v>
      </c>
      <c r="P63" s="42">
        <v>32970</v>
      </c>
      <c r="Q63" s="42">
        <v>32182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10081</v>
      </c>
      <c r="D64" s="42">
        <v>25805</v>
      </c>
      <c r="E64" s="42">
        <v>39900</v>
      </c>
      <c r="F64" s="42">
        <v>47148</v>
      </c>
      <c r="G64" s="42">
        <v>49794</v>
      </c>
      <c r="H64" s="42">
        <v>54304</v>
      </c>
      <c r="I64" s="42">
        <v>57273</v>
      </c>
      <c r="J64" s="42">
        <v>43780</v>
      </c>
      <c r="K64" s="42">
        <v>30552</v>
      </c>
      <c r="L64" s="42">
        <v>30275</v>
      </c>
      <c r="M64" s="42">
        <v>35426</v>
      </c>
      <c r="N64" s="42">
        <v>34139</v>
      </c>
      <c r="O64" s="42">
        <v>42300</v>
      </c>
      <c r="P64" s="42">
        <v>63000</v>
      </c>
      <c r="Q64" s="42">
        <v>69807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2553</v>
      </c>
      <c r="H65" s="42">
        <v>18876</v>
      </c>
      <c r="I65" s="42">
        <v>20457</v>
      </c>
      <c r="J65" s="42">
        <v>21858</v>
      </c>
      <c r="K65" s="42">
        <v>18057</v>
      </c>
      <c r="L65" s="42">
        <v>139</v>
      </c>
      <c r="M65" s="42">
        <v>109</v>
      </c>
      <c r="N65" s="42">
        <v>101</v>
      </c>
      <c r="O65" s="42">
        <v>166</v>
      </c>
      <c r="P65" s="42">
        <v>5172</v>
      </c>
      <c r="Q65" s="42">
        <v>4993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10</v>
      </c>
      <c r="L66" s="42">
        <v>12</v>
      </c>
      <c r="M66" s="42">
        <v>0</v>
      </c>
      <c r="N66" s="42">
        <v>10</v>
      </c>
      <c r="O66" s="42">
        <v>5</v>
      </c>
      <c r="P66" s="42">
        <v>13</v>
      </c>
      <c r="Q66" s="42">
        <v>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3</v>
      </c>
      <c r="Q67" s="42">
        <v>39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29</v>
      </c>
      <c r="O68" s="42">
        <v>5</v>
      </c>
      <c r="P68" s="42">
        <v>47</v>
      </c>
      <c r="Q68" s="42">
        <v>82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678</v>
      </c>
      <c r="C69" s="38">
        <f t="shared" ref="C69:Q69" si="7">SUM(C70:C74)</f>
        <v>454</v>
      </c>
      <c r="D69" s="38">
        <f t="shared" si="7"/>
        <v>464</v>
      </c>
      <c r="E69" s="38">
        <f t="shared" si="7"/>
        <v>528</v>
      </c>
      <c r="F69" s="38">
        <f t="shared" si="7"/>
        <v>539</v>
      </c>
      <c r="G69" s="38">
        <f t="shared" si="7"/>
        <v>557</v>
      </c>
      <c r="H69" s="38">
        <f t="shared" si="7"/>
        <v>588</v>
      </c>
      <c r="I69" s="38">
        <f t="shared" si="7"/>
        <v>757</v>
      </c>
      <c r="J69" s="38">
        <f t="shared" si="7"/>
        <v>637</v>
      </c>
      <c r="K69" s="38">
        <f t="shared" si="7"/>
        <v>554</v>
      </c>
      <c r="L69" s="38">
        <f t="shared" si="7"/>
        <v>385</v>
      </c>
      <c r="M69" s="38">
        <f t="shared" si="7"/>
        <v>527</v>
      </c>
      <c r="N69" s="38">
        <f t="shared" si="7"/>
        <v>395</v>
      </c>
      <c r="O69" s="38">
        <f t="shared" si="7"/>
        <v>750</v>
      </c>
      <c r="P69" s="38">
        <f t="shared" si="7"/>
        <v>962</v>
      </c>
      <c r="Q69" s="38">
        <f t="shared" si="7"/>
        <v>738</v>
      </c>
      <c r="R69" s="112"/>
    </row>
    <row r="70" spans="1:18" ht="11.45" customHeight="1" x14ac:dyDescent="0.25">
      <c r="A70" s="62" t="s">
        <v>59</v>
      </c>
      <c r="B70" s="37">
        <v>3</v>
      </c>
      <c r="C70" s="37">
        <v>3</v>
      </c>
      <c r="D70" s="37">
        <v>3</v>
      </c>
      <c r="E70" s="37">
        <v>1</v>
      </c>
      <c r="F70" s="37">
        <v>1</v>
      </c>
      <c r="G70" s="37">
        <v>3</v>
      </c>
      <c r="H70" s="37">
        <v>4</v>
      </c>
      <c r="I70" s="37">
        <v>0</v>
      </c>
      <c r="J70" s="37">
        <v>7</v>
      </c>
      <c r="K70" s="37">
        <v>0</v>
      </c>
      <c r="L70" s="37">
        <v>1</v>
      </c>
      <c r="M70" s="37">
        <v>0</v>
      </c>
      <c r="N70" s="37">
        <v>2</v>
      </c>
      <c r="O70" s="37">
        <v>9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675</v>
      </c>
      <c r="C71" s="37">
        <v>451</v>
      </c>
      <c r="D71" s="37">
        <v>461</v>
      </c>
      <c r="E71" s="37">
        <v>527</v>
      </c>
      <c r="F71" s="37">
        <v>538</v>
      </c>
      <c r="G71" s="37">
        <v>554</v>
      </c>
      <c r="H71" s="37">
        <v>584</v>
      </c>
      <c r="I71" s="37">
        <v>756</v>
      </c>
      <c r="J71" s="37">
        <v>630</v>
      </c>
      <c r="K71" s="37">
        <v>501</v>
      </c>
      <c r="L71" s="37">
        <v>384</v>
      </c>
      <c r="M71" s="37">
        <v>525</v>
      </c>
      <c r="N71" s="37">
        <v>378</v>
      </c>
      <c r="O71" s="37">
        <v>649</v>
      </c>
      <c r="P71" s="37">
        <v>781</v>
      </c>
      <c r="Q71" s="37">
        <v>736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1</v>
      </c>
      <c r="J72" s="37">
        <v>0</v>
      </c>
      <c r="K72" s="37">
        <v>0</v>
      </c>
      <c r="L72" s="37">
        <v>0</v>
      </c>
      <c r="M72" s="37">
        <v>1</v>
      </c>
      <c r="N72" s="37">
        <v>0</v>
      </c>
      <c r="O72" s="37">
        <v>11</v>
      </c>
      <c r="P72" s="37">
        <v>2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53</v>
      </c>
      <c r="L73" s="37">
        <v>0</v>
      </c>
      <c r="M73" s="37">
        <v>1</v>
      </c>
      <c r="N73" s="37">
        <v>15</v>
      </c>
      <c r="O73" s="37">
        <v>81</v>
      </c>
      <c r="P73" s="37">
        <v>179</v>
      </c>
      <c r="Q73" s="37">
        <v>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2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0</v>
      </c>
      <c r="C75" s="40">
        <f t="shared" ref="C75:Q75" si="9">C76+C82</f>
        <v>8122</v>
      </c>
      <c r="D75" s="40">
        <f t="shared" si="9"/>
        <v>6431</v>
      </c>
      <c r="E75" s="40">
        <f t="shared" si="9"/>
        <v>13014</v>
      </c>
      <c r="F75" s="40">
        <f t="shared" si="9"/>
        <v>11310.886490283829</v>
      </c>
      <c r="G75" s="40">
        <f t="shared" si="9"/>
        <v>10449</v>
      </c>
      <c r="H75" s="40">
        <f t="shared" si="9"/>
        <v>19874</v>
      </c>
      <c r="I75" s="40">
        <f t="shared" si="9"/>
        <v>11462</v>
      </c>
      <c r="J75" s="40">
        <f t="shared" si="9"/>
        <v>15137</v>
      </c>
      <c r="K75" s="40">
        <f t="shared" si="9"/>
        <v>5298</v>
      </c>
      <c r="L75" s="40">
        <f t="shared" si="9"/>
        <v>4215</v>
      </c>
      <c r="M75" s="40">
        <f t="shared" si="9"/>
        <v>6680</v>
      </c>
      <c r="N75" s="40">
        <f t="shared" si="9"/>
        <v>6652</v>
      </c>
      <c r="O75" s="40">
        <f t="shared" si="9"/>
        <v>10686</v>
      </c>
      <c r="P75" s="40">
        <f t="shared" si="9"/>
        <v>10817</v>
      </c>
      <c r="Q75" s="40">
        <f t="shared" si="9"/>
        <v>31968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0</v>
      </c>
      <c r="C76" s="39">
        <f t="shared" ref="C76:Q76" si="11">SUM(C77:C81)</f>
        <v>3475</v>
      </c>
      <c r="D76" s="39">
        <f t="shared" si="11"/>
        <v>4271</v>
      </c>
      <c r="E76" s="39">
        <f t="shared" si="11"/>
        <v>7813</v>
      </c>
      <c r="F76" s="39">
        <f t="shared" si="11"/>
        <v>8056</v>
      </c>
      <c r="G76" s="39">
        <f t="shared" si="11"/>
        <v>8688</v>
      </c>
      <c r="H76" s="39">
        <f t="shared" si="11"/>
        <v>9909</v>
      </c>
      <c r="I76" s="39">
        <f t="shared" si="11"/>
        <v>8852</v>
      </c>
      <c r="J76" s="39">
        <f t="shared" si="11"/>
        <v>8335</v>
      </c>
      <c r="K76" s="39">
        <f t="shared" si="11"/>
        <v>4585</v>
      </c>
      <c r="L76" s="39">
        <f t="shared" si="11"/>
        <v>3055</v>
      </c>
      <c r="M76" s="39">
        <f t="shared" si="11"/>
        <v>3330</v>
      </c>
      <c r="N76" s="39">
        <f t="shared" si="11"/>
        <v>3525</v>
      </c>
      <c r="O76" s="39">
        <f t="shared" si="11"/>
        <v>4059</v>
      </c>
      <c r="P76" s="39">
        <f t="shared" si="11"/>
        <v>4238</v>
      </c>
      <c r="Q76" s="39">
        <f t="shared" si="11"/>
        <v>25190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79</v>
      </c>
      <c r="D77" s="42">
        <v>325</v>
      </c>
      <c r="E77" s="42">
        <v>351</v>
      </c>
      <c r="F77" s="42">
        <v>238</v>
      </c>
      <c r="G77" s="42">
        <v>277</v>
      </c>
      <c r="H77" s="42">
        <v>541</v>
      </c>
      <c r="I77" s="42">
        <v>507</v>
      </c>
      <c r="J77" s="42">
        <v>595</v>
      </c>
      <c r="K77" s="42">
        <v>399</v>
      </c>
      <c r="L77" s="42">
        <v>247</v>
      </c>
      <c r="M77" s="42">
        <v>181</v>
      </c>
      <c r="N77" s="42">
        <v>131</v>
      </c>
      <c r="O77" s="42">
        <v>118</v>
      </c>
      <c r="P77" s="42">
        <v>124</v>
      </c>
      <c r="Q77" s="42">
        <v>291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3396</v>
      </c>
      <c r="D78" s="42">
        <v>3946</v>
      </c>
      <c r="E78" s="42">
        <v>7461</v>
      </c>
      <c r="F78" s="42">
        <v>7818</v>
      </c>
      <c r="G78" s="42">
        <v>8410</v>
      </c>
      <c r="H78" s="42">
        <v>9368</v>
      </c>
      <c r="I78" s="42">
        <v>8181</v>
      </c>
      <c r="J78" s="42">
        <v>7446</v>
      </c>
      <c r="K78" s="42">
        <v>4022</v>
      </c>
      <c r="L78" s="42">
        <v>2773</v>
      </c>
      <c r="M78" s="42">
        <v>3141</v>
      </c>
      <c r="N78" s="42">
        <v>3367</v>
      </c>
      <c r="O78" s="42">
        <v>3875</v>
      </c>
      <c r="P78" s="42">
        <v>4042</v>
      </c>
      <c r="Q78" s="42">
        <v>24802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164</v>
      </c>
      <c r="J79" s="42">
        <v>292</v>
      </c>
      <c r="K79" s="42">
        <v>129</v>
      </c>
      <c r="L79" s="42">
        <v>27</v>
      </c>
      <c r="M79" s="42">
        <v>5</v>
      </c>
      <c r="N79" s="42">
        <v>4</v>
      </c>
      <c r="O79" s="42">
        <v>66</v>
      </c>
      <c r="P79" s="42">
        <v>66</v>
      </c>
      <c r="Q79" s="42">
        <v>65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34</v>
      </c>
      <c r="L80" s="42">
        <v>8</v>
      </c>
      <c r="M80" s="42">
        <v>3</v>
      </c>
      <c r="N80" s="42">
        <v>21</v>
      </c>
      <c r="O80" s="42">
        <v>0</v>
      </c>
      <c r="P80" s="42">
        <v>5</v>
      </c>
      <c r="Q80" s="42">
        <v>4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1</v>
      </c>
      <c r="F81" s="42">
        <v>0</v>
      </c>
      <c r="G81" s="42">
        <v>1</v>
      </c>
      <c r="H81" s="42">
        <v>0</v>
      </c>
      <c r="I81" s="42">
        <v>0</v>
      </c>
      <c r="J81" s="42">
        <v>2</v>
      </c>
      <c r="K81" s="42">
        <v>1</v>
      </c>
      <c r="L81" s="42">
        <v>0</v>
      </c>
      <c r="M81" s="42">
        <v>0</v>
      </c>
      <c r="N81" s="42">
        <v>2</v>
      </c>
      <c r="O81" s="42">
        <v>0</v>
      </c>
      <c r="P81" s="42">
        <v>1</v>
      </c>
      <c r="Q81" s="42">
        <v>28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4647</v>
      </c>
      <c r="D82" s="38">
        <f t="shared" si="13"/>
        <v>2160</v>
      </c>
      <c r="E82" s="38">
        <f t="shared" si="13"/>
        <v>5201</v>
      </c>
      <c r="F82" s="38">
        <f t="shared" si="13"/>
        <v>3254.8864902838277</v>
      </c>
      <c r="G82" s="38">
        <f t="shared" si="13"/>
        <v>1761</v>
      </c>
      <c r="H82" s="38">
        <f t="shared" si="13"/>
        <v>9965</v>
      </c>
      <c r="I82" s="38">
        <f t="shared" si="13"/>
        <v>2610</v>
      </c>
      <c r="J82" s="38">
        <f t="shared" si="13"/>
        <v>6802</v>
      </c>
      <c r="K82" s="38">
        <f t="shared" si="13"/>
        <v>713</v>
      </c>
      <c r="L82" s="38">
        <f t="shared" si="13"/>
        <v>1160</v>
      </c>
      <c r="M82" s="38">
        <f t="shared" si="13"/>
        <v>3350</v>
      </c>
      <c r="N82" s="38">
        <f t="shared" si="13"/>
        <v>3127</v>
      </c>
      <c r="O82" s="38">
        <f t="shared" si="13"/>
        <v>6627</v>
      </c>
      <c r="P82" s="38">
        <f t="shared" si="13"/>
        <v>6579</v>
      </c>
      <c r="Q82" s="38">
        <f t="shared" si="13"/>
        <v>6778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4647</v>
      </c>
      <c r="D83" s="37">
        <v>2160</v>
      </c>
      <c r="E83" s="37">
        <v>5201</v>
      </c>
      <c r="F83" s="37">
        <v>3254</v>
      </c>
      <c r="G83" s="37">
        <v>1758</v>
      </c>
      <c r="H83" s="37">
        <v>9958</v>
      </c>
      <c r="I83" s="37">
        <v>2560</v>
      </c>
      <c r="J83" s="37">
        <v>6802</v>
      </c>
      <c r="K83" s="37">
        <v>647</v>
      </c>
      <c r="L83" s="37">
        <v>932</v>
      </c>
      <c r="M83" s="37">
        <v>2993</v>
      </c>
      <c r="N83" s="37">
        <v>2726</v>
      </c>
      <c r="O83" s="37">
        <v>5993</v>
      </c>
      <c r="P83" s="37">
        <v>5887</v>
      </c>
      <c r="Q83" s="37">
        <v>5695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0.88649028382769757</v>
      </c>
      <c r="G84" s="36">
        <v>3</v>
      </c>
      <c r="H84" s="36">
        <v>7</v>
      </c>
      <c r="I84" s="36">
        <v>50</v>
      </c>
      <c r="J84" s="36">
        <v>0</v>
      </c>
      <c r="K84" s="36">
        <v>66</v>
      </c>
      <c r="L84" s="36">
        <v>228</v>
      </c>
      <c r="M84" s="36">
        <v>357</v>
      </c>
      <c r="N84" s="36">
        <v>401</v>
      </c>
      <c r="O84" s="36">
        <v>634</v>
      </c>
      <c r="P84" s="36">
        <v>692</v>
      </c>
      <c r="Q84" s="36">
        <v>1083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3.8501393361813592</v>
      </c>
      <c r="C90" s="22">
        <v>3.8502066865781677</v>
      </c>
      <c r="D90" s="22">
        <v>3.7951789611205133</v>
      </c>
      <c r="E90" s="22">
        <v>3.650217350313214</v>
      </c>
      <c r="F90" s="22">
        <v>3.5369478695596785</v>
      </c>
      <c r="G90" s="22">
        <v>3.4262832693072141</v>
      </c>
      <c r="H90" s="22">
        <v>3.3371007228064999</v>
      </c>
      <c r="I90" s="22">
        <v>3.290111445409623</v>
      </c>
      <c r="J90" s="22">
        <v>3.2448125397213925</v>
      </c>
      <c r="K90" s="22">
        <v>3.2167307799249301</v>
      </c>
      <c r="L90" s="22">
        <v>3.1948867588322418</v>
      </c>
      <c r="M90" s="22">
        <v>3.1712598617190264</v>
      </c>
      <c r="N90" s="22">
        <v>3.1466011977697708</v>
      </c>
      <c r="O90" s="22">
        <v>3.118179743636011</v>
      </c>
      <c r="P90" s="22">
        <v>3.085418405462554</v>
      </c>
      <c r="Q90" s="22">
        <v>3.0667209902489247</v>
      </c>
    </row>
    <row r="91" spans="1:18" ht="11.45" customHeight="1" x14ac:dyDescent="0.25">
      <c r="A91" s="19" t="s">
        <v>29</v>
      </c>
      <c r="B91" s="21">
        <v>5.355755895472738</v>
      </c>
      <c r="C91" s="21">
        <v>5.2647505882308527</v>
      </c>
      <c r="D91" s="21">
        <v>5.215431052158797</v>
      </c>
      <c r="E91" s="21">
        <v>5.1609659636049185</v>
      </c>
      <c r="F91" s="21">
        <v>5.1047058778282848</v>
      </c>
      <c r="G91" s="21">
        <v>5.0467591923715958</v>
      </c>
      <c r="H91" s="21">
        <v>4.9847958244179251</v>
      </c>
      <c r="I91" s="21">
        <v>4.9237424167337069</v>
      </c>
      <c r="J91" s="21">
        <v>4.8674041763139311</v>
      </c>
      <c r="K91" s="21">
        <v>4.8189620943444318</v>
      </c>
      <c r="L91" s="21">
        <v>4.777631491173242</v>
      </c>
      <c r="M91" s="21">
        <v>4.7411547643994707</v>
      </c>
      <c r="N91" s="21">
        <v>4.6846364912189715</v>
      </c>
      <c r="O91" s="21">
        <v>4.6572996979625199</v>
      </c>
      <c r="P91" s="21">
        <v>4.6076657148276281</v>
      </c>
      <c r="Q91" s="21">
        <v>4.5752487068662298</v>
      </c>
    </row>
    <row r="92" spans="1:18" ht="11.45" customHeight="1" x14ac:dyDescent="0.25">
      <c r="A92" s="62" t="s">
        <v>59</v>
      </c>
      <c r="B92" s="70">
        <v>5.4591189815050534</v>
      </c>
      <c r="C92" s="70">
        <v>5.3878291975444208</v>
      </c>
      <c r="D92" s="70">
        <v>5.3599827933972524</v>
      </c>
      <c r="E92" s="70">
        <v>5.3302025525082621</v>
      </c>
      <c r="F92" s="70">
        <v>5.2994744072534061</v>
      </c>
      <c r="G92" s="70">
        <v>5.2620525897311028</v>
      </c>
      <c r="H92" s="70">
        <v>5.2186052343493463</v>
      </c>
      <c r="I92" s="70">
        <v>5.1710926934163002</v>
      </c>
      <c r="J92" s="70">
        <v>5.119847476770194</v>
      </c>
      <c r="K92" s="70">
        <v>5.0760979907986821</v>
      </c>
      <c r="L92" s="70">
        <v>5.0418576695440454</v>
      </c>
      <c r="M92" s="70">
        <v>5.0093661267329743</v>
      </c>
      <c r="N92" s="70">
        <v>4.9487111219493913</v>
      </c>
      <c r="O92" s="70">
        <v>4.930568224370095</v>
      </c>
      <c r="P92" s="70">
        <v>4.9054133055042728</v>
      </c>
      <c r="Q92" s="70">
        <v>4.8866161037867935</v>
      </c>
    </row>
    <row r="93" spans="1:18" ht="11.45" customHeight="1" x14ac:dyDescent="0.25">
      <c r="A93" s="62" t="s">
        <v>58</v>
      </c>
      <c r="B93" s="70">
        <v>4.9470871325391492</v>
      </c>
      <c r="C93" s="70">
        <v>4.87525146140384</v>
      </c>
      <c r="D93" s="70">
        <v>4.8398144541082866</v>
      </c>
      <c r="E93" s="70">
        <v>4.7943105030907853</v>
      </c>
      <c r="F93" s="70">
        <v>4.7474275015203586</v>
      </c>
      <c r="G93" s="70">
        <v>4.7001586282093104</v>
      </c>
      <c r="H93" s="70">
        <v>4.6463432299368463</v>
      </c>
      <c r="I93" s="70">
        <v>4.6105851483142661</v>
      </c>
      <c r="J93" s="70">
        <v>4.5672710773441745</v>
      </c>
      <c r="K93" s="70">
        <v>4.5326112440976658</v>
      </c>
      <c r="L93" s="70">
        <v>4.5118288522755128</v>
      </c>
      <c r="M93" s="70">
        <v>4.4867915747905904</v>
      </c>
      <c r="N93" s="70">
        <v>4.4590683770991442</v>
      </c>
      <c r="O93" s="70">
        <v>4.4387041903339917</v>
      </c>
      <c r="P93" s="70">
        <v>4.3840048971624892</v>
      </c>
      <c r="Q93" s="70">
        <v>4.3594064584295369</v>
      </c>
    </row>
    <row r="94" spans="1:18" ht="11.45" customHeight="1" x14ac:dyDescent="0.25">
      <c r="A94" s="62" t="s">
        <v>57</v>
      </c>
      <c r="B94" s="70">
        <v>5.4388303796315896</v>
      </c>
      <c r="C94" s="70">
        <v>5.3978742944876572</v>
      </c>
      <c r="D94" s="70">
        <v>5.3823208454541209</v>
      </c>
      <c r="E94" s="70">
        <v>5.3658510750010908</v>
      </c>
      <c r="F94" s="70">
        <v>5.2740791339473132</v>
      </c>
      <c r="G94" s="70">
        <v>5.1745400709167031</v>
      </c>
      <c r="H94" s="70">
        <v>5.0292622929015183</v>
      </c>
      <c r="I94" s="70">
        <v>4.9461230927680013</v>
      </c>
      <c r="J94" s="70">
        <v>4.8911425947897165</v>
      </c>
      <c r="K94" s="70">
        <v>4.8628780470102653</v>
      </c>
      <c r="L94" s="70">
        <v>4.7897371626101535</v>
      </c>
      <c r="M94" s="70">
        <v>4.7984380283092225</v>
      </c>
      <c r="N94" s="70">
        <v>4.7991711054705437</v>
      </c>
      <c r="O94" s="70">
        <v>4.808174114247401</v>
      </c>
      <c r="P94" s="70">
        <v>4.7981683424763411</v>
      </c>
      <c r="Q94" s="70">
        <v>4.8051632804396904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 t="s">
        <v>183</v>
      </c>
      <c r="G95" s="70" t="s">
        <v>183</v>
      </c>
      <c r="H95" s="70" t="s">
        <v>183</v>
      </c>
      <c r="I95" s="70" t="s">
        <v>183</v>
      </c>
      <c r="J95" s="70" t="s">
        <v>183</v>
      </c>
      <c r="K95" s="70">
        <v>5.4154143093713296</v>
      </c>
      <c r="L95" s="70">
        <v>5.3540198506125556</v>
      </c>
      <c r="M95" s="70">
        <v>5.3674049002390873</v>
      </c>
      <c r="N95" s="70">
        <v>5.2908346401858593</v>
      </c>
      <c r="O95" s="70">
        <v>5.1725448122284368</v>
      </c>
      <c r="P95" s="70">
        <v>5.1058782072898152</v>
      </c>
      <c r="Q95" s="70">
        <v>5.1110726625722664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 t="s">
        <v>183</v>
      </c>
      <c r="P96" s="70">
        <v>2.5321898523531452</v>
      </c>
      <c r="Q96" s="70">
        <v>2.5593171666229124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 t="s">
        <v>183</v>
      </c>
      <c r="L97" s="70" t="s">
        <v>183</v>
      </c>
      <c r="M97" s="70" t="s">
        <v>183</v>
      </c>
      <c r="N97" s="70">
        <v>2.0726619100172723</v>
      </c>
      <c r="O97" s="70">
        <v>2.0744345813876817</v>
      </c>
      <c r="P97" s="70">
        <v>2.052966287815722</v>
      </c>
      <c r="Q97" s="70">
        <v>2.0337162734443353</v>
      </c>
    </row>
    <row r="98" spans="1:17" ht="11.45" customHeight="1" x14ac:dyDescent="0.25">
      <c r="A98" s="19" t="s">
        <v>28</v>
      </c>
      <c r="B98" s="21">
        <v>48.470205335294956</v>
      </c>
      <c r="C98" s="21">
        <v>48.309646495820445</v>
      </c>
      <c r="D98" s="21">
        <v>48.261601133180292</v>
      </c>
      <c r="E98" s="21">
        <v>48.197655765207308</v>
      </c>
      <c r="F98" s="21">
        <v>48.127349360144066</v>
      </c>
      <c r="G98" s="21">
        <v>48.026996573542903</v>
      </c>
      <c r="H98" s="21">
        <v>47.910811203259449</v>
      </c>
      <c r="I98" s="21">
        <v>47.755794152514902</v>
      </c>
      <c r="J98" s="21">
        <v>47.59692408235081</v>
      </c>
      <c r="K98" s="21">
        <v>47.420903055120554</v>
      </c>
      <c r="L98" s="21">
        <v>47.306978172178439</v>
      </c>
      <c r="M98" s="21">
        <v>47.141799198707503</v>
      </c>
      <c r="N98" s="21">
        <v>46.962798540049057</v>
      </c>
      <c r="O98" s="21">
        <v>46.586918822085146</v>
      </c>
      <c r="P98" s="21">
        <v>46.137047041564536</v>
      </c>
      <c r="Q98" s="21">
        <v>45.890200843528888</v>
      </c>
    </row>
    <row r="99" spans="1:17" ht="11.45" customHeight="1" x14ac:dyDescent="0.25">
      <c r="A99" s="62" t="s">
        <v>59</v>
      </c>
      <c r="B99" s="20">
        <v>16.050896099585838</v>
      </c>
      <c r="C99" s="20">
        <v>15.98088053270555</v>
      </c>
      <c r="D99" s="20">
        <v>15.91349291597853</v>
      </c>
      <c r="E99" s="20">
        <v>15.918287882827682</v>
      </c>
      <c r="F99" s="20">
        <v>15.91187143024986</v>
      </c>
      <c r="G99" s="20">
        <v>15.845025774971521</v>
      </c>
      <c r="H99" s="20">
        <v>15.738429399918905</v>
      </c>
      <c r="I99" s="20">
        <v>15.734996489739142</v>
      </c>
      <c r="J99" s="20">
        <v>15.537929868306058</v>
      </c>
      <c r="K99" s="20">
        <v>15.515391827137442</v>
      </c>
      <c r="L99" s="20">
        <v>15.445141406913653</v>
      </c>
      <c r="M99" s="20">
        <v>15.399245879907912</v>
      </c>
      <c r="N99" s="20">
        <v>15.322475962510261</v>
      </c>
      <c r="O99" s="20">
        <v>14.782519802825643</v>
      </c>
      <c r="P99" s="20">
        <v>14.729354990926115</v>
      </c>
      <c r="Q99" s="20">
        <v>14.612345294790948</v>
      </c>
    </row>
    <row r="100" spans="1:17" ht="11.45" customHeight="1" x14ac:dyDescent="0.25">
      <c r="A100" s="62" t="s">
        <v>58</v>
      </c>
      <c r="B100" s="20">
        <v>48.621045438752951</v>
      </c>
      <c r="C100" s="20">
        <v>48.466364890378479</v>
      </c>
      <c r="D100" s="20">
        <v>48.421684992466709</v>
      </c>
      <c r="E100" s="20">
        <v>48.352720783057009</v>
      </c>
      <c r="F100" s="20">
        <v>48.27418380832043</v>
      </c>
      <c r="G100" s="20">
        <v>48.176986434034141</v>
      </c>
      <c r="H100" s="20">
        <v>48.063856852340919</v>
      </c>
      <c r="I100" s="20">
        <v>47.895282256921753</v>
      </c>
      <c r="J100" s="20">
        <v>47.753362573195318</v>
      </c>
      <c r="K100" s="20">
        <v>47.628300969312299</v>
      </c>
      <c r="L100" s="20">
        <v>47.510083303108154</v>
      </c>
      <c r="M100" s="20">
        <v>47.332929930078727</v>
      </c>
      <c r="N100" s="20">
        <v>47.172602550520551</v>
      </c>
      <c r="O100" s="20">
        <v>46.913617101639311</v>
      </c>
      <c r="P100" s="20">
        <v>46.621266360595861</v>
      </c>
      <c r="Q100" s="20">
        <v>46.341381956654452</v>
      </c>
    </row>
    <row r="101" spans="1:17" ht="11.45" customHeight="1" x14ac:dyDescent="0.25">
      <c r="A101" s="62" t="s">
        <v>57</v>
      </c>
      <c r="B101" s="20" t="s">
        <v>183</v>
      </c>
      <c r="C101" s="20" t="s">
        <v>183</v>
      </c>
      <c r="D101" s="20" t="s">
        <v>183</v>
      </c>
      <c r="E101" s="20" t="s">
        <v>183</v>
      </c>
      <c r="F101" s="20" t="s">
        <v>183</v>
      </c>
      <c r="G101" s="20" t="s">
        <v>183</v>
      </c>
      <c r="H101" s="20" t="s">
        <v>183</v>
      </c>
      <c r="I101" s="20">
        <v>38.105225042166893</v>
      </c>
      <c r="J101" s="20">
        <v>38.200488104772312</v>
      </c>
      <c r="K101" s="20">
        <v>38.295989325034235</v>
      </c>
      <c r="L101" s="20">
        <v>38.391729298346817</v>
      </c>
      <c r="M101" s="20">
        <v>38.019118378134735</v>
      </c>
      <c r="N101" s="20">
        <v>38.114166174080069</v>
      </c>
      <c r="O101" s="20">
        <v>37.267152249434098</v>
      </c>
      <c r="P101" s="20">
        <v>37.311974121796979</v>
      </c>
      <c r="Q101" s="20">
        <v>37.405254057101473</v>
      </c>
    </row>
    <row r="102" spans="1:17" ht="11.45" customHeight="1" x14ac:dyDescent="0.25">
      <c r="A102" s="62" t="s">
        <v>56</v>
      </c>
      <c r="B102" s="20" t="s">
        <v>183</v>
      </c>
      <c r="C102" s="20" t="s">
        <v>183</v>
      </c>
      <c r="D102" s="20" t="s">
        <v>183</v>
      </c>
      <c r="E102" s="20" t="s">
        <v>183</v>
      </c>
      <c r="F102" s="20" t="s">
        <v>183</v>
      </c>
      <c r="G102" s="20" t="s">
        <v>183</v>
      </c>
      <c r="H102" s="20" t="s">
        <v>183</v>
      </c>
      <c r="I102" s="20" t="s">
        <v>183</v>
      </c>
      <c r="J102" s="20" t="s">
        <v>183</v>
      </c>
      <c r="K102" s="20">
        <v>37.949690061183311</v>
      </c>
      <c r="L102" s="20">
        <v>38.044564286336268</v>
      </c>
      <c r="M102" s="20">
        <v>38.129339774905169</v>
      </c>
      <c r="N102" s="20">
        <v>38.032938480311259</v>
      </c>
      <c r="O102" s="20">
        <v>37.581564263666166</v>
      </c>
      <c r="P102" s="20">
        <v>37.310081529705137</v>
      </c>
      <c r="Q102" s="20">
        <v>37.393151733436227</v>
      </c>
    </row>
    <row r="103" spans="1:17" ht="11.45" customHeight="1" x14ac:dyDescent="0.25">
      <c r="A103" s="62" t="s">
        <v>55</v>
      </c>
      <c r="B103" s="20" t="s">
        <v>183</v>
      </c>
      <c r="C103" s="20" t="s">
        <v>183</v>
      </c>
      <c r="D103" s="20" t="s">
        <v>183</v>
      </c>
      <c r="E103" s="20" t="s">
        <v>183</v>
      </c>
      <c r="F103" s="20" t="s">
        <v>183</v>
      </c>
      <c r="G103" s="20" t="s">
        <v>183</v>
      </c>
      <c r="H103" s="20" t="s">
        <v>183</v>
      </c>
      <c r="I103" s="20" t="s">
        <v>183</v>
      </c>
      <c r="J103" s="20" t="s">
        <v>183</v>
      </c>
      <c r="K103" s="20" t="s">
        <v>183</v>
      </c>
      <c r="L103" s="20" t="s">
        <v>183</v>
      </c>
      <c r="M103" s="20" t="s">
        <v>183</v>
      </c>
      <c r="N103" s="20" t="s">
        <v>183</v>
      </c>
      <c r="O103" s="20" t="s">
        <v>183</v>
      </c>
      <c r="P103" s="20" t="s">
        <v>183</v>
      </c>
      <c r="Q103" s="20">
        <v>26.290426585445474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6.9359922635091564</v>
      </c>
      <c r="C105" s="102">
        <v>6.8204071575330589</v>
      </c>
      <c r="D105" s="102">
        <v>6.7738932949522619</v>
      </c>
      <c r="E105" s="102">
        <v>6.7228664369551181</v>
      </c>
      <c r="F105" s="102">
        <v>6.6747734275166808</v>
      </c>
      <c r="G105" s="102">
        <v>6.6247787767074886</v>
      </c>
      <c r="H105" s="102">
        <v>6.5695073773569606</v>
      </c>
      <c r="I105" s="102">
        <v>6.4773683543903235</v>
      </c>
      <c r="J105" s="102">
        <v>6.4251481294405188</v>
      </c>
      <c r="K105" s="102">
        <v>6.3826472622787902</v>
      </c>
      <c r="L105" s="102">
        <v>6.3309860253856023</v>
      </c>
      <c r="M105" s="102">
        <v>6.2991110421852916</v>
      </c>
      <c r="N105" s="102">
        <v>6.2529447721224605</v>
      </c>
      <c r="O105" s="102">
        <v>6.2366012375939848</v>
      </c>
      <c r="P105" s="102">
        <v>6.1936166259640091</v>
      </c>
      <c r="Q105" s="102">
        <v>5.9767444386755608</v>
      </c>
    </row>
    <row r="106" spans="1:17" ht="11.45" customHeight="1" x14ac:dyDescent="0.25">
      <c r="A106" s="62" t="s">
        <v>59</v>
      </c>
      <c r="B106" s="70">
        <v>6.8570366831822529</v>
      </c>
      <c r="C106" s="70">
        <v>6.7577811690673482</v>
      </c>
      <c r="D106" s="70">
        <v>6.7406262843239295</v>
      </c>
      <c r="E106" s="70">
        <v>6.7253926726614521</v>
      </c>
      <c r="F106" s="70">
        <v>6.7099671680815405</v>
      </c>
      <c r="G106" s="70">
        <v>6.6889358807077501</v>
      </c>
      <c r="H106" s="70">
        <v>6.6510667159047721</v>
      </c>
      <c r="I106" s="70">
        <v>6.5281610070484364</v>
      </c>
      <c r="J106" s="70">
        <v>6.4655771829977731</v>
      </c>
      <c r="K106" s="70">
        <v>6.3742856614901884</v>
      </c>
      <c r="L106" s="70">
        <v>6.2814677195394717</v>
      </c>
      <c r="M106" s="70">
        <v>6.2701265781264359</v>
      </c>
      <c r="N106" s="70">
        <v>6.1561790854418783</v>
      </c>
      <c r="O106" s="70">
        <v>6.1469219657239673</v>
      </c>
      <c r="P106" s="70">
        <v>6.1378682803528646</v>
      </c>
      <c r="Q106" s="70">
        <v>6.066774522790424</v>
      </c>
    </row>
    <row r="107" spans="1:17" ht="11.45" customHeight="1" x14ac:dyDescent="0.25">
      <c r="A107" s="62" t="s">
        <v>58</v>
      </c>
      <c r="B107" s="70">
        <v>6.9541446917643359</v>
      </c>
      <c r="C107" s="70">
        <v>6.8345065097017095</v>
      </c>
      <c r="D107" s="70">
        <v>6.7805000900431409</v>
      </c>
      <c r="E107" s="70">
        <v>6.7225202295708613</v>
      </c>
      <c r="F107" s="70">
        <v>6.6696933818146311</v>
      </c>
      <c r="G107" s="70">
        <v>6.6166699417303692</v>
      </c>
      <c r="H107" s="70">
        <v>6.5600534311359038</v>
      </c>
      <c r="I107" s="70">
        <v>6.4765261834032986</v>
      </c>
      <c r="J107" s="70">
        <v>6.4309711432418304</v>
      </c>
      <c r="K107" s="70">
        <v>6.3945167880325657</v>
      </c>
      <c r="L107" s="70">
        <v>6.3463825636657853</v>
      </c>
      <c r="M107" s="70">
        <v>6.3119714468250656</v>
      </c>
      <c r="N107" s="70">
        <v>6.2690573412449337</v>
      </c>
      <c r="O107" s="70">
        <v>6.2532032635466717</v>
      </c>
      <c r="P107" s="70">
        <v>6.2091274957403186</v>
      </c>
      <c r="Q107" s="70">
        <v>5.9833392544984374</v>
      </c>
    </row>
    <row r="108" spans="1:17" ht="11.45" customHeight="1" x14ac:dyDescent="0.25">
      <c r="A108" s="62" t="s">
        <v>57</v>
      </c>
      <c r="B108" s="70" t="s">
        <v>183</v>
      </c>
      <c r="C108" s="70" t="s">
        <v>183</v>
      </c>
      <c r="D108" s="70" t="s">
        <v>183</v>
      </c>
      <c r="E108" s="70" t="s">
        <v>183</v>
      </c>
      <c r="F108" s="70" t="s">
        <v>183</v>
      </c>
      <c r="G108" s="70" t="s">
        <v>183</v>
      </c>
      <c r="H108" s="70" t="s">
        <v>183</v>
      </c>
      <c r="I108" s="70">
        <v>4.7090625143988989</v>
      </c>
      <c r="J108" s="70">
        <v>4.6836633177687226</v>
      </c>
      <c r="K108" s="70">
        <v>4.6803257022682256</v>
      </c>
      <c r="L108" s="70">
        <v>4.6870143013326153</v>
      </c>
      <c r="M108" s="70">
        <v>4.6952543652669005</v>
      </c>
      <c r="N108" s="70">
        <v>4.7062538233792122</v>
      </c>
      <c r="O108" s="70">
        <v>4.7056662583803526</v>
      </c>
      <c r="P108" s="70">
        <v>4.6918451343211141</v>
      </c>
      <c r="Q108" s="70">
        <v>4.6908285188414585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 t="s">
        <v>183</v>
      </c>
      <c r="I109" s="70" t="s">
        <v>183</v>
      </c>
      <c r="J109" s="70" t="s">
        <v>183</v>
      </c>
      <c r="K109" s="70">
        <v>7.2990366778483127</v>
      </c>
      <c r="L109" s="70">
        <v>7.2908955954403707</v>
      </c>
      <c r="M109" s="70">
        <v>7.2893286453826827</v>
      </c>
      <c r="N109" s="70">
        <v>7.124139692547776</v>
      </c>
      <c r="O109" s="70">
        <v>7.1419500417791451</v>
      </c>
      <c r="P109" s="70">
        <v>7.1040582326012505</v>
      </c>
      <c r="Q109" s="70">
        <v>7.0698703157060496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>
        <v>3.5580179044022842</v>
      </c>
      <c r="F110" s="70">
        <v>3.5669129491632896</v>
      </c>
      <c r="G110" s="70">
        <v>3.5462912703923579</v>
      </c>
      <c r="H110" s="70">
        <v>3.555156998568338</v>
      </c>
      <c r="I110" s="70">
        <v>3.5640448910647593</v>
      </c>
      <c r="J110" s="70">
        <v>3.4972288517565007</v>
      </c>
      <c r="K110" s="70">
        <v>3.4799438079395926</v>
      </c>
      <c r="L110" s="70">
        <v>3.4886436674594408</v>
      </c>
      <c r="M110" s="70">
        <v>3.4708775242261667</v>
      </c>
      <c r="N110" s="70">
        <v>3.414056433605404</v>
      </c>
      <c r="O110" s="70">
        <v>3.422591574689418</v>
      </c>
      <c r="P110" s="70">
        <v>3.4004582393164733</v>
      </c>
      <c r="Q110" s="70">
        <v>3.2104812751256313</v>
      </c>
    </row>
    <row r="111" spans="1:17" ht="11.45" customHeight="1" x14ac:dyDescent="0.25">
      <c r="A111" s="19" t="s">
        <v>24</v>
      </c>
      <c r="B111" s="21">
        <v>40.155059373843415</v>
      </c>
      <c r="C111" s="21">
        <v>39.313457259191111</v>
      </c>
      <c r="D111" s="21">
        <v>39.131077317327382</v>
      </c>
      <c r="E111" s="21">
        <v>38.958215961340287</v>
      </c>
      <c r="F111" s="21">
        <v>38.913232766336023</v>
      </c>
      <c r="G111" s="21">
        <v>38.89839620684473</v>
      </c>
      <c r="H111" s="21">
        <v>38.628938282470685</v>
      </c>
      <c r="I111" s="21">
        <v>38.591629188178089</v>
      </c>
      <c r="J111" s="21">
        <v>38.386406475866089</v>
      </c>
      <c r="K111" s="21">
        <v>38.223449747864528</v>
      </c>
      <c r="L111" s="21">
        <v>38.269287511619758</v>
      </c>
      <c r="M111" s="21">
        <v>38.191906413300032</v>
      </c>
      <c r="N111" s="21">
        <v>38.064233205887753</v>
      </c>
      <c r="O111" s="21">
        <v>37.812361603203421</v>
      </c>
      <c r="P111" s="21">
        <v>37.568279549473559</v>
      </c>
      <c r="Q111" s="21">
        <v>37.333860142251289</v>
      </c>
    </row>
    <row r="112" spans="1:17" ht="11.45" customHeight="1" x14ac:dyDescent="0.25">
      <c r="A112" s="17" t="s">
        <v>23</v>
      </c>
      <c r="B112" s="20">
        <v>39.444015057542394</v>
      </c>
      <c r="C112" s="20">
        <v>38.850106168794071</v>
      </c>
      <c r="D112" s="20">
        <v>38.764395543690391</v>
      </c>
      <c r="E112" s="20">
        <v>38.660283932449765</v>
      </c>
      <c r="F112" s="20">
        <v>38.618862419406156</v>
      </c>
      <c r="G112" s="20">
        <v>38.607521201565909</v>
      </c>
      <c r="H112" s="20">
        <v>38.386208630283654</v>
      </c>
      <c r="I112" s="20">
        <v>38.343026760793528</v>
      </c>
      <c r="J112" s="20">
        <v>38.225494787635867</v>
      </c>
      <c r="K112" s="20">
        <v>38.055905810948246</v>
      </c>
      <c r="L112" s="20">
        <v>38.122296164869191</v>
      </c>
      <c r="M112" s="20">
        <v>38.056342690674406</v>
      </c>
      <c r="N112" s="20">
        <v>37.933997211854603</v>
      </c>
      <c r="O112" s="20">
        <v>37.680481058547805</v>
      </c>
      <c r="P112" s="20">
        <v>37.433261466654734</v>
      </c>
      <c r="Q112" s="20">
        <v>37.183910608289771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44.195913266136337</v>
      </c>
      <c r="D113" s="69">
        <v>43.176043564229957</v>
      </c>
      <c r="E113" s="69">
        <v>42.497972623593249</v>
      </c>
      <c r="F113" s="69">
        <v>42.012625778620723</v>
      </c>
      <c r="G113" s="69">
        <v>41.823327965245838</v>
      </c>
      <c r="H113" s="69">
        <v>41.769520740631577</v>
      </c>
      <c r="I113" s="69">
        <v>41.621873352199927</v>
      </c>
      <c r="J113" s="69">
        <v>41.559546393932848</v>
      </c>
      <c r="K113" s="69">
        <v>41.509917399759729</v>
      </c>
      <c r="L113" s="69">
        <v>41.288799919133922</v>
      </c>
      <c r="M113" s="69">
        <v>41.019723492197087</v>
      </c>
      <c r="N113" s="69">
        <v>40.776765648067013</v>
      </c>
      <c r="O113" s="69">
        <v>40.491082676181058</v>
      </c>
      <c r="P113" s="69">
        <v>40.243814391481592</v>
      </c>
      <c r="Q113" s="69">
        <v>39.940094286284257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1.1275000000068984</v>
      </c>
      <c r="C117" s="111">
        <f>IF(TrRoad_act!C86=0,"",TrRoad_ene!C62/TrRoad_tech!C90)</f>
        <v>1.1275477730972874</v>
      </c>
      <c r="D117" s="111">
        <f>IF(TrRoad_act!D86=0,"",TrRoad_ene!D62/TrRoad_tech!D90)</f>
        <v>1.1282306644205269</v>
      </c>
      <c r="E117" s="111">
        <f>IF(TrRoad_act!E86=0,"",TrRoad_ene!E62/TrRoad_tech!E90)</f>
        <v>1.1311542705478854</v>
      </c>
      <c r="F117" s="111">
        <f>IF(TrRoad_act!F86=0,"",TrRoad_ene!F62/TrRoad_tech!F90)</f>
        <v>1.1348903658789604</v>
      </c>
      <c r="G117" s="111">
        <f>IF(TrRoad_act!G86=0,"",TrRoad_ene!G62/TrRoad_tech!G90)</f>
        <v>1.1398882314488525</v>
      </c>
      <c r="H117" s="111">
        <f>IF(TrRoad_act!H86=0,"",TrRoad_ene!H62/TrRoad_tech!H90)</f>
        <v>1.1456873019773033</v>
      </c>
      <c r="I117" s="111">
        <f>IF(TrRoad_act!I86=0,"",TrRoad_ene!I62/TrRoad_tech!I90)</f>
        <v>1.1495996406612219</v>
      </c>
      <c r="J117" s="111">
        <f>IF(TrRoad_act!J86=0,"",TrRoad_ene!J62/TrRoad_tech!J90)</f>
        <v>1.1542458948221057</v>
      </c>
      <c r="K117" s="111">
        <f>IF(TrRoad_act!K86=0,"",TrRoad_ene!K62/TrRoad_tech!K90)</f>
        <v>1.157519102081688</v>
      </c>
      <c r="L117" s="111">
        <f>IF(TrRoad_act!L86=0,"",TrRoad_ene!L62/TrRoad_tech!L90)</f>
        <v>1.1601203874933286</v>
      </c>
      <c r="M117" s="111">
        <f>IF(TrRoad_act!M86=0,"",TrRoad_ene!M62/TrRoad_tech!M90)</f>
        <v>1.162993458402499</v>
      </c>
      <c r="N117" s="111">
        <f>IF(TrRoad_act!N86=0,"",TrRoad_ene!N62/TrRoad_tech!N90)</f>
        <v>1.1662213704034381</v>
      </c>
      <c r="O117" s="111">
        <f>IF(TrRoad_act!O86=0,"",TrRoad_ene!O62/TrRoad_tech!O90)</f>
        <v>1.1694590441228692</v>
      </c>
      <c r="P117" s="111">
        <f>IF(TrRoad_act!P86=0,"",TrRoad_ene!P62/TrRoad_tech!P90)</f>
        <v>1.1735575674107916</v>
      </c>
      <c r="Q117" s="111">
        <f>IF(TrRoad_act!Q86=0,"",TrRoad_ene!Q62/TrRoad_tech!Q90)</f>
        <v>1.1767424640595805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1.293757683272879</v>
      </c>
      <c r="C118" s="107">
        <f>IF(TrRoad_act!C87=0,"",TrRoad_ene!C63/TrRoad_tech!C91)</f>
        <v>1.2257384445750805</v>
      </c>
      <c r="D118" s="107">
        <f>IF(TrRoad_act!D87=0,"",TrRoad_ene!D63/TrRoad_tech!D91)</f>
        <v>1.1880776537324607</v>
      </c>
      <c r="E118" s="107">
        <f>IF(TrRoad_act!E87=0,"",TrRoad_ene!E63/TrRoad_tech!E91)</f>
        <v>1.2489926619548024</v>
      </c>
      <c r="F118" s="107">
        <f>IF(TrRoad_act!F87=0,"",TrRoad_ene!F63/TrRoad_tech!F91)</f>
        <v>1.2134908394806883</v>
      </c>
      <c r="G118" s="107">
        <f>IF(TrRoad_act!G87=0,"",TrRoad_ene!G63/TrRoad_tech!G91)</f>
        <v>1.239806833109887</v>
      </c>
      <c r="H118" s="107">
        <f>IF(TrRoad_act!H87=0,"",TrRoad_ene!H63/TrRoad_tech!H91)</f>
        <v>1.304305387280428</v>
      </c>
      <c r="I118" s="107">
        <f>IF(TrRoad_act!I87=0,"",TrRoad_ene!I63/TrRoad_tech!I91)</f>
        <v>1.3636449445998757</v>
      </c>
      <c r="J118" s="107">
        <f>IF(TrRoad_act!J87=0,"",TrRoad_ene!J63/TrRoad_tech!J91)</f>
        <v>1.2295989012759188</v>
      </c>
      <c r="K118" s="107">
        <f>IF(TrRoad_act!K87=0,"",TrRoad_ene!K63/TrRoad_tech!K91)</f>
        <v>1.2973981633446556</v>
      </c>
      <c r="L118" s="107">
        <f>IF(TrRoad_act!L87=0,"",TrRoad_ene!L63/TrRoad_tech!L91)</f>
        <v>1.2486164966262354</v>
      </c>
      <c r="M118" s="107">
        <f>IF(TrRoad_act!M87=0,"",TrRoad_ene!M63/TrRoad_tech!M91)</f>
        <v>1.2621434597832892</v>
      </c>
      <c r="N118" s="107">
        <f>IF(TrRoad_act!N87=0,"",TrRoad_ene!N63/TrRoad_tech!N91)</f>
        <v>1.294860806786936</v>
      </c>
      <c r="O118" s="107">
        <f>IF(TrRoad_act!O87=0,"",TrRoad_ene!O63/TrRoad_tech!O91)</f>
        <v>1.2721790246521201</v>
      </c>
      <c r="P118" s="107">
        <f>IF(TrRoad_act!P87=0,"",TrRoad_ene!P63/TrRoad_tech!P91)</f>
        <v>1.297199677484558</v>
      </c>
      <c r="Q118" s="107">
        <f>IF(TrRoad_act!Q87=0,"",TrRoad_ene!Q63/TrRoad_tech!Q91)</f>
        <v>1.3394694108904432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1.3434522331026213</v>
      </c>
      <c r="C119" s="108">
        <f>IF(TrRoad_act!C88=0,"",TrRoad_ene!C64/TrRoad_tech!C92)</f>
        <v>1.2383989244858999</v>
      </c>
      <c r="D119" s="108">
        <f>IF(TrRoad_act!D88=0,"",TrRoad_ene!D64/TrRoad_tech!D92)</f>
        <v>1.2283317015590267</v>
      </c>
      <c r="E119" s="108">
        <f>IF(TrRoad_act!E88=0,"",TrRoad_ene!E64/TrRoad_tech!E92)</f>
        <v>1.3068910211717797</v>
      </c>
      <c r="F119" s="108">
        <f>IF(TrRoad_act!F88=0,"",TrRoad_ene!F64/TrRoad_tech!F92)</f>
        <v>1.2731327796344669</v>
      </c>
      <c r="G119" s="108">
        <f>IF(TrRoad_act!G88=0,"",TrRoad_ene!G64/TrRoad_tech!G92)</f>
        <v>1.3116804129108686</v>
      </c>
      <c r="H119" s="108">
        <f>IF(TrRoad_act!H88=0,"",TrRoad_ene!H64/TrRoad_tech!H92)</f>
        <v>1.40415660494839</v>
      </c>
      <c r="I119" s="108">
        <f>IF(TrRoad_act!I88=0,"",TrRoad_ene!I64/TrRoad_tech!I92)</f>
        <v>1.4818975068231908</v>
      </c>
      <c r="J119" s="108">
        <f>IF(TrRoad_act!J88=0,"",TrRoad_ene!J64/TrRoad_tech!J92)</f>
        <v>1.2127003503992801</v>
      </c>
      <c r="K119" s="108">
        <f>IF(TrRoad_act!K88=0,"",TrRoad_ene!K64/TrRoad_tech!K92)</f>
        <v>1.2627363240358707</v>
      </c>
      <c r="L119" s="108">
        <f>IF(TrRoad_act!L88=0,"",TrRoad_ene!L64/TrRoad_tech!L92)</f>
        <v>1.201374763408694</v>
      </c>
      <c r="M119" s="108">
        <f>IF(TrRoad_act!M88=0,"",TrRoad_ene!M64/TrRoad_tech!M92)</f>
        <v>1.2345814449332209</v>
      </c>
      <c r="N119" s="108">
        <f>IF(TrRoad_act!N88=0,"",TrRoad_ene!N64/TrRoad_tech!N92)</f>
        <v>1.2386804817065036</v>
      </c>
      <c r="O119" s="108">
        <f>IF(TrRoad_act!O88=0,"",TrRoad_ene!O64/TrRoad_tech!O92)</f>
        <v>1.2606714373301653</v>
      </c>
      <c r="P119" s="108">
        <f>IF(TrRoad_act!P88=0,"",TrRoad_ene!P64/TrRoad_tech!P92)</f>
        <v>1.2758364681545595</v>
      </c>
      <c r="Q119" s="108">
        <f>IF(TrRoad_act!Q88=0,"",TrRoad_ene!Q64/TrRoad_tech!Q92)</f>
        <v>1.2848345874896241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1.0996811503802713</v>
      </c>
      <c r="C120" s="108">
        <f>IF(TrRoad_act!C89=0,"",TrRoad_ene!C65/TrRoad_tech!C93)</f>
        <v>1.1715461709027706</v>
      </c>
      <c r="D120" s="108">
        <f>IF(TrRoad_act!D89=0,"",TrRoad_ene!D65/TrRoad_tech!D93)</f>
        <v>1.034716174625276</v>
      </c>
      <c r="E120" s="108">
        <f>IF(TrRoad_act!E89=0,"",TrRoad_ene!E65/TrRoad_tech!E93)</f>
        <v>1.1077475157741747</v>
      </c>
      <c r="F120" s="108">
        <f>IF(TrRoad_act!F89=0,"",TrRoad_ene!F65/TrRoad_tech!F93)</f>
        <v>1.0932358978502366</v>
      </c>
      <c r="G120" s="108">
        <f>IF(TrRoad_act!G89=0,"",TrRoad_ene!G65/TrRoad_tech!G93)</f>
        <v>1.1235259330731335</v>
      </c>
      <c r="H120" s="108">
        <f>IF(TrRoad_act!H89=0,"",TrRoad_ene!H65/TrRoad_tech!H93)</f>
        <v>1.1856189933653656</v>
      </c>
      <c r="I120" s="108">
        <f>IF(TrRoad_act!I89=0,"",TrRoad_ene!I65/TrRoad_tech!I93)</f>
        <v>1.2526933260100617</v>
      </c>
      <c r="J120" s="108">
        <f>IF(TrRoad_act!J89=0,"",TrRoad_ene!J65/TrRoad_tech!J93)</f>
        <v>1.2548907205975677</v>
      </c>
      <c r="K120" s="108">
        <f>IF(TrRoad_act!K89=0,"",TrRoad_ene!K65/TrRoad_tech!K93)</f>
        <v>1.3651260344691143</v>
      </c>
      <c r="L120" s="108">
        <f>IF(TrRoad_act!L89=0,"",TrRoad_ene!L65/TrRoad_tech!L93)</f>
        <v>1.3160234425572408</v>
      </c>
      <c r="M120" s="108">
        <f>IF(TrRoad_act!M89=0,"",TrRoad_ene!M65/TrRoad_tech!M93)</f>
        <v>1.2974806046973499</v>
      </c>
      <c r="N120" s="108">
        <f>IF(TrRoad_act!N89=0,"",TrRoad_ene!N65/TrRoad_tech!N93)</f>
        <v>1.3654206001409752</v>
      </c>
      <c r="O120" s="108">
        <f>IF(TrRoad_act!O89=0,"",TrRoad_ene!O65/TrRoad_tech!O93)</f>
        <v>1.2809465985938726</v>
      </c>
      <c r="P120" s="108">
        <f>IF(TrRoad_act!P89=0,"",TrRoad_ene!P65/TrRoad_tech!P93)</f>
        <v>1.3246486434627891</v>
      </c>
      <c r="Q120" s="108">
        <f>IF(TrRoad_act!Q89=0,"",TrRoad_ene!Q65/TrRoad_tech!Q93)</f>
        <v>1.3995495217334757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1.1000000000067305</v>
      </c>
      <c r="C121" s="108">
        <f>IF(TrRoad_act!C90=0,"",TrRoad_ene!C66/TrRoad_tech!C94)</f>
        <v>1.1000243568121038</v>
      </c>
      <c r="D121" s="108">
        <f>IF(TrRoad_act!D90=0,"",TrRoad_ene!D66/TrRoad_tech!D94)</f>
        <v>1.1000510776773775</v>
      </c>
      <c r="E121" s="108">
        <f>IF(TrRoad_act!E90=0,"",TrRoad_ene!E66/TrRoad_tech!E94)</f>
        <v>1.1000923132259026</v>
      </c>
      <c r="F121" s="108">
        <f>IF(TrRoad_act!F90=0,"",TrRoad_ene!F66/TrRoad_tech!F94)</f>
        <v>1.1002933066226459</v>
      </c>
      <c r="G121" s="108">
        <f>IF(TrRoad_act!G90=0,"",TrRoad_ene!G66/TrRoad_tech!G94)</f>
        <v>1.1005761292597041</v>
      </c>
      <c r="H121" s="108">
        <f>IF(TrRoad_act!H90=0,"",TrRoad_ene!H66/TrRoad_tech!H94)</f>
        <v>1.1026242493680072</v>
      </c>
      <c r="I121" s="108">
        <f>IF(TrRoad_act!I90=0,"",TrRoad_ene!I66/TrRoad_tech!I94)</f>
        <v>1.1051975948005812</v>
      </c>
      <c r="J121" s="108">
        <f>IF(TrRoad_act!J90=0,"",TrRoad_ene!J66/TrRoad_tech!J94)</f>
        <v>1.1545672535383604</v>
      </c>
      <c r="K121" s="108">
        <f>IF(TrRoad_act!K90=0,"",TrRoad_ene!K66/TrRoad_tech!K94)</f>
        <v>1.1113140658370231</v>
      </c>
      <c r="L121" s="108">
        <f>IF(TrRoad_act!L90=0,"",TrRoad_ene!L66/TrRoad_tech!L94)</f>
        <v>1.1135484021611273</v>
      </c>
      <c r="M121" s="108">
        <f>IF(TrRoad_act!M90=0,"",TrRoad_ene!M66/TrRoad_tech!M94)</f>
        <v>1.1137739017089496</v>
      </c>
      <c r="N121" s="108">
        <f>IF(TrRoad_act!N90=0,"",TrRoad_ene!N66/TrRoad_tech!N94)</f>
        <v>1.1146818591309944</v>
      </c>
      <c r="O121" s="108">
        <f>IF(TrRoad_act!O90=0,"",TrRoad_ene!O66/TrRoad_tech!O94)</f>
        <v>1.1150136312536731</v>
      </c>
      <c r="P121" s="108">
        <f>IF(TrRoad_act!P90=0,"",TrRoad_ene!P66/TrRoad_tech!P94)</f>
        <v>1.119092551275962</v>
      </c>
      <c r="Q121" s="108">
        <f>IF(TrRoad_act!Q90=0,"",TrRoad_ene!Q66/TrRoad_tech!Q94)</f>
        <v>1.1235362198183227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>
        <f>IF(TrRoad_act!K91=0,"",TrRoad_ene!K67/TrRoad_tech!K95)</f>
        <v>1.1840000000065631</v>
      </c>
      <c r="L122" s="108">
        <f>IF(TrRoad_act!L91=0,"",TrRoad_ene!L67/TrRoad_tech!L95)</f>
        <v>1.1915635561885423</v>
      </c>
      <c r="M122" s="108">
        <f>IF(TrRoad_act!M91=0,"",TrRoad_ene!M67/TrRoad_tech!M95)</f>
        <v>1.191563556188542</v>
      </c>
      <c r="N122" s="108">
        <f>IF(TrRoad_act!N91=0,"",TrRoad_ene!N67/TrRoad_tech!N95)</f>
        <v>1.2037198301435124</v>
      </c>
      <c r="O122" s="108">
        <f>IF(TrRoad_act!O91=0,"",TrRoad_ene!O67/TrRoad_tech!O95)</f>
        <v>1.2098411994653673</v>
      </c>
      <c r="P122" s="108">
        <f>IF(TrRoad_act!P91=0,"",TrRoad_ene!P67/TrRoad_tech!P95)</f>
        <v>1.22688249778074</v>
      </c>
      <c r="Q122" s="108">
        <f>IF(TrRoad_act!Q91=0,"",TrRoad_ene!Q67/TrRoad_tech!Q95)</f>
        <v>1.2278049332417571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 t="str">
        <f>IF(TrRoad_act!O92=0,"",TrRoad_ene!O68/TrRoad_tech!O96)</f>
        <v/>
      </c>
      <c r="P123" s="108">
        <f>IF(TrRoad_act!P92=0,"",TrRoad_ene!P68/TrRoad_tech!P96)</f>
        <v>1.3961005140714784</v>
      </c>
      <c r="Q123" s="108">
        <f>IF(TrRoad_act!Q92=0,"",TrRoad_ene!Q68/TrRoad_tech!Q96)</f>
        <v>1.4206770989113979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 t="str">
        <f>IF(TrRoad_act!L93=0,"",TrRoad_ene!L69/TrRoad_tech!L97)</f>
        <v/>
      </c>
      <c r="M124" s="108" t="str">
        <f>IF(TrRoad_act!M93=0,"",TrRoad_ene!M69/TrRoad_tech!M97)</f>
        <v/>
      </c>
      <c r="N124" s="108">
        <f>IF(TrRoad_act!N93=0,"",TrRoad_ene!N69/TrRoad_tech!N97)</f>
        <v>1.2360000000066975</v>
      </c>
      <c r="O124" s="108">
        <f>IF(TrRoad_act!O93=0,"",TrRoad_ene!O69/TrRoad_tech!O97)</f>
        <v>1.2386030368829917</v>
      </c>
      <c r="P124" s="108">
        <f>IF(TrRoad_act!P93=0,"",TrRoad_ene!P69/TrRoad_tech!P97)</f>
        <v>1.2597938094895298</v>
      </c>
      <c r="Q124" s="108">
        <f>IF(TrRoad_act!Q93=0,"",TrRoad_ene!Q69/TrRoad_tech!Q97)</f>
        <v>1.2803948760745736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1.0470773000966958</v>
      </c>
      <c r="C125" s="107">
        <f>IF(TrRoad_act!C94=0,"",TrRoad_ene!C70/TrRoad_tech!C98)</f>
        <v>1.0164097953967308</v>
      </c>
      <c r="D125" s="107">
        <f>IF(TrRoad_act!D94=0,"",TrRoad_ene!D70/TrRoad_tech!D98)</f>
        <v>1.0278911568070506</v>
      </c>
      <c r="E125" s="107">
        <f>IF(TrRoad_act!E94=0,"",TrRoad_ene!E70/TrRoad_tech!E98)</f>
        <v>1.0579784065024289</v>
      </c>
      <c r="F125" s="107">
        <f>IF(TrRoad_act!F94=0,"",TrRoad_ene!F70/TrRoad_tech!F98)</f>
        <v>1.0555018765636066</v>
      </c>
      <c r="G125" s="107">
        <f>IF(TrRoad_act!G94=0,"",TrRoad_ene!G70/TrRoad_tech!G98)</f>
        <v>1.0693570697850414</v>
      </c>
      <c r="H125" s="107">
        <f>IF(TrRoad_act!H94=0,"",TrRoad_ene!H70/TrRoad_tech!H98)</f>
        <v>1.0854581531774543</v>
      </c>
      <c r="I125" s="107">
        <f>IF(TrRoad_act!I94=0,"",TrRoad_ene!I70/TrRoad_tech!I98)</f>
        <v>1.1130007290787802</v>
      </c>
      <c r="J125" s="107">
        <f>IF(TrRoad_act!J94=0,"",TrRoad_ene!J70/TrRoad_tech!J98)</f>
        <v>1.1207678580983329</v>
      </c>
      <c r="K125" s="107">
        <f>IF(TrRoad_act!K94=0,"",TrRoad_ene!K70/TrRoad_tech!K98)</f>
        <v>1.1778166367072609</v>
      </c>
      <c r="L125" s="107">
        <f>IF(TrRoad_act!L94=0,"",TrRoad_ene!L70/TrRoad_tech!L98)</f>
        <v>1.1868857900293439</v>
      </c>
      <c r="M125" s="107">
        <f>IF(TrRoad_act!M94=0,"",TrRoad_ene!M70/TrRoad_tech!M98)</f>
        <v>1.1669868086595829</v>
      </c>
      <c r="N125" s="107">
        <f>IF(TrRoad_act!N94=0,"",TrRoad_ene!N70/TrRoad_tech!N98)</f>
        <v>1.1953891184094736</v>
      </c>
      <c r="O125" s="107">
        <f>IF(TrRoad_act!O94=0,"",TrRoad_ene!O70/TrRoad_tech!O98)</f>
        <v>1.2006195640232786</v>
      </c>
      <c r="P125" s="107">
        <f>IF(TrRoad_act!P94=0,"",TrRoad_ene!P70/TrRoad_tech!P98)</f>
        <v>1.1881139458168952</v>
      </c>
      <c r="Q125" s="107">
        <f>IF(TrRoad_act!Q94=0,"",TrRoad_ene!Q70/TrRoad_tech!Q98)</f>
        <v>1.2037799146561783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1.1001802878759366</v>
      </c>
      <c r="D126" s="106">
        <f>IF(TrRoad_act!D95=0,"",TrRoad_ene!D71/TrRoad_tech!D99)</f>
        <v>1.1005851010711878</v>
      </c>
      <c r="E126" s="106">
        <f>IF(TrRoad_act!E95=0,"",TrRoad_ene!E71/TrRoad_tech!E99)</f>
        <v>1.1007530549963638</v>
      </c>
      <c r="F126" s="106">
        <f>IF(TrRoad_act!F95=0,"",TrRoad_ene!F71/TrRoad_tech!F99)</f>
        <v>1.1010380669607949</v>
      </c>
      <c r="G126" s="106">
        <f>IF(TrRoad_act!G95=0,"",TrRoad_ene!G71/TrRoad_tech!G99)</f>
        <v>1.1021505660482021</v>
      </c>
      <c r="H126" s="106">
        <f>IF(TrRoad_act!H95=0,"",TrRoad_ene!H71/TrRoad_tech!H99)</f>
        <v>1.1038617785645146</v>
      </c>
      <c r="I126" s="106">
        <f>IF(TrRoad_act!I95=0,"",TrRoad_ene!I71/TrRoad_tech!I99)</f>
        <v>1.1041701451528725</v>
      </c>
      <c r="J126" s="106">
        <f>IF(TrRoad_act!J95=0,"",TrRoad_ene!J71/TrRoad_tech!J99)</f>
        <v>1.1088031623986112</v>
      </c>
      <c r="K126" s="106">
        <f>IF(TrRoad_act!K95=0,"",TrRoad_ene!K71/TrRoad_tech!K99)</f>
        <v>1.1094846721563612</v>
      </c>
      <c r="L126" s="106">
        <f>IF(TrRoad_act!L95=0,"",TrRoad_ene!L71/TrRoad_tech!L99)</f>
        <v>1.1112043223948924</v>
      </c>
      <c r="M126" s="106">
        <f>IF(TrRoad_act!M95=0,"",TrRoad_ene!M71/TrRoad_tech!M99)</f>
        <v>1.1122046272449064</v>
      </c>
      <c r="N126" s="106">
        <f>IF(TrRoad_act!N95=0,"",TrRoad_ene!N71/TrRoad_tech!N99)</f>
        <v>1.1154049830221764</v>
      </c>
      <c r="O126" s="106">
        <f>IF(TrRoad_act!O95=0,"",TrRoad_ene!O71/TrRoad_tech!O99)</f>
        <v>1.1284973910825187</v>
      </c>
      <c r="P126" s="106">
        <f>IF(TrRoad_act!P95=0,"",TrRoad_ene!P71/TrRoad_tech!P99)</f>
        <v>1.1301053390793168</v>
      </c>
      <c r="Q126" s="106">
        <f>IF(TrRoad_act!Q95=0,"",TrRoad_ene!Q71/TrRoad_tech!Q99)</f>
        <v>1.1328889474269423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1.0458500758945388</v>
      </c>
      <c r="C127" s="106">
        <f>IF(TrRoad_act!C96=0,"",TrRoad_ene!C72/TrRoad_tech!C100)</f>
        <v>1.0151348466664059</v>
      </c>
      <c r="D127" s="106">
        <f>IF(TrRoad_act!D96=0,"",TrRoad_ene!D72/TrRoad_tech!D100)</f>
        <v>1.0265836662991743</v>
      </c>
      <c r="E127" s="106">
        <f>IF(TrRoad_act!E96=0,"",TrRoad_ene!E72/TrRoad_tech!E100)</f>
        <v>1.0567031384579104</v>
      </c>
      <c r="F127" s="106">
        <f>IF(TrRoad_act!F96=0,"",TrRoad_ene!F72/TrRoad_tech!F100)</f>
        <v>1.054290571267692</v>
      </c>
      <c r="G127" s="106">
        <f>IF(TrRoad_act!G96=0,"",TrRoad_ene!G72/TrRoad_tech!G100)</f>
        <v>1.0681119812947886</v>
      </c>
      <c r="H127" s="106">
        <f>IF(TrRoad_act!H96=0,"",TrRoad_ene!H72/TrRoad_tech!H100)</f>
        <v>1.0841782648540585</v>
      </c>
      <c r="I127" s="106">
        <f>IF(TrRoad_act!I96=0,"",TrRoad_ene!I72/TrRoad_tech!I100)</f>
        <v>1.1118241125411041</v>
      </c>
      <c r="J127" s="106">
        <f>IF(TrRoad_act!J96=0,"",TrRoad_ene!J72/TrRoad_tech!J100)</f>
        <v>1.1194360523948645</v>
      </c>
      <c r="K127" s="106">
        <f>IF(TrRoad_act!K96=0,"",TrRoad_ene!K72/TrRoad_tech!K100)</f>
        <v>1.1730909092748141</v>
      </c>
      <c r="L127" s="106">
        <f>IF(TrRoad_act!L96=0,"",TrRoad_ene!L72/TrRoad_tech!L100)</f>
        <v>1.1753395141844185</v>
      </c>
      <c r="M127" s="106">
        <f>IF(TrRoad_act!M96=0,"",TrRoad_ene!M72/TrRoad_tech!M100)</f>
        <v>1.1656378084785153</v>
      </c>
      <c r="N127" s="106">
        <f>IF(TrRoad_act!N96=0,"",TrRoad_ene!N72/TrRoad_tech!N100)</f>
        <v>1.1940504273849171</v>
      </c>
      <c r="O127" s="106">
        <f>IF(TrRoad_act!O96=0,"",TrRoad_ene!O72/TrRoad_tech!O100)</f>
        <v>1.1990732126657875</v>
      </c>
      <c r="P127" s="106">
        <f>IF(TrRoad_act!P96=0,"",TrRoad_ene!P72/TrRoad_tech!P100)</f>
        <v>1.1859952103705553</v>
      </c>
      <c r="Q127" s="106">
        <f>IF(TrRoad_act!Q96=0,"",TrRoad_ene!Q72/TrRoad_tech!Q100)</f>
        <v>1.2017061337721455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>
        <f>IF(TrRoad_act!I97=0,"",TrRoad_ene!I73/TrRoad_tech!I101)</f>
        <v>1.1124250131833755</v>
      </c>
      <c r="J128" s="106">
        <f>IF(TrRoad_act!J97=0,"",TrRoad_ene!J73/TrRoad_tech!J101)</f>
        <v>1.1124250131833755</v>
      </c>
      <c r="K128" s="106">
        <f>IF(TrRoad_act!K97=0,"",TrRoad_ene!K73/TrRoad_tech!K101)</f>
        <v>1.1124250131833755</v>
      </c>
      <c r="L128" s="106">
        <f>IF(TrRoad_act!L97=0,"",TrRoad_ene!L73/TrRoad_tech!L101)</f>
        <v>1.1124250131833755</v>
      </c>
      <c r="M128" s="106">
        <f>IF(TrRoad_act!M97=0,"",TrRoad_ene!M73/TrRoad_tech!M101)</f>
        <v>1.1205401239611985</v>
      </c>
      <c r="N128" s="106">
        <f>IF(TrRoad_act!N97=0,"",TrRoad_ene!N73/TrRoad_tech!N101)</f>
        <v>1.1205401239611987</v>
      </c>
      <c r="O128" s="106">
        <f>IF(TrRoad_act!O97=0,"",TrRoad_ene!O73/TrRoad_tech!O101)</f>
        <v>1.1392001846475703</v>
      </c>
      <c r="P128" s="106">
        <f>IF(TrRoad_act!P97=0,"",TrRoad_ene!P73/TrRoad_tech!P101)</f>
        <v>1.140062786163383</v>
      </c>
      <c r="Q128" s="106">
        <f>IF(TrRoad_act!Q97=0,"",TrRoad_ene!Q73/TrRoad_tech!Q101)</f>
        <v>1.1400627861633827</v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>
        <f>IF(TrRoad_act!K98=0,"",TrRoad_ene!K74/TrRoad_tech!K102)</f>
        <v>1.9967513068869909</v>
      </c>
      <c r="L129" s="106">
        <f>IF(TrRoad_act!L98=0,"",TrRoad_ene!L74/TrRoad_tech!L102)</f>
        <v>3.7740934194405269</v>
      </c>
      <c r="M129" s="106">
        <f>IF(TrRoad_act!M98=0,"",TrRoad_ene!M74/TrRoad_tech!M102)</f>
        <v>1.1157939437993178</v>
      </c>
      <c r="N129" s="106">
        <f>IF(TrRoad_act!N98=0,"",TrRoad_ene!N74/TrRoad_tech!N102)</f>
        <v>1.1212409614183141</v>
      </c>
      <c r="O129" s="106">
        <f>IF(TrRoad_act!O98=0,"",TrRoad_ene!O74/TrRoad_tech!O102)</f>
        <v>1.099707806170503</v>
      </c>
      <c r="P129" s="106">
        <f>IF(TrRoad_act!P98=0,"",TrRoad_ene!P74/TrRoad_tech!P102)</f>
        <v>1.1129756782839157</v>
      </c>
      <c r="Q129" s="106">
        <f>IF(TrRoad_act!Q98=0,"",TrRoad_ene!Q74/TrRoad_tech!Q102)</f>
        <v>1.1397275570705825</v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 t="str">
        <f>IF(TrRoad_act!J99=0,"",TrRoad_ene!J75/TrRoad_tech!J103)</f>
        <v/>
      </c>
      <c r="K130" s="106" t="str">
        <f>IF(TrRoad_act!K99=0,"",TrRoad_ene!K75/TrRoad_tech!K103)</f>
        <v/>
      </c>
      <c r="L130" s="106" t="str">
        <f>IF(TrRoad_act!L99=0,"",TrRoad_ene!L75/TrRoad_tech!L103)</f>
        <v/>
      </c>
      <c r="M130" s="106" t="str">
        <f>IF(TrRoad_act!M99=0,"",TrRoad_ene!M75/TrRoad_tech!M103)</f>
        <v/>
      </c>
      <c r="N130" s="106" t="str">
        <f>IF(TrRoad_act!N99=0,"",TrRoad_ene!N75/TrRoad_tech!N103)</f>
        <v/>
      </c>
      <c r="O130" s="106" t="str">
        <f>IF(TrRoad_act!O99=0,"",TrRoad_ene!O75/TrRoad_tech!O103)</f>
        <v/>
      </c>
      <c r="P130" s="106" t="str">
        <f>IF(TrRoad_act!P99=0,"",TrRoad_ene!P75/TrRoad_tech!P103)</f>
        <v/>
      </c>
      <c r="Q130" s="106">
        <f>IF(TrRoad_act!Q99=0,"",TrRoad_ene!Q75/TrRoad_tech!Q103)</f>
        <v>1.2000000000134605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1.324421685822424</v>
      </c>
      <c r="C132" s="109">
        <f>IF(TrRoad_act!C101=0,"",TrRoad_ene!C77/TrRoad_tech!C105)</f>
        <v>1.2191414366952815</v>
      </c>
      <c r="D132" s="109">
        <f>IF(TrRoad_act!D101=0,"",TrRoad_ene!D77/TrRoad_tech!D105)</f>
        <v>1.2759776945645982</v>
      </c>
      <c r="E132" s="109">
        <f>IF(TrRoad_act!E101=0,"",TrRoad_ene!E77/TrRoad_tech!E105)</f>
        <v>1.3001079508543045</v>
      </c>
      <c r="F132" s="109">
        <f>IF(TrRoad_act!F101=0,"",TrRoad_ene!F77/TrRoad_tech!F105)</f>
        <v>1.2923658823886393</v>
      </c>
      <c r="G132" s="109">
        <f>IF(TrRoad_act!G101=0,"",TrRoad_ene!G77/TrRoad_tech!G105)</f>
        <v>1.33464150089568</v>
      </c>
      <c r="H132" s="109">
        <f>IF(TrRoad_act!H101=0,"",TrRoad_ene!H77/TrRoad_tech!H105)</f>
        <v>1.2926094696230201</v>
      </c>
      <c r="I132" s="109">
        <f>IF(TrRoad_act!I101=0,"",TrRoad_ene!I77/TrRoad_tech!I105)</f>
        <v>1.315125248490729</v>
      </c>
      <c r="J132" s="109">
        <f>IF(TrRoad_act!J101=0,"",TrRoad_ene!J77/TrRoad_tech!J105)</f>
        <v>1.4605369393977286</v>
      </c>
      <c r="K132" s="109">
        <f>IF(TrRoad_act!K101=0,"",TrRoad_ene!K77/TrRoad_tech!K105)</f>
        <v>1.3311280144026889</v>
      </c>
      <c r="L132" s="109">
        <f>IF(TrRoad_act!L101=0,"",TrRoad_ene!L77/TrRoad_tech!L105)</f>
        <v>1.3458071239146534</v>
      </c>
      <c r="M132" s="109">
        <f>IF(TrRoad_act!M101=0,"",TrRoad_ene!M77/TrRoad_tech!M105)</f>
        <v>1.3335151672471464</v>
      </c>
      <c r="N132" s="109">
        <f>IF(TrRoad_act!N101=0,"",TrRoad_ene!N77/TrRoad_tech!N105)</f>
        <v>1.3340716546050375</v>
      </c>
      <c r="O132" s="109">
        <f>IF(TrRoad_act!O101=0,"",TrRoad_ene!O77/TrRoad_tech!O105)</f>
        <v>1.3226348180245786</v>
      </c>
      <c r="P132" s="109">
        <f>IF(TrRoad_act!P101=0,"",TrRoad_ene!P77/TrRoad_tech!P105)</f>
        <v>1.2850885264369278</v>
      </c>
      <c r="Q132" s="109">
        <f>IF(TrRoad_act!Q101=0,"",TrRoad_ene!Q77/TrRoad_tech!Q105)</f>
        <v>1.2896841374398598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</v>
      </c>
      <c r="C133" s="108">
        <f>IF(TrRoad_act!C102=0,"",TrRoad_ene!C78/TrRoad_tech!C106)</f>
        <v>1.1001307184097451</v>
      </c>
      <c r="D133" s="108">
        <f>IF(TrRoad_act!D102=0,"",TrRoad_ene!D78/TrRoad_tech!D106)</f>
        <v>1.1002220919723413</v>
      </c>
      <c r="E133" s="108">
        <f>IF(TrRoad_act!E102=0,"",TrRoad_ene!E78/TrRoad_tech!E106)</f>
        <v>1.100347174537204</v>
      </c>
      <c r="F133" s="108">
        <f>IF(TrRoad_act!F102=0,"",TrRoad_ene!F78/TrRoad_tech!F106)</f>
        <v>1.1004891169637125</v>
      </c>
      <c r="G133" s="108">
        <f>IF(TrRoad_act!G102=0,"",TrRoad_ene!G78/TrRoad_tech!G106)</f>
        <v>1.1007062938857441</v>
      </c>
      <c r="H133" s="108">
        <f>IF(TrRoad_act!H102=0,"",TrRoad_ene!H78/TrRoad_tech!H106)</f>
        <v>1.1013421339287319</v>
      </c>
      <c r="I133" s="108">
        <f>IF(TrRoad_act!I102=0,"",TrRoad_ene!I78/TrRoad_tech!I106)</f>
        <v>1.1028268623515567</v>
      </c>
      <c r="J133" s="108">
        <f>IF(TrRoad_act!J102=0,"",TrRoad_ene!J78/TrRoad_tech!J106)</f>
        <v>1.104717918968027</v>
      </c>
      <c r="K133" s="108">
        <f>IF(TrRoad_act!K102=0,"",TrRoad_ene!K78/TrRoad_tech!K106)</f>
        <v>1.1070984716713672</v>
      </c>
      <c r="L133" s="108">
        <f>IF(TrRoad_act!L102=0,"",TrRoad_ene!L78/TrRoad_tech!L106)</f>
        <v>1.1096339406104736</v>
      </c>
      <c r="M133" s="108">
        <f>IF(TrRoad_act!M102=0,"",TrRoad_ene!M78/TrRoad_tech!M106)</f>
        <v>1.1117225605889471</v>
      </c>
      <c r="N133" s="108">
        <f>IF(TrRoad_act!N102=0,"",TrRoad_ene!N78/TrRoad_tech!N106)</f>
        <v>1.1177205592934278</v>
      </c>
      <c r="O133" s="108">
        <f>IF(TrRoad_act!O102=0,"",TrRoad_ene!O78/TrRoad_tech!O106)</f>
        <v>1.1199518806390776</v>
      </c>
      <c r="P133" s="108">
        <f>IF(TrRoad_act!P102=0,"",TrRoad_ene!P78/TrRoad_tech!P106)</f>
        <v>1.1227721869127589</v>
      </c>
      <c r="Q133" s="108">
        <f>IF(TrRoad_act!Q102=0,"",TrRoad_ene!Q78/TrRoad_tech!Q106)</f>
        <v>1.1306697412729727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1.3754652854932574</v>
      </c>
      <c r="C134" s="108">
        <f>IF(TrRoad_act!C103=0,"",TrRoad_ene!C79/TrRoad_tech!C107)</f>
        <v>1.2452992288808313</v>
      </c>
      <c r="D134" s="108">
        <f>IF(TrRoad_act!D103=0,"",TrRoad_ene!D79/TrRoad_tech!D107)</f>
        <v>1.3097371953863235</v>
      </c>
      <c r="E134" s="108">
        <f>IF(TrRoad_act!E103=0,"",TrRoad_ene!E79/TrRoad_tech!E107)</f>
        <v>1.3328480842429313</v>
      </c>
      <c r="F134" s="108">
        <f>IF(TrRoad_act!F103=0,"",TrRoad_ene!F79/TrRoad_tech!F107)</f>
        <v>1.3191563595871454</v>
      </c>
      <c r="G134" s="108">
        <f>IF(TrRoad_act!G103=0,"",TrRoad_ene!G79/TrRoad_tech!G107)</f>
        <v>1.3629543924815513</v>
      </c>
      <c r="H134" s="108">
        <f>IF(TrRoad_act!H103=0,"",TrRoad_ene!H79/TrRoad_tech!H107)</f>
        <v>1.3135982433032429</v>
      </c>
      <c r="I134" s="108">
        <f>IF(TrRoad_act!I103=0,"",TrRoad_ene!I79/TrRoad_tech!I107)</f>
        <v>1.3331907790941995</v>
      </c>
      <c r="J134" s="108">
        <f>IF(TrRoad_act!J103=0,"",TrRoad_ene!J79/TrRoad_tech!J107)</f>
        <v>1.4887579683555239</v>
      </c>
      <c r="K134" s="108">
        <f>IF(TrRoad_act!K103=0,"",TrRoad_ene!K79/TrRoad_tech!K107)</f>
        <v>1.3466776083476513</v>
      </c>
      <c r="L134" s="108">
        <f>IF(TrRoad_act!L103=0,"",TrRoad_ene!L79/TrRoad_tech!L107)</f>
        <v>1.3608050162995426</v>
      </c>
      <c r="M134" s="108">
        <f>IF(TrRoad_act!M103=0,"",TrRoad_ene!M79/TrRoad_tech!M107)</f>
        <v>1.3468117196204605</v>
      </c>
      <c r="N134" s="108">
        <f>IF(TrRoad_act!N103=0,"",TrRoad_ene!N79/TrRoad_tech!N107)</f>
        <v>1.3435937276233696</v>
      </c>
      <c r="O134" s="108">
        <f>IF(TrRoad_act!O103=0,"",TrRoad_ene!O79/TrRoad_tech!O107)</f>
        <v>1.3310608575714604</v>
      </c>
      <c r="P134" s="108">
        <f>IF(TrRoad_act!P103=0,"",TrRoad_ene!P79/TrRoad_tech!P107)</f>
        <v>1.2914489371596618</v>
      </c>
      <c r="Q134" s="108">
        <f>IF(TrRoad_act!Q103=0,"",TrRoad_ene!Q79/TrRoad_tech!Q107)</f>
        <v>1.2952601657251692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>
        <f>IF(TrRoad_act!I104=0,"",TrRoad_ene!I80/TrRoad_tech!I108)</f>
        <v>1.1201581380918983</v>
      </c>
      <c r="J135" s="108">
        <f>IF(TrRoad_act!J104=0,"",TrRoad_ene!J80/TrRoad_tech!J108)</f>
        <v>1.1251029605443723</v>
      </c>
      <c r="K135" s="108">
        <f>IF(TrRoad_act!K104=0,"",TrRoad_ene!K80/TrRoad_tech!K108)</f>
        <v>1.1275915313888814</v>
      </c>
      <c r="L135" s="108">
        <f>IF(TrRoad_act!L104=0,"",TrRoad_ene!L80/TrRoad_tech!L108)</f>
        <v>1.1283862736880108</v>
      </c>
      <c r="M135" s="108">
        <f>IF(TrRoad_act!M104=0,"",TrRoad_ene!M80/TrRoad_tech!M108)</f>
        <v>1.1289893480275264</v>
      </c>
      <c r="N135" s="108">
        <f>IF(TrRoad_act!N104=0,"",TrRoad_ene!N80/TrRoad_tech!N108)</f>
        <v>1.129239592085961</v>
      </c>
      <c r="O135" s="108">
        <f>IF(TrRoad_act!O104=0,"",TrRoad_ene!O80/TrRoad_tech!O108)</f>
        <v>1.1329962511023866</v>
      </c>
      <c r="P135" s="108">
        <f>IF(TrRoad_act!P104=0,"",TrRoad_ene!P80/TrRoad_tech!P108)</f>
        <v>1.1414218163139509</v>
      </c>
      <c r="Q135" s="108">
        <f>IF(TrRoad_act!Q104=0,"",TrRoad_ene!Q80/TrRoad_tech!Q108)</f>
        <v>1.1476741233598342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>
        <f>IF(TrRoad_act!K105=0,"",TrRoad_ene!K81/TrRoad_tech!K109)</f>
        <v>1.1840000000065629</v>
      </c>
      <c r="L136" s="108">
        <f>IF(TrRoad_act!L105=0,"",TrRoad_ene!L81/TrRoad_tech!L109)</f>
        <v>1.1864609775003441</v>
      </c>
      <c r="M136" s="108">
        <f>IF(TrRoad_act!M105=0,"",TrRoad_ene!M81/TrRoad_tech!M109)</f>
        <v>1.1883503685097958</v>
      </c>
      <c r="N136" s="108">
        <f>IF(TrRoad_act!N105=0,"",TrRoad_ene!N81/TrRoad_tech!N109)</f>
        <v>1.201647630886937</v>
      </c>
      <c r="O136" s="108">
        <f>IF(TrRoad_act!O105=0,"",TrRoad_ene!O81/TrRoad_tech!O109)</f>
        <v>1.2016476308869375</v>
      </c>
      <c r="P136" s="108">
        <f>IF(TrRoad_act!P105=0,"",TrRoad_ene!P81/TrRoad_tech!P109)</f>
        <v>1.2078917173792876</v>
      </c>
      <c r="Q136" s="108">
        <f>IF(TrRoad_act!Q105=0,"",TrRoad_ene!Q81/TrRoad_tech!Q109)</f>
        <v>1.2121634606641758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>
        <f>IF(TrRoad_act!E106=0,"",TrRoad_ene!E82/TrRoad_tech!E110)</f>
        <v>1.1160000000058972</v>
      </c>
      <c r="F137" s="108">
        <f>IF(TrRoad_act!F106=0,"",TrRoad_ene!F82/TrRoad_tech!F110)</f>
        <v>1.1160000000058972</v>
      </c>
      <c r="G137" s="108">
        <f>IF(TrRoad_act!G106=0,"",TrRoad_ene!G82/TrRoad_tech!G110)</f>
        <v>1.1216815253668282</v>
      </c>
      <c r="H137" s="108">
        <f>IF(TrRoad_act!H106=0,"",TrRoad_ene!H82/TrRoad_tech!H110)</f>
        <v>1.1216815253668282</v>
      </c>
      <c r="I137" s="108">
        <f>IF(TrRoad_act!I106=0,"",TrRoad_ene!I82/TrRoad_tech!I110)</f>
        <v>1.121681525366828</v>
      </c>
      <c r="J137" s="108">
        <f>IF(TrRoad_act!J106=0,"",TrRoad_ene!J82/TrRoad_tech!J110)</f>
        <v>1.1401231604405662</v>
      </c>
      <c r="K137" s="108">
        <f>IF(TrRoad_act!K106=0,"",TrRoad_ene!K82/TrRoad_tech!K110)</f>
        <v>1.1471624876506974</v>
      </c>
      <c r="L137" s="108">
        <f>IF(TrRoad_act!L106=0,"",TrRoad_ene!L82/TrRoad_tech!L110)</f>
        <v>1.1471624876506976</v>
      </c>
      <c r="M137" s="108">
        <f>IF(TrRoad_act!M106=0,"",TrRoad_ene!M82/TrRoad_tech!M110)</f>
        <v>1.1536803623217329</v>
      </c>
      <c r="N137" s="108">
        <f>IF(TrRoad_act!N106=0,"",TrRoad_ene!N82/TrRoad_tech!N110)</f>
        <v>1.1760721924548831</v>
      </c>
      <c r="O137" s="108">
        <f>IF(TrRoad_act!O106=0,"",TrRoad_ene!O82/TrRoad_tech!O110)</f>
        <v>1.1760721924548831</v>
      </c>
      <c r="P137" s="108">
        <f>IF(TrRoad_act!P106=0,"",TrRoad_ene!P82/TrRoad_tech!P110)</f>
        <v>1.187930170809139</v>
      </c>
      <c r="Q137" s="108">
        <f>IF(TrRoad_act!Q106=0,"",TrRoad_ene!Q82/TrRoad_tech!Q110)</f>
        <v>1.2735559553454781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0.90506525522676606</v>
      </c>
      <c r="C138" s="107">
        <f>IF(TrRoad_act!C107=0,"",TrRoad_ene!C83/TrRoad_tech!C111)</f>
        <v>0.75968122768901014</v>
      </c>
      <c r="D138" s="107">
        <f>IF(TrRoad_act!D107=0,"",TrRoad_ene!D83/TrRoad_tech!D111)</f>
        <v>0.86821175725515431</v>
      </c>
      <c r="E138" s="107">
        <f>IF(TrRoad_act!E107=0,"",TrRoad_ene!E83/TrRoad_tech!E111)</f>
        <v>0.91652899056186121</v>
      </c>
      <c r="F138" s="107">
        <f>IF(TrRoad_act!F107=0,"",TrRoad_ene!F83/TrRoad_tech!F111)</f>
        <v>0.91665037563647178</v>
      </c>
      <c r="G138" s="107">
        <f>IF(TrRoad_act!G107=0,"",TrRoad_ene!G83/TrRoad_tech!G111)</f>
        <v>0.92701306978212639</v>
      </c>
      <c r="H138" s="107">
        <f>IF(TrRoad_act!H107=0,"",TrRoad_ene!H83/TrRoad_tech!H111)</f>
        <v>0.94608335865936644</v>
      </c>
      <c r="I138" s="107">
        <f>IF(TrRoad_act!I107=0,"",TrRoad_ene!I83/TrRoad_tech!I111)</f>
        <v>0.98801582379943842</v>
      </c>
      <c r="J138" s="107">
        <f>IF(TrRoad_act!J107=0,"",TrRoad_ene!J83/TrRoad_tech!J111)</f>
        <v>0.96641805945789339</v>
      </c>
      <c r="K138" s="107">
        <f>IF(TrRoad_act!K107=0,"",TrRoad_ene!K83/TrRoad_tech!K111)</f>
        <v>1.1129086014680067</v>
      </c>
      <c r="L138" s="107">
        <f>IF(TrRoad_act!L107=0,"",TrRoad_ene!L83/TrRoad_tech!L111)</f>
        <v>1.1693605039588753</v>
      </c>
      <c r="M138" s="107">
        <f>IF(TrRoad_act!M107=0,"",TrRoad_ene!M83/TrRoad_tech!M111)</f>
        <v>1.1435564432521641</v>
      </c>
      <c r="N138" s="107">
        <f>IF(TrRoad_act!N107=0,"",TrRoad_ene!N83/TrRoad_tech!N111)</f>
        <v>1.1975869487372302</v>
      </c>
      <c r="O138" s="107">
        <f>IF(TrRoad_act!O107=0,"",TrRoad_ene!O83/TrRoad_tech!O111)</f>
        <v>1.3388044590595853</v>
      </c>
      <c r="P138" s="107">
        <f>IF(TrRoad_act!P107=0,"",TrRoad_ene!P83/TrRoad_tech!P111)</f>
        <v>1.2209662530629275</v>
      </c>
      <c r="Q138" s="107">
        <f>IF(TrRoad_act!Q107=0,"",TrRoad_ene!Q83/TrRoad_tech!Q111)</f>
        <v>1.2141372610433638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1.0205143407142094</v>
      </c>
      <c r="C139" s="106">
        <f>IF(TrRoad_act!C108=0,"",TrRoad_ene!C84/TrRoad_tech!C112)</f>
        <v>0.98571693042473918</v>
      </c>
      <c r="D139" s="106">
        <f>IF(TrRoad_act!D108=0,"",TrRoad_ene!D84/TrRoad_tech!D112)</f>
        <v>1.020533321001009</v>
      </c>
      <c r="E139" s="106">
        <f>IF(TrRoad_act!E108=0,"",TrRoad_ene!E84/TrRoad_tech!E112)</f>
        <v>1.037047609501258</v>
      </c>
      <c r="F139" s="106">
        <f>IF(TrRoad_act!F108=0,"",TrRoad_ene!F84/TrRoad_tech!F112)</f>
        <v>1.0380368304258731</v>
      </c>
      <c r="G139" s="106">
        <f>IF(TrRoad_act!G108=0,"",TrRoad_ene!G84/TrRoad_tech!G112)</f>
        <v>1.0416178469985333</v>
      </c>
      <c r="H139" s="106">
        <f>IF(TrRoad_act!H108=0,"",TrRoad_ene!H84/TrRoad_tech!H112)</f>
        <v>1.0503032399266041</v>
      </c>
      <c r="I139" s="106">
        <f>IF(TrRoad_act!I108=0,"",TrRoad_ene!I84/TrRoad_tech!I112)</f>
        <v>1.0628485975778179</v>
      </c>
      <c r="J139" s="106">
        <f>IF(TrRoad_act!J108=0,"",TrRoad_ene!J84/TrRoad_tech!J112)</f>
        <v>1.0608780717027557</v>
      </c>
      <c r="K139" s="106">
        <f>IF(TrRoad_act!K108=0,"",TrRoad_ene!K84/TrRoad_tech!K112)</f>
        <v>1.1047396943835315</v>
      </c>
      <c r="L139" s="106">
        <f>IF(TrRoad_act!L108=0,"",TrRoad_ene!L84/TrRoad_tech!L112)</f>
        <v>1.1213793279123951</v>
      </c>
      <c r="M139" s="106">
        <f>IF(TrRoad_act!M108=0,"",TrRoad_ene!M84/TrRoad_tech!M112)</f>
        <v>1.1154994608753923</v>
      </c>
      <c r="N139" s="106">
        <f>IF(TrRoad_act!N108=0,"",TrRoad_ene!N84/TrRoad_tech!N112)</f>
        <v>1.1331377499582123</v>
      </c>
      <c r="O139" s="106">
        <f>IF(TrRoad_act!O108=0,"",TrRoad_ene!O84/TrRoad_tech!O112)</f>
        <v>1.1785674705497919</v>
      </c>
      <c r="P139" s="106">
        <f>IF(TrRoad_act!P108=0,"",TrRoad_ene!P84/TrRoad_tech!P112)</f>
        <v>1.1482851668646199</v>
      </c>
      <c r="Q139" s="106">
        <f>IF(TrRoad_act!Q108=0,"",TrRoad_ene!Q84/TrRoad_tech!Q112)</f>
        <v>1.1508168486678592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0.74107732847964569</v>
      </c>
      <c r="C140" s="105">
        <f>IF(TrRoad_act!C109=0,"",TrRoad_ene!C85/TrRoad_tech!C113)</f>
        <v>0.49883233789779269</v>
      </c>
      <c r="D140" s="105">
        <f>IF(TrRoad_act!D109=0,"",TrRoad_ene!D85/TrRoad_tech!D113)</f>
        <v>0.6348261780581741</v>
      </c>
      <c r="E140" s="105">
        <f>IF(TrRoad_act!E109=0,"",TrRoad_ene!E85/TrRoad_tech!E113)</f>
        <v>0.69989497277633161</v>
      </c>
      <c r="F140" s="105">
        <f>IF(TrRoad_act!F109=0,"",TrRoad_ene!F85/TrRoad_tech!F113)</f>
        <v>0.71898429490143945</v>
      </c>
      <c r="G140" s="105">
        <f>IF(TrRoad_act!G109=0,"",TrRoad_ene!G85/TrRoad_tech!G113)</f>
        <v>0.74272817698391103</v>
      </c>
      <c r="H140" s="105">
        <f>IF(TrRoad_act!H109=0,"",TrRoad_ene!H85/TrRoad_tech!H113)</f>
        <v>0.73171844998102975</v>
      </c>
      <c r="I140" s="105">
        <f>IF(TrRoad_act!I109=0,"",TrRoad_ene!I85/TrRoad_tech!I113)</f>
        <v>0.82389623645990606</v>
      </c>
      <c r="J140" s="105">
        <f>IF(TrRoad_act!J109=0,"",TrRoad_ene!J85/TrRoad_tech!J113)</f>
        <v>0.68583765954831122</v>
      </c>
      <c r="K140" s="105">
        <f>IF(TrRoad_act!K109=0,"",TrRoad_ene!K85/TrRoad_tech!K113)</f>
        <v>1.0537873543717882</v>
      </c>
      <c r="L140" s="105">
        <f>IF(TrRoad_act!L109=0,"",TrRoad_ene!L85/TrRoad_tech!L113)</f>
        <v>1.1980014217444626</v>
      </c>
      <c r="M140" s="105">
        <f>IF(TrRoad_act!M109=0,"",TrRoad_ene!M85/TrRoad_tech!M113)</f>
        <v>1.1345161800350991</v>
      </c>
      <c r="N140" s="105">
        <f>IF(TrRoad_act!N109=0,"",TrRoad_ene!N85/TrRoad_tech!N113)</f>
        <v>1.2604819036452155</v>
      </c>
      <c r="O140" s="105">
        <f>IF(TrRoad_act!O109=0,"",TrRoad_ene!O85/TrRoad_tech!O113)</f>
        <v>1.5784677441871111</v>
      </c>
      <c r="P140" s="105">
        <f>IF(TrRoad_act!P109=0,"",TrRoad_ene!P85/TrRoad_tech!P113)</f>
        <v>1.2761005613747511</v>
      </c>
      <c r="Q140" s="105">
        <f>IF(TrRoad_act!Q109=0,"",TrRoad_ene!Q85/TrRoad_tech!Q113)</f>
        <v>1.2407729947574195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0</v>
      </c>
      <c r="C144" s="22">
        <v>3.1818653513475028</v>
      </c>
      <c r="D144" s="22">
        <v>3.120922125134129</v>
      </c>
      <c r="E144" s="22">
        <v>3.1107649207652339</v>
      </c>
      <c r="F144" s="22">
        <v>3.0938362468170753</v>
      </c>
      <c r="G144" s="22">
        <v>3.0328930206037015</v>
      </c>
      <c r="H144" s="22">
        <v>3.019350081445173</v>
      </c>
      <c r="I144" s="22">
        <v>2.9787212639695908</v>
      </c>
      <c r="J144" s="22">
        <v>2.9516353856525361</v>
      </c>
      <c r="K144" s="22">
        <v>2.8974636290184259</v>
      </c>
      <c r="L144" s="22">
        <v>2.7958915853294717</v>
      </c>
      <c r="M144" s="22">
        <v>2.6943195416405148</v>
      </c>
      <c r="N144" s="22">
        <v>2.5724330892137677</v>
      </c>
      <c r="O144" s="22">
        <v>2.4708610455248117</v>
      </c>
      <c r="P144" s="22">
        <v>2.4234607584699641</v>
      </c>
      <c r="Q144" s="22">
        <v>2.5571364548051232</v>
      </c>
    </row>
    <row r="145" spans="1:17" ht="11.45" customHeight="1" x14ac:dyDescent="0.25">
      <c r="A145" s="19" t="s">
        <v>29</v>
      </c>
      <c r="B145" s="21">
        <v>4.7557844093721338</v>
      </c>
      <c r="C145" s="21">
        <v>4.69985311116627</v>
      </c>
      <c r="D145" s="21">
        <v>4.6259096521304999</v>
      </c>
      <c r="E145" s="21">
        <v>4.5740407221662274</v>
      </c>
      <c r="F145" s="21">
        <v>4.548033703531579</v>
      </c>
      <c r="G145" s="21">
        <v>4.5234749961639755</v>
      </c>
      <c r="H145" s="21">
        <v>4.5392015808463437</v>
      </c>
      <c r="I145" s="21">
        <v>4.514888789293602</v>
      </c>
      <c r="J145" s="21">
        <v>4.4911807505300869</v>
      </c>
      <c r="K145" s="21">
        <v>4.3905037837720862</v>
      </c>
      <c r="L145" s="21">
        <v>4.6432561109257344</v>
      </c>
      <c r="M145" s="21">
        <v>4.4856112901236482</v>
      </c>
      <c r="N145" s="21">
        <v>4.378452395135227</v>
      </c>
      <c r="O145" s="21">
        <v>4.216592658162857</v>
      </c>
      <c r="P145" s="21">
        <v>3.8362908492736878</v>
      </c>
      <c r="Q145" s="21">
        <v>3.7398251181106623</v>
      </c>
    </row>
    <row r="146" spans="1:17" ht="11.45" customHeight="1" x14ac:dyDescent="0.25">
      <c r="A146" s="62" t="s">
        <v>59</v>
      </c>
      <c r="B146" s="70">
        <v>4.8917016684452053</v>
      </c>
      <c r="C146" s="70">
        <v>4.8403467733255567</v>
      </c>
      <c r="D146" s="70">
        <v>4.7839178601650261</v>
      </c>
      <c r="E146" s="70">
        <v>4.7745130413049379</v>
      </c>
      <c r="F146" s="70">
        <v>4.7588383432047907</v>
      </c>
      <c r="G146" s="70">
        <v>4.7024094300442592</v>
      </c>
      <c r="H146" s="70">
        <v>4.689869671564141</v>
      </c>
      <c r="I146" s="70">
        <v>4.6522503961237875</v>
      </c>
      <c r="J146" s="70">
        <v>4.6271708791635504</v>
      </c>
      <c r="K146" s="70">
        <v>4.5770118452430788</v>
      </c>
      <c r="L146" s="70">
        <v>4.9124528824355327</v>
      </c>
      <c r="M146" s="70">
        <v>4.7439778864321065</v>
      </c>
      <c r="N146" s="70">
        <v>4.6139981044683278</v>
      </c>
      <c r="O146" s="70">
        <v>4.4282952660409451</v>
      </c>
      <c r="P146" s="70">
        <v>4.1387457390151567</v>
      </c>
      <c r="Q146" s="70">
        <v>4.0665374905056169</v>
      </c>
    </row>
    <row r="147" spans="1:17" ht="11.45" customHeight="1" x14ac:dyDescent="0.25">
      <c r="A147" s="62" t="s">
        <v>58</v>
      </c>
      <c r="B147" s="70">
        <v>4.4514084998206505</v>
      </c>
      <c r="C147" s="70">
        <v>4.3863519590746414</v>
      </c>
      <c r="D147" s="70">
        <v>4.3151814319846178</v>
      </c>
      <c r="E147" s="70">
        <v>4.2795961684396069</v>
      </c>
      <c r="F147" s="70">
        <v>4.2795961684396069</v>
      </c>
      <c r="G147" s="70">
        <v>4.2702316254014452</v>
      </c>
      <c r="H147" s="70">
        <v>4.2702316254014452</v>
      </c>
      <c r="I147" s="70">
        <v>4.2702316254014452</v>
      </c>
      <c r="J147" s="70">
        <v>4.195315281096156</v>
      </c>
      <c r="K147" s="70">
        <v>4.0454825924855795</v>
      </c>
      <c r="L147" s="70">
        <v>4.4887111049039063</v>
      </c>
      <c r="M147" s="70">
        <v>4.3343048735679597</v>
      </c>
      <c r="N147" s="70">
        <v>4.2401403826801944</v>
      </c>
      <c r="O147" s="70">
        <v>4.0913218117385268</v>
      </c>
      <c r="P147" s="70">
        <v>3.6547028829659296</v>
      </c>
      <c r="Q147" s="70">
        <v>3.5593606979929984</v>
      </c>
    </row>
    <row r="148" spans="1:17" ht="11.45" customHeight="1" x14ac:dyDescent="0.25">
      <c r="A148" s="62" t="s">
        <v>57</v>
      </c>
      <c r="B148" s="70">
        <v>0</v>
      </c>
      <c r="C148" s="70">
        <v>4.8223578141278889</v>
      </c>
      <c r="D148" s="70">
        <v>4.7441128965630464</v>
      </c>
      <c r="E148" s="70">
        <v>4.7049904377806264</v>
      </c>
      <c r="F148" s="70">
        <v>4.7049904377806264</v>
      </c>
      <c r="G148" s="70">
        <v>4.6946950538905154</v>
      </c>
      <c r="H148" s="70">
        <v>4.6946950538905154</v>
      </c>
      <c r="I148" s="70">
        <v>4.6946950538905154</v>
      </c>
      <c r="J148" s="70">
        <v>4.6123319827696285</v>
      </c>
      <c r="K148" s="70">
        <v>4.4476058405278556</v>
      </c>
      <c r="L148" s="70">
        <v>4.7271343338399783</v>
      </c>
      <c r="M148" s="70">
        <v>4.7792859773615008</v>
      </c>
      <c r="N148" s="70">
        <v>4.6799688473509269</v>
      </c>
      <c r="O148" s="70">
        <v>4.5623253645681707</v>
      </c>
      <c r="P148" s="70">
        <v>4.4476058405278556</v>
      </c>
      <c r="Q148" s="70">
        <v>4.4201874302725548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5.4154143093713296</v>
      </c>
      <c r="L149" s="70">
        <v>5.2728424398693372</v>
      </c>
      <c r="M149" s="70">
        <v>0</v>
      </c>
      <c r="N149" s="70">
        <v>5.0658627094262965</v>
      </c>
      <c r="O149" s="70">
        <v>4.3113718217128589</v>
      </c>
      <c r="P149" s="70">
        <v>4.8961280057329821</v>
      </c>
      <c r="Q149" s="70">
        <v>0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2.5321898523531452</v>
      </c>
      <c r="Q150" s="70">
        <v>2.5609169235182114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2.0726619100172723</v>
      </c>
      <c r="O151" s="70">
        <v>2.0519352909170996</v>
      </c>
      <c r="P151" s="70">
        <v>2.0314159380079286</v>
      </c>
      <c r="Q151" s="70">
        <v>2.0111017786278493</v>
      </c>
    </row>
    <row r="152" spans="1:17" ht="11.45" customHeight="1" x14ac:dyDescent="0.25">
      <c r="A152" s="19" t="s">
        <v>28</v>
      </c>
      <c r="B152" s="21">
        <v>46.07209134718169</v>
      </c>
      <c r="C152" s="21">
        <v>45.94925355351041</v>
      </c>
      <c r="D152" s="21">
        <v>45.807280449321752</v>
      </c>
      <c r="E152" s="21">
        <v>45.970182955985727</v>
      </c>
      <c r="F152" s="21">
        <v>45.932199529826406</v>
      </c>
      <c r="G152" s="21">
        <v>45.687355283984459</v>
      </c>
      <c r="H152" s="21">
        <v>45.611301840662399</v>
      </c>
      <c r="I152" s="21">
        <v>45.716346814912207</v>
      </c>
      <c r="J152" s="21">
        <v>45.323627568897003</v>
      </c>
      <c r="K152" s="21">
        <v>44.754928599784101</v>
      </c>
      <c r="L152" s="21">
        <v>45.220750095498957</v>
      </c>
      <c r="M152" s="21">
        <v>45.0321324119843</v>
      </c>
      <c r="N152" s="21">
        <v>44.32293694430679</v>
      </c>
      <c r="O152" s="21">
        <v>43.227551346757913</v>
      </c>
      <c r="P152" s="21">
        <v>43.005047994960606</v>
      </c>
      <c r="Q152" s="21">
        <v>44.133332025636946</v>
      </c>
    </row>
    <row r="153" spans="1:17" ht="11.45" customHeight="1" x14ac:dyDescent="0.25">
      <c r="A153" s="62" t="s">
        <v>59</v>
      </c>
      <c r="B153" s="20">
        <v>15.286567713891273</v>
      </c>
      <c r="C153" s="20">
        <v>15.126083666642367</v>
      </c>
      <c r="D153" s="20">
        <v>14.949743313015706</v>
      </c>
      <c r="E153" s="20">
        <v>14.920353254077931</v>
      </c>
      <c r="F153" s="20">
        <v>14.871369822514973</v>
      </c>
      <c r="G153" s="20">
        <v>14.695029468888309</v>
      </c>
      <c r="H153" s="20">
        <v>14.655842723637939</v>
      </c>
      <c r="I153" s="20">
        <v>0</v>
      </c>
      <c r="J153" s="20">
        <v>14.459908997386094</v>
      </c>
      <c r="K153" s="20">
        <v>0</v>
      </c>
      <c r="L153" s="20">
        <v>14.009261427006855</v>
      </c>
      <c r="M153" s="20">
        <v>0</v>
      </c>
      <c r="N153" s="20">
        <v>13.362680130375768</v>
      </c>
      <c r="O153" s="20">
        <v>13.068779540998003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46.305757560717097</v>
      </c>
      <c r="C154" s="20">
        <v>46.183205507110927</v>
      </c>
      <c r="D154" s="20">
        <v>46.047416925090673</v>
      </c>
      <c r="E154" s="20">
        <v>46.024752076727218</v>
      </c>
      <c r="F154" s="20">
        <v>45.98688408917026</v>
      </c>
      <c r="G154" s="20">
        <v>45.849336080927472</v>
      </c>
      <c r="H154" s="20">
        <v>45.818708601915496</v>
      </c>
      <c r="I154" s="20">
        <v>45.72627005060027</v>
      </c>
      <c r="J154" s="20">
        <v>45.664394177730721</v>
      </c>
      <c r="K154" s="20">
        <v>45.539628073419976</v>
      </c>
      <c r="L154" s="20">
        <v>45.302030013906489</v>
      </c>
      <c r="M154" s="20">
        <v>45.060633761612138</v>
      </c>
      <c r="N154" s="20">
        <v>44.765261799591372</v>
      </c>
      <c r="O154" s="20">
        <v>44.514990116030482</v>
      </c>
      <c r="P154" s="20">
        <v>44.39727008172288</v>
      </c>
      <c r="Q154" s="20">
        <v>44.181818181724424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38.105225042166893</v>
      </c>
      <c r="J155" s="20">
        <v>0</v>
      </c>
      <c r="K155" s="20">
        <v>0</v>
      </c>
      <c r="L155" s="20">
        <v>0</v>
      </c>
      <c r="M155" s="20">
        <v>37.550528134676782</v>
      </c>
      <c r="N155" s="20">
        <v>0</v>
      </c>
      <c r="O155" s="20">
        <v>37.095825096692067</v>
      </c>
      <c r="P155" s="20">
        <v>36.997725068102397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37.949690061183311</v>
      </c>
      <c r="L156" s="20">
        <v>0</v>
      </c>
      <c r="M156" s="20">
        <v>37.550528134676782</v>
      </c>
      <c r="N156" s="20">
        <v>37.30438483299281</v>
      </c>
      <c r="O156" s="20">
        <v>37.095825096692067</v>
      </c>
      <c r="P156" s="20">
        <v>36.997725068102397</v>
      </c>
      <c r="Q156" s="20">
        <v>0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26.290426585445474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6.4875441269852017</v>
      </c>
      <c r="C159" s="22">
        <v>6.4190995081858677</v>
      </c>
      <c r="D159" s="22">
        <v>6.3604757321346463</v>
      </c>
      <c r="E159" s="22">
        <v>6.2999322064578545</v>
      </c>
      <c r="F159" s="22">
        <v>6.2474229852218128</v>
      </c>
      <c r="G159" s="22">
        <v>6.1831609432518233</v>
      </c>
      <c r="H159" s="22">
        <v>6.116014678610818</v>
      </c>
      <c r="I159" s="22">
        <v>6.0160675312369056</v>
      </c>
      <c r="J159" s="22">
        <v>5.932868206272242</v>
      </c>
      <c r="K159" s="22">
        <v>5.9001323175292324</v>
      </c>
      <c r="L159" s="22">
        <v>5.8366861883465848</v>
      </c>
      <c r="M159" s="22">
        <v>5.8329698839174684</v>
      </c>
      <c r="N159" s="22">
        <v>5.9978126957509206</v>
      </c>
      <c r="O159" s="22">
        <v>5.873633348496206</v>
      </c>
      <c r="P159" s="22">
        <v>5.1491184321756345</v>
      </c>
      <c r="Q159" s="22">
        <v>5.3239278059179398</v>
      </c>
    </row>
    <row r="160" spans="1:17" ht="11.45" customHeight="1" x14ac:dyDescent="0.25">
      <c r="A160" s="62" t="s">
        <v>59</v>
      </c>
      <c r="B160" s="70">
        <v>6.1443207040094707</v>
      </c>
      <c r="C160" s="70">
        <v>6.0798153505102297</v>
      </c>
      <c r="D160" s="70">
        <v>6.008936674144179</v>
      </c>
      <c r="E160" s="70">
        <v>5.9971235614165037</v>
      </c>
      <c r="F160" s="70">
        <v>5.9774350402037113</v>
      </c>
      <c r="G160" s="70">
        <v>5.9065563638376597</v>
      </c>
      <c r="H160" s="70">
        <v>5.8908055468674254</v>
      </c>
      <c r="I160" s="70">
        <v>5.8435530959567243</v>
      </c>
      <c r="J160" s="70">
        <v>5.8120514620162567</v>
      </c>
      <c r="K160" s="70">
        <v>5.7490481941353222</v>
      </c>
      <c r="L160" s="70">
        <v>5.6309170668585695</v>
      </c>
      <c r="M160" s="70">
        <v>5.512785939581816</v>
      </c>
      <c r="N160" s="70">
        <v>5.611010738040509</v>
      </c>
      <c r="O160" s="70">
        <v>5.310662542780995</v>
      </c>
      <c r="P160" s="70">
        <v>5.1977696001771729</v>
      </c>
      <c r="Q160" s="70">
        <v>4.4773234055953148</v>
      </c>
    </row>
    <row r="161" spans="1:17" ht="11.45" customHeight="1" x14ac:dyDescent="0.25">
      <c r="A161" s="62" t="s">
        <v>58</v>
      </c>
      <c r="B161" s="70">
        <v>6.2573668020304387</v>
      </c>
      <c r="C161" s="70">
        <v>6.1659165030216139</v>
      </c>
      <c r="D161" s="70">
        <v>6.0658717433654132</v>
      </c>
      <c r="E161" s="70">
        <v>6.0158493635373143</v>
      </c>
      <c r="F161" s="70">
        <v>6.0158493635373143</v>
      </c>
      <c r="G161" s="70">
        <v>6.0026855793720255</v>
      </c>
      <c r="H161" s="70">
        <v>6.0026855793720255</v>
      </c>
      <c r="I161" s="70">
        <v>6.0026855793720255</v>
      </c>
      <c r="J161" s="70">
        <v>5.8973753060497076</v>
      </c>
      <c r="K161" s="70">
        <v>5.6867547594050762</v>
      </c>
      <c r="L161" s="70">
        <v>5.4346419650714513</v>
      </c>
      <c r="M161" s="70">
        <v>5.4024170214348226</v>
      </c>
      <c r="N161" s="70">
        <v>5.8538140764283453</v>
      </c>
      <c r="O161" s="70">
        <v>5.6525133639813649</v>
      </c>
      <c r="P161" s="70">
        <v>5.1374338014759315</v>
      </c>
      <c r="Q161" s="70">
        <v>5.0073787732927606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4.6713880571690467</v>
      </c>
      <c r="J162" s="70">
        <v>4.5894338807274835</v>
      </c>
      <c r="K162" s="70">
        <v>4.4255255278443588</v>
      </c>
      <c r="L162" s="70">
        <v>4.2293272294432578</v>
      </c>
      <c r="M162" s="70">
        <v>4.2042492514521408</v>
      </c>
      <c r="N162" s="70">
        <v>6.2738057496685435</v>
      </c>
      <c r="O162" s="70">
        <v>5.6278747745199826</v>
      </c>
      <c r="P162" s="70">
        <v>4.4255255278443961</v>
      </c>
      <c r="Q162" s="70">
        <v>6.0838430375653862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7.2990366778483127</v>
      </c>
      <c r="L163" s="70">
        <v>7.1490564721391019</v>
      </c>
      <c r="M163" s="70">
        <v>6.9990762664298884</v>
      </c>
      <c r="N163" s="70">
        <v>6.6896516322860125</v>
      </c>
      <c r="O163" s="70">
        <v>0</v>
      </c>
      <c r="P163" s="70">
        <v>6.599129051205324</v>
      </c>
      <c r="Q163" s="70">
        <v>6.1477922067445467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3.5580179044022842</v>
      </c>
      <c r="F164" s="70">
        <v>0</v>
      </c>
      <c r="G164" s="70">
        <v>3.4872133481046781</v>
      </c>
      <c r="H164" s="70">
        <v>0</v>
      </c>
      <c r="I164" s="70">
        <v>0</v>
      </c>
      <c r="J164" s="70">
        <v>3.3836396244526203</v>
      </c>
      <c r="K164" s="70">
        <v>3.3498032282080938</v>
      </c>
      <c r="L164" s="70">
        <v>0</v>
      </c>
      <c r="M164" s="70">
        <v>0</v>
      </c>
      <c r="N164" s="70">
        <v>3.2503107225270846</v>
      </c>
      <c r="O164" s="70">
        <v>0</v>
      </c>
      <c r="P164" s="70">
        <v>3.1856295391487954</v>
      </c>
      <c r="Q164" s="70">
        <v>3.1537732437573074</v>
      </c>
    </row>
    <row r="165" spans="1:17" ht="11.45" customHeight="1" x14ac:dyDescent="0.25">
      <c r="A165" s="19" t="s">
        <v>24</v>
      </c>
      <c r="B165" s="21">
        <v>37.94007326120915</v>
      </c>
      <c r="C165" s="21">
        <v>37.881498653556321</v>
      </c>
      <c r="D165" s="21">
        <v>38.277870431371468</v>
      </c>
      <c r="E165" s="21">
        <v>37.987608441307586</v>
      </c>
      <c r="F165" s="21">
        <v>38.539500362769445</v>
      </c>
      <c r="G165" s="21">
        <v>38.645758874581055</v>
      </c>
      <c r="H165" s="21">
        <v>37.229071291894364</v>
      </c>
      <c r="I165" s="21">
        <v>38.227426765567117</v>
      </c>
      <c r="J165" s="21">
        <v>36.734539335223538</v>
      </c>
      <c r="K165" s="21">
        <v>37.968173366755906</v>
      </c>
      <c r="L165" s="21">
        <v>38.113922651849222</v>
      </c>
      <c r="M165" s="21">
        <v>36.974177398023834</v>
      </c>
      <c r="N165" s="21">
        <v>36.711630385629739</v>
      </c>
      <c r="O165" s="21">
        <v>36.220071775328279</v>
      </c>
      <c r="P165" s="21">
        <v>35.974548339637821</v>
      </c>
      <c r="Q165" s="21">
        <v>35.917964537599147</v>
      </c>
    </row>
    <row r="166" spans="1:17" ht="11.45" customHeight="1" x14ac:dyDescent="0.25">
      <c r="A166" s="17" t="s">
        <v>23</v>
      </c>
      <c r="B166" s="20">
        <v>0</v>
      </c>
      <c r="C166" s="20">
        <v>37.507731958688197</v>
      </c>
      <c r="D166" s="20">
        <v>37.44339622633305</v>
      </c>
      <c r="E166" s="20">
        <v>37.363286264370878</v>
      </c>
      <c r="F166" s="20">
        <v>37.267605633723868</v>
      </c>
      <c r="G166" s="20">
        <v>37.156595744601397</v>
      </c>
      <c r="H166" s="20">
        <v>37.030534351072667</v>
      </c>
      <c r="I166" s="20">
        <v>36.889733840225048</v>
      </c>
      <c r="J166" s="20">
        <v>36.734539335223538</v>
      </c>
      <c r="K166" s="20">
        <v>36.565326633090457</v>
      </c>
      <c r="L166" s="20">
        <v>36.382499999919354</v>
      </c>
      <c r="M166" s="20">
        <v>36.186489846590433</v>
      </c>
      <c r="N166" s="20">
        <v>35.977750308949027</v>
      </c>
      <c r="O166" s="20">
        <v>35.756756756688397</v>
      </c>
      <c r="P166" s="20">
        <v>35.524003254608388</v>
      </c>
      <c r="Q166" s="20">
        <v>35.279999999925131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0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111.70996017297813</v>
      </c>
      <c r="C171" s="78">
        <v>111.71191431268272</v>
      </c>
      <c r="D171" s="78">
        <v>110.1153110517262</v>
      </c>
      <c r="E171" s="78">
        <v>105.90931891587918</v>
      </c>
      <c r="F171" s="78">
        <v>102.62285884808817</v>
      </c>
      <c r="G171" s="78">
        <v>99.411978148112638</v>
      </c>
      <c r="H171" s="78">
        <v>96.824389012286531</v>
      </c>
      <c r="I171" s="78">
        <v>95.461017495512195</v>
      </c>
      <c r="J171" s="78">
        <v>94.146691309247316</v>
      </c>
      <c r="K171" s="78">
        <v>93.331912415670615</v>
      </c>
      <c r="L171" s="78">
        <v>92.6981185414203</v>
      </c>
      <c r="M171" s="78">
        <v>92.012595368083382</v>
      </c>
      <c r="N171" s="78">
        <v>91.297135971119772</v>
      </c>
      <c r="O171" s="78">
        <v>90.472501008040922</v>
      </c>
      <c r="P171" s="78">
        <v>89.52194637533502</v>
      </c>
      <c r="Q171" s="78">
        <v>88.979449772881196</v>
      </c>
    </row>
    <row r="172" spans="1:17" ht="11.45" customHeight="1" x14ac:dyDescent="0.25">
      <c r="A172" s="19" t="s">
        <v>29</v>
      </c>
      <c r="B172" s="76">
        <v>158.26036753835959</v>
      </c>
      <c r="C172" s="76">
        <v>155.56306273999706</v>
      </c>
      <c r="D172" s="76">
        <v>154.46466049160665</v>
      </c>
      <c r="E172" s="76">
        <v>153.53288820222849</v>
      </c>
      <c r="F172" s="76">
        <v>151.77471289679275</v>
      </c>
      <c r="G172" s="76">
        <v>149.59728439521726</v>
      </c>
      <c r="H172" s="76">
        <v>146.3478407610537</v>
      </c>
      <c r="I172" s="76">
        <v>144.59479930557717</v>
      </c>
      <c r="J172" s="76">
        <v>142.06318874990916</v>
      </c>
      <c r="K172" s="76">
        <v>140.27196981520598</v>
      </c>
      <c r="L172" s="76">
        <v>144.34841315958676</v>
      </c>
      <c r="M172" s="76">
        <v>143.36093510070813</v>
      </c>
      <c r="N172" s="76">
        <v>141.46196785724666</v>
      </c>
      <c r="O172" s="76">
        <v>140.031290849546</v>
      </c>
      <c r="P172" s="76">
        <v>139.08011594707472</v>
      </c>
      <c r="Q172" s="76">
        <v>138.04106540370489</v>
      </c>
    </row>
    <row r="173" spans="1:17" ht="11.45" customHeight="1" x14ac:dyDescent="0.25">
      <c r="A173" s="62" t="s">
        <v>59</v>
      </c>
      <c r="B173" s="77">
        <v>158.39373870773395</v>
      </c>
      <c r="C173" s="77">
        <v>156.32529956005334</v>
      </c>
      <c r="D173" s="77">
        <v>155.51734939861163</v>
      </c>
      <c r="E173" s="77">
        <v>154.65328988461224</v>
      </c>
      <c r="F173" s="77">
        <v>153.76172737663973</v>
      </c>
      <c r="G173" s="77">
        <v>152.67595115401525</v>
      </c>
      <c r="H173" s="77">
        <v>151.41534681855475</v>
      </c>
      <c r="I173" s="77">
        <v>150.03679305935191</v>
      </c>
      <c r="J173" s="77">
        <v>148.54993749108826</v>
      </c>
      <c r="K173" s="77">
        <v>147.28056698038014</v>
      </c>
      <c r="L173" s="77">
        <v>146.28710035756978</v>
      </c>
      <c r="M173" s="77">
        <v>145.34437370888094</v>
      </c>
      <c r="N173" s="77">
        <v>143.58449761686754</v>
      </c>
      <c r="O173" s="77">
        <v>143.05809007962353</v>
      </c>
      <c r="P173" s="77">
        <v>142.32823208247305</v>
      </c>
      <c r="Q173" s="77">
        <v>141.78284022210843</v>
      </c>
    </row>
    <row r="174" spans="1:17" ht="11.45" customHeight="1" x14ac:dyDescent="0.25">
      <c r="A174" s="62" t="s">
        <v>58</v>
      </c>
      <c r="B174" s="77">
        <v>153.47936125227548</v>
      </c>
      <c r="C174" s="77">
        <v>151.25071788586752</v>
      </c>
      <c r="D174" s="77">
        <v>150.15131350937287</v>
      </c>
      <c r="E174" s="77">
        <v>148.7395903782631</v>
      </c>
      <c r="F174" s="77">
        <v>147.28508332353789</v>
      </c>
      <c r="G174" s="77">
        <v>145.81860491138778</v>
      </c>
      <c r="H174" s="77">
        <v>144.14902587808797</v>
      </c>
      <c r="I174" s="77">
        <v>143.0396604313097</v>
      </c>
      <c r="J174" s="77">
        <v>141.69587655048821</v>
      </c>
      <c r="K174" s="77">
        <v>140.6205833677999</v>
      </c>
      <c r="L174" s="77">
        <v>139.97582653681977</v>
      </c>
      <c r="M174" s="77">
        <v>139.19906533311934</v>
      </c>
      <c r="N174" s="77">
        <v>138.33897563597876</v>
      </c>
      <c r="O174" s="77">
        <v>137.70719327730956</v>
      </c>
      <c r="P174" s="77">
        <v>136.01019212248974</v>
      </c>
      <c r="Q174" s="77">
        <v>135.24704553473214</v>
      </c>
    </row>
    <row r="175" spans="1:17" ht="11.45" customHeight="1" x14ac:dyDescent="0.25">
      <c r="A175" s="62" t="s">
        <v>57</v>
      </c>
      <c r="B175" s="77">
        <v>143.68687166101617</v>
      </c>
      <c r="C175" s="77">
        <v>142.60486480677542</v>
      </c>
      <c r="D175" s="77">
        <v>142.19396277836557</v>
      </c>
      <c r="E175" s="77">
        <v>141.75885272193995</v>
      </c>
      <c r="F175" s="77">
        <v>139.334356608647</v>
      </c>
      <c r="G175" s="77">
        <v>136.70466316784768</v>
      </c>
      <c r="H175" s="77">
        <v>132.86661197157571</v>
      </c>
      <c r="I175" s="77">
        <v>130.67018171989474</v>
      </c>
      <c r="J175" s="77">
        <v>129.21766799811186</v>
      </c>
      <c r="K175" s="77">
        <v>128.47095516357447</v>
      </c>
      <c r="L175" s="77">
        <v>126.5386674957462</v>
      </c>
      <c r="M175" s="77">
        <v>126.76853312599711</v>
      </c>
      <c r="N175" s="77">
        <v>126.78790007746352</v>
      </c>
      <c r="O175" s="77">
        <v>127.02574793746075</v>
      </c>
      <c r="P175" s="77">
        <v>126.76140837472646</v>
      </c>
      <c r="Q175" s="77">
        <v>126.9462055982583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 t="s">
        <v>183</v>
      </c>
      <c r="G176" s="77" t="s">
        <v>183</v>
      </c>
      <c r="H176" s="77" t="s">
        <v>183</v>
      </c>
      <c r="I176" s="77" t="s">
        <v>183</v>
      </c>
      <c r="J176" s="77" t="s">
        <v>183</v>
      </c>
      <c r="K176" s="77">
        <v>127.19696969696973</v>
      </c>
      <c r="L176" s="77">
        <v>125.75493984215549</v>
      </c>
      <c r="M176" s="77">
        <v>126.06932719176089</v>
      </c>
      <c r="N176" s="77">
        <v>124.27084890528418</v>
      </c>
      <c r="O176" s="77">
        <v>121.49246357729132</v>
      </c>
      <c r="P176" s="77">
        <v>119.92660182715642</v>
      </c>
      <c r="Q176" s="77">
        <v>120.04860892271896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 t="s">
        <v>183</v>
      </c>
      <c r="P177" s="77">
        <v>49.281499843230684</v>
      </c>
      <c r="Q177" s="77">
        <v>49.69432781018611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 t="s">
        <v>183</v>
      </c>
      <c r="L178" s="77" t="s">
        <v>183</v>
      </c>
      <c r="M178" s="77" t="s">
        <v>183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1503.5052981111578</v>
      </c>
      <c r="C179" s="76">
        <v>1498.5268025917176</v>
      </c>
      <c r="D179" s="76">
        <v>1497.0325566637109</v>
      </c>
      <c r="E179" s="76">
        <v>1495.2379795719094</v>
      </c>
      <c r="F179" s="76">
        <v>1493.0568997581615</v>
      </c>
      <c r="G179" s="76">
        <v>1489.8371613943873</v>
      </c>
      <c r="H179" s="76">
        <v>1486.1881023972662</v>
      </c>
      <c r="I179" s="76">
        <v>1481.3460356871535</v>
      </c>
      <c r="J179" s="76">
        <v>1476.3226609076348</v>
      </c>
      <c r="K179" s="76">
        <v>1439.865253692114</v>
      </c>
      <c r="L179" s="76">
        <v>1467.5840838256238</v>
      </c>
      <c r="M179" s="76">
        <v>1461.6303724448894</v>
      </c>
      <c r="N179" s="76">
        <v>1445.5267555202115</v>
      </c>
      <c r="O179" s="76">
        <v>1409.7420283576105</v>
      </c>
      <c r="P179" s="76">
        <v>1375.3250352703451</v>
      </c>
      <c r="Q179" s="76">
        <v>1421.4078219355063</v>
      </c>
    </row>
    <row r="180" spans="1:17" ht="11.45" customHeight="1" x14ac:dyDescent="0.25">
      <c r="A180" s="62" t="s">
        <v>59</v>
      </c>
      <c r="B180" s="75">
        <v>465.70911010293969</v>
      </c>
      <c r="C180" s="75">
        <v>463.67764175731799</v>
      </c>
      <c r="D180" s="75">
        <v>461.72242213448902</v>
      </c>
      <c r="E180" s="75">
        <v>461.86154581521299</v>
      </c>
      <c r="F180" s="75">
        <v>461.67537549789893</v>
      </c>
      <c r="G180" s="75">
        <v>459.7358806285298</v>
      </c>
      <c r="H180" s="75">
        <v>456.64303754625269</v>
      </c>
      <c r="I180" s="75">
        <v>456.54343329145206</v>
      </c>
      <c r="J180" s="75">
        <v>450.82563907428306</v>
      </c>
      <c r="K180" s="75">
        <v>450.17170853788321</v>
      </c>
      <c r="L180" s="75">
        <v>448.13342603428998</v>
      </c>
      <c r="M180" s="75">
        <v>446.80178916448932</v>
      </c>
      <c r="N180" s="75">
        <v>444.57434655367712</v>
      </c>
      <c r="O180" s="75">
        <v>428.9077755995599</v>
      </c>
      <c r="P180" s="75">
        <v>427.36522388874556</v>
      </c>
      <c r="Q180" s="75">
        <v>423.97024325199908</v>
      </c>
    </row>
    <row r="181" spans="1:17" ht="11.45" customHeight="1" x14ac:dyDescent="0.25">
      <c r="A181" s="62" t="s">
        <v>58</v>
      </c>
      <c r="B181" s="75">
        <v>1508.428454448414</v>
      </c>
      <c r="C181" s="75">
        <v>1503.6296160357015</v>
      </c>
      <c r="D181" s="75">
        <v>1502.2434584830658</v>
      </c>
      <c r="E181" s="75">
        <v>1500.1038998850679</v>
      </c>
      <c r="F181" s="75">
        <v>1497.667354015889</v>
      </c>
      <c r="G181" s="75">
        <v>1494.6518844029254</v>
      </c>
      <c r="H181" s="75">
        <v>1491.1421309921129</v>
      </c>
      <c r="I181" s="75">
        <v>1485.9122410518048</v>
      </c>
      <c r="J181" s="75">
        <v>1481.5092981029754</v>
      </c>
      <c r="K181" s="75">
        <v>1477.629363392527</v>
      </c>
      <c r="L181" s="75">
        <v>1473.9617562912886</v>
      </c>
      <c r="M181" s="75">
        <v>1468.4657167415894</v>
      </c>
      <c r="N181" s="75">
        <v>1463.491689976629</v>
      </c>
      <c r="O181" s="75">
        <v>1455.4568767212729</v>
      </c>
      <c r="P181" s="75">
        <v>1446.386932369202</v>
      </c>
      <c r="Q181" s="75">
        <v>1437.7037460030556</v>
      </c>
    </row>
    <row r="182" spans="1:17" ht="11.45" customHeight="1" x14ac:dyDescent="0.25">
      <c r="A182" s="62" t="s">
        <v>57</v>
      </c>
      <c r="B182" s="75" t="s">
        <v>183</v>
      </c>
      <c r="C182" s="75" t="s">
        <v>183</v>
      </c>
      <c r="D182" s="75" t="s">
        <v>183</v>
      </c>
      <c r="E182" s="75" t="s">
        <v>183</v>
      </c>
      <c r="F182" s="75" t="s">
        <v>183</v>
      </c>
      <c r="G182" s="75" t="s">
        <v>183</v>
      </c>
      <c r="H182" s="75" t="s">
        <v>183</v>
      </c>
      <c r="I182" s="75">
        <v>1006.6908136632949</v>
      </c>
      <c r="J182" s="75">
        <v>1009.2075406974532</v>
      </c>
      <c r="K182" s="75">
        <v>1011.7305595491966</v>
      </c>
      <c r="L182" s="75">
        <v>1014.2598859480695</v>
      </c>
      <c r="M182" s="75">
        <v>1004.4159868493754</v>
      </c>
      <c r="N182" s="75">
        <v>1006.9270268164987</v>
      </c>
      <c r="O182" s="75">
        <v>984.55001326934268</v>
      </c>
      <c r="P182" s="75">
        <v>985.73414922731092</v>
      </c>
      <c r="Q182" s="75">
        <v>988.19848460037906</v>
      </c>
    </row>
    <row r="183" spans="1:17" ht="11.45" customHeight="1" x14ac:dyDescent="0.25">
      <c r="A183" s="62" t="s">
        <v>56</v>
      </c>
      <c r="B183" s="75" t="s">
        <v>183</v>
      </c>
      <c r="C183" s="75" t="s">
        <v>183</v>
      </c>
      <c r="D183" s="75" t="s">
        <v>183</v>
      </c>
      <c r="E183" s="75" t="s">
        <v>183</v>
      </c>
      <c r="F183" s="75" t="s">
        <v>183</v>
      </c>
      <c r="G183" s="75" t="s">
        <v>183</v>
      </c>
      <c r="H183" s="75" t="s">
        <v>183</v>
      </c>
      <c r="I183" s="75" t="s">
        <v>183</v>
      </c>
      <c r="J183" s="75" t="s">
        <v>183</v>
      </c>
      <c r="K183" s="75">
        <v>891.3603467731906</v>
      </c>
      <c r="L183" s="75">
        <v>893.58874764012353</v>
      </c>
      <c r="M183" s="75">
        <v>895.57994990730424</v>
      </c>
      <c r="N183" s="75">
        <v>893.31568131275003</v>
      </c>
      <c r="O183" s="75">
        <v>882.71382718364919</v>
      </c>
      <c r="P183" s="75">
        <v>876.33725484547483</v>
      </c>
      <c r="Q183" s="75">
        <v>878.28840347106006</v>
      </c>
    </row>
    <row r="184" spans="1:17" ht="11.45" customHeight="1" x14ac:dyDescent="0.25">
      <c r="A184" s="62" t="s">
        <v>55</v>
      </c>
      <c r="B184" s="75" t="s">
        <v>183</v>
      </c>
      <c r="C184" s="75" t="s">
        <v>183</v>
      </c>
      <c r="D184" s="75" t="s">
        <v>183</v>
      </c>
      <c r="E184" s="75" t="s">
        <v>183</v>
      </c>
      <c r="F184" s="75" t="s">
        <v>183</v>
      </c>
      <c r="G184" s="75" t="s">
        <v>183</v>
      </c>
      <c r="H184" s="75" t="s">
        <v>183</v>
      </c>
      <c r="I184" s="75" t="s">
        <v>183</v>
      </c>
      <c r="J184" s="75" t="s">
        <v>183</v>
      </c>
      <c r="K184" s="75" t="s">
        <v>183</v>
      </c>
      <c r="L184" s="75" t="s">
        <v>183</v>
      </c>
      <c r="M184" s="75" t="s">
        <v>183</v>
      </c>
      <c r="N184" s="75" t="s">
        <v>183</v>
      </c>
      <c r="O184" s="75" t="s">
        <v>183</v>
      </c>
      <c r="P184" s="75" t="s">
        <v>183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204.97739998168049</v>
      </c>
      <c r="C186" s="78">
        <v>200.85181473745408</v>
      </c>
      <c r="D186" s="78">
        <v>199.45308809770842</v>
      </c>
      <c r="E186" s="78">
        <v>198.53951354556551</v>
      </c>
      <c r="F186" s="78">
        <v>198.9973730116341</v>
      </c>
      <c r="G186" s="78">
        <v>199.01580789688208</v>
      </c>
      <c r="H186" s="78">
        <v>199.15692798130021</v>
      </c>
      <c r="I186" s="78">
        <v>198.08528774182301</v>
      </c>
      <c r="J186" s="78">
        <v>194.60195193883277</v>
      </c>
      <c r="K186" s="78">
        <v>188.07479445187298</v>
      </c>
      <c r="L186" s="78">
        <v>181.88902212985514</v>
      </c>
      <c r="M186" s="78">
        <v>180.45972536731577</v>
      </c>
      <c r="N186" s="78">
        <v>187.1372604505753</v>
      </c>
      <c r="O186" s="78">
        <v>183.51251444706739</v>
      </c>
      <c r="P186" s="78">
        <v>191.11464135930797</v>
      </c>
      <c r="Q186" s="78">
        <v>173.800771747466</v>
      </c>
    </row>
    <row r="187" spans="1:17" ht="11.45" customHeight="1" x14ac:dyDescent="0.25">
      <c r="A187" s="62" t="s">
        <v>59</v>
      </c>
      <c r="B187" s="77">
        <v>198.95365541307186</v>
      </c>
      <c r="C187" s="77">
        <v>196.07380391665262</v>
      </c>
      <c r="D187" s="77">
        <v>195.57606310154748</v>
      </c>
      <c r="E187" s="77">
        <v>195.13406711035984</v>
      </c>
      <c r="F187" s="77">
        <v>194.68650343751392</v>
      </c>
      <c r="G187" s="77">
        <v>194.07629064525617</v>
      </c>
      <c r="H187" s="77">
        <v>192.97753485422021</v>
      </c>
      <c r="I187" s="77">
        <v>189.41148421487105</v>
      </c>
      <c r="J187" s="77">
        <v>187.5956443499413</v>
      </c>
      <c r="K187" s="77">
        <v>184.94686430816296</v>
      </c>
      <c r="L187" s="77">
        <v>182.25379590380325</v>
      </c>
      <c r="M187" s="77">
        <v>181.92473808408735</v>
      </c>
      <c r="N187" s="77">
        <v>178.61860582285144</v>
      </c>
      <c r="O187" s="77">
        <v>178.35001490062524</v>
      </c>
      <c r="P187" s="77">
        <v>178.08732652913696</v>
      </c>
      <c r="Q187" s="77">
        <v>176.0245749940913</v>
      </c>
    </row>
    <row r="188" spans="1:17" ht="11.45" customHeight="1" x14ac:dyDescent="0.25">
      <c r="A188" s="62" t="s">
        <v>58</v>
      </c>
      <c r="B188" s="77">
        <v>215.74669229649882</v>
      </c>
      <c r="C188" s="77">
        <v>212.03501484420971</v>
      </c>
      <c r="D188" s="77">
        <v>210.35950952751534</v>
      </c>
      <c r="E188" s="77">
        <v>208.56073143600958</v>
      </c>
      <c r="F188" s="77">
        <v>206.92182137977292</v>
      </c>
      <c r="G188" s="77">
        <v>205.27681220619206</v>
      </c>
      <c r="H188" s="77">
        <v>203.52033093760537</v>
      </c>
      <c r="I188" s="77">
        <v>200.92896590082646</v>
      </c>
      <c r="J188" s="77">
        <v>199.51565777050948</v>
      </c>
      <c r="K188" s="77">
        <v>198.38469100107849</v>
      </c>
      <c r="L188" s="77">
        <v>196.8913657750893</v>
      </c>
      <c r="M188" s="77">
        <v>195.82378881693285</v>
      </c>
      <c r="N188" s="77">
        <v>194.49241353756298</v>
      </c>
      <c r="O188" s="77">
        <v>194.00055365048547</v>
      </c>
      <c r="P188" s="77">
        <v>192.63313874381689</v>
      </c>
      <c r="Q188" s="77">
        <v>185.62824189933937</v>
      </c>
    </row>
    <row r="189" spans="1:17" ht="11.45" customHeight="1" x14ac:dyDescent="0.25">
      <c r="A189" s="62" t="s">
        <v>57</v>
      </c>
      <c r="B189" s="77" t="s">
        <v>183</v>
      </c>
      <c r="C189" s="77" t="s">
        <v>183</v>
      </c>
      <c r="D189" s="77" t="s">
        <v>183</v>
      </c>
      <c r="E189" s="77" t="s">
        <v>183</v>
      </c>
      <c r="F189" s="77" t="s">
        <v>183</v>
      </c>
      <c r="G189" s="77" t="s">
        <v>183</v>
      </c>
      <c r="H189" s="77" t="s">
        <v>183</v>
      </c>
      <c r="I189" s="77">
        <v>124.40734752165032</v>
      </c>
      <c r="J189" s="77">
        <v>123.73633356244312</v>
      </c>
      <c r="K189" s="77">
        <v>123.64815807311922</v>
      </c>
      <c r="L189" s="77">
        <v>123.82486221873039</v>
      </c>
      <c r="M189" s="77">
        <v>124.0425540617116</v>
      </c>
      <c r="N189" s="77">
        <v>124.33314553373899</v>
      </c>
      <c r="O189" s="77">
        <v>124.31762282560311</v>
      </c>
      <c r="P189" s="77">
        <v>123.95248658485032</v>
      </c>
      <c r="Q189" s="77">
        <v>123.92562891734502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 t="s">
        <v>183</v>
      </c>
      <c r="I190" s="77" t="s">
        <v>183</v>
      </c>
      <c r="J190" s="77" t="s">
        <v>183</v>
      </c>
      <c r="K190" s="77">
        <v>171.43939393939394</v>
      </c>
      <c r="L190" s="77">
        <v>171.24817661913249</v>
      </c>
      <c r="M190" s="77">
        <v>171.21137217765892</v>
      </c>
      <c r="N190" s="77">
        <v>167.33142264329814</v>
      </c>
      <c r="O190" s="77">
        <v>167.7497511999064</v>
      </c>
      <c r="P190" s="77">
        <v>166.85975035631009</v>
      </c>
      <c r="Q190" s="77">
        <v>166.05674634204732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>
        <v>0</v>
      </c>
      <c r="F191" s="77">
        <v>0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1245.7781111652803</v>
      </c>
      <c r="C192" s="76">
        <v>1219.6680889391098</v>
      </c>
      <c r="D192" s="76">
        <v>1214.0098993353004</v>
      </c>
      <c r="E192" s="76">
        <v>1208.6470161292218</v>
      </c>
      <c r="F192" s="76">
        <v>1207.2514490305689</v>
      </c>
      <c r="G192" s="76">
        <v>1206.7911568196375</v>
      </c>
      <c r="H192" s="76">
        <v>1198.4314435157676</v>
      </c>
      <c r="I192" s="76">
        <v>1197.2739591603245</v>
      </c>
      <c r="J192" s="76">
        <v>1190.9070911516872</v>
      </c>
      <c r="K192" s="76">
        <v>1185.8514909863018</v>
      </c>
      <c r="L192" s="76">
        <v>1187.2735703865437</v>
      </c>
      <c r="M192" s="76">
        <v>1184.8728846446259</v>
      </c>
      <c r="N192" s="76">
        <v>1180.9119270553042</v>
      </c>
      <c r="O192" s="76">
        <v>1173.0978151017644</v>
      </c>
      <c r="P192" s="76">
        <v>1165.5253675794229</v>
      </c>
      <c r="Q192" s="76">
        <v>1158.2526958189108</v>
      </c>
    </row>
    <row r="193" spans="1:17" ht="11.45" customHeight="1" x14ac:dyDescent="0.25">
      <c r="A193" s="17" t="s">
        <v>23</v>
      </c>
      <c r="B193" s="75">
        <v>1223.718538620026</v>
      </c>
      <c r="C193" s="75">
        <v>1205.2929976006269</v>
      </c>
      <c r="D193" s="75">
        <v>1202.6338950538129</v>
      </c>
      <c r="E193" s="75">
        <v>1199.403916853701</v>
      </c>
      <c r="F193" s="75">
        <v>1198.1188480457918</v>
      </c>
      <c r="G193" s="75">
        <v>1197.7669959713667</v>
      </c>
      <c r="H193" s="75">
        <v>1190.9009531531426</v>
      </c>
      <c r="I193" s="75">
        <v>1189.5612707158893</v>
      </c>
      <c r="J193" s="75">
        <v>1185.9149366846352</v>
      </c>
      <c r="K193" s="75">
        <v>1180.6535763891509</v>
      </c>
      <c r="L193" s="75">
        <v>1182.7132832105808</v>
      </c>
      <c r="M193" s="75">
        <v>1180.6671302279085</v>
      </c>
      <c r="N193" s="75">
        <v>1176.8714610920531</v>
      </c>
      <c r="O193" s="75">
        <v>1169.0063282908261</v>
      </c>
      <c r="P193" s="75">
        <v>1161.3365411946522</v>
      </c>
      <c r="Q193" s="75">
        <v>1153.6006332867762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1371.1423220003078</v>
      </c>
      <c r="D194" s="74">
        <v>1339.5016926328601</v>
      </c>
      <c r="E194" s="74">
        <v>1318.4650922932101</v>
      </c>
      <c r="F194" s="74">
        <v>1303.4076005295756</v>
      </c>
      <c r="G194" s="74">
        <v>1297.5347895794444</v>
      </c>
      <c r="H194" s="74">
        <v>1295.8654641272533</v>
      </c>
      <c r="I194" s="74">
        <v>1291.2848237908408</v>
      </c>
      <c r="J194" s="74">
        <v>1289.3511805200949</v>
      </c>
      <c r="K194" s="74">
        <v>1287.8114812746169</v>
      </c>
      <c r="L194" s="74">
        <v>1280.9514909855957</v>
      </c>
      <c r="M194" s="74">
        <v>1272.603613329939</v>
      </c>
      <c r="N194" s="74">
        <v>1265.0660434975728</v>
      </c>
      <c r="O194" s="74">
        <v>1256.2029612693843</v>
      </c>
      <c r="P194" s="74">
        <v>1248.5316635184306</v>
      </c>
      <c r="Q194" s="74">
        <v>1239.1089938754087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1.1275000000068984</v>
      </c>
      <c r="C198" s="111">
        <f>IF(TrRoad_act!C86=0,"",TrRoad_emi!C56/TrRoad_tech!C171)</f>
        <v>1.1275477730972874</v>
      </c>
      <c r="D198" s="111">
        <f>IF(TrRoad_act!D86=0,"",TrRoad_emi!D56/TrRoad_tech!D171)</f>
        <v>1.1282306644205267</v>
      </c>
      <c r="E198" s="111">
        <f>IF(TrRoad_act!E86=0,"",TrRoad_emi!E56/TrRoad_tech!E171)</f>
        <v>1.1311542705478854</v>
      </c>
      <c r="F198" s="111">
        <f>IF(TrRoad_act!F86=0,"",TrRoad_emi!F56/TrRoad_tech!F171)</f>
        <v>1.1348903658789606</v>
      </c>
      <c r="G198" s="111">
        <f>IF(TrRoad_act!G86=0,"",TrRoad_emi!G56/TrRoad_tech!G171)</f>
        <v>1.1398882314488523</v>
      </c>
      <c r="H198" s="111">
        <f>IF(TrRoad_act!H86=0,"",TrRoad_emi!H56/TrRoad_tech!H171)</f>
        <v>1.1456873019773037</v>
      </c>
      <c r="I198" s="111">
        <f>IF(TrRoad_act!I86=0,"",TrRoad_emi!I56/TrRoad_tech!I171)</f>
        <v>1.1495996406612221</v>
      </c>
      <c r="J198" s="111">
        <f>IF(TrRoad_act!J86=0,"",TrRoad_emi!J56/TrRoad_tech!J171)</f>
        <v>1.1542458948221057</v>
      </c>
      <c r="K198" s="111">
        <f>IF(TrRoad_act!K86=0,"",TrRoad_emi!K56/TrRoad_tech!K171)</f>
        <v>1.1535134219858023</v>
      </c>
      <c r="L198" s="111">
        <f>IF(TrRoad_act!L86=0,"",TrRoad_emi!L56/TrRoad_tech!L171)</f>
        <v>1.1601203874933286</v>
      </c>
      <c r="M198" s="111">
        <f>IF(TrRoad_act!M86=0,"",TrRoad_emi!M56/TrRoad_tech!M171)</f>
        <v>1.1607752029120844</v>
      </c>
      <c r="N198" s="111">
        <f>IF(TrRoad_act!N86=0,"",TrRoad_emi!N56/TrRoad_tech!N171)</f>
        <v>1.163828035085658</v>
      </c>
      <c r="O198" s="111">
        <f>IF(TrRoad_act!O86=0,"",TrRoad_emi!O56/TrRoad_tech!O171)</f>
        <v>1.1670039935906342</v>
      </c>
      <c r="P198" s="111">
        <f>IF(TrRoad_act!P86=0,"",TrRoad_emi!P56/TrRoad_tech!P171)</f>
        <v>1.1735575674107914</v>
      </c>
      <c r="Q198" s="111">
        <f>IF(TrRoad_act!Q86=0,"",TrRoad_emi!Q56/TrRoad_tech!Q171)</f>
        <v>1.1767424640595807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1.2831179035567377</v>
      </c>
      <c r="C199" s="107">
        <f>IF(TrRoad_act!C87=0,"",TrRoad_emi!C57/TrRoad_tech!C172)</f>
        <v>1.2180747899494193</v>
      </c>
      <c r="D199" s="107">
        <f>IF(TrRoad_act!D87=0,"",TrRoad_emi!D57/TrRoad_tech!D172)</f>
        <v>1.1779451535005903</v>
      </c>
      <c r="E199" s="107">
        <f>IF(TrRoad_act!E87=0,"",TrRoad_emi!E57/TrRoad_tech!E172)</f>
        <v>1.2377974779917231</v>
      </c>
      <c r="F199" s="107">
        <f>IF(TrRoad_act!F87=0,"",TrRoad_emi!F57/TrRoad_tech!F172)</f>
        <v>1.2058718523112721</v>
      </c>
      <c r="G199" s="107">
        <f>IF(TrRoad_act!G87=0,"",TrRoad_emi!G57/TrRoad_tech!G172)</f>
        <v>1.2380327573777685</v>
      </c>
      <c r="H199" s="107">
        <f>IF(TrRoad_act!H87=0,"",TrRoad_emi!H57/TrRoad_tech!H172)</f>
        <v>1.3162321451755095</v>
      </c>
      <c r="I199" s="107">
        <f>IF(TrRoad_act!I87=0,"",TrRoad_emi!I57/TrRoad_tech!I172)</f>
        <v>1.3759115579730201</v>
      </c>
      <c r="J199" s="107">
        <f>IF(TrRoad_act!J87=0,"",TrRoad_emi!J57/TrRoad_tech!J172)</f>
        <v>1.2458924886310143</v>
      </c>
      <c r="K199" s="107">
        <f>IF(TrRoad_act!K87=0,"",TrRoad_emi!K57/TrRoad_tech!K172)</f>
        <v>1.3157891543923916</v>
      </c>
      <c r="L199" s="107">
        <f>IF(TrRoad_act!L87=0,"",TrRoad_emi!L57/TrRoad_tech!L172)</f>
        <v>1.2252655217661046</v>
      </c>
      <c r="M199" s="107">
        <f>IF(TrRoad_act!M87=0,"",TrRoad_emi!M57/TrRoad_tech!M172)</f>
        <v>1.2370120256442927</v>
      </c>
      <c r="N199" s="107">
        <f>IF(TrRoad_act!N87=0,"",TrRoad_emi!N57/TrRoad_tech!N172)</f>
        <v>1.2562510600482328</v>
      </c>
      <c r="O199" s="107">
        <f>IF(TrRoad_act!O87=0,"",TrRoad_emi!O57/TrRoad_tech!O172)</f>
        <v>1.2417841910602647</v>
      </c>
      <c r="P199" s="107">
        <f>IF(TrRoad_act!P87=0,"",TrRoad_emi!P57/TrRoad_tech!P172)</f>
        <v>1.2658323713335389</v>
      </c>
      <c r="Q199" s="107">
        <f>IF(TrRoad_act!Q87=0,"",TrRoad_emi!Q57/TrRoad_tech!Q172)</f>
        <v>1.3128859956892149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1.3434522331026213</v>
      </c>
      <c r="C200" s="108">
        <f>IF(TrRoad_act!C88=0,"",TrRoad_emi!C58/TrRoad_tech!C173)</f>
        <v>1.2383989244859002</v>
      </c>
      <c r="D200" s="108">
        <f>IF(TrRoad_act!D88=0,"",TrRoad_emi!D58/TrRoad_tech!D173)</f>
        <v>1.2283317015590267</v>
      </c>
      <c r="E200" s="108">
        <f>IF(TrRoad_act!E88=0,"",TrRoad_emi!E58/TrRoad_tech!E173)</f>
        <v>1.3068910211717799</v>
      </c>
      <c r="F200" s="108">
        <f>IF(TrRoad_act!F88=0,"",TrRoad_emi!F58/TrRoad_tech!F173)</f>
        <v>1.2731327796344674</v>
      </c>
      <c r="G200" s="108">
        <f>IF(TrRoad_act!G88=0,"",TrRoad_emi!G58/TrRoad_tech!G173)</f>
        <v>1.3116804129108683</v>
      </c>
      <c r="H200" s="108">
        <f>IF(TrRoad_act!H88=0,"",TrRoad_emi!H58/TrRoad_tech!H173)</f>
        <v>1.40415660494839</v>
      </c>
      <c r="I200" s="108">
        <f>IF(TrRoad_act!I88=0,"",TrRoad_emi!I58/TrRoad_tech!I173)</f>
        <v>1.4818975068231908</v>
      </c>
      <c r="J200" s="108">
        <f>IF(TrRoad_act!J88=0,"",TrRoad_emi!J58/TrRoad_tech!J173)</f>
        <v>1.2127003503992799</v>
      </c>
      <c r="K200" s="108">
        <f>IF(TrRoad_act!K88=0,"",TrRoad_emi!K58/TrRoad_tech!K173)</f>
        <v>1.2583665319949056</v>
      </c>
      <c r="L200" s="108">
        <f>IF(TrRoad_act!L88=0,"",TrRoad_emi!L58/TrRoad_tech!L173)</f>
        <v>1.201374763408694</v>
      </c>
      <c r="M200" s="108">
        <f>IF(TrRoad_act!M88=0,"",TrRoad_emi!M58/TrRoad_tech!M173)</f>
        <v>1.2322266448706745</v>
      </c>
      <c r="N200" s="108">
        <f>IF(TrRoad_act!N88=0,"",TrRoad_emi!N58/TrRoad_tech!N173)</f>
        <v>1.2361384448174972</v>
      </c>
      <c r="O200" s="108">
        <f>IF(TrRoad_act!O88=0,"",TrRoad_emi!O58/TrRoad_tech!O173)</f>
        <v>1.2580249042183436</v>
      </c>
      <c r="P200" s="108">
        <f>IF(TrRoad_act!P88=0,"",TrRoad_emi!P58/TrRoad_tech!P173)</f>
        <v>1.2758364681545595</v>
      </c>
      <c r="Q200" s="108">
        <f>IF(TrRoad_act!Q88=0,"",TrRoad_emi!Q58/TrRoad_tech!Q173)</f>
        <v>1.2848345874896239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1.0996811503802715</v>
      </c>
      <c r="C201" s="108">
        <f>IF(TrRoad_act!C89=0,"",TrRoad_emi!C59/TrRoad_tech!C174)</f>
        <v>1.1715461709027701</v>
      </c>
      <c r="D201" s="108">
        <f>IF(TrRoad_act!D89=0,"",TrRoad_emi!D59/TrRoad_tech!D174)</f>
        <v>1.034716174625276</v>
      </c>
      <c r="E201" s="108">
        <f>IF(TrRoad_act!E89=0,"",TrRoad_emi!E59/TrRoad_tech!E174)</f>
        <v>1.107747515774175</v>
      </c>
      <c r="F201" s="108">
        <f>IF(TrRoad_act!F89=0,"",TrRoad_emi!F59/TrRoad_tech!F174)</f>
        <v>1.0932358978502366</v>
      </c>
      <c r="G201" s="108">
        <f>IF(TrRoad_act!G89=0,"",TrRoad_emi!G59/TrRoad_tech!G174)</f>
        <v>1.1235259330731333</v>
      </c>
      <c r="H201" s="108">
        <f>IF(TrRoad_act!H89=0,"",TrRoad_emi!H59/TrRoad_tech!H174)</f>
        <v>1.1856189933653654</v>
      </c>
      <c r="I201" s="108">
        <f>IF(TrRoad_act!I89=0,"",TrRoad_emi!I59/TrRoad_tech!I174)</f>
        <v>1.2498777358756368</v>
      </c>
      <c r="J201" s="108">
        <f>IF(TrRoad_act!J89=0,"",TrRoad_emi!J59/TrRoad_tech!J174)</f>
        <v>1.2509307895788842</v>
      </c>
      <c r="K201" s="108">
        <f>IF(TrRoad_act!K89=0,"",TrRoad_emi!K59/TrRoad_tech!K174)</f>
        <v>1.3587775459152902</v>
      </c>
      <c r="L201" s="108">
        <f>IF(TrRoad_act!L89=0,"",TrRoad_emi!L59/TrRoad_tech!L174)</f>
        <v>1.3129470007205348</v>
      </c>
      <c r="M201" s="108">
        <f>IF(TrRoad_act!M89=0,"",TrRoad_emi!M59/TrRoad_tech!M174)</f>
        <v>1.2943727621413939</v>
      </c>
      <c r="N201" s="108">
        <f>IF(TrRoad_act!N89=0,"",TrRoad_emi!N59/TrRoad_tech!N174)</f>
        <v>1.3220724514567292</v>
      </c>
      <c r="O201" s="108">
        <f>IF(TrRoad_act!O89=0,"",TrRoad_emi!O59/TrRoad_tech!O174)</f>
        <v>1.2460469184872909</v>
      </c>
      <c r="P201" s="108">
        <f>IF(TrRoad_act!P89=0,"",TrRoad_emi!P59/TrRoad_tech!P174)</f>
        <v>1.2909415123193353</v>
      </c>
      <c r="Q201" s="108">
        <f>IF(TrRoad_act!Q89=0,"",TrRoad_emi!Q59/TrRoad_tech!Q174)</f>
        <v>1.3727138536322299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1.10000000000673</v>
      </c>
      <c r="C202" s="108">
        <f>IF(TrRoad_act!C90=0,"",TrRoad_emi!C60/TrRoad_tech!C175)</f>
        <v>1.100024356812104</v>
      </c>
      <c r="D202" s="108">
        <f>IF(TrRoad_act!D90=0,"",TrRoad_emi!D60/TrRoad_tech!D175)</f>
        <v>1.1000510776773775</v>
      </c>
      <c r="E202" s="108">
        <f>IF(TrRoad_act!E90=0,"",TrRoad_emi!E60/TrRoad_tech!E175)</f>
        <v>1.1000923132259026</v>
      </c>
      <c r="F202" s="108">
        <f>IF(TrRoad_act!F90=0,"",TrRoad_emi!F60/TrRoad_tech!F175)</f>
        <v>1.1002933066226457</v>
      </c>
      <c r="G202" s="108">
        <f>IF(TrRoad_act!G90=0,"",TrRoad_emi!G60/TrRoad_tech!G175)</f>
        <v>1.1005761292597045</v>
      </c>
      <c r="H202" s="108">
        <f>IF(TrRoad_act!H90=0,"",TrRoad_emi!H60/TrRoad_tech!H175)</f>
        <v>1.1026242493680074</v>
      </c>
      <c r="I202" s="108">
        <f>IF(TrRoad_act!I90=0,"",TrRoad_emi!I60/TrRoad_tech!I175)</f>
        <v>1.1051975948005814</v>
      </c>
      <c r="J202" s="108">
        <f>IF(TrRoad_act!J90=0,"",TrRoad_emi!J60/TrRoad_tech!J175)</f>
        <v>1.1545672535383604</v>
      </c>
      <c r="K202" s="108">
        <f>IF(TrRoad_act!K90=0,"",TrRoad_emi!K60/TrRoad_tech!K175)</f>
        <v>1.1113140658370233</v>
      </c>
      <c r="L202" s="108">
        <f>IF(TrRoad_act!L90=0,"",TrRoad_emi!L60/TrRoad_tech!L175)</f>
        <v>1.1135484021611273</v>
      </c>
      <c r="M202" s="108">
        <f>IF(TrRoad_act!M90=0,"",TrRoad_emi!M60/TrRoad_tech!M175)</f>
        <v>1.1137739017089496</v>
      </c>
      <c r="N202" s="108">
        <f>IF(TrRoad_act!N90=0,"",TrRoad_emi!N60/TrRoad_tech!N175)</f>
        <v>1.1146818591309944</v>
      </c>
      <c r="O202" s="108">
        <f>IF(TrRoad_act!O90=0,"",TrRoad_emi!O60/TrRoad_tech!O175)</f>
        <v>1.1150136312536731</v>
      </c>
      <c r="P202" s="108">
        <f>IF(TrRoad_act!P90=0,"",TrRoad_emi!P60/TrRoad_tech!P175)</f>
        <v>1.1190925512759622</v>
      </c>
      <c r="Q202" s="108">
        <f>IF(TrRoad_act!Q90=0,"",TrRoad_emi!Q60/TrRoad_tech!Q175)</f>
        <v>1.1235362198183227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>
        <f>IF(TrRoad_act!K91=0,"",TrRoad_emi!K61/TrRoad_tech!K176)</f>
        <v>1.1840000000065629</v>
      </c>
      <c r="L203" s="108">
        <f>IF(TrRoad_act!L91=0,"",TrRoad_emi!L61/TrRoad_tech!L176)</f>
        <v>1.1915635561885425</v>
      </c>
      <c r="M203" s="108">
        <f>IF(TrRoad_act!M91=0,"",TrRoad_emi!M61/TrRoad_tech!M176)</f>
        <v>1.191563556188542</v>
      </c>
      <c r="N203" s="108">
        <f>IF(TrRoad_act!N91=0,"",TrRoad_emi!N61/TrRoad_tech!N176)</f>
        <v>1.2037198301435124</v>
      </c>
      <c r="O203" s="108">
        <f>IF(TrRoad_act!O91=0,"",TrRoad_emi!O61/TrRoad_tech!O176)</f>
        <v>1.2098411994653671</v>
      </c>
      <c r="P203" s="108">
        <f>IF(TrRoad_act!P91=0,"",TrRoad_emi!P61/TrRoad_tech!P176)</f>
        <v>1.2268824977807398</v>
      </c>
      <c r="Q203" s="108">
        <f>IF(TrRoad_act!Q91=0,"",TrRoad_emi!Q61/TrRoad_tech!Q176)</f>
        <v>1.2278049332417571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 t="str">
        <f>IF(TrRoad_act!O92=0,"",TrRoad_emi!O62/TrRoad_tech!O177)</f>
        <v/>
      </c>
      <c r="P204" s="108">
        <f>IF(TrRoad_act!P92=0,"",TrRoad_emi!P62/TrRoad_tech!P177)</f>
        <v>1.4543948764374033</v>
      </c>
      <c r="Q204" s="108">
        <f>IF(TrRoad_act!Q92=0,"",TrRoad_emi!Q62/TrRoad_tech!Q177)</f>
        <v>1.4811194532417606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1.0471769868174501</v>
      </c>
      <c r="C206" s="107">
        <f>IF(TrRoad_act!C94=0,"",TrRoad_emi!C64/TrRoad_tech!C179)</f>
        <v>1.016500382928913</v>
      </c>
      <c r="D206" s="107">
        <f>IF(TrRoad_act!D94=0,"",TrRoad_emi!D64/TrRoad_tech!D179)</f>
        <v>1.0279850540043887</v>
      </c>
      <c r="E206" s="107">
        <f>IF(TrRoad_act!E94=0,"",TrRoad_emi!E64/TrRoad_tech!E179)</f>
        <v>1.0579456047637916</v>
      </c>
      <c r="F206" s="107">
        <f>IF(TrRoad_act!F94=0,"",TrRoad_emi!F64/TrRoad_tech!F179)</f>
        <v>1.055472594085112</v>
      </c>
      <c r="G206" s="107">
        <f>IF(TrRoad_act!G94=0,"",TrRoad_emi!G64/TrRoad_tech!G179)</f>
        <v>1.0694033457966188</v>
      </c>
      <c r="H206" s="107">
        <f>IF(TrRoad_act!H94=0,"",TrRoad_emi!H64/TrRoad_tech!H179)</f>
        <v>1.0855377974378486</v>
      </c>
      <c r="I206" s="107">
        <f>IF(TrRoad_act!I94=0,"",TrRoad_emi!I64/TrRoad_tech!I179)</f>
        <v>1.1106065417702449</v>
      </c>
      <c r="J206" s="107">
        <f>IF(TrRoad_act!J94=0,"",TrRoad_emi!J64/TrRoad_tech!J179)</f>
        <v>1.1174056402266317</v>
      </c>
      <c r="K206" s="107">
        <f>IF(TrRoad_act!K94=0,"",TrRoad_emi!K64/TrRoad_tech!K179)</f>
        <v>1.1959680561816883</v>
      </c>
      <c r="L206" s="107">
        <f>IF(TrRoad_act!L94=0,"",TrRoad_emi!L64/TrRoad_tech!L179)</f>
        <v>1.1806370690179544</v>
      </c>
      <c r="M206" s="107">
        <f>IF(TrRoad_act!M94=0,"",TrRoad_emi!M64/TrRoad_tech!M179)</f>
        <v>1.1638153119928225</v>
      </c>
      <c r="N206" s="107">
        <f>IF(TrRoad_act!N94=0,"",TrRoad_emi!N64/TrRoad_tech!N179)</f>
        <v>1.1653968938620287</v>
      </c>
      <c r="O206" s="107">
        <f>IF(TrRoad_act!O94=0,"",TrRoad_emi!O64/TrRoad_tech!O179)</f>
        <v>1.1947682024835089</v>
      </c>
      <c r="P206" s="107">
        <f>IF(TrRoad_act!P94=0,"",TrRoad_emi!P64/TrRoad_tech!P179)</f>
        <v>1.1996086593527495</v>
      </c>
      <c r="Q206" s="107">
        <f>IF(TrRoad_act!Q94=0,"",TrRoad_emi!Q64/TrRoad_tech!Q179)</f>
        <v>1.1770026409516756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1.1000000000133248</v>
      </c>
      <c r="C207" s="106">
        <f>IF(TrRoad_act!C95=0,"",TrRoad_emi!C65/TrRoad_tech!C180)</f>
        <v>1.1001802878759368</v>
      </c>
      <c r="D207" s="106">
        <f>IF(TrRoad_act!D95=0,"",TrRoad_emi!D65/TrRoad_tech!D180)</f>
        <v>1.1005851010711878</v>
      </c>
      <c r="E207" s="106">
        <f>IF(TrRoad_act!E95=0,"",TrRoad_emi!E65/TrRoad_tech!E180)</f>
        <v>1.100753054996364</v>
      </c>
      <c r="F207" s="106">
        <f>IF(TrRoad_act!F95=0,"",TrRoad_emi!F65/TrRoad_tech!F180)</f>
        <v>1.1010380669607946</v>
      </c>
      <c r="G207" s="106">
        <f>IF(TrRoad_act!G95=0,"",TrRoad_emi!G65/TrRoad_tech!G180)</f>
        <v>1.1021505660482021</v>
      </c>
      <c r="H207" s="106">
        <f>IF(TrRoad_act!H95=0,"",TrRoad_emi!H65/TrRoad_tech!H180)</f>
        <v>1.1038617785645148</v>
      </c>
      <c r="I207" s="106">
        <f>IF(TrRoad_act!I95=0,"",TrRoad_emi!I65/TrRoad_tech!I180)</f>
        <v>1.1041701451528725</v>
      </c>
      <c r="J207" s="106">
        <f>IF(TrRoad_act!J95=0,"",TrRoad_emi!J65/TrRoad_tech!J180)</f>
        <v>1.108803162398611</v>
      </c>
      <c r="K207" s="106">
        <f>IF(TrRoad_act!K95=0,"",TrRoad_emi!K65/TrRoad_tech!K180)</f>
        <v>1.10564521874263</v>
      </c>
      <c r="L207" s="106">
        <f>IF(TrRoad_act!L95=0,"",TrRoad_emi!L65/TrRoad_tech!L180)</f>
        <v>1.1112043223948926</v>
      </c>
      <c r="M207" s="106">
        <f>IF(TrRoad_act!M95=0,"",TrRoad_emi!M65/TrRoad_tech!M180)</f>
        <v>1.1100832447014142</v>
      </c>
      <c r="N207" s="106">
        <f>IF(TrRoad_act!N95=0,"",TrRoad_emi!N65/TrRoad_tech!N180)</f>
        <v>1.1131159337839762</v>
      </c>
      <c r="O207" s="106">
        <f>IF(TrRoad_act!O95=0,"",TrRoad_emi!O65/TrRoad_tech!O180)</f>
        <v>1.1261283315292785</v>
      </c>
      <c r="P207" s="106">
        <f>IF(TrRoad_act!P95=0,"",TrRoad_emi!P65/TrRoad_tech!P180)</f>
        <v>1.1301053390793168</v>
      </c>
      <c r="Q207" s="106">
        <f>IF(TrRoad_act!Q95=0,"",TrRoad_emi!Q65/TrRoad_tech!Q180)</f>
        <v>1.1328889474269426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1.0458500758945388</v>
      </c>
      <c r="C208" s="106">
        <f>IF(TrRoad_act!C96=0,"",TrRoad_emi!C66/TrRoad_tech!C181)</f>
        <v>1.0151348466664059</v>
      </c>
      <c r="D208" s="106">
        <f>IF(TrRoad_act!D96=0,"",TrRoad_emi!D66/TrRoad_tech!D181)</f>
        <v>1.0265836662991745</v>
      </c>
      <c r="E208" s="106">
        <f>IF(TrRoad_act!E96=0,"",TrRoad_emi!E66/TrRoad_tech!E181)</f>
        <v>1.0567031384579104</v>
      </c>
      <c r="F208" s="106">
        <f>IF(TrRoad_act!F96=0,"",TrRoad_emi!F66/TrRoad_tech!F181)</f>
        <v>1.054290571267692</v>
      </c>
      <c r="G208" s="106">
        <f>IF(TrRoad_act!G96=0,"",TrRoad_emi!G66/TrRoad_tech!G181)</f>
        <v>1.0681119812947883</v>
      </c>
      <c r="H208" s="106">
        <f>IF(TrRoad_act!H96=0,"",TrRoad_emi!H66/TrRoad_tech!H181)</f>
        <v>1.0841782648540585</v>
      </c>
      <c r="I208" s="106">
        <f>IF(TrRoad_act!I96=0,"",TrRoad_emi!I66/TrRoad_tech!I181)</f>
        <v>1.1093251441683285</v>
      </c>
      <c r="J208" s="106">
        <f>IF(TrRoad_act!J96=0,"",TrRoad_emi!J66/TrRoad_tech!J181)</f>
        <v>1.1159035618962494</v>
      </c>
      <c r="K208" s="106">
        <f>IF(TrRoad_act!K96=0,"",TrRoad_emi!K66/TrRoad_tech!K181)</f>
        <v>1.167635983768416</v>
      </c>
      <c r="L208" s="106">
        <f>IF(TrRoad_act!L96=0,"",TrRoad_emi!L66/TrRoad_tech!L181)</f>
        <v>1.1725919463700152</v>
      </c>
      <c r="M208" s="106">
        <f>IF(TrRoad_act!M96=0,"",TrRoad_emi!M66/TrRoad_tech!M181)</f>
        <v>1.1628459045589292</v>
      </c>
      <c r="N208" s="106">
        <f>IF(TrRoad_act!N96=0,"",TrRoad_emi!N66/TrRoad_tech!N181)</f>
        <v>1.1561428930638293</v>
      </c>
      <c r="O208" s="106">
        <f>IF(TrRoad_act!O96=0,"",TrRoad_emi!O66/TrRoad_tech!O181)</f>
        <v>1.1664043068168932</v>
      </c>
      <c r="P208" s="106">
        <f>IF(TrRoad_act!P96=0,"",TrRoad_emi!P66/TrRoad_tech!P181)</f>
        <v>1.1558162672306105</v>
      </c>
      <c r="Q208" s="106">
        <f>IF(TrRoad_act!Q96=0,"",TrRoad_emi!Q66/TrRoad_tech!Q181)</f>
        <v>1.1786640145328076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>
        <f>IF(TrRoad_act!I97=0,"",TrRoad_emi!I67/TrRoad_tech!I182)</f>
        <v>1.1124250131833757</v>
      </c>
      <c r="J209" s="106">
        <f>IF(TrRoad_act!J97=0,"",TrRoad_emi!J67/TrRoad_tech!J182)</f>
        <v>1.1124250131833757</v>
      </c>
      <c r="K209" s="106">
        <f>IF(TrRoad_act!K97=0,"",TrRoad_emi!K67/TrRoad_tech!K182)</f>
        <v>1.1124250131833755</v>
      </c>
      <c r="L209" s="106">
        <f>IF(TrRoad_act!L97=0,"",TrRoad_emi!L67/TrRoad_tech!L182)</f>
        <v>1.1124250131833759</v>
      </c>
      <c r="M209" s="106">
        <f>IF(TrRoad_act!M97=0,"",TrRoad_emi!M67/TrRoad_tech!M182)</f>
        <v>1.1205401239611985</v>
      </c>
      <c r="N209" s="106">
        <f>IF(TrRoad_act!N97=0,"",TrRoad_emi!N67/TrRoad_tech!N182)</f>
        <v>1.1205401239611987</v>
      </c>
      <c r="O209" s="106">
        <f>IF(TrRoad_act!O97=0,"",TrRoad_emi!O67/TrRoad_tech!O182)</f>
        <v>1.1392001846475701</v>
      </c>
      <c r="P209" s="106">
        <f>IF(TrRoad_act!P97=0,"",TrRoad_emi!P67/TrRoad_tech!P182)</f>
        <v>1.1400627861633832</v>
      </c>
      <c r="Q209" s="106">
        <f>IF(TrRoad_act!Q97=0,"",TrRoad_emi!Q67/TrRoad_tech!Q182)</f>
        <v>1.1400627861633827</v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>
        <f>IF(TrRoad_act!K98=0,"",TrRoad_emi!K68/TrRoad_tech!K183)</f>
        <v>1.9967513068869909</v>
      </c>
      <c r="L210" s="106">
        <f>IF(TrRoad_act!L98=0,"",TrRoad_emi!L68/TrRoad_tech!L183)</f>
        <v>3.7740934194405265</v>
      </c>
      <c r="M210" s="106">
        <f>IF(TrRoad_act!M98=0,"",TrRoad_emi!M68/TrRoad_tech!M183)</f>
        <v>1.1157939437993181</v>
      </c>
      <c r="N210" s="106">
        <f>IF(TrRoad_act!N98=0,"",TrRoad_emi!N68/TrRoad_tech!N183)</f>
        <v>1.1212409614183139</v>
      </c>
      <c r="O210" s="106">
        <f>IF(TrRoad_act!O98=0,"",TrRoad_emi!O68/TrRoad_tech!O183)</f>
        <v>1.099707806170503</v>
      </c>
      <c r="P210" s="106">
        <f>IF(TrRoad_act!P98=0,"",TrRoad_emi!P68/TrRoad_tech!P183)</f>
        <v>1.1129756782839157</v>
      </c>
      <c r="Q210" s="106">
        <f>IF(TrRoad_act!Q98=0,"",TrRoad_emi!Q68/TrRoad_tech!Q183)</f>
        <v>1.1397275570705823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1.3765081013279841</v>
      </c>
      <c r="C213" s="109">
        <f>IF(TrRoad_act!C101=0,"",TrRoad_emi!C71/TrRoad_tech!C186)</f>
        <v>1.2708262665672885</v>
      </c>
      <c r="D213" s="109">
        <f>IF(TrRoad_act!D101=0,"",TrRoad_emi!D71/TrRoad_tech!D186)</f>
        <v>1.3323290266210635</v>
      </c>
      <c r="E213" s="109">
        <f>IF(TrRoad_act!E101=0,"",TrRoad_emi!E71/TrRoad_tech!E186)</f>
        <v>1.3552462531997196</v>
      </c>
      <c r="F213" s="109">
        <f>IF(TrRoad_act!F101=0,"",TrRoad_emi!F71/TrRoad_tech!F186)</f>
        <v>1.3357714159420229</v>
      </c>
      <c r="G213" s="109">
        <f>IF(TrRoad_act!G101=0,"",TrRoad_emi!G71/TrRoad_tech!G186)</f>
        <v>1.3703811492439457</v>
      </c>
      <c r="H213" s="109">
        <f>IF(TrRoad_act!H101=0,"",TrRoad_emi!H71/TrRoad_tech!H186)</f>
        <v>1.3156489786282541</v>
      </c>
      <c r="I213" s="109">
        <f>IF(TrRoad_act!I101=0,"",TrRoad_emi!I71/TrRoad_tech!I186)</f>
        <v>1.3255325079114038</v>
      </c>
      <c r="J213" s="109">
        <f>IF(TrRoad_act!J101=0,"",TrRoad_emi!J71/TrRoad_tech!J186)</f>
        <v>1.4858468346144653</v>
      </c>
      <c r="K213" s="109">
        <f>IF(TrRoad_act!K101=0,"",TrRoad_emi!K71/TrRoad_tech!K186)</f>
        <v>1.389538494353423</v>
      </c>
      <c r="L213" s="109">
        <f>IF(TrRoad_act!L101=0,"",TrRoad_emi!L71/TrRoad_tech!L186)</f>
        <v>1.4446612253979967</v>
      </c>
      <c r="M213" s="109">
        <f>IF(TrRoad_act!M101=0,"",TrRoad_emi!M71/TrRoad_tech!M186)</f>
        <v>1.4355456197555061</v>
      </c>
      <c r="N213" s="109">
        <f>IF(TrRoad_act!N101=0,"",TrRoad_emi!N71/TrRoad_tech!N186)</f>
        <v>1.3366664342939265</v>
      </c>
      <c r="O213" s="109">
        <f>IF(TrRoad_act!O101=0,"",TrRoad_emi!O71/TrRoad_tech!O186)</f>
        <v>1.3538836182342171</v>
      </c>
      <c r="P213" s="109">
        <f>IF(TrRoad_act!P101=0,"",TrRoad_emi!P71/TrRoad_tech!P186)</f>
        <v>1.2566606661195077</v>
      </c>
      <c r="Q213" s="109">
        <f>IF(TrRoad_act!Q101=0,"",TrRoad_emi!Q71/TrRoad_tech!Q186)</f>
        <v>1.3467464205867823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1.1000000000067305</v>
      </c>
      <c r="C214" s="108">
        <f>IF(TrRoad_act!C102=0,"",TrRoad_emi!C72/TrRoad_tech!C187)</f>
        <v>1.1001307184097453</v>
      </c>
      <c r="D214" s="108">
        <f>IF(TrRoad_act!D102=0,"",TrRoad_emi!D72/TrRoad_tech!D187)</f>
        <v>1.1002220919723413</v>
      </c>
      <c r="E214" s="108">
        <f>IF(TrRoad_act!E102=0,"",TrRoad_emi!E72/TrRoad_tech!E187)</f>
        <v>1.1003471745372042</v>
      </c>
      <c r="F214" s="108">
        <f>IF(TrRoad_act!F102=0,"",TrRoad_emi!F72/TrRoad_tech!F187)</f>
        <v>1.1004891169637125</v>
      </c>
      <c r="G214" s="108">
        <f>IF(TrRoad_act!G102=0,"",TrRoad_emi!G72/TrRoad_tech!G187)</f>
        <v>1.1007062938857439</v>
      </c>
      <c r="H214" s="108">
        <f>IF(TrRoad_act!H102=0,"",TrRoad_emi!H72/TrRoad_tech!H187)</f>
        <v>1.1013421339287321</v>
      </c>
      <c r="I214" s="108">
        <f>IF(TrRoad_act!I102=0,"",TrRoad_emi!I72/TrRoad_tech!I187)</f>
        <v>1.1028268623515565</v>
      </c>
      <c r="J214" s="108">
        <f>IF(TrRoad_act!J102=0,"",TrRoad_emi!J72/TrRoad_tech!J187)</f>
        <v>1.104717918968027</v>
      </c>
      <c r="K214" s="108">
        <f>IF(TrRoad_act!K102=0,"",TrRoad_emi!K72/TrRoad_tech!K187)</f>
        <v>1.1032672758801414</v>
      </c>
      <c r="L214" s="108">
        <f>IF(TrRoad_act!L102=0,"",TrRoad_emi!L72/TrRoad_tech!L187)</f>
        <v>1.1096339406104736</v>
      </c>
      <c r="M214" s="108">
        <f>IF(TrRoad_act!M102=0,"",TrRoad_emi!M72/TrRoad_tech!M187)</f>
        <v>1.1096020975235474</v>
      </c>
      <c r="N214" s="108">
        <f>IF(TrRoad_act!N102=0,"",TrRoad_emi!N72/TrRoad_tech!N187)</f>
        <v>1.1154267579981894</v>
      </c>
      <c r="O214" s="108">
        <f>IF(TrRoad_act!O102=0,"",TrRoad_emi!O72/TrRoad_tech!O187)</f>
        <v>1.1176007607136231</v>
      </c>
      <c r="P214" s="108">
        <f>IF(TrRoad_act!P102=0,"",TrRoad_emi!P72/TrRoad_tech!P187)</f>
        <v>1.1227721869127589</v>
      </c>
      <c r="Q214" s="108">
        <f>IF(TrRoad_act!Q102=0,"",TrRoad_emi!Q72/TrRoad_tech!Q187)</f>
        <v>1.1306697412729727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1.3754652854932572</v>
      </c>
      <c r="C215" s="108">
        <f>IF(TrRoad_act!C103=0,"",TrRoad_emi!C73/TrRoad_tech!C188)</f>
        <v>1.2452992288808311</v>
      </c>
      <c r="D215" s="108">
        <f>IF(TrRoad_act!D103=0,"",TrRoad_emi!D73/TrRoad_tech!D188)</f>
        <v>1.3097371953863237</v>
      </c>
      <c r="E215" s="108">
        <f>IF(TrRoad_act!E103=0,"",TrRoad_emi!E73/TrRoad_tech!E188)</f>
        <v>1.3328480842429313</v>
      </c>
      <c r="F215" s="108">
        <f>IF(TrRoad_act!F103=0,"",TrRoad_emi!F73/TrRoad_tech!F188)</f>
        <v>1.3191563595871452</v>
      </c>
      <c r="G215" s="108">
        <f>IF(TrRoad_act!G103=0,"",TrRoad_emi!G73/TrRoad_tech!G188)</f>
        <v>1.3629543924815513</v>
      </c>
      <c r="H215" s="108">
        <f>IF(TrRoad_act!H103=0,"",TrRoad_emi!H73/TrRoad_tech!H188)</f>
        <v>1.3135982433032427</v>
      </c>
      <c r="I215" s="108">
        <f>IF(TrRoad_act!I103=0,"",TrRoad_emi!I73/TrRoad_tech!I188)</f>
        <v>1.3301942605313686</v>
      </c>
      <c r="J215" s="108">
        <f>IF(TrRoad_act!J103=0,"",TrRoad_emi!J73/TrRoad_tech!J188)</f>
        <v>1.4840600462484932</v>
      </c>
      <c r="K215" s="108">
        <f>IF(TrRoad_act!K103=0,"",TrRoad_emi!K73/TrRoad_tech!K188)</f>
        <v>1.3404165148240876</v>
      </c>
      <c r="L215" s="108">
        <f>IF(TrRoad_act!L103=0,"",TrRoad_emi!L73/TrRoad_tech!L188)</f>
        <v>1.3576238894682393</v>
      </c>
      <c r="M215" s="108">
        <f>IF(TrRoad_act!M103=0,"",TrRoad_emi!M73/TrRoad_tech!M188)</f>
        <v>1.3435861494065566</v>
      </c>
      <c r="N215" s="108">
        <f>IF(TrRoad_act!N103=0,"",TrRoad_emi!N73/TrRoad_tech!N188)</f>
        <v>1.3009388804389701</v>
      </c>
      <c r="O215" s="108">
        <f>IF(TrRoad_act!O103=0,"",TrRoad_emi!O73/TrRoad_tech!O188)</f>
        <v>1.2947961768161109</v>
      </c>
      <c r="P215" s="108">
        <f>IF(TrRoad_act!P103=0,"",TrRoad_emi!P73/TrRoad_tech!P188)</f>
        <v>1.2585866087945192</v>
      </c>
      <c r="Q215" s="108">
        <f>IF(TrRoad_act!Q103=0,"",TrRoad_emi!Q73/TrRoad_tech!Q188)</f>
        <v>1.2704241943126586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>
        <f>IF(TrRoad_act!I104=0,"",TrRoad_emi!I74/TrRoad_tech!I189)</f>
        <v>1.1201581380918983</v>
      </c>
      <c r="J216" s="108">
        <f>IF(TrRoad_act!J104=0,"",TrRoad_emi!J74/TrRoad_tech!J189)</f>
        <v>1.1251029605443721</v>
      </c>
      <c r="K216" s="108">
        <f>IF(TrRoad_act!K104=0,"",TrRoad_emi!K74/TrRoad_tech!K189)</f>
        <v>1.1275915313888814</v>
      </c>
      <c r="L216" s="108">
        <f>IF(TrRoad_act!L104=0,"",TrRoad_emi!L74/TrRoad_tech!L189)</f>
        <v>1.1283862736880108</v>
      </c>
      <c r="M216" s="108">
        <f>IF(TrRoad_act!M104=0,"",TrRoad_emi!M74/TrRoad_tech!M189)</f>
        <v>1.1289893480275262</v>
      </c>
      <c r="N216" s="108">
        <f>IF(TrRoad_act!N104=0,"",TrRoad_emi!N74/TrRoad_tech!N189)</f>
        <v>1.1292395920859613</v>
      </c>
      <c r="O216" s="108">
        <f>IF(TrRoad_act!O104=0,"",TrRoad_emi!O74/TrRoad_tech!O189)</f>
        <v>1.1329962511023863</v>
      </c>
      <c r="P216" s="108">
        <f>IF(TrRoad_act!P104=0,"",TrRoad_emi!P74/TrRoad_tech!P189)</f>
        <v>1.1414218163139509</v>
      </c>
      <c r="Q216" s="108">
        <f>IF(TrRoad_act!Q104=0,"",TrRoad_emi!Q74/TrRoad_tech!Q189)</f>
        <v>1.147674123359834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>
        <f>IF(TrRoad_act!K105=0,"",TrRoad_emi!K75/TrRoad_tech!K190)</f>
        <v>1.1840000000065631</v>
      </c>
      <c r="L217" s="108">
        <f>IF(TrRoad_act!L105=0,"",TrRoad_emi!L75/TrRoad_tech!L190)</f>
        <v>1.1864609775003441</v>
      </c>
      <c r="M217" s="108">
        <f>IF(TrRoad_act!M105=0,"",TrRoad_emi!M75/TrRoad_tech!M190)</f>
        <v>1.1883503685097954</v>
      </c>
      <c r="N217" s="108">
        <f>IF(TrRoad_act!N105=0,"",TrRoad_emi!N75/TrRoad_tech!N190)</f>
        <v>1.2016476308869375</v>
      </c>
      <c r="O217" s="108">
        <f>IF(TrRoad_act!O105=0,"",TrRoad_emi!O75/TrRoad_tech!O190)</f>
        <v>1.2016476308869375</v>
      </c>
      <c r="P217" s="108">
        <f>IF(TrRoad_act!P105=0,"",TrRoad_emi!P75/TrRoad_tech!P190)</f>
        <v>1.2078917173792878</v>
      </c>
      <c r="Q217" s="108">
        <f>IF(TrRoad_act!Q105=0,"",TrRoad_emi!Q75/TrRoad_tech!Q190)</f>
        <v>1.2121634606641758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0.90506525522676595</v>
      </c>
      <c r="C219" s="107">
        <f>IF(TrRoad_act!C107=0,"",TrRoad_emi!C77/TrRoad_tech!C192)</f>
        <v>0.75968122768901014</v>
      </c>
      <c r="D219" s="107">
        <f>IF(TrRoad_act!D107=0,"",TrRoad_emi!D77/TrRoad_tech!D192)</f>
        <v>0.86821175725515443</v>
      </c>
      <c r="E219" s="107">
        <f>IF(TrRoad_act!E107=0,"",TrRoad_emi!E77/TrRoad_tech!E192)</f>
        <v>0.91652899056186121</v>
      </c>
      <c r="F219" s="107">
        <f>IF(TrRoad_act!F107=0,"",TrRoad_emi!F77/TrRoad_tech!F192)</f>
        <v>0.91665037563647167</v>
      </c>
      <c r="G219" s="107">
        <f>IF(TrRoad_act!G107=0,"",TrRoad_emi!G77/TrRoad_tech!G192)</f>
        <v>0.9270130697821265</v>
      </c>
      <c r="H219" s="107">
        <f>IF(TrRoad_act!H107=0,"",TrRoad_emi!H77/TrRoad_tech!H192)</f>
        <v>0.94608335865936632</v>
      </c>
      <c r="I219" s="107">
        <f>IF(TrRoad_act!I107=0,"",TrRoad_emi!I77/TrRoad_tech!I192)</f>
        <v>0.9857951305552225</v>
      </c>
      <c r="J219" s="107">
        <f>IF(TrRoad_act!J107=0,"",TrRoad_emi!J77/TrRoad_tech!J192)</f>
        <v>0.96336843227693769</v>
      </c>
      <c r="K219" s="107">
        <f>IF(TrRoad_act!K107=0,"",TrRoad_emi!K77/TrRoad_tech!K192)</f>
        <v>1.1077337921245243</v>
      </c>
      <c r="L219" s="107">
        <f>IF(TrRoad_act!L107=0,"",TrRoad_emi!L77/TrRoad_tech!L192)</f>
        <v>1.1666269131578024</v>
      </c>
      <c r="M219" s="107">
        <f>IF(TrRoad_act!M107=0,"",TrRoad_emi!M77/TrRoad_tech!M192)</f>
        <v>1.1408175062619275</v>
      </c>
      <c r="N219" s="107">
        <f>IF(TrRoad_act!N107=0,"",TrRoad_emi!N77/TrRoad_tech!N192)</f>
        <v>1.1595672041954117</v>
      </c>
      <c r="O219" s="107">
        <f>IF(TrRoad_act!O107=0,"",TrRoad_emi!O77/TrRoad_tech!O192)</f>
        <v>1.3023286326251553</v>
      </c>
      <c r="P219" s="107">
        <f>IF(TrRoad_act!P107=0,"",TrRoad_emi!P77/TrRoad_tech!P192)</f>
        <v>1.1898974335560892</v>
      </c>
      <c r="Q219" s="107">
        <f>IF(TrRoad_act!Q107=0,"",TrRoad_emi!Q77/TrRoad_tech!Q192)</f>
        <v>1.1908567811026758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1.0205143407142094</v>
      </c>
      <c r="C220" s="106">
        <f>IF(TrRoad_act!C108=0,"",TrRoad_emi!C78/TrRoad_tech!C193)</f>
        <v>0.98571693042473929</v>
      </c>
      <c r="D220" s="106">
        <f>IF(TrRoad_act!D108=0,"",TrRoad_emi!D78/TrRoad_tech!D193)</f>
        <v>1.0205333210010092</v>
      </c>
      <c r="E220" s="106">
        <f>IF(TrRoad_act!E108=0,"",TrRoad_emi!E78/TrRoad_tech!E193)</f>
        <v>1.0370476095012577</v>
      </c>
      <c r="F220" s="106">
        <f>IF(TrRoad_act!F108=0,"",TrRoad_emi!F78/TrRoad_tech!F193)</f>
        <v>1.0380368304258725</v>
      </c>
      <c r="G220" s="106">
        <f>IF(TrRoad_act!G108=0,"",TrRoad_emi!G78/TrRoad_tech!G193)</f>
        <v>1.0416178469985333</v>
      </c>
      <c r="H220" s="106">
        <f>IF(TrRoad_act!H108=0,"",TrRoad_emi!H78/TrRoad_tech!H193)</f>
        <v>1.0503032399266043</v>
      </c>
      <c r="I220" s="106">
        <f>IF(TrRoad_act!I108=0,"",TrRoad_emi!I78/TrRoad_tech!I193)</f>
        <v>1.0604597080039759</v>
      </c>
      <c r="J220" s="106">
        <f>IF(TrRoad_act!J108=0,"",TrRoad_emi!J78/TrRoad_tech!J193)</f>
        <v>1.0575303666681881</v>
      </c>
      <c r="K220" s="106">
        <f>IF(TrRoad_act!K108=0,"",TrRoad_emi!K78/TrRoad_tech!K193)</f>
        <v>1.0996028688750656</v>
      </c>
      <c r="L220" s="106">
        <f>IF(TrRoad_act!L108=0,"",TrRoad_emi!L78/TrRoad_tech!L193)</f>
        <v>1.1187579017526128</v>
      </c>
      <c r="M220" s="106">
        <f>IF(TrRoad_act!M108=0,"",TrRoad_emi!M78/TrRoad_tech!M193)</f>
        <v>1.1128277232851673</v>
      </c>
      <c r="N220" s="106">
        <f>IF(TrRoad_act!N108=0,"",TrRoad_emi!N78/TrRoad_tech!N193)</f>
        <v>1.0971640715296618</v>
      </c>
      <c r="O220" s="106">
        <f>IF(TrRoad_act!O108=0,"",TrRoad_emi!O78/TrRoad_tech!O193)</f>
        <v>1.1464573127099862</v>
      </c>
      <c r="P220" s="106">
        <f>IF(TrRoad_act!P108=0,"",TrRoad_emi!P78/TrRoad_tech!P193)</f>
        <v>1.11906579695804</v>
      </c>
      <c r="Q220" s="106">
        <f>IF(TrRoad_act!Q108=0,"",TrRoad_emi!Q78/TrRoad_tech!Q193)</f>
        <v>1.1287505062365306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0.74107732847964591</v>
      </c>
      <c r="C221" s="105">
        <f>IF(TrRoad_act!C109=0,"",TrRoad_emi!C79/TrRoad_tech!C194)</f>
        <v>0.49883233789779263</v>
      </c>
      <c r="D221" s="105">
        <f>IF(TrRoad_act!D109=0,"",TrRoad_emi!D79/TrRoad_tech!D194)</f>
        <v>0.6348261780581741</v>
      </c>
      <c r="E221" s="105">
        <f>IF(TrRoad_act!E109=0,"",TrRoad_emi!E79/TrRoad_tech!E194)</f>
        <v>0.69989497277633173</v>
      </c>
      <c r="F221" s="105">
        <f>IF(TrRoad_act!F109=0,"",TrRoad_emi!F79/TrRoad_tech!F194)</f>
        <v>0.71898429490143945</v>
      </c>
      <c r="G221" s="105">
        <f>IF(TrRoad_act!G109=0,"",TrRoad_emi!G79/TrRoad_tech!G194)</f>
        <v>0.74272817698391103</v>
      </c>
      <c r="H221" s="105">
        <f>IF(TrRoad_act!H109=0,"",TrRoad_emi!H79/TrRoad_tech!H194)</f>
        <v>0.73171844998102964</v>
      </c>
      <c r="I221" s="105">
        <f>IF(TrRoad_act!I109=0,"",TrRoad_emi!I79/TrRoad_tech!I194)</f>
        <v>0.82204442319723414</v>
      </c>
      <c r="J221" s="105">
        <f>IF(TrRoad_act!J109=0,"",TrRoad_emi!J79/TrRoad_tech!J194)</f>
        <v>0.68367343139899994</v>
      </c>
      <c r="K221" s="105">
        <f>IF(TrRoad_act!K109=0,"",TrRoad_emi!K79/TrRoad_tech!K194)</f>
        <v>1.0488874473711112</v>
      </c>
      <c r="L221" s="105">
        <f>IF(TrRoad_act!L109=0,"",TrRoad_emi!L79/TrRoad_tech!L194)</f>
        <v>1.1952008776393164</v>
      </c>
      <c r="M221" s="105">
        <f>IF(TrRoad_act!M109=0,"",TrRoad_emi!M79/TrRoad_tech!M194)</f>
        <v>1.1317988954184492</v>
      </c>
      <c r="N221" s="105">
        <f>IF(TrRoad_act!N109=0,"",TrRoad_emi!N79/TrRoad_tech!N194)</f>
        <v>1.220465435507593</v>
      </c>
      <c r="O221" s="105">
        <f>IF(TrRoad_act!O109=0,"",TrRoad_emi!O79/TrRoad_tech!O194)</f>
        <v>1.5354622738365282</v>
      </c>
      <c r="P221" s="105">
        <f>IF(TrRoad_act!P109=0,"",TrRoad_emi!P79/TrRoad_tech!P194)</f>
        <v>1.2436287891906566</v>
      </c>
      <c r="Q221" s="105">
        <f>IF(TrRoad_act!Q109=0,"",TrRoad_emi!Q79/TrRoad_tech!Q194)</f>
        <v>1.2169817878303093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0</v>
      </c>
      <c r="C225" s="78">
        <v>92.320308601440559</v>
      </c>
      <c r="D225" s="78">
        <v>90.552069901835182</v>
      </c>
      <c r="E225" s="78">
        <v>90.257363451901</v>
      </c>
      <c r="F225" s="78">
        <v>89.766186035343964</v>
      </c>
      <c r="G225" s="78">
        <v>87.997947335738601</v>
      </c>
      <c r="H225" s="78">
        <v>87.605005402492921</v>
      </c>
      <c r="I225" s="78">
        <v>86.426179602756037</v>
      </c>
      <c r="J225" s="78">
        <v>85.640295736264775</v>
      </c>
      <c r="K225" s="78">
        <v>84.068528003282225</v>
      </c>
      <c r="L225" s="78">
        <v>81.121463503940006</v>
      </c>
      <c r="M225" s="78">
        <v>78.174399004597717</v>
      </c>
      <c r="N225" s="78">
        <v>74.637921605387007</v>
      </c>
      <c r="O225" s="78">
        <v>71.69085710604476</v>
      </c>
      <c r="P225" s="78">
        <v>70.315560339684993</v>
      </c>
      <c r="Q225" s="78">
        <v>74.194097039218164</v>
      </c>
    </row>
    <row r="226" spans="1:17" ht="11.45" customHeight="1" x14ac:dyDescent="0.25">
      <c r="A226" s="19" t="s">
        <v>29</v>
      </c>
      <c r="B226" s="76">
        <v>140.53145872399767</v>
      </c>
      <c r="C226" s="76">
        <v>138.87144930199113</v>
      </c>
      <c r="D226" s="76">
        <v>137.00489120365577</v>
      </c>
      <c r="E226" s="76">
        <v>136.07252746504406</v>
      </c>
      <c r="F226" s="76">
        <v>135.22356157610974</v>
      </c>
      <c r="G226" s="76">
        <v>134.08596480661461</v>
      </c>
      <c r="H226" s="76">
        <v>133.26570907517453</v>
      </c>
      <c r="I226" s="76">
        <v>132.58805662867721</v>
      </c>
      <c r="J226" s="76">
        <v>131.08248987773467</v>
      </c>
      <c r="K226" s="76">
        <v>127.80026117109507</v>
      </c>
      <c r="L226" s="76">
        <v>140.28847824366036</v>
      </c>
      <c r="M226" s="76">
        <v>135.63392485709591</v>
      </c>
      <c r="N226" s="76">
        <v>132.21612672532814</v>
      </c>
      <c r="O226" s="76">
        <v>126.78052760220177</v>
      </c>
      <c r="P226" s="76">
        <v>115.79654626564989</v>
      </c>
      <c r="Q226" s="76">
        <v>112.83527449617753</v>
      </c>
    </row>
    <row r="227" spans="1:17" ht="11.45" customHeight="1" x14ac:dyDescent="0.25">
      <c r="A227" s="62" t="s">
        <v>59</v>
      </c>
      <c r="B227" s="77">
        <v>141.93039545994347</v>
      </c>
      <c r="C227" s="77">
        <v>140.44035762297693</v>
      </c>
      <c r="D227" s="77">
        <v>138.8030995677868</v>
      </c>
      <c r="E227" s="77">
        <v>138.5302232252551</v>
      </c>
      <c r="F227" s="77">
        <v>138.07542932103564</v>
      </c>
      <c r="G227" s="77">
        <v>136.43817126584548</v>
      </c>
      <c r="H227" s="77">
        <v>136.07433614246989</v>
      </c>
      <c r="I227" s="77">
        <v>134.98283077234316</v>
      </c>
      <c r="J227" s="77">
        <v>134.25516052559195</v>
      </c>
      <c r="K227" s="77">
        <v>132.7998200320896</v>
      </c>
      <c r="L227" s="77">
        <v>142.53248205629495</v>
      </c>
      <c r="M227" s="77">
        <v>137.64426024135363</v>
      </c>
      <c r="N227" s="77">
        <v>133.87295873805081</v>
      </c>
      <c r="O227" s="77">
        <v>128.48487927563141</v>
      </c>
      <c r="P227" s="77">
        <v>120.083737574553</v>
      </c>
      <c r="Q227" s="77">
        <v>117.98864961517501</v>
      </c>
    </row>
    <row r="228" spans="1:17" ht="11.45" customHeight="1" x14ac:dyDescent="0.25">
      <c r="A228" s="62" t="s">
        <v>58</v>
      </c>
      <c r="B228" s="77">
        <v>138.10133416323384</v>
      </c>
      <c r="C228" s="77">
        <v>136.0830078125</v>
      </c>
      <c r="D228" s="77">
        <v>133.875</v>
      </c>
      <c r="E228" s="77">
        <v>132.77099609375003</v>
      </c>
      <c r="F228" s="77">
        <v>132.77099609375003</v>
      </c>
      <c r="G228" s="77">
        <v>132.48046875000003</v>
      </c>
      <c r="H228" s="77">
        <v>132.48046875000003</v>
      </c>
      <c r="I228" s="77">
        <v>132.48046875000003</v>
      </c>
      <c r="J228" s="77">
        <v>130.15625</v>
      </c>
      <c r="K228" s="77">
        <v>125.50781250000001</v>
      </c>
      <c r="L228" s="77">
        <v>139.25861719622654</v>
      </c>
      <c r="M228" s="77">
        <v>134.46828924688862</v>
      </c>
      <c r="N228" s="77">
        <v>131.54691237866231</v>
      </c>
      <c r="O228" s="77">
        <v>126.92993705587668</v>
      </c>
      <c r="P228" s="77">
        <v>113.38418932527701</v>
      </c>
      <c r="Q228" s="77">
        <v>110.426275454346</v>
      </c>
    </row>
    <row r="229" spans="1:17" ht="11.45" customHeight="1" x14ac:dyDescent="0.25">
      <c r="A229" s="62" t="s">
        <v>57</v>
      </c>
      <c r="B229" s="77">
        <v>0</v>
      </c>
      <c r="C229" s="77">
        <v>127.40046296296298</v>
      </c>
      <c r="D229" s="77">
        <v>125.33333333333336</v>
      </c>
      <c r="E229" s="77">
        <v>124.29976851851856</v>
      </c>
      <c r="F229" s="77">
        <v>124.29976851851856</v>
      </c>
      <c r="G229" s="77">
        <v>124.0277777777778</v>
      </c>
      <c r="H229" s="77">
        <v>124.0277777777778</v>
      </c>
      <c r="I229" s="77">
        <v>124.0277777777778</v>
      </c>
      <c r="J229" s="77">
        <v>121.85185185185186</v>
      </c>
      <c r="K229" s="77">
        <v>117.5</v>
      </c>
      <c r="L229" s="77">
        <v>124.88478164249292</v>
      </c>
      <c r="M229" s="77">
        <v>126.26256068440813</v>
      </c>
      <c r="N229" s="77">
        <v>123.63873042726074</v>
      </c>
      <c r="O229" s="77">
        <v>120.53074160752007</v>
      </c>
      <c r="P229" s="77">
        <v>117.5</v>
      </c>
      <c r="Q229" s="77">
        <v>116.77564102564099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127.19696969696973</v>
      </c>
      <c r="L230" s="77">
        <v>123.84824903984413</v>
      </c>
      <c r="M230" s="77">
        <v>0</v>
      </c>
      <c r="N230" s="77">
        <v>118.98671989414397</v>
      </c>
      <c r="O230" s="77">
        <v>101.26527715705693</v>
      </c>
      <c r="P230" s="77">
        <v>115</v>
      </c>
      <c r="Q230" s="77">
        <v>0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0</v>
      </c>
      <c r="P231" s="77">
        <v>44</v>
      </c>
      <c r="Q231" s="77">
        <v>45.128205128205103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1429.1178045641216</v>
      </c>
      <c r="C233" s="76">
        <v>1425.3092912815089</v>
      </c>
      <c r="D233" s="76">
        <v>1420.9016807300625</v>
      </c>
      <c r="E233" s="76">
        <v>1426.134993338788</v>
      </c>
      <c r="F233" s="76">
        <v>1424.9566689386156</v>
      </c>
      <c r="G233" s="76">
        <v>1417.2595532531143</v>
      </c>
      <c r="H233" s="76">
        <v>1414.8575744806285</v>
      </c>
      <c r="I233" s="76">
        <v>1418.084031941554</v>
      </c>
      <c r="J233" s="76">
        <v>1405.8113994662965</v>
      </c>
      <c r="K233" s="76">
        <v>1358.9169010003106</v>
      </c>
      <c r="L233" s="76">
        <v>1402.8639254290858</v>
      </c>
      <c r="M233" s="76">
        <v>1396.2202034732861</v>
      </c>
      <c r="N233" s="76">
        <v>1364.2711513793827</v>
      </c>
      <c r="O233" s="76">
        <v>1308.0859918905387</v>
      </c>
      <c r="P233" s="76">
        <v>1281.9615242646098</v>
      </c>
      <c r="Q233" s="76">
        <v>1366.9903856645049</v>
      </c>
    </row>
    <row r="234" spans="1:17" ht="11.45" customHeight="1" x14ac:dyDescent="0.25">
      <c r="A234" s="62" t="s">
        <v>59</v>
      </c>
      <c r="B234" s="75">
        <v>443.5324858123235</v>
      </c>
      <c r="C234" s="75">
        <v>438.87611757180298</v>
      </c>
      <c r="D234" s="75">
        <v>433.75968614933367</v>
      </c>
      <c r="E234" s="75">
        <v>432.90694757892226</v>
      </c>
      <c r="F234" s="75">
        <v>431.48571662823645</v>
      </c>
      <c r="G234" s="75">
        <v>426.36928520576708</v>
      </c>
      <c r="H234" s="75">
        <v>425.23230044521836</v>
      </c>
      <c r="I234" s="75">
        <v>0</v>
      </c>
      <c r="J234" s="75">
        <v>419.54737664247483</v>
      </c>
      <c r="K234" s="75">
        <v>0</v>
      </c>
      <c r="L234" s="75">
        <v>406.47205189616466</v>
      </c>
      <c r="M234" s="75">
        <v>0</v>
      </c>
      <c r="N234" s="75">
        <v>387.7118033471109</v>
      </c>
      <c r="O234" s="75">
        <v>379.18441764299558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1436.5985280461086</v>
      </c>
      <c r="C235" s="75">
        <v>1432.7964500952448</v>
      </c>
      <c r="D235" s="75">
        <v>1428.583719598395</v>
      </c>
      <c r="E235" s="75">
        <v>1427.8805610817756</v>
      </c>
      <c r="F235" s="75">
        <v>1426.7057375166269</v>
      </c>
      <c r="G235" s="75">
        <v>1422.4384222498775</v>
      </c>
      <c r="H235" s="75">
        <v>1421.4882295830434</v>
      </c>
      <c r="I235" s="75">
        <v>1418.6203985885925</v>
      </c>
      <c r="J235" s="75">
        <v>1416.7007498760233</v>
      </c>
      <c r="K235" s="75">
        <v>1412.8299827998592</v>
      </c>
      <c r="L235" s="75">
        <v>1405.4586959330777</v>
      </c>
      <c r="M235" s="75">
        <v>1397.9695732194023</v>
      </c>
      <c r="N235" s="75">
        <v>1388.805897939741</v>
      </c>
      <c r="O235" s="75">
        <v>1381.0414221778715</v>
      </c>
      <c r="P235" s="75">
        <v>1377.3892537021461</v>
      </c>
      <c r="Q235" s="75">
        <v>1370.7050334516366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1006.6908136632949</v>
      </c>
      <c r="J236" s="75">
        <v>0</v>
      </c>
      <c r="K236" s="75">
        <v>0</v>
      </c>
      <c r="L236" s="75">
        <v>0</v>
      </c>
      <c r="M236" s="75">
        <v>992.03643803581076</v>
      </c>
      <c r="N236" s="75">
        <v>0</v>
      </c>
      <c r="O236" s="75">
        <v>980.02377124857958</v>
      </c>
      <c r="P236" s="75">
        <v>977.43209523847747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891.3603467731906</v>
      </c>
      <c r="L237" s="75">
        <v>0</v>
      </c>
      <c r="M237" s="75">
        <v>881.98485219982524</v>
      </c>
      <c r="N237" s="75">
        <v>876.20345112932387</v>
      </c>
      <c r="O237" s="75">
        <v>871.30481088819829</v>
      </c>
      <c r="P237" s="75">
        <v>869.00064251788569</v>
      </c>
      <c r="Q237" s="75">
        <v>0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191.72454018036296</v>
      </c>
      <c r="C240" s="78">
        <v>189.03384437620085</v>
      </c>
      <c r="D240" s="78">
        <v>187.28026428909499</v>
      </c>
      <c r="E240" s="78">
        <v>186.04943105290698</v>
      </c>
      <c r="F240" s="78">
        <v>186.25662363706275</v>
      </c>
      <c r="G240" s="78">
        <v>185.7491113219165</v>
      </c>
      <c r="H240" s="78">
        <v>185.40913723286104</v>
      </c>
      <c r="I240" s="78">
        <v>183.97818416356969</v>
      </c>
      <c r="J240" s="78">
        <v>179.69200246858028</v>
      </c>
      <c r="K240" s="78">
        <v>173.85672860479843</v>
      </c>
      <c r="L240" s="78">
        <v>167.68780392506568</v>
      </c>
      <c r="M240" s="78">
        <v>167.10550683710377</v>
      </c>
      <c r="N240" s="78">
        <v>179.50170319472082</v>
      </c>
      <c r="O240" s="78">
        <v>172.83215387016207</v>
      </c>
      <c r="P240" s="78">
        <v>158.88486193293923</v>
      </c>
      <c r="Q240" s="78">
        <v>154.81718699710328</v>
      </c>
    </row>
    <row r="241" spans="1:17" ht="11.45" customHeight="1" x14ac:dyDescent="0.25">
      <c r="A241" s="62" t="s">
        <v>59</v>
      </c>
      <c r="B241" s="77">
        <v>178.27454053017968</v>
      </c>
      <c r="C241" s="77">
        <v>176.40294840294746</v>
      </c>
      <c r="D241" s="77">
        <v>174.34643734643646</v>
      </c>
      <c r="E241" s="77">
        <v>174.00368550368461</v>
      </c>
      <c r="F241" s="77">
        <v>173.43243243243157</v>
      </c>
      <c r="G241" s="77">
        <v>171.37592137592051</v>
      </c>
      <c r="H241" s="77">
        <v>170.91891891891805</v>
      </c>
      <c r="I241" s="77">
        <v>169.5479115479107</v>
      </c>
      <c r="J241" s="77">
        <v>168.63390663390578</v>
      </c>
      <c r="K241" s="77">
        <v>166.80589680589597</v>
      </c>
      <c r="L241" s="77">
        <v>163.37837837837756</v>
      </c>
      <c r="M241" s="77">
        <v>159.95085995085915</v>
      </c>
      <c r="N241" s="77">
        <v>162.80080572313406</v>
      </c>
      <c r="O241" s="77">
        <v>154.08634580342022</v>
      </c>
      <c r="P241" s="77">
        <v>150.81081081081101</v>
      </c>
      <c r="Q241" s="77">
        <v>129.90740740740699</v>
      </c>
    </row>
    <row r="242" spans="1:17" ht="11.45" customHeight="1" x14ac:dyDescent="0.25">
      <c r="A242" s="62" t="s">
        <v>58</v>
      </c>
      <c r="B242" s="77">
        <v>194.12972405115113</v>
      </c>
      <c r="C242" s="77">
        <v>191.29255278204516</v>
      </c>
      <c r="D242" s="77">
        <v>188.18874535005634</v>
      </c>
      <c r="E242" s="77">
        <v>186.63684163406199</v>
      </c>
      <c r="F242" s="77">
        <v>186.63684163406199</v>
      </c>
      <c r="G242" s="77">
        <v>186.22844591932667</v>
      </c>
      <c r="H242" s="77">
        <v>186.22844591932667</v>
      </c>
      <c r="I242" s="77">
        <v>186.22844591932667</v>
      </c>
      <c r="J242" s="77">
        <v>182.96128020144369</v>
      </c>
      <c r="K242" s="77">
        <v>176.42694876567788</v>
      </c>
      <c r="L242" s="77">
        <v>168.60535403706615</v>
      </c>
      <c r="M242" s="77">
        <v>167.60560132739397</v>
      </c>
      <c r="N242" s="77">
        <v>181.60982842415936</v>
      </c>
      <c r="O242" s="77">
        <v>175.36463727667029</v>
      </c>
      <c r="P242" s="77">
        <v>159.384712094544</v>
      </c>
      <c r="Q242" s="77">
        <v>155.34986044984399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123.41203703703637</v>
      </c>
      <c r="J243" s="77">
        <v>121.24691358024624</v>
      </c>
      <c r="K243" s="77">
        <v>116.916666666666</v>
      </c>
      <c r="L243" s="77">
        <v>111.73336111111044</v>
      </c>
      <c r="M243" s="77">
        <v>111.0708333333327</v>
      </c>
      <c r="N243" s="77">
        <v>165.74584214921435</v>
      </c>
      <c r="O243" s="77">
        <v>148.68118032860929</v>
      </c>
      <c r="P243" s="77">
        <v>116.916666666667</v>
      </c>
      <c r="Q243" s="77">
        <v>160.727272727273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171.43939393939394</v>
      </c>
      <c r="L244" s="77">
        <v>167.91666666666669</v>
      </c>
      <c r="M244" s="77">
        <v>164.39393939393938</v>
      </c>
      <c r="N244" s="77">
        <v>157.12618967724899</v>
      </c>
      <c r="O244" s="77">
        <v>0</v>
      </c>
      <c r="P244" s="77">
        <v>155</v>
      </c>
      <c r="Q244" s="77">
        <v>144.39902366682119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1177.0599655895257</v>
      </c>
      <c r="C246" s="76">
        <v>1175.2427359496783</v>
      </c>
      <c r="D246" s="76">
        <v>1187.5398485025096</v>
      </c>
      <c r="E246" s="76">
        <v>1178.5347059535136</v>
      </c>
      <c r="F246" s="76">
        <v>1195.6567046806274</v>
      </c>
      <c r="G246" s="76">
        <v>1198.953288727671</v>
      </c>
      <c r="H246" s="76">
        <v>1155.0017068251336</v>
      </c>
      <c r="I246" s="76">
        <v>1185.9748747311862</v>
      </c>
      <c r="J246" s="76">
        <v>1139.6592544293701</v>
      </c>
      <c r="K246" s="76">
        <v>1177.9317485468282</v>
      </c>
      <c r="L246" s="76">
        <v>1182.4535017684291</v>
      </c>
      <c r="M246" s="76">
        <v>1147.0938307416423</v>
      </c>
      <c r="N246" s="76">
        <v>1138.9485228702895</v>
      </c>
      <c r="O246" s="76">
        <v>1123.6983161312783</v>
      </c>
      <c r="P246" s="76">
        <v>1116.0811509040116</v>
      </c>
      <c r="Q246" s="76">
        <v>1114.3256843918091</v>
      </c>
    </row>
    <row r="247" spans="1:17" ht="11.45" customHeight="1" x14ac:dyDescent="0.25">
      <c r="A247" s="17" t="s">
        <v>23</v>
      </c>
      <c r="B247" s="75">
        <v>0</v>
      </c>
      <c r="C247" s="75">
        <v>1163.6469277399508</v>
      </c>
      <c r="D247" s="75">
        <v>1161.6509638842472</v>
      </c>
      <c r="E247" s="75">
        <v>1159.16561736366</v>
      </c>
      <c r="F247" s="75">
        <v>1156.1972034905086</v>
      </c>
      <c r="G247" s="75">
        <v>1152.7532118205138</v>
      </c>
      <c r="H247" s="75">
        <v>1148.8422594481365</v>
      </c>
      <c r="I247" s="75">
        <v>1144.4740379291038</v>
      </c>
      <c r="J247" s="75">
        <v>1139.6592544293701</v>
      </c>
      <c r="K247" s="75">
        <v>1134.4095677464054</v>
      </c>
      <c r="L247" s="75">
        <v>1128.7375199074982</v>
      </c>
      <c r="M247" s="75">
        <v>1122.6564640607128</v>
      </c>
      <c r="N247" s="75">
        <v>1116.1804894018928</v>
      </c>
      <c r="O247" s="75">
        <v>1109.3243438897712</v>
      </c>
      <c r="P247" s="75">
        <v>1102.1033554835826</v>
      </c>
      <c r="Q247" s="75">
        <v>1094.5333526376774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0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1756.171</v>
      </c>
      <c r="C4" s="40">
        <f t="shared" ref="C4:Q4" si="1">SUM(C5,C6,C9)</f>
        <v>1772.7440000000001</v>
      </c>
      <c r="D4" s="40">
        <f t="shared" si="1"/>
        <v>1729.7379999999998</v>
      </c>
      <c r="E4" s="40">
        <f t="shared" si="1"/>
        <v>1713.308</v>
      </c>
      <c r="F4" s="40">
        <f t="shared" si="1"/>
        <v>1698.0830000000001</v>
      </c>
      <c r="G4" s="40">
        <f t="shared" si="1"/>
        <v>1760.1660000000002</v>
      </c>
      <c r="H4" s="40">
        <f t="shared" si="1"/>
        <v>1881.7730000000001</v>
      </c>
      <c r="I4" s="40">
        <f t="shared" si="1"/>
        <v>2233.96</v>
      </c>
      <c r="J4" s="40">
        <f t="shared" si="1"/>
        <v>2392.6040000000003</v>
      </c>
      <c r="K4" s="40">
        <f t="shared" si="1"/>
        <v>2380.8200000000002</v>
      </c>
      <c r="L4" s="40">
        <f t="shared" si="1"/>
        <v>2260.357</v>
      </c>
      <c r="M4" s="40">
        <f t="shared" si="1"/>
        <v>1976.5309999999999</v>
      </c>
      <c r="N4" s="40">
        <f t="shared" si="1"/>
        <v>1602.4169999999999</v>
      </c>
      <c r="O4" s="40">
        <f t="shared" si="1"/>
        <v>1467.788</v>
      </c>
      <c r="P4" s="40">
        <f t="shared" si="1"/>
        <v>1492.6969999999999</v>
      </c>
      <c r="Q4" s="40">
        <f t="shared" si="1"/>
        <v>1538.9659999999999</v>
      </c>
    </row>
    <row r="5" spans="1:17" ht="11.45" customHeight="1" x14ac:dyDescent="0.25">
      <c r="A5" s="91" t="s">
        <v>21</v>
      </c>
      <c r="B5" s="121">
        <v>504.17100000000005</v>
      </c>
      <c r="C5" s="121">
        <v>531.74400000000003</v>
      </c>
      <c r="D5" s="121">
        <v>534.73799999999994</v>
      </c>
      <c r="E5" s="121">
        <v>550.30799999999999</v>
      </c>
      <c r="F5" s="121">
        <v>529.08299999999997</v>
      </c>
      <c r="G5" s="121">
        <v>533.16600000000005</v>
      </c>
      <c r="H5" s="121">
        <v>559.77300000000002</v>
      </c>
      <c r="I5" s="121">
        <v>660.96</v>
      </c>
      <c r="J5" s="121">
        <v>623.60400000000004</v>
      </c>
      <c r="K5" s="121">
        <v>578.82000000000005</v>
      </c>
      <c r="L5" s="121">
        <v>549.35699999999997</v>
      </c>
      <c r="M5" s="121">
        <v>519.53099999999995</v>
      </c>
      <c r="N5" s="121">
        <v>522.41699999999992</v>
      </c>
      <c r="O5" s="121">
        <v>532.78800000000001</v>
      </c>
      <c r="P5" s="121">
        <v>575.69699999999989</v>
      </c>
      <c r="Q5" s="121">
        <v>597.96600000000001</v>
      </c>
    </row>
    <row r="6" spans="1:17" ht="11.45" customHeight="1" x14ac:dyDescent="0.25">
      <c r="A6" s="19" t="s">
        <v>20</v>
      </c>
      <c r="B6" s="38">
        <f t="shared" ref="B6" si="2">SUM(B7:B8)</f>
        <v>1252</v>
      </c>
      <c r="C6" s="38">
        <f t="shared" ref="C6:Q6" si="3">SUM(C7:C8)</f>
        <v>1241</v>
      </c>
      <c r="D6" s="38">
        <f t="shared" si="3"/>
        <v>1195</v>
      </c>
      <c r="E6" s="38">
        <f t="shared" si="3"/>
        <v>1163</v>
      </c>
      <c r="F6" s="38">
        <f t="shared" si="3"/>
        <v>1169</v>
      </c>
      <c r="G6" s="38">
        <f t="shared" si="3"/>
        <v>1227</v>
      </c>
      <c r="H6" s="38">
        <f t="shared" si="3"/>
        <v>1322</v>
      </c>
      <c r="I6" s="38">
        <f t="shared" si="3"/>
        <v>1573</v>
      </c>
      <c r="J6" s="38">
        <f t="shared" si="3"/>
        <v>1769</v>
      </c>
      <c r="K6" s="38">
        <f t="shared" si="3"/>
        <v>1802</v>
      </c>
      <c r="L6" s="38">
        <f t="shared" si="3"/>
        <v>1711</v>
      </c>
      <c r="M6" s="38">
        <f t="shared" si="3"/>
        <v>1457</v>
      </c>
      <c r="N6" s="38">
        <f t="shared" si="3"/>
        <v>1080</v>
      </c>
      <c r="O6" s="38">
        <f t="shared" si="3"/>
        <v>935</v>
      </c>
      <c r="P6" s="38">
        <f t="shared" si="3"/>
        <v>917</v>
      </c>
      <c r="Q6" s="38">
        <f t="shared" si="3"/>
        <v>941</v>
      </c>
    </row>
    <row r="7" spans="1:17" ht="11.45" customHeight="1" x14ac:dyDescent="0.25">
      <c r="A7" s="62" t="s">
        <v>116</v>
      </c>
      <c r="B7" s="42">
        <v>582.57917990657177</v>
      </c>
      <c r="C7" s="42">
        <v>603.49206971299748</v>
      </c>
      <c r="D7" s="42">
        <v>562.07147706903731</v>
      </c>
      <c r="E7" s="42">
        <v>546.26399029922948</v>
      </c>
      <c r="F7" s="42">
        <v>631.09165364022408</v>
      </c>
      <c r="G7" s="42">
        <v>621.85632889612828</v>
      </c>
      <c r="H7" s="42">
        <v>662.7179125467411</v>
      </c>
      <c r="I7" s="42">
        <v>857.34658750991969</v>
      </c>
      <c r="J7" s="42">
        <v>933.34163387773958</v>
      </c>
      <c r="K7" s="42">
        <v>843.27148742719135</v>
      </c>
      <c r="L7" s="42">
        <v>833.09294240756549</v>
      </c>
      <c r="M7" s="42">
        <v>716.24302622253742</v>
      </c>
      <c r="N7" s="42">
        <v>502.87978252696712</v>
      </c>
      <c r="O7" s="42">
        <v>448.80638794526783</v>
      </c>
      <c r="P7" s="42">
        <v>427.75482323495675</v>
      </c>
      <c r="Q7" s="42">
        <v>420.55610096692965</v>
      </c>
    </row>
    <row r="8" spans="1:17" ht="11.45" customHeight="1" x14ac:dyDescent="0.25">
      <c r="A8" s="62" t="s">
        <v>16</v>
      </c>
      <c r="B8" s="42">
        <v>669.42082009342823</v>
      </c>
      <c r="C8" s="42">
        <v>637.50793028700252</v>
      </c>
      <c r="D8" s="42">
        <v>632.92852293096269</v>
      </c>
      <c r="E8" s="42">
        <v>616.73600970077052</v>
      </c>
      <c r="F8" s="42">
        <v>537.90834635977592</v>
      </c>
      <c r="G8" s="42">
        <v>605.14367110387172</v>
      </c>
      <c r="H8" s="42">
        <v>659.2820874532589</v>
      </c>
      <c r="I8" s="42">
        <v>715.65341249008031</v>
      </c>
      <c r="J8" s="42">
        <v>835.65836612226042</v>
      </c>
      <c r="K8" s="42">
        <v>958.72851257280865</v>
      </c>
      <c r="L8" s="42">
        <v>877.90705759243451</v>
      </c>
      <c r="M8" s="42">
        <v>740.75697377746258</v>
      </c>
      <c r="N8" s="42">
        <v>577.12021747303288</v>
      </c>
      <c r="O8" s="42">
        <v>486.19361205473217</v>
      </c>
      <c r="P8" s="42">
        <v>489.24517676504325</v>
      </c>
      <c r="Q8" s="42">
        <v>520.44389903307035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1788</v>
      </c>
      <c r="C10" s="40">
        <f t="shared" ref="C10:Q10" si="5">SUM(C11:C12)</f>
        <v>2074</v>
      </c>
      <c r="D10" s="40">
        <f t="shared" si="5"/>
        <v>2206</v>
      </c>
      <c r="E10" s="40">
        <f t="shared" si="5"/>
        <v>2487</v>
      </c>
      <c r="F10" s="40">
        <f t="shared" si="5"/>
        <v>2493</v>
      </c>
      <c r="G10" s="40">
        <f t="shared" si="5"/>
        <v>2835</v>
      </c>
      <c r="H10" s="40">
        <f t="shared" si="5"/>
        <v>3305</v>
      </c>
      <c r="I10" s="40">
        <f t="shared" si="5"/>
        <v>3574</v>
      </c>
      <c r="J10" s="40">
        <f t="shared" si="5"/>
        <v>3312</v>
      </c>
      <c r="K10" s="40">
        <f t="shared" si="5"/>
        <v>2641</v>
      </c>
      <c r="L10" s="40">
        <f t="shared" si="5"/>
        <v>2618</v>
      </c>
      <c r="M10" s="40">
        <f t="shared" si="5"/>
        <v>2438</v>
      </c>
      <c r="N10" s="40">
        <f t="shared" si="5"/>
        <v>2332</v>
      </c>
      <c r="O10" s="40">
        <f t="shared" si="5"/>
        <v>2086</v>
      </c>
      <c r="P10" s="40">
        <f t="shared" si="5"/>
        <v>2119</v>
      </c>
      <c r="Q10" s="40">
        <f t="shared" si="5"/>
        <v>2184</v>
      </c>
    </row>
    <row r="11" spans="1:17" ht="11.45" customHeight="1" x14ac:dyDescent="0.25">
      <c r="A11" s="116" t="s">
        <v>116</v>
      </c>
      <c r="B11" s="42">
        <v>929.90161884249301</v>
      </c>
      <c r="C11" s="42">
        <v>1027.1119781127068</v>
      </c>
      <c r="D11" s="42">
        <v>1074.8381553781232</v>
      </c>
      <c r="E11" s="42">
        <v>1194.829044661343</v>
      </c>
      <c r="F11" s="42">
        <v>1156.0511778136663</v>
      </c>
      <c r="G11" s="42">
        <v>1335.8958232242173</v>
      </c>
      <c r="H11" s="42">
        <v>1567.8140935416134</v>
      </c>
      <c r="I11" s="42">
        <v>1685.157076133723</v>
      </c>
      <c r="J11" s="42">
        <v>1601.6528878688216</v>
      </c>
      <c r="K11" s="42">
        <v>1319.5959396962458</v>
      </c>
      <c r="L11" s="42">
        <v>1289.0510155215641</v>
      </c>
      <c r="M11" s="42">
        <v>1137.2829985376741</v>
      </c>
      <c r="N11" s="42">
        <v>1085.6154726006034</v>
      </c>
      <c r="O11" s="42">
        <v>957.15645757815514</v>
      </c>
      <c r="P11" s="42">
        <v>1011.4358974358976</v>
      </c>
      <c r="Q11" s="42">
        <v>948.24040066777945</v>
      </c>
    </row>
    <row r="12" spans="1:17" ht="11.45" customHeight="1" x14ac:dyDescent="0.25">
      <c r="A12" s="93" t="s">
        <v>16</v>
      </c>
      <c r="B12" s="36">
        <v>858.09838115750699</v>
      </c>
      <c r="C12" s="36">
        <v>1046.8880218872932</v>
      </c>
      <c r="D12" s="36">
        <v>1131.1618446218768</v>
      </c>
      <c r="E12" s="36">
        <v>1292.170955338657</v>
      </c>
      <c r="F12" s="36">
        <v>1336.9488221863337</v>
      </c>
      <c r="G12" s="36">
        <v>1499.1041767757827</v>
      </c>
      <c r="H12" s="36">
        <v>1737.1859064583866</v>
      </c>
      <c r="I12" s="36">
        <v>1888.842923866277</v>
      </c>
      <c r="J12" s="36">
        <v>1710.3471121311784</v>
      </c>
      <c r="K12" s="36">
        <v>1321.4040603037542</v>
      </c>
      <c r="L12" s="36">
        <v>1328.9489844784359</v>
      </c>
      <c r="M12" s="36">
        <v>1300.7170014623259</v>
      </c>
      <c r="N12" s="36">
        <v>1246.3845273993966</v>
      </c>
      <c r="O12" s="36">
        <v>1128.8435424218449</v>
      </c>
      <c r="P12" s="36">
        <v>1107.5641025641025</v>
      </c>
      <c r="Q12" s="36">
        <v>1235.7595993322207</v>
      </c>
    </row>
    <row r="14" spans="1:17" ht="11.45" customHeight="1" x14ac:dyDescent="0.25">
      <c r="A14" s="27" t="s">
        <v>115</v>
      </c>
      <c r="B14" s="68">
        <f t="shared" ref="B14" si="6">B15+B21</f>
        <v>27.072726041329339</v>
      </c>
      <c r="C14" s="68">
        <f t="shared" ref="C14:Q14" si="7">C15+C21</f>
        <v>28.055091578154464</v>
      </c>
      <c r="D14" s="68">
        <f t="shared" si="7"/>
        <v>28.939431370364488</v>
      </c>
      <c r="E14" s="68">
        <f t="shared" si="7"/>
        <v>29.022367442143015</v>
      </c>
      <c r="F14" s="68">
        <f t="shared" si="7"/>
        <v>29.52223157153124</v>
      </c>
      <c r="G14" s="68">
        <f t="shared" si="7"/>
        <v>30.957980469621596</v>
      </c>
      <c r="H14" s="68">
        <f t="shared" si="7"/>
        <v>32.527481235451823</v>
      </c>
      <c r="I14" s="68">
        <f t="shared" si="7"/>
        <v>34.136090007061924</v>
      </c>
      <c r="J14" s="68">
        <f t="shared" si="7"/>
        <v>33.662882902273822</v>
      </c>
      <c r="K14" s="68">
        <f t="shared" si="7"/>
        <v>31.56723328670197</v>
      </c>
      <c r="L14" s="68">
        <f t="shared" si="7"/>
        <v>31.761191391610236</v>
      </c>
      <c r="M14" s="68">
        <f t="shared" si="7"/>
        <v>31.311676389509074</v>
      </c>
      <c r="N14" s="68">
        <f t="shared" si="7"/>
        <v>30.983312862272847</v>
      </c>
      <c r="O14" s="68">
        <f t="shared" si="7"/>
        <v>29.750227621202733</v>
      </c>
      <c r="P14" s="68">
        <f t="shared" si="7"/>
        <v>28.441408373001689</v>
      </c>
      <c r="Q14" s="68">
        <f t="shared" si="7"/>
        <v>28.313747056323059</v>
      </c>
    </row>
    <row r="15" spans="1:17" ht="11.45" customHeight="1" x14ac:dyDescent="0.25">
      <c r="A15" s="25" t="s">
        <v>39</v>
      </c>
      <c r="B15" s="79">
        <f t="shared" ref="B15" si="8">SUM(B16,B17,B20)</f>
        <v>23.069076406292844</v>
      </c>
      <c r="C15" s="79">
        <f t="shared" ref="C15:Q15" si="9">SUM(C16,C17,C20)</f>
        <v>23.517399270462157</v>
      </c>
      <c r="D15" s="79">
        <f t="shared" si="9"/>
        <v>24.096354447287567</v>
      </c>
      <c r="E15" s="79">
        <f t="shared" si="9"/>
        <v>23.364034108809683</v>
      </c>
      <c r="F15" s="79">
        <f t="shared" si="9"/>
        <v>23.267686116985786</v>
      </c>
      <c r="G15" s="79">
        <f t="shared" si="9"/>
        <v>23.964344105985234</v>
      </c>
      <c r="H15" s="79">
        <f t="shared" si="9"/>
        <v>24.987481235451824</v>
      </c>
      <c r="I15" s="79">
        <f t="shared" si="9"/>
        <v>25.816090007061923</v>
      </c>
      <c r="J15" s="79">
        <f t="shared" si="9"/>
        <v>25.581882902273819</v>
      </c>
      <c r="K15" s="79">
        <f t="shared" si="9"/>
        <v>24.73523328670197</v>
      </c>
      <c r="L15" s="79">
        <f t="shared" si="9"/>
        <v>24.979191391610236</v>
      </c>
      <c r="M15" s="79">
        <f t="shared" si="9"/>
        <v>25.090676389509074</v>
      </c>
      <c r="N15" s="79">
        <f t="shared" si="9"/>
        <v>25.457312862272847</v>
      </c>
      <c r="O15" s="79">
        <f t="shared" si="9"/>
        <v>24.542227621202734</v>
      </c>
      <c r="P15" s="79">
        <f t="shared" si="9"/>
        <v>23.49440837300169</v>
      </c>
      <c r="Q15" s="79">
        <f t="shared" si="9"/>
        <v>23.480747056323061</v>
      </c>
    </row>
    <row r="16" spans="1:17" ht="11.45" customHeight="1" x14ac:dyDescent="0.25">
      <c r="A16" s="91" t="s">
        <v>21</v>
      </c>
      <c r="B16" s="123">
        <v>6.9380084451277941</v>
      </c>
      <c r="C16" s="123">
        <v>7.370732603795493</v>
      </c>
      <c r="D16" s="123">
        <v>7.5306401615732792</v>
      </c>
      <c r="E16" s="123">
        <v>7.7749431997187735</v>
      </c>
      <c r="F16" s="123">
        <v>7.4575009318006016</v>
      </c>
      <c r="G16" s="123">
        <v>7.5616655345566679</v>
      </c>
      <c r="H16" s="123">
        <v>7.8910210584606721</v>
      </c>
      <c r="I16" s="123">
        <v>8.880375721347642</v>
      </c>
      <c r="J16" s="123">
        <v>8.1573374477283682</v>
      </c>
      <c r="K16" s="123">
        <v>7.5450547152734</v>
      </c>
      <c r="L16" s="123">
        <v>7.2296586813298598</v>
      </c>
      <c r="M16" s="123">
        <v>7.0761132827129591</v>
      </c>
      <c r="N16" s="123">
        <v>7.6298618818806894</v>
      </c>
      <c r="O16" s="123">
        <v>7.8912276212027326</v>
      </c>
      <c r="P16" s="123">
        <v>8.3654083730016886</v>
      </c>
      <c r="Q16" s="123">
        <v>8.5977470563230618</v>
      </c>
    </row>
    <row r="17" spans="1:17" ht="11.45" customHeight="1" x14ac:dyDescent="0.25">
      <c r="A17" s="19" t="s">
        <v>20</v>
      </c>
      <c r="B17" s="76">
        <f t="shared" ref="B17" si="10">SUM(B18:B19)</f>
        <v>16.131067961165051</v>
      </c>
      <c r="C17" s="76">
        <f t="shared" ref="C17:Q17" si="11">SUM(C18:C19)</f>
        <v>16.146666666666665</v>
      </c>
      <c r="D17" s="76">
        <f t="shared" si="11"/>
        <v>16.565714285714286</v>
      </c>
      <c r="E17" s="76">
        <f t="shared" si="11"/>
        <v>15.58909090909091</v>
      </c>
      <c r="F17" s="76">
        <f t="shared" si="11"/>
        <v>15.810185185185185</v>
      </c>
      <c r="G17" s="76">
        <f t="shared" si="11"/>
        <v>16.402678571428567</v>
      </c>
      <c r="H17" s="76">
        <f t="shared" si="11"/>
        <v>17.096460176991151</v>
      </c>
      <c r="I17" s="76">
        <f t="shared" si="11"/>
        <v>16.935714285714283</v>
      </c>
      <c r="J17" s="76">
        <f t="shared" si="11"/>
        <v>17.424545454545452</v>
      </c>
      <c r="K17" s="76">
        <f t="shared" si="11"/>
        <v>17.190178571428572</v>
      </c>
      <c r="L17" s="76">
        <f t="shared" si="11"/>
        <v>17.749532710280377</v>
      </c>
      <c r="M17" s="76">
        <f t="shared" si="11"/>
        <v>18.014563106796114</v>
      </c>
      <c r="N17" s="76">
        <f t="shared" si="11"/>
        <v>17.827450980392157</v>
      </c>
      <c r="O17" s="76">
        <f t="shared" si="11"/>
        <v>16.651</v>
      </c>
      <c r="P17" s="76">
        <f t="shared" si="11"/>
        <v>15.129</v>
      </c>
      <c r="Q17" s="76">
        <f t="shared" si="11"/>
        <v>14.882999999999999</v>
      </c>
    </row>
    <row r="18" spans="1:17" ht="11.45" customHeight="1" x14ac:dyDescent="0.25">
      <c r="A18" s="62" t="s">
        <v>17</v>
      </c>
      <c r="B18" s="77">
        <v>8.168000000000001</v>
      </c>
      <c r="C18" s="77">
        <v>8.72424</v>
      </c>
      <c r="D18" s="77">
        <v>8.6593500000000017</v>
      </c>
      <c r="E18" s="77">
        <v>8.5217600000000004</v>
      </c>
      <c r="F18" s="77">
        <v>9.7467999999999986</v>
      </c>
      <c r="G18" s="77">
        <v>9.8185500000000001</v>
      </c>
      <c r="H18" s="77">
        <v>10.2186</v>
      </c>
      <c r="I18" s="77">
        <v>10.912349999999996</v>
      </c>
      <c r="J18" s="77">
        <v>10.667800000000002</v>
      </c>
      <c r="K18" s="77">
        <v>9.516</v>
      </c>
      <c r="L18" s="77">
        <v>9.7713000000000019</v>
      </c>
      <c r="M18" s="77">
        <v>9.6337500000000009</v>
      </c>
      <c r="N18" s="77">
        <v>8.9450000000000003</v>
      </c>
      <c r="O18" s="77">
        <v>8.4309999999999992</v>
      </c>
      <c r="P18" s="77">
        <v>7.4549999999999992</v>
      </c>
      <c r="Q18" s="77">
        <v>7.0410000000000004</v>
      </c>
    </row>
    <row r="19" spans="1:17" ht="11.45" customHeight="1" x14ac:dyDescent="0.25">
      <c r="A19" s="62" t="s">
        <v>16</v>
      </c>
      <c r="B19" s="77">
        <v>7.9630679611650503</v>
      </c>
      <c r="C19" s="77">
        <v>7.4224266666666647</v>
      </c>
      <c r="D19" s="77">
        <v>7.9063642857142851</v>
      </c>
      <c r="E19" s="77">
        <v>7.0673309090909093</v>
      </c>
      <c r="F19" s="77">
        <v>6.0633851851851865</v>
      </c>
      <c r="G19" s="77">
        <v>6.5841285714285664</v>
      </c>
      <c r="H19" s="77">
        <v>6.8778601769911507</v>
      </c>
      <c r="I19" s="77">
        <v>6.0233642857142868</v>
      </c>
      <c r="J19" s="77">
        <v>6.7567454545454506</v>
      </c>
      <c r="K19" s="77">
        <v>7.6741785714285715</v>
      </c>
      <c r="L19" s="77">
        <v>7.9782327102803752</v>
      </c>
      <c r="M19" s="77">
        <v>8.3808131067961131</v>
      </c>
      <c r="N19" s="77">
        <v>8.8824509803921572</v>
      </c>
      <c r="O19" s="77">
        <v>8.2200000000000006</v>
      </c>
      <c r="P19" s="77">
        <v>7.6740000000000004</v>
      </c>
      <c r="Q19" s="77">
        <v>7.8419999999999996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4.0036496350364965</v>
      </c>
      <c r="C21" s="79">
        <f t="shared" ref="C21:Q21" si="13">SUM(C22:C23)</f>
        <v>4.537692307692307</v>
      </c>
      <c r="D21" s="79">
        <f t="shared" si="13"/>
        <v>4.8430769230769233</v>
      </c>
      <c r="E21" s="79">
        <f t="shared" si="13"/>
        <v>5.6583333333333332</v>
      </c>
      <c r="F21" s="79">
        <f t="shared" si="13"/>
        <v>6.254545454545454</v>
      </c>
      <c r="G21" s="79">
        <f t="shared" si="13"/>
        <v>6.9936363636363632</v>
      </c>
      <c r="H21" s="79">
        <f t="shared" si="13"/>
        <v>7.5400000000000009</v>
      </c>
      <c r="I21" s="79">
        <f t="shared" si="13"/>
        <v>8.32</v>
      </c>
      <c r="J21" s="79">
        <f t="shared" si="13"/>
        <v>8.0809999999999995</v>
      </c>
      <c r="K21" s="79">
        <f t="shared" si="13"/>
        <v>6.8320000000000007</v>
      </c>
      <c r="L21" s="79">
        <f t="shared" si="13"/>
        <v>6.7820000000000009</v>
      </c>
      <c r="M21" s="79">
        <f t="shared" si="13"/>
        <v>6.2210000000000001</v>
      </c>
      <c r="N21" s="79">
        <f t="shared" si="13"/>
        <v>5.5259999999999998</v>
      </c>
      <c r="O21" s="79">
        <f t="shared" si="13"/>
        <v>5.2080000000000002</v>
      </c>
      <c r="P21" s="79">
        <f t="shared" si="13"/>
        <v>4.9470000000000001</v>
      </c>
      <c r="Q21" s="79">
        <f t="shared" si="13"/>
        <v>4.8330000000000002</v>
      </c>
    </row>
    <row r="22" spans="1:17" ht="11.45" customHeight="1" x14ac:dyDescent="0.25">
      <c r="A22" s="116" t="s">
        <v>17</v>
      </c>
      <c r="B22" s="77">
        <v>1.9442857142857146</v>
      </c>
      <c r="C22" s="77">
        <v>1.9864285714285719</v>
      </c>
      <c r="D22" s="77">
        <v>2.0842857142857145</v>
      </c>
      <c r="E22" s="77">
        <v>2.2149999999999999</v>
      </c>
      <c r="F22" s="77">
        <v>2.1628571428571433</v>
      </c>
      <c r="G22" s="77">
        <v>2.4592857142857145</v>
      </c>
      <c r="H22" s="77">
        <v>2.6700000000000004</v>
      </c>
      <c r="I22" s="77">
        <v>2.6614285714285719</v>
      </c>
      <c r="J22" s="77">
        <v>2.6542857142857144</v>
      </c>
      <c r="K22" s="77">
        <v>2.3221428571428571</v>
      </c>
      <c r="L22" s="77">
        <v>2.2700000000000005</v>
      </c>
      <c r="M22" s="77">
        <v>1.967857142857143</v>
      </c>
      <c r="N22" s="77">
        <v>2.1234782608695655</v>
      </c>
      <c r="O22" s="77">
        <v>2.1590476190476187</v>
      </c>
      <c r="P22" s="77">
        <v>1.9179487179487182</v>
      </c>
      <c r="Q22" s="77">
        <v>1.4185714285714284</v>
      </c>
    </row>
    <row r="23" spans="1:17" ht="11.45" customHeight="1" x14ac:dyDescent="0.25">
      <c r="A23" s="93" t="s">
        <v>16</v>
      </c>
      <c r="B23" s="74">
        <v>2.0593639207507817</v>
      </c>
      <c r="C23" s="74">
        <v>2.5512637362637349</v>
      </c>
      <c r="D23" s="74">
        <v>2.7587912087912088</v>
      </c>
      <c r="E23" s="74">
        <v>3.4433333333333334</v>
      </c>
      <c r="F23" s="74">
        <v>4.0916883116883103</v>
      </c>
      <c r="G23" s="74">
        <v>4.5343506493506487</v>
      </c>
      <c r="H23" s="74">
        <v>4.870000000000001</v>
      </c>
      <c r="I23" s="74">
        <v>5.6585714285714293</v>
      </c>
      <c r="J23" s="74">
        <v>5.4267142857142847</v>
      </c>
      <c r="K23" s="74">
        <v>4.5098571428571432</v>
      </c>
      <c r="L23" s="74">
        <v>4.5120000000000005</v>
      </c>
      <c r="M23" s="74">
        <v>4.2531428571428567</v>
      </c>
      <c r="N23" s="74">
        <v>3.4025217391304343</v>
      </c>
      <c r="O23" s="74">
        <v>3.0489523809523815</v>
      </c>
      <c r="P23" s="74">
        <v>3.0290512820512818</v>
      </c>
      <c r="Q23" s="74">
        <v>3.414428571428572</v>
      </c>
    </row>
    <row r="25" spans="1:17" ht="11.45" customHeight="1" x14ac:dyDescent="0.25">
      <c r="A25" s="27" t="s">
        <v>114</v>
      </c>
      <c r="B25" s="68">
        <f t="shared" ref="B25:Q25" si="14">B26+B32</f>
        <v>154</v>
      </c>
      <c r="C25" s="68">
        <f t="shared" si="14"/>
        <v>163.5</v>
      </c>
      <c r="D25" s="68">
        <f t="shared" si="14"/>
        <v>167.5</v>
      </c>
      <c r="E25" s="68">
        <f t="shared" si="14"/>
        <v>175</v>
      </c>
      <c r="F25" s="68">
        <f t="shared" si="14"/>
        <v>182.5</v>
      </c>
      <c r="G25" s="68">
        <f t="shared" si="14"/>
        <v>188</v>
      </c>
      <c r="H25" s="68">
        <f t="shared" si="14"/>
        <v>194</v>
      </c>
      <c r="I25" s="68">
        <f t="shared" si="14"/>
        <v>210</v>
      </c>
      <c r="J25" s="68">
        <f t="shared" si="14"/>
        <v>210</v>
      </c>
      <c r="K25" s="68">
        <f t="shared" si="14"/>
        <v>200.5</v>
      </c>
      <c r="L25" s="68">
        <f t="shared" si="14"/>
        <v>200.5</v>
      </c>
      <c r="M25" s="68">
        <f t="shared" si="14"/>
        <v>202</v>
      </c>
      <c r="N25" s="68">
        <f t="shared" si="14"/>
        <v>199</v>
      </c>
      <c r="O25" s="68">
        <f t="shared" si="14"/>
        <v>196.5</v>
      </c>
      <c r="P25" s="68">
        <f t="shared" si="14"/>
        <v>188.5</v>
      </c>
      <c r="Q25" s="68">
        <f t="shared" si="14"/>
        <v>182</v>
      </c>
    </row>
    <row r="26" spans="1:17" ht="11.45" customHeight="1" x14ac:dyDescent="0.25">
      <c r="A26" s="25" t="s">
        <v>39</v>
      </c>
      <c r="B26" s="79">
        <f t="shared" ref="B26:Q26" si="15">SUM(B27,B28,B31)</f>
        <v>121.5</v>
      </c>
      <c r="C26" s="79">
        <f t="shared" si="15"/>
        <v>127.5</v>
      </c>
      <c r="D26" s="79">
        <f t="shared" si="15"/>
        <v>129.5</v>
      </c>
      <c r="E26" s="79">
        <f t="shared" si="15"/>
        <v>131.5</v>
      </c>
      <c r="F26" s="79">
        <f t="shared" si="15"/>
        <v>135</v>
      </c>
      <c r="G26" s="79">
        <f t="shared" si="15"/>
        <v>135.5</v>
      </c>
      <c r="H26" s="79">
        <f t="shared" si="15"/>
        <v>137.5</v>
      </c>
      <c r="I26" s="79">
        <f t="shared" si="15"/>
        <v>149</v>
      </c>
      <c r="J26" s="79">
        <f t="shared" si="15"/>
        <v>150</v>
      </c>
      <c r="K26" s="79">
        <f t="shared" si="15"/>
        <v>147.5</v>
      </c>
      <c r="L26" s="79">
        <f t="shared" si="15"/>
        <v>147.5</v>
      </c>
      <c r="M26" s="79">
        <f t="shared" si="15"/>
        <v>150</v>
      </c>
      <c r="N26" s="79">
        <f t="shared" si="15"/>
        <v>149.5</v>
      </c>
      <c r="O26" s="79">
        <f t="shared" si="15"/>
        <v>147</v>
      </c>
      <c r="P26" s="79">
        <f t="shared" si="15"/>
        <v>141.5</v>
      </c>
      <c r="Q26" s="79">
        <f t="shared" si="15"/>
        <v>140</v>
      </c>
    </row>
    <row r="27" spans="1:17" ht="11.45" customHeight="1" x14ac:dyDescent="0.25">
      <c r="A27" s="91" t="s">
        <v>21</v>
      </c>
      <c r="B27" s="123">
        <v>61</v>
      </c>
      <c r="C27" s="123">
        <v>65</v>
      </c>
      <c r="D27" s="123">
        <v>66.5</v>
      </c>
      <c r="E27" s="123">
        <v>68.5</v>
      </c>
      <c r="F27" s="123">
        <v>69</v>
      </c>
      <c r="G27" s="123">
        <v>69</v>
      </c>
      <c r="H27" s="123">
        <v>69.5</v>
      </c>
      <c r="I27" s="123">
        <v>78.5</v>
      </c>
      <c r="J27" s="123">
        <v>79</v>
      </c>
      <c r="K27" s="123">
        <v>79.5</v>
      </c>
      <c r="L27" s="123">
        <v>79.5</v>
      </c>
      <c r="M27" s="123">
        <v>80</v>
      </c>
      <c r="N27" s="123">
        <v>80</v>
      </c>
      <c r="O27" s="123">
        <v>80</v>
      </c>
      <c r="P27" s="123">
        <v>80</v>
      </c>
      <c r="Q27" s="123">
        <v>80</v>
      </c>
    </row>
    <row r="28" spans="1:17" ht="11.45" customHeight="1" x14ac:dyDescent="0.25">
      <c r="A28" s="19" t="s">
        <v>20</v>
      </c>
      <c r="B28" s="76">
        <f t="shared" ref="B28:Q28" si="16">SUM(B29:B30)</f>
        <v>60.5</v>
      </c>
      <c r="C28" s="76">
        <f t="shared" si="16"/>
        <v>62.5</v>
      </c>
      <c r="D28" s="76">
        <f t="shared" si="16"/>
        <v>63</v>
      </c>
      <c r="E28" s="76">
        <f t="shared" si="16"/>
        <v>63</v>
      </c>
      <c r="F28" s="76">
        <f t="shared" si="16"/>
        <v>66</v>
      </c>
      <c r="G28" s="76">
        <f t="shared" si="16"/>
        <v>66.5</v>
      </c>
      <c r="H28" s="76">
        <f t="shared" si="16"/>
        <v>68</v>
      </c>
      <c r="I28" s="76">
        <f t="shared" si="16"/>
        <v>70.5</v>
      </c>
      <c r="J28" s="76">
        <f t="shared" si="16"/>
        <v>71</v>
      </c>
      <c r="K28" s="76">
        <f t="shared" si="16"/>
        <v>68</v>
      </c>
      <c r="L28" s="76">
        <f t="shared" si="16"/>
        <v>68</v>
      </c>
      <c r="M28" s="76">
        <f t="shared" si="16"/>
        <v>70</v>
      </c>
      <c r="N28" s="76">
        <f t="shared" si="16"/>
        <v>69.5</v>
      </c>
      <c r="O28" s="76">
        <f t="shared" si="16"/>
        <v>67</v>
      </c>
      <c r="P28" s="76">
        <f t="shared" si="16"/>
        <v>61.5</v>
      </c>
      <c r="Q28" s="76">
        <f t="shared" si="16"/>
        <v>60</v>
      </c>
    </row>
    <row r="29" spans="1:17" ht="11.45" customHeight="1" x14ac:dyDescent="0.25">
      <c r="A29" s="62" t="s">
        <v>17</v>
      </c>
      <c r="B29" s="77">
        <v>30.5</v>
      </c>
      <c r="C29" s="77">
        <v>32.5</v>
      </c>
      <c r="D29" s="77">
        <v>33</v>
      </c>
      <c r="E29" s="77">
        <v>33</v>
      </c>
      <c r="F29" s="77">
        <v>36</v>
      </c>
      <c r="G29" s="77">
        <v>36.5</v>
      </c>
      <c r="H29" s="77">
        <v>38</v>
      </c>
      <c r="I29" s="77">
        <v>40.5</v>
      </c>
      <c r="J29" s="77">
        <v>41</v>
      </c>
      <c r="K29" s="77">
        <v>38</v>
      </c>
      <c r="L29" s="77">
        <v>38</v>
      </c>
      <c r="M29" s="77">
        <v>38.5</v>
      </c>
      <c r="N29" s="77">
        <v>36.5</v>
      </c>
      <c r="O29" s="77">
        <v>35</v>
      </c>
      <c r="P29" s="77">
        <v>31</v>
      </c>
      <c r="Q29" s="77">
        <v>29.5</v>
      </c>
    </row>
    <row r="30" spans="1:17" ht="11.45" customHeight="1" x14ac:dyDescent="0.25">
      <c r="A30" s="62" t="s">
        <v>16</v>
      </c>
      <c r="B30" s="77">
        <v>30</v>
      </c>
      <c r="C30" s="77">
        <v>30</v>
      </c>
      <c r="D30" s="77">
        <v>30</v>
      </c>
      <c r="E30" s="77">
        <v>30</v>
      </c>
      <c r="F30" s="77">
        <v>30</v>
      </c>
      <c r="G30" s="77">
        <v>30</v>
      </c>
      <c r="H30" s="77">
        <v>30</v>
      </c>
      <c r="I30" s="77">
        <v>30</v>
      </c>
      <c r="J30" s="77">
        <v>30</v>
      </c>
      <c r="K30" s="77">
        <v>30</v>
      </c>
      <c r="L30" s="77">
        <v>30</v>
      </c>
      <c r="M30" s="77">
        <v>31.5</v>
      </c>
      <c r="N30" s="77">
        <v>33</v>
      </c>
      <c r="O30" s="77">
        <v>32</v>
      </c>
      <c r="P30" s="77">
        <v>30.5</v>
      </c>
      <c r="Q30" s="77">
        <v>30.5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32.5</v>
      </c>
      <c r="C32" s="79">
        <f t="shared" si="17"/>
        <v>36</v>
      </c>
      <c r="D32" s="79">
        <f t="shared" si="17"/>
        <v>38</v>
      </c>
      <c r="E32" s="79">
        <f t="shared" si="17"/>
        <v>43.5</v>
      </c>
      <c r="F32" s="79">
        <f t="shared" si="17"/>
        <v>47.5</v>
      </c>
      <c r="G32" s="79">
        <f t="shared" si="17"/>
        <v>52.5</v>
      </c>
      <c r="H32" s="79">
        <f t="shared" si="17"/>
        <v>56.5</v>
      </c>
      <c r="I32" s="79">
        <f t="shared" si="17"/>
        <v>61</v>
      </c>
      <c r="J32" s="79">
        <f t="shared" si="17"/>
        <v>60</v>
      </c>
      <c r="K32" s="79">
        <f t="shared" si="17"/>
        <v>53</v>
      </c>
      <c r="L32" s="79">
        <f t="shared" si="17"/>
        <v>53</v>
      </c>
      <c r="M32" s="79">
        <f t="shared" si="17"/>
        <v>52</v>
      </c>
      <c r="N32" s="79">
        <f t="shared" si="17"/>
        <v>49.5</v>
      </c>
      <c r="O32" s="79">
        <f t="shared" si="17"/>
        <v>49.5</v>
      </c>
      <c r="P32" s="79">
        <f t="shared" si="17"/>
        <v>47</v>
      </c>
      <c r="Q32" s="79">
        <f t="shared" si="17"/>
        <v>42</v>
      </c>
    </row>
    <row r="33" spans="1:17" ht="11.45" customHeight="1" x14ac:dyDescent="0.25">
      <c r="A33" s="116" t="s">
        <v>17</v>
      </c>
      <c r="B33" s="77">
        <v>20</v>
      </c>
      <c r="C33" s="77">
        <v>20.5</v>
      </c>
      <c r="D33" s="77">
        <v>21.5</v>
      </c>
      <c r="E33" s="77">
        <v>23</v>
      </c>
      <c r="F33" s="77">
        <v>23</v>
      </c>
      <c r="G33" s="77">
        <v>25.5</v>
      </c>
      <c r="H33" s="77">
        <v>27.5</v>
      </c>
      <c r="I33" s="77">
        <v>27.5</v>
      </c>
      <c r="J33" s="77">
        <v>27.5</v>
      </c>
      <c r="K33" s="77">
        <v>26</v>
      </c>
      <c r="L33" s="77">
        <v>26</v>
      </c>
      <c r="M33" s="77">
        <v>25</v>
      </c>
      <c r="N33" s="77">
        <v>25</v>
      </c>
      <c r="O33" s="77">
        <v>25</v>
      </c>
      <c r="P33" s="77">
        <v>22.5</v>
      </c>
      <c r="Q33" s="77">
        <v>17.5</v>
      </c>
    </row>
    <row r="34" spans="1:17" ht="11.45" customHeight="1" x14ac:dyDescent="0.25">
      <c r="A34" s="93" t="s">
        <v>16</v>
      </c>
      <c r="B34" s="74">
        <v>12.5</v>
      </c>
      <c r="C34" s="74">
        <v>15.5</v>
      </c>
      <c r="D34" s="74">
        <v>16.5</v>
      </c>
      <c r="E34" s="74">
        <v>20.5</v>
      </c>
      <c r="F34" s="74">
        <v>24.5</v>
      </c>
      <c r="G34" s="74">
        <v>27</v>
      </c>
      <c r="H34" s="74">
        <v>29</v>
      </c>
      <c r="I34" s="74">
        <v>33.5</v>
      </c>
      <c r="J34" s="74">
        <v>32.5</v>
      </c>
      <c r="K34" s="74">
        <v>27</v>
      </c>
      <c r="L34" s="74">
        <v>27</v>
      </c>
      <c r="M34" s="74">
        <v>27</v>
      </c>
      <c r="N34" s="74">
        <v>24.5</v>
      </c>
      <c r="O34" s="74">
        <v>24.5</v>
      </c>
      <c r="P34" s="74">
        <v>24.5</v>
      </c>
      <c r="Q34" s="74">
        <v>24.5</v>
      </c>
    </row>
    <row r="36" spans="1:17" ht="11.45" customHeight="1" x14ac:dyDescent="0.25">
      <c r="A36" s="27" t="s">
        <v>113</v>
      </c>
      <c r="B36" s="68">
        <f t="shared" ref="B36:Q36" si="18">B37+B43</f>
        <v>154</v>
      </c>
      <c r="C36" s="68">
        <f t="shared" si="18"/>
        <v>163.5</v>
      </c>
      <c r="D36" s="68">
        <f t="shared" si="18"/>
        <v>167.5</v>
      </c>
      <c r="E36" s="68">
        <f t="shared" si="18"/>
        <v>175</v>
      </c>
      <c r="F36" s="68">
        <f t="shared" si="18"/>
        <v>182.5</v>
      </c>
      <c r="G36" s="68">
        <f t="shared" si="18"/>
        <v>188</v>
      </c>
      <c r="H36" s="68">
        <f t="shared" si="18"/>
        <v>194</v>
      </c>
      <c r="I36" s="68">
        <f t="shared" si="18"/>
        <v>210</v>
      </c>
      <c r="J36" s="68">
        <f t="shared" si="18"/>
        <v>210</v>
      </c>
      <c r="K36" s="68">
        <f t="shared" si="18"/>
        <v>200.5</v>
      </c>
      <c r="L36" s="68">
        <f t="shared" si="18"/>
        <v>200.5</v>
      </c>
      <c r="M36" s="68">
        <f t="shared" si="18"/>
        <v>202</v>
      </c>
      <c r="N36" s="68">
        <f t="shared" si="18"/>
        <v>199</v>
      </c>
      <c r="O36" s="68">
        <f t="shared" si="18"/>
        <v>196.5</v>
      </c>
      <c r="P36" s="68">
        <f t="shared" si="18"/>
        <v>188.5</v>
      </c>
      <c r="Q36" s="68">
        <f t="shared" si="18"/>
        <v>182</v>
      </c>
    </row>
    <row r="37" spans="1:17" ht="11.45" customHeight="1" x14ac:dyDescent="0.25">
      <c r="A37" s="25" t="s">
        <v>39</v>
      </c>
      <c r="B37" s="79">
        <f t="shared" ref="B37:Q37" si="19">SUM(B38,B39,B42)</f>
        <v>121.5</v>
      </c>
      <c r="C37" s="79">
        <f t="shared" si="19"/>
        <v>127.5</v>
      </c>
      <c r="D37" s="79">
        <f t="shared" si="19"/>
        <v>129.5</v>
      </c>
      <c r="E37" s="79">
        <f t="shared" si="19"/>
        <v>131.5</v>
      </c>
      <c r="F37" s="79">
        <f t="shared" si="19"/>
        <v>135</v>
      </c>
      <c r="G37" s="79">
        <f t="shared" si="19"/>
        <v>135.5</v>
      </c>
      <c r="H37" s="79">
        <f t="shared" si="19"/>
        <v>137.5</v>
      </c>
      <c r="I37" s="79">
        <f t="shared" si="19"/>
        <v>149</v>
      </c>
      <c r="J37" s="79">
        <f t="shared" si="19"/>
        <v>150</v>
      </c>
      <c r="K37" s="79">
        <f t="shared" si="19"/>
        <v>147.5</v>
      </c>
      <c r="L37" s="79">
        <f t="shared" si="19"/>
        <v>147.5</v>
      </c>
      <c r="M37" s="79">
        <f t="shared" si="19"/>
        <v>150</v>
      </c>
      <c r="N37" s="79">
        <f t="shared" si="19"/>
        <v>149.5</v>
      </c>
      <c r="O37" s="79">
        <f t="shared" si="19"/>
        <v>147</v>
      </c>
      <c r="P37" s="79">
        <f t="shared" si="19"/>
        <v>141.5</v>
      </c>
      <c r="Q37" s="79">
        <f t="shared" si="19"/>
        <v>140</v>
      </c>
    </row>
    <row r="38" spans="1:17" ht="11.45" customHeight="1" x14ac:dyDescent="0.25">
      <c r="A38" s="91" t="s">
        <v>21</v>
      </c>
      <c r="B38" s="123">
        <v>61</v>
      </c>
      <c r="C38" s="123">
        <v>65</v>
      </c>
      <c r="D38" s="123">
        <v>66.5</v>
      </c>
      <c r="E38" s="123">
        <v>68.5</v>
      </c>
      <c r="F38" s="123">
        <v>69</v>
      </c>
      <c r="G38" s="123">
        <v>69</v>
      </c>
      <c r="H38" s="123">
        <v>69.5</v>
      </c>
      <c r="I38" s="123">
        <v>78.5</v>
      </c>
      <c r="J38" s="123">
        <v>79</v>
      </c>
      <c r="K38" s="123">
        <v>79.5</v>
      </c>
      <c r="L38" s="123">
        <v>79.5</v>
      </c>
      <c r="M38" s="123">
        <v>80</v>
      </c>
      <c r="N38" s="123">
        <v>80</v>
      </c>
      <c r="O38" s="123">
        <v>80</v>
      </c>
      <c r="P38" s="123">
        <v>80</v>
      </c>
      <c r="Q38" s="123">
        <v>80</v>
      </c>
    </row>
    <row r="39" spans="1:17" ht="11.45" customHeight="1" x14ac:dyDescent="0.25">
      <c r="A39" s="19" t="s">
        <v>20</v>
      </c>
      <c r="B39" s="76">
        <f t="shared" ref="B39:Q39" si="20">SUM(B40:B41)</f>
        <v>60.5</v>
      </c>
      <c r="C39" s="76">
        <f t="shared" si="20"/>
        <v>62.5</v>
      </c>
      <c r="D39" s="76">
        <f t="shared" si="20"/>
        <v>63</v>
      </c>
      <c r="E39" s="76">
        <f t="shared" si="20"/>
        <v>63</v>
      </c>
      <c r="F39" s="76">
        <f t="shared" si="20"/>
        <v>66</v>
      </c>
      <c r="G39" s="76">
        <f t="shared" si="20"/>
        <v>66.5</v>
      </c>
      <c r="H39" s="76">
        <f t="shared" si="20"/>
        <v>68</v>
      </c>
      <c r="I39" s="76">
        <f t="shared" si="20"/>
        <v>70.5</v>
      </c>
      <c r="J39" s="76">
        <f t="shared" si="20"/>
        <v>71</v>
      </c>
      <c r="K39" s="76">
        <f t="shared" si="20"/>
        <v>68</v>
      </c>
      <c r="L39" s="76">
        <f t="shared" si="20"/>
        <v>68</v>
      </c>
      <c r="M39" s="76">
        <f t="shared" si="20"/>
        <v>70</v>
      </c>
      <c r="N39" s="76">
        <f t="shared" si="20"/>
        <v>69.5</v>
      </c>
      <c r="O39" s="76">
        <f t="shared" si="20"/>
        <v>67</v>
      </c>
      <c r="P39" s="76">
        <f t="shared" si="20"/>
        <v>61.5</v>
      </c>
      <c r="Q39" s="76">
        <f t="shared" si="20"/>
        <v>60</v>
      </c>
    </row>
    <row r="40" spans="1:17" ht="11.45" customHeight="1" x14ac:dyDescent="0.25">
      <c r="A40" s="62" t="s">
        <v>17</v>
      </c>
      <c r="B40" s="77">
        <v>30.5</v>
      </c>
      <c r="C40" s="77">
        <v>32.5</v>
      </c>
      <c r="D40" s="77">
        <v>33</v>
      </c>
      <c r="E40" s="77">
        <v>33</v>
      </c>
      <c r="F40" s="77">
        <v>36</v>
      </c>
      <c r="G40" s="77">
        <v>36.5</v>
      </c>
      <c r="H40" s="77">
        <v>38</v>
      </c>
      <c r="I40" s="77">
        <v>40.5</v>
      </c>
      <c r="J40" s="77">
        <v>41</v>
      </c>
      <c r="K40" s="77">
        <v>38</v>
      </c>
      <c r="L40" s="77">
        <v>38</v>
      </c>
      <c r="M40" s="77">
        <v>38.5</v>
      </c>
      <c r="N40" s="77">
        <v>36.5</v>
      </c>
      <c r="O40" s="77">
        <v>35</v>
      </c>
      <c r="P40" s="77">
        <v>31</v>
      </c>
      <c r="Q40" s="77">
        <v>29.5</v>
      </c>
    </row>
    <row r="41" spans="1:17" ht="11.45" customHeight="1" x14ac:dyDescent="0.25">
      <c r="A41" s="62" t="s">
        <v>16</v>
      </c>
      <c r="B41" s="77">
        <v>30</v>
      </c>
      <c r="C41" s="77">
        <v>30</v>
      </c>
      <c r="D41" s="77">
        <v>30</v>
      </c>
      <c r="E41" s="77">
        <v>30</v>
      </c>
      <c r="F41" s="77">
        <v>30</v>
      </c>
      <c r="G41" s="77">
        <v>30</v>
      </c>
      <c r="H41" s="77">
        <v>30</v>
      </c>
      <c r="I41" s="77">
        <v>30</v>
      </c>
      <c r="J41" s="77">
        <v>30</v>
      </c>
      <c r="K41" s="77">
        <v>30</v>
      </c>
      <c r="L41" s="77">
        <v>30</v>
      </c>
      <c r="M41" s="77">
        <v>31.5</v>
      </c>
      <c r="N41" s="77">
        <v>33</v>
      </c>
      <c r="O41" s="77">
        <v>32</v>
      </c>
      <c r="P41" s="77">
        <v>30.5</v>
      </c>
      <c r="Q41" s="77">
        <v>30.5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32.5</v>
      </c>
      <c r="C43" s="79">
        <f t="shared" si="21"/>
        <v>36</v>
      </c>
      <c r="D43" s="79">
        <f t="shared" si="21"/>
        <v>38</v>
      </c>
      <c r="E43" s="79">
        <f t="shared" si="21"/>
        <v>43.5</v>
      </c>
      <c r="F43" s="79">
        <f t="shared" si="21"/>
        <v>47.5</v>
      </c>
      <c r="G43" s="79">
        <f t="shared" si="21"/>
        <v>52.5</v>
      </c>
      <c r="H43" s="79">
        <f t="shared" si="21"/>
        <v>56.5</v>
      </c>
      <c r="I43" s="79">
        <f t="shared" si="21"/>
        <v>61</v>
      </c>
      <c r="J43" s="79">
        <f t="shared" si="21"/>
        <v>60</v>
      </c>
      <c r="K43" s="79">
        <f t="shared" si="21"/>
        <v>53</v>
      </c>
      <c r="L43" s="79">
        <f t="shared" si="21"/>
        <v>53</v>
      </c>
      <c r="M43" s="79">
        <f t="shared" si="21"/>
        <v>52</v>
      </c>
      <c r="N43" s="79">
        <f t="shared" si="21"/>
        <v>49.5</v>
      </c>
      <c r="O43" s="79">
        <f t="shared" si="21"/>
        <v>49.5</v>
      </c>
      <c r="P43" s="79">
        <f t="shared" si="21"/>
        <v>47</v>
      </c>
      <c r="Q43" s="79">
        <f t="shared" si="21"/>
        <v>42</v>
      </c>
    </row>
    <row r="44" spans="1:17" ht="11.45" customHeight="1" x14ac:dyDescent="0.25">
      <c r="A44" s="116" t="s">
        <v>17</v>
      </c>
      <c r="B44" s="77">
        <v>20</v>
      </c>
      <c r="C44" s="77">
        <v>20.5</v>
      </c>
      <c r="D44" s="77">
        <v>21.5</v>
      </c>
      <c r="E44" s="77">
        <v>23</v>
      </c>
      <c r="F44" s="77">
        <v>23</v>
      </c>
      <c r="G44" s="77">
        <v>25.5</v>
      </c>
      <c r="H44" s="77">
        <v>27.5</v>
      </c>
      <c r="I44" s="77">
        <v>27.5</v>
      </c>
      <c r="J44" s="77">
        <v>27.5</v>
      </c>
      <c r="K44" s="77">
        <v>26</v>
      </c>
      <c r="L44" s="77">
        <v>26</v>
      </c>
      <c r="M44" s="77">
        <v>25</v>
      </c>
      <c r="N44" s="77">
        <v>25</v>
      </c>
      <c r="O44" s="77">
        <v>25</v>
      </c>
      <c r="P44" s="77">
        <v>22.5</v>
      </c>
      <c r="Q44" s="77">
        <v>17.5</v>
      </c>
    </row>
    <row r="45" spans="1:17" ht="11.45" customHeight="1" x14ac:dyDescent="0.25">
      <c r="A45" s="93" t="s">
        <v>16</v>
      </c>
      <c r="B45" s="74">
        <v>12.5</v>
      </c>
      <c r="C45" s="74">
        <v>15.5</v>
      </c>
      <c r="D45" s="74">
        <v>16.5</v>
      </c>
      <c r="E45" s="74">
        <v>20.5</v>
      </c>
      <c r="F45" s="74">
        <v>24.5</v>
      </c>
      <c r="G45" s="74">
        <v>27</v>
      </c>
      <c r="H45" s="74">
        <v>29</v>
      </c>
      <c r="I45" s="74">
        <v>33.5</v>
      </c>
      <c r="J45" s="74">
        <v>32.5</v>
      </c>
      <c r="K45" s="74">
        <v>27</v>
      </c>
      <c r="L45" s="74">
        <v>27</v>
      </c>
      <c r="M45" s="74">
        <v>27</v>
      </c>
      <c r="N45" s="74">
        <v>24.5</v>
      </c>
      <c r="O45" s="74">
        <v>24.5</v>
      </c>
      <c r="P45" s="74">
        <v>24.5</v>
      </c>
      <c r="Q45" s="74">
        <v>24.5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9.5</v>
      </c>
      <c r="D47" s="68">
        <f t="shared" si="22"/>
        <v>4</v>
      </c>
      <c r="E47" s="68">
        <f t="shared" si="22"/>
        <v>7.5</v>
      </c>
      <c r="F47" s="68">
        <f t="shared" si="22"/>
        <v>7.5</v>
      </c>
      <c r="G47" s="68">
        <f t="shared" si="22"/>
        <v>5.5</v>
      </c>
      <c r="H47" s="68">
        <f t="shared" si="22"/>
        <v>6</v>
      </c>
      <c r="I47" s="68">
        <f t="shared" si="22"/>
        <v>16</v>
      </c>
      <c r="J47" s="68">
        <f t="shared" si="22"/>
        <v>1</v>
      </c>
      <c r="K47" s="68">
        <f t="shared" si="22"/>
        <v>0.5</v>
      </c>
      <c r="L47" s="68">
        <f t="shared" si="22"/>
        <v>0</v>
      </c>
      <c r="M47" s="68">
        <f t="shared" si="22"/>
        <v>2.5</v>
      </c>
      <c r="N47" s="68">
        <f t="shared" si="22"/>
        <v>1.5</v>
      </c>
      <c r="O47" s="68">
        <f t="shared" si="22"/>
        <v>0</v>
      </c>
      <c r="P47" s="68">
        <f t="shared" si="22"/>
        <v>0</v>
      </c>
      <c r="Q47" s="68">
        <f t="shared" si="22"/>
        <v>0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6</v>
      </c>
      <c r="D48" s="79">
        <f t="shared" si="23"/>
        <v>2</v>
      </c>
      <c r="E48" s="79">
        <f t="shared" si="23"/>
        <v>2</v>
      </c>
      <c r="F48" s="79">
        <f t="shared" si="23"/>
        <v>3.5</v>
      </c>
      <c r="G48" s="79">
        <f t="shared" si="23"/>
        <v>0.5</v>
      </c>
      <c r="H48" s="79">
        <f t="shared" si="23"/>
        <v>2</v>
      </c>
      <c r="I48" s="79">
        <f t="shared" si="23"/>
        <v>11.5</v>
      </c>
      <c r="J48" s="79">
        <f t="shared" si="23"/>
        <v>1</v>
      </c>
      <c r="K48" s="79">
        <f t="shared" si="23"/>
        <v>0.5</v>
      </c>
      <c r="L48" s="79">
        <f t="shared" si="23"/>
        <v>0</v>
      </c>
      <c r="M48" s="79">
        <f t="shared" si="23"/>
        <v>2.5</v>
      </c>
      <c r="N48" s="79">
        <f t="shared" si="23"/>
        <v>1.5</v>
      </c>
      <c r="O48" s="79">
        <f t="shared" si="23"/>
        <v>0</v>
      </c>
      <c r="P48" s="79">
        <f t="shared" si="23"/>
        <v>0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4</v>
      </c>
      <c r="D49" s="123">
        <v>1.5</v>
      </c>
      <c r="E49" s="123">
        <v>2</v>
      </c>
      <c r="F49" s="123">
        <v>0.5</v>
      </c>
      <c r="G49" s="123">
        <v>0</v>
      </c>
      <c r="H49" s="123">
        <v>0.5</v>
      </c>
      <c r="I49" s="123">
        <v>9</v>
      </c>
      <c r="J49" s="123">
        <v>0.5</v>
      </c>
      <c r="K49" s="123">
        <v>0.5</v>
      </c>
      <c r="L49" s="123">
        <v>0</v>
      </c>
      <c r="M49" s="123">
        <v>0.5</v>
      </c>
      <c r="N49" s="123">
        <v>0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2</v>
      </c>
      <c r="D50" s="76">
        <f t="shared" si="24"/>
        <v>0.5</v>
      </c>
      <c r="E50" s="76">
        <f t="shared" si="24"/>
        <v>0</v>
      </c>
      <c r="F50" s="76">
        <f t="shared" si="24"/>
        <v>3</v>
      </c>
      <c r="G50" s="76">
        <f t="shared" si="24"/>
        <v>0.5</v>
      </c>
      <c r="H50" s="76">
        <f t="shared" si="24"/>
        <v>1.5</v>
      </c>
      <c r="I50" s="76">
        <f t="shared" si="24"/>
        <v>2.5</v>
      </c>
      <c r="J50" s="76">
        <f t="shared" si="24"/>
        <v>0.5</v>
      </c>
      <c r="K50" s="76">
        <f t="shared" si="24"/>
        <v>0</v>
      </c>
      <c r="L50" s="76">
        <f t="shared" si="24"/>
        <v>0</v>
      </c>
      <c r="M50" s="76">
        <f t="shared" si="24"/>
        <v>2</v>
      </c>
      <c r="N50" s="76">
        <f t="shared" si="24"/>
        <v>1.5</v>
      </c>
      <c r="O50" s="76">
        <f t="shared" si="24"/>
        <v>0</v>
      </c>
      <c r="P50" s="76">
        <f t="shared" si="24"/>
        <v>0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2</v>
      </c>
      <c r="D51" s="77">
        <v>0.5</v>
      </c>
      <c r="E51" s="77">
        <v>0</v>
      </c>
      <c r="F51" s="77">
        <v>3</v>
      </c>
      <c r="G51" s="77">
        <v>0.5</v>
      </c>
      <c r="H51" s="77">
        <v>1.5</v>
      </c>
      <c r="I51" s="77">
        <v>2.5</v>
      </c>
      <c r="J51" s="77">
        <v>0.5</v>
      </c>
      <c r="K51" s="77">
        <v>0</v>
      </c>
      <c r="L51" s="77">
        <v>0</v>
      </c>
      <c r="M51" s="77">
        <v>0.5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1.5</v>
      </c>
      <c r="N52" s="77">
        <v>1.5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3.5</v>
      </c>
      <c r="D54" s="79">
        <f t="shared" si="25"/>
        <v>2</v>
      </c>
      <c r="E54" s="79">
        <f t="shared" si="25"/>
        <v>5.5</v>
      </c>
      <c r="F54" s="79">
        <f t="shared" si="25"/>
        <v>4</v>
      </c>
      <c r="G54" s="79">
        <f t="shared" si="25"/>
        <v>5</v>
      </c>
      <c r="H54" s="79">
        <f t="shared" si="25"/>
        <v>4</v>
      </c>
      <c r="I54" s="79">
        <f t="shared" si="25"/>
        <v>4.5</v>
      </c>
      <c r="J54" s="79">
        <f t="shared" si="25"/>
        <v>0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0.5</v>
      </c>
      <c r="D55" s="77">
        <v>1</v>
      </c>
      <c r="E55" s="77">
        <v>1.5</v>
      </c>
      <c r="F55" s="77">
        <v>0</v>
      </c>
      <c r="G55" s="77">
        <v>2.5</v>
      </c>
      <c r="H55" s="77">
        <v>2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3</v>
      </c>
      <c r="D56" s="74">
        <v>1</v>
      </c>
      <c r="E56" s="74">
        <v>4</v>
      </c>
      <c r="F56" s="74">
        <v>4</v>
      </c>
      <c r="G56" s="74">
        <v>2.5</v>
      </c>
      <c r="H56" s="74">
        <v>2</v>
      </c>
      <c r="I56" s="74">
        <v>4.5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76.12662809166244</v>
      </c>
      <c r="C61" s="79">
        <f t="shared" si="26"/>
        <v>75.380103880217987</v>
      </c>
      <c r="D61" s="79">
        <f t="shared" si="26"/>
        <v>71.784219633053652</v>
      </c>
      <c r="E61" s="79">
        <f t="shared" si="26"/>
        <v>73.331000632034559</v>
      </c>
      <c r="F61" s="79">
        <f t="shared" si="26"/>
        <v>72.980312329397123</v>
      </c>
      <c r="G61" s="79">
        <f t="shared" si="26"/>
        <v>73.449370957763392</v>
      </c>
      <c r="H61" s="79">
        <f t="shared" si="26"/>
        <v>75.308630840717626</v>
      </c>
      <c r="I61" s="79">
        <f t="shared" si="26"/>
        <v>86.533630746906525</v>
      </c>
      <c r="J61" s="79">
        <f t="shared" si="26"/>
        <v>93.527282926751894</v>
      </c>
      <c r="K61" s="79">
        <f t="shared" si="26"/>
        <v>96.252174879626651</v>
      </c>
      <c r="L61" s="79">
        <f t="shared" si="26"/>
        <v>90.489598504745288</v>
      </c>
      <c r="M61" s="79">
        <f t="shared" si="26"/>
        <v>78.775516822114369</v>
      </c>
      <c r="N61" s="79">
        <f t="shared" si="26"/>
        <v>62.945253046512427</v>
      </c>
      <c r="O61" s="79">
        <f t="shared" si="26"/>
        <v>59.806632985994142</v>
      </c>
      <c r="P61" s="79">
        <f t="shared" si="26"/>
        <v>63.534138689583443</v>
      </c>
      <c r="Q61" s="79">
        <f t="shared" si="26"/>
        <v>65.54161144483588</v>
      </c>
    </row>
    <row r="62" spans="1:17" ht="11.45" customHeight="1" x14ac:dyDescent="0.25">
      <c r="A62" s="91" t="s">
        <v>21</v>
      </c>
      <c r="B62" s="123">
        <f t="shared" ref="B62:Q62" si="27">IF(B5=0,0,B5/B16)</f>
        <v>72.667971506153663</v>
      </c>
      <c r="C62" s="123">
        <f t="shared" si="27"/>
        <v>72.142625242731398</v>
      </c>
      <c r="D62" s="123">
        <f t="shared" si="27"/>
        <v>71.008305871340966</v>
      </c>
      <c r="E62" s="123">
        <f t="shared" si="27"/>
        <v>70.779681068268786</v>
      </c>
      <c r="F62" s="123">
        <f t="shared" si="27"/>
        <v>70.946420904067352</v>
      </c>
      <c r="G62" s="123">
        <f t="shared" si="27"/>
        <v>70.509069405865887</v>
      </c>
      <c r="H62" s="123">
        <f t="shared" si="27"/>
        <v>70.937968084601309</v>
      </c>
      <c r="I62" s="123">
        <f t="shared" si="27"/>
        <v>74.429283257814234</v>
      </c>
      <c r="J62" s="123">
        <f t="shared" si="27"/>
        <v>76.447002958503262</v>
      </c>
      <c r="K62" s="123">
        <f t="shared" si="27"/>
        <v>76.715149437988686</v>
      </c>
      <c r="L62" s="123">
        <f t="shared" si="27"/>
        <v>75.986574776853573</v>
      </c>
      <c r="M62" s="123">
        <f t="shared" si="27"/>
        <v>73.420390437957124</v>
      </c>
      <c r="N62" s="123">
        <f t="shared" si="27"/>
        <v>68.470046782973881</v>
      </c>
      <c r="O62" s="123">
        <f t="shared" si="27"/>
        <v>67.516491169062959</v>
      </c>
      <c r="P62" s="123">
        <f t="shared" si="27"/>
        <v>68.818756279489008</v>
      </c>
      <c r="Q62" s="123">
        <f t="shared" si="27"/>
        <v>69.549150036954913</v>
      </c>
    </row>
    <row r="63" spans="1:17" ht="11.45" customHeight="1" x14ac:dyDescent="0.25">
      <c r="A63" s="19" t="s">
        <v>20</v>
      </c>
      <c r="B63" s="76">
        <f t="shared" ref="B63:Q63" si="28">IF(B6=0,0,B6/B17)</f>
        <v>77.614204032500737</v>
      </c>
      <c r="C63" s="76">
        <f t="shared" si="28"/>
        <v>76.857968620974404</v>
      </c>
      <c r="D63" s="76">
        <f t="shared" si="28"/>
        <v>72.136943773715075</v>
      </c>
      <c r="E63" s="76">
        <f t="shared" si="28"/>
        <v>74.60345229764404</v>
      </c>
      <c r="F63" s="76">
        <f t="shared" si="28"/>
        <v>73.939677891654469</v>
      </c>
      <c r="G63" s="76">
        <f t="shared" si="28"/>
        <v>74.80485547874369</v>
      </c>
      <c r="H63" s="76">
        <f t="shared" si="28"/>
        <v>77.32594854806149</v>
      </c>
      <c r="I63" s="76">
        <f t="shared" si="28"/>
        <v>92.880641079713214</v>
      </c>
      <c r="J63" s="76">
        <f t="shared" si="28"/>
        <v>101.52345176605625</v>
      </c>
      <c r="K63" s="76">
        <f t="shared" si="28"/>
        <v>104.82729964161429</v>
      </c>
      <c r="L63" s="76">
        <f t="shared" si="28"/>
        <v>96.396903959561897</v>
      </c>
      <c r="M63" s="76">
        <f t="shared" si="28"/>
        <v>80.879008353543526</v>
      </c>
      <c r="N63" s="76">
        <f t="shared" si="28"/>
        <v>60.580730312362512</v>
      </c>
      <c r="O63" s="76">
        <f t="shared" si="28"/>
        <v>56.152783616599606</v>
      </c>
      <c r="P63" s="76">
        <f t="shared" si="28"/>
        <v>60.612069535329503</v>
      </c>
      <c r="Q63" s="76">
        <f t="shared" si="28"/>
        <v>63.226500033595379</v>
      </c>
    </row>
    <row r="64" spans="1:17" ht="11.45" customHeight="1" x14ac:dyDescent="0.25">
      <c r="A64" s="62" t="s">
        <v>17</v>
      </c>
      <c r="B64" s="77">
        <f t="shared" ref="B64:Q64" si="29">IF(B7=0,0,B7/B18)</f>
        <v>71.32458128141181</v>
      </c>
      <c r="C64" s="77">
        <f t="shared" si="29"/>
        <v>69.17417101237443</v>
      </c>
      <c r="D64" s="77">
        <f t="shared" si="29"/>
        <v>64.909199543734488</v>
      </c>
      <c r="E64" s="77">
        <f t="shared" si="29"/>
        <v>64.102250039807444</v>
      </c>
      <c r="F64" s="77">
        <f t="shared" si="29"/>
        <v>64.748599913840863</v>
      </c>
      <c r="G64" s="77">
        <f t="shared" si="29"/>
        <v>63.334843627228892</v>
      </c>
      <c r="H64" s="77">
        <f t="shared" si="29"/>
        <v>64.85408104307254</v>
      </c>
      <c r="I64" s="77">
        <f t="shared" si="29"/>
        <v>78.566632073743961</v>
      </c>
      <c r="J64" s="77">
        <f t="shared" si="29"/>
        <v>87.491482206053675</v>
      </c>
      <c r="K64" s="77">
        <f t="shared" si="29"/>
        <v>88.616171440436247</v>
      </c>
      <c r="L64" s="77">
        <f t="shared" si="29"/>
        <v>85.259171492796796</v>
      </c>
      <c r="M64" s="77">
        <f t="shared" si="29"/>
        <v>74.347271438695969</v>
      </c>
      <c r="N64" s="77">
        <f t="shared" si="29"/>
        <v>56.21909251279677</v>
      </c>
      <c r="O64" s="77">
        <f t="shared" si="29"/>
        <v>53.232877232269942</v>
      </c>
      <c r="P64" s="77">
        <f t="shared" si="29"/>
        <v>57.378245906768178</v>
      </c>
      <c r="Q64" s="77">
        <f t="shared" si="29"/>
        <v>59.729598205784633</v>
      </c>
    </row>
    <row r="65" spans="1:17" ht="11.45" customHeight="1" x14ac:dyDescent="0.25">
      <c r="A65" s="62" t="s">
        <v>16</v>
      </c>
      <c r="B65" s="77">
        <f t="shared" ref="B65:Q65" si="30">IF(B8=0,0,B8/B19)</f>
        <v>84.065692187749136</v>
      </c>
      <c r="C65" s="77">
        <f t="shared" si="30"/>
        <v>85.889421198323646</v>
      </c>
      <c r="D65" s="77">
        <f t="shared" si="30"/>
        <v>80.05304335326133</v>
      </c>
      <c r="E65" s="77">
        <f t="shared" si="30"/>
        <v>87.265760954739704</v>
      </c>
      <c r="F65" s="77">
        <f t="shared" si="30"/>
        <v>88.714196761581334</v>
      </c>
      <c r="G65" s="77">
        <f t="shared" si="30"/>
        <v>91.909455372705906</v>
      </c>
      <c r="H65" s="77">
        <f t="shared" si="30"/>
        <v>95.855697918778318</v>
      </c>
      <c r="I65" s="77">
        <f t="shared" si="30"/>
        <v>118.81290563604253</v>
      </c>
      <c r="J65" s="77">
        <f t="shared" si="30"/>
        <v>123.67764506506454</v>
      </c>
      <c r="K65" s="77">
        <f t="shared" si="30"/>
        <v>124.92913784182878</v>
      </c>
      <c r="L65" s="77">
        <f t="shared" si="30"/>
        <v>110.03778524299057</v>
      </c>
      <c r="M65" s="77">
        <f t="shared" si="30"/>
        <v>88.387244094105</v>
      </c>
      <c r="N65" s="77">
        <f t="shared" si="30"/>
        <v>64.973082175968642</v>
      </c>
      <c r="O65" s="77">
        <f t="shared" si="30"/>
        <v>59.147641369188825</v>
      </c>
      <c r="P65" s="77">
        <f t="shared" si="30"/>
        <v>63.753606563075742</v>
      </c>
      <c r="Q65" s="77">
        <f t="shared" si="30"/>
        <v>66.366220228649624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446.59252506836827</v>
      </c>
      <c r="C67" s="79">
        <f t="shared" si="32"/>
        <v>457.06051873198857</v>
      </c>
      <c r="D67" s="79">
        <f t="shared" si="32"/>
        <v>455.49555273189327</v>
      </c>
      <c r="E67" s="79">
        <f t="shared" si="32"/>
        <v>439.52871870397644</v>
      </c>
      <c r="F67" s="79">
        <f t="shared" si="32"/>
        <v>398.59011627906983</v>
      </c>
      <c r="G67" s="79">
        <f t="shared" si="32"/>
        <v>405.36851683348499</v>
      </c>
      <c r="H67" s="79">
        <f t="shared" si="32"/>
        <v>438.32891246684346</v>
      </c>
      <c r="I67" s="79">
        <f t="shared" si="32"/>
        <v>429.56730769230768</v>
      </c>
      <c r="J67" s="79">
        <f t="shared" si="32"/>
        <v>409.85026605618117</v>
      </c>
      <c r="K67" s="79">
        <f t="shared" si="32"/>
        <v>386.56323185011706</v>
      </c>
      <c r="L67" s="79">
        <f t="shared" si="32"/>
        <v>386.02182247124739</v>
      </c>
      <c r="M67" s="79">
        <f t="shared" si="32"/>
        <v>391.89840861597816</v>
      </c>
      <c r="N67" s="79">
        <f t="shared" si="32"/>
        <v>422.00506695620703</v>
      </c>
      <c r="O67" s="79">
        <f t="shared" si="32"/>
        <v>400.53763440860212</v>
      </c>
      <c r="P67" s="79">
        <f t="shared" si="32"/>
        <v>428.34040832827975</v>
      </c>
      <c r="Q67" s="79">
        <f t="shared" si="32"/>
        <v>451.89323401613905</v>
      </c>
    </row>
    <row r="68" spans="1:17" ht="11.45" customHeight="1" x14ac:dyDescent="0.25">
      <c r="A68" s="116" t="s">
        <v>17</v>
      </c>
      <c r="B68" s="77">
        <f t="shared" ref="B68:Q68" si="33">IF(B11=0,0,B11/B22)</f>
        <v>478.27416105051066</v>
      </c>
      <c r="C68" s="77">
        <f t="shared" si="33"/>
        <v>517.06464198410254</v>
      </c>
      <c r="D68" s="77">
        <f t="shared" si="33"/>
        <v>515.68657214851692</v>
      </c>
      <c r="E68" s="77">
        <f t="shared" si="33"/>
        <v>539.42620526471467</v>
      </c>
      <c r="F68" s="77">
        <f t="shared" si="33"/>
        <v>534.5018655677452</v>
      </c>
      <c r="G68" s="77">
        <f t="shared" si="33"/>
        <v>543.20480758463668</v>
      </c>
      <c r="H68" s="77">
        <f t="shared" si="33"/>
        <v>587.19628971596001</v>
      </c>
      <c r="I68" s="77">
        <f t="shared" si="33"/>
        <v>633.17764535351898</v>
      </c>
      <c r="J68" s="77">
        <f t="shared" si="33"/>
        <v>603.42143245865179</v>
      </c>
      <c r="K68" s="77">
        <f t="shared" si="33"/>
        <v>568.26647664556879</v>
      </c>
      <c r="L68" s="77">
        <f t="shared" si="33"/>
        <v>567.86388348967569</v>
      </c>
      <c r="M68" s="77">
        <f t="shared" si="33"/>
        <v>577.92965442930802</v>
      </c>
      <c r="N68" s="77">
        <f t="shared" si="33"/>
        <v>511.2439776784168</v>
      </c>
      <c r="O68" s="77">
        <f t="shared" si="33"/>
        <v>443.32345851656953</v>
      </c>
      <c r="P68" s="77">
        <f t="shared" si="33"/>
        <v>527.35294117647061</v>
      </c>
      <c r="Q68" s="77">
        <f t="shared" si="33"/>
        <v>668.44741235392314</v>
      </c>
    </row>
    <row r="69" spans="1:17" ht="11.45" customHeight="1" x14ac:dyDescent="0.25">
      <c r="A69" s="93" t="s">
        <v>16</v>
      </c>
      <c r="B69" s="74">
        <f t="shared" ref="B69:Q69" si="34">IF(B12=0,0,B12/B23)</f>
        <v>416.68127352870704</v>
      </c>
      <c r="C69" s="74">
        <f t="shared" si="34"/>
        <v>410.3409643647567</v>
      </c>
      <c r="D69" s="74">
        <f t="shared" si="34"/>
        <v>410.02082398164026</v>
      </c>
      <c r="E69" s="74">
        <f t="shared" si="34"/>
        <v>375.26746040812884</v>
      </c>
      <c r="F69" s="74">
        <f t="shared" si="34"/>
        <v>326.74747447580694</v>
      </c>
      <c r="G69" s="74">
        <f t="shared" si="34"/>
        <v>330.6105532421638</v>
      </c>
      <c r="H69" s="74">
        <f t="shared" si="34"/>
        <v>356.71168510439145</v>
      </c>
      <c r="I69" s="74">
        <f t="shared" si="34"/>
        <v>333.80208197586313</v>
      </c>
      <c r="J69" s="74">
        <f t="shared" si="34"/>
        <v>315.17176362751076</v>
      </c>
      <c r="K69" s="74">
        <f t="shared" si="34"/>
        <v>293.00352947911807</v>
      </c>
      <c r="L69" s="74">
        <f t="shared" si="34"/>
        <v>294.53656570887318</v>
      </c>
      <c r="M69" s="74">
        <f t="shared" si="34"/>
        <v>305.82490293686288</v>
      </c>
      <c r="N69" s="74">
        <f t="shared" si="34"/>
        <v>366.31199532554018</v>
      </c>
      <c r="O69" s="74">
        <f t="shared" si="34"/>
        <v>370.23980744141215</v>
      </c>
      <c r="P69" s="74">
        <f t="shared" si="34"/>
        <v>365.64719426409221</v>
      </c>
      <c r="Q69" s="74">
        <f t="shared" si="34"/>
        <v>361.92281474940557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360.16460905349794</v>
      </c>
      <c r="C72" s="79">
        <f t="shared" ref="C72:Q72" si="35">IF(C37=0,0,(C38*C73+C39*C74+C42*C77)/C37)</f>
        <v>360.78431372549022</v>
      </c>
      <c r="D72" s="79">
        <f t="shared" si="35"/>
        <v>361.08108108108109</v>
      </c>
      <c r="E72" s="79">
        <f t="shared" si="35"/>
        <v>361.67300380228136</v>
      </c>
      <c r="F72" s="79">
        <f t="shared" si="35"/>
        <v>360.88888888888891</v>
      </c>
      <c r="G72" s="79">
        <f t="shared" si="35"/>
        <v>360.73800738007378</v>
      </c>
      <c r="H72" s="79">
        <f t="shared" si="35"/>
        <v>360.43636363636364</v>
      </c>
      <c r="I72" s="79">
        <f t="shared" si="35"/>
        <v>362.14765100671138</v>
      </c>
      <c r="J72" s="79">
        <f t="shared" si="35"/>
        <v>362.13333333333333</v>
      </c>
      <c r="K72" s="79">
        <f t="shared" si="35"/>
        <v>363.11864406779659</v>
      </c>
      <c r="L72" s="79">
        <f t="shared" si="35"/>
        <v>363.11864406779659</v>
      </c>
      <c r="M72" s="79">
        <f t="shared" si="35"/>
        <v>362.66666666666669</v>
      </c>
      <c r="N72" s="79">
        <f t="shared" si="35"/>
        <v>362.80936454849501</v>
      </c>
      <c r="O72" s="79">
        <f t="shared" si="35"/>
        <v>363.53741496598639</v>
      </c>
      <c r="P72" s="79">
        <f t="shared" si="35"/>
        <v>365.22968197879857</v>
      </c>
      <c r="Q72" s="79">
        <f t="shared" si="35"/>
        <v>365.71428571428572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0.21136620916675014</v>
      </c>
      <c r="C83" s="168">
        <f t="shared" ref="C83:Q83" si="38">IF(C61=0,0,C61/C72)</f>
        <v>0.20893398358103898</v>
      </c>
      <c r="D83" s="168">
        <f t="shared" si="38"/>
        <v>0.19880360227716953</v>
      </c>
      <c r="E83" s="168">
        <f t="shared" si="38"/>
        <v>0.20275497441363635</v>
      </c>
      <c r="F83" s="168">
        <f t="shared" si="38"/>
        <v>0.20222377184869891</v>
      </c>
      <c r="G83" s="168">
        <f t="shared" si="38"/>
        <v>0.20360862857563297</v>
      </c>
      <c r="H83" s="168">
        <f t="shared" si="38"/>
        <v>0.20893738378931948</v>
      </c>
      <c r="I83" s="168">
        <f t="shared" si="38"/>
        <v>0.23894571870439349</v>
      </c>
      <c r="J83" s="168">
        <f t="shared" si="38"/>
        <v>0.2582675338551691</v>
      </c>
      <c r="K83" s="168">
        <f t="shared" si="38"/>
        <v>0.26507086995416229</v>
      </c>
      <c r="L83" s="168">
        <f t="shared" si="38"/>
        <v>0.24920119080377018</v>
      </c>
      <c r="M83" s="168">
        <f t="shared" si="38"/>
        <v>0.21721190300215357</v>
      </c>
      <c r="N83" s="168">
        <f t="shared" si="38"/>
        <v>0.17349401420452815</v>
      </c>
      <c r="O83" s="168">
        <f t="shared" si="38"/>
        <v>0.16451300615533568</v>
      </c>
      <c r="P83" s="168">
        <f t="shared" si="38"/>
        <v>0.17395666843219926</v>
      </c>
      <c r="Q83" s="168">
        <f t="shared" si="38"/>
        <v>0.1792153437944731</v>
      </c>
    </row>
    <row r="84" spans="1:17" ht="11.45" customHeight="1" x14ac:dyDescent="0.25">
      <c r="A84" s="91" t="s">
        <v>21</v>
      </c>
      <c r="B84" s="169">
        <f t="shared" ref="B84:Q84" si="39">IF(B62=0,0,B62/B73)</f>
        <v>0.18166992876538415</v>
      </c>
      <c r="C84" s="169">
        <f t="shared" si="39"/>
        <v>0.18035656310682849</v>
      </c>
      <c r="D84" s="169">
        <f t="shared" si="39"/>
        <v>0.17752076467835243</v>
      </c>
      <c r="E84" s="169">
        <f t="shared" si="39"/>
        <v>0.17694920267067196</v>
      </c>
      <c r="F84" s="169">
        <f t="shared" si="39"/>
        <v>0.17736605226016838</v>
      </c>
      <c r="G84" s="169">
        <f t="shared" si="39"/>
        <v>0.17627267351466472</v>
      </c>
      <c r="H84" s="169">
        <f t="shared" si="39"/>
        <v>0.17734492021150328</v>
      </c>
      <c r="I84" s="169">
        <f t="shared" si="39"/>
        <v>0.1860732081445356</v>
      </c>
      <c r="J84" s="169">
        <f t="shared" si="39"/>
        <v>0.19111750739625816</v>
      </c>
      <c r="K84" s="169">
        <f t="shared" si="39"/>
        <v>0.19178787359497171</v>
      </c>
      <c r="L84" s="169">
        <f t="shared" si="39"/>
        <v>0.18996643694213394</v>
      </c>
      <c r="M84" s="169">
        <f t="shared" si="39"/>
        <v>0.18355097609489282</v>
      </c>
      <c r="N84" s="169">
        <f t="shared" si="39"/>
        <v>0.1711751169574347</v>
      </c>
      <c r="O84" s="169">
        <f t="shared" si="39"/>
        <v>0.16879122792265741</v>
      </c>
      <c r="P84" s="169">
        <f t="shared" si="39"/>
        <v>0.17204689069872253</v>
      </c>
      <c r="Q84" s="169">
        <f t="shared" si="39"/>
        <v>0.17387287509238727</v>
      </c>
    </row>
    <row r="85" spans="1:17" ht="11.45" customHeight="1" x14ac:dyDescent="0.25">
      <c r="A85" s="19" t="s">
        <v>20</v>
      </c>
      <c r="B85" s="170">
        <f t="shared" ref="B85:Q85" si="40">IF(B63=0,0,B63/B74)</f>
        <v>0.2425443876015648</v>
      </c>
      <c r="C85" s="170">
        <f t="shared" si="40"/>
        <v>0.24018115194054501</v>
      </c>
      <c r="D85" s="170">
        <f t="shared" si="40"/>
        <v>0.22542794929285961</v>
      </c>
      <c r="E85" s="170">
        <f t="shared" si="40"/>
        <v>0.23313578843013763</v>
      </c>
      <c r="F85" s="170">
        <f t="shared" si="40"/>
        <v>0.23106149341142021</v>
      </c>
      <c r="G85" s="170">
        <f t="shared" si="40"/>
        <v>0.23376517337107403</v>
      </c>
      <c r="H85" s="170">
        <f t="shared" si="40"/>
        <v>0.24164358921269216</v>
      </c>
      <c r="I85" s="170">
        <f t="shared" si="40"/>
        <v>0.29025200337410378</v>
      </c>
      <c r="J85" s="170">
        <f t="shared" si="40"/>
        <v>0.31726078676892577</v>
      </c>
      <c r="K85" s="170">
        <f t="shared" si="40"/>
        <v>0.32758531138004465</v>
      </c>
      <c r="L85" s="170">
        <f t="shared" si="40"/>
        <v>0.30124032487363095</v>
      </c>
      <c r="M85" s="170">
        <f t="shared" si="40"/>
        <v>0.25274690110482351</v>
      </c>
      <c r="N85" s="170">
        <f t="shared" si="40"/>
        <v>0.18931478222613285</v>
      </c>
      <c r="O85" s="170">
        <f t="shared" si="40"/>
        <v>0.17547744880187377</v>
      </c>
      <c r="P85" s="170">
        <f t="shared" si="40"/>
        <v>0.18941271729790471</v>
      </c>
      <c r="Q85" s="170">
        <f t="shared" si="40"/>
        <v>0.19758281260498556</v>
      </c>
    </row>
    <row r="86" spans="1:17" ht="11.45" customHeight="1" x14ac:dyDescent="0.25">
      <c r="A86" s="62" t="s">
        <v>17</v>
      </c>
      <c r="B86" s="171">
        <f t="shared" ref="B86:Q86" si="41">IF(B64=0,0,B64/B75)</f>
        <v>0.22288931650441191</v>
      </c>
      <c r="C86" s="171">
        <f t="shared" si="41"/>
        <v>0.21616928441367009</v>
      </c>
      <c r="D86" s="171">
        <f t="shared" si="41"/>
        <v>0.20284124857417027</v>
      </c>
      <c r="E86" s="171">
        <f t="shared" si="41"/>
        <v>0.20031953137439826</v>
      </c>
      <c r="F86" s="171">
        <f t="shared" si="41"/>
        <v>0.2023393747307527</v>
      </c>
      <c r="G86" s="171">
        <f t="shared" si="41"/>
        <v>0.19792138633509029</v>
      </c>
      <c r="H86" s="171">
        <f t="shared" si="41"/>
        <v>0.20266900325960169</v>
      </c>
      <c r="I86" s="171">
        <f t="shared" si="41"/>
        <v>0.24552072523044988</v>
      </c>
      <c r="J86" s="171">
        <f t="shared" si="41"/>
        <v>0.27341088189391771</v>
      </c>
      <c r="K86" s="171">
        <f t="shared" si="41"/>
        <v>0.27692553575136325</v>
      </c>
      <c r="L86" s="171">
        <f t="shared" si="41"/>
        <v>0.26643491091499</v>
      </c>
      <c r="M86" s="171">
        <f t="shared" si="41"/>
        <v>0.2323352232459249</v>
      </c>
      <c r="N86" s="171">
        <f t="shared" si="41"/>
        <v>0.1756846641024899</v>
      </c>
      <c r="O86" s="171">
        <f t="shared" si="41"/>
        <v>0.16635274135084357</v>
      </c>
      <c r="P86" s="171">
        <f t="shared" si="41"/>
        <v>0.17930701845865055</v>
      </c>
      <c r="Q86" s="171">
        <f t="shared" si="41"/>
        <v>0.18665499439307698</v>
      </c>
    </row>
    <row r="87" spans="1:17" ht="11.45" customHeight="1" x14ac:dyDescent="0.25">
      <c r="A87" s="62" t="s">
        <v>16</v>
      </c>
      <c r="B87" s="171">
        <f t="shared" ref="B87:Q87" si="42">IF(B65=0,0,B65/B76)</f>
        <v>0.26270528808671606</v>
      </c>
      <c r="C87" s="171">
        <f t="shared" si="42"/>
        <v>0.26840444124476137</v>
      </c>
      <c r="D87" s="171">
        <f t="shared" si="42"/>
        <v>0.25016576047894168</v>
      </c>
      <c r="E87" s="171">
        <f t="shared" si="42"/>
        <v>0.27270550298356155</v>
      </c>
      <c r="F87" s="171">
        <f t="shared" si="42"/>
        <v>0.27723186487994167</v>
      </c>
      <c r="G87" s="171">
        <f t="shared" si="42"/>
        <v>0.28721704803970594</v>
      </c>
      <c r="H87" s="171">
        <f t="shared" si="42"/>
        <v>0.29954905599618226</v>
      </c>
      <c r="I87" s="171">
        <f t="shared" si="42"/>
        <v>0.3712903301126329</v>
      </c>
      <c r="J87" s="171">
        <f t="shared" si="42"/>
        <v>0.38649264082832668</v>
      </c>
      <c r="K87" s="171">
        <f t="shared" si="42"/>
        <v>0.39040355575571495</v>
      </c>
      <c r="L87" s="171">
        <f t="shared" si="42"/>
        <v>0.34386807888434551</v>
      </c>
      <c r="M87" s="171">
        <f t="shared" si="42"/>
        <v>0.2762101377940781</v>
      </c>
      <c r="N87" s="171">
        <f t="shared" si="42"/>
        <v>0.20304088179990201</v>
      </c>
      <c r="O87" s="171">
        <f t="shared" si="42"/>
        <v>0.18483637927871507</v>
      </c>
      <c r="P87" s="171">
        <f t="shared" si="42"/>
        <v>0.19923002050961169</v>
      </c>
      <c r="Q87" s="171">
        <f t="shared" si="42"/>
        <v>0.20739443821453007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0.21266310717541345</v>
      </c>
      <c r="C89" s="168">
        <f t="shared" si="44"/>
        <v>0.21764786606285169</v>
      </c>
      <c r="D89" s="168">
        <f t="shared" si="44"/>
        <v>0.21690264415804442</v>
      </c>
      <c r="E89" s="168">
        <f t="shared" si="44"/>
        <v>0.2092993898590364</v>
      </c>
      <c r="F89" s="168">
        <f t="shared" si="44"/>
        <v>0.18980481727574755</v>
      </c>
      <c r="G89" s="168">
        <f t="shared" si="44"/>
        <v>0.19303262706356428</v>
      </c>
      <c r="H89" s="168">
        <f t="shared" si="44"/>
        <v>0.20872805355563975</v>
      </c>
      <c r="I89" s="168">
        <f t="shared" si="44"/>
        <v>0.2045558608058608</v>
      </c>
      <c r="J89" s="168">
        <f t="shared" si="44"/>
        <v>0.19516679336008627</v>
      </c>
      <c r="K89" s="168">
        <f t="shared" si="44"/>
        <v>0.18407772945243669</v>
      </c>
      <c r="L89" s="168">
        <f t="shared" si="44"/>
        <v>0.18381991546249876</v>
      </c>
      <c r="M89" s="168">
        <f t="shared" si="44"/>
        <v>0.18661828981713247</v>
      </c>
      <c r="N89" s="168">
        <f t="shared" si="44"/>
        <v>0.20095479378867001</v>
      </c>
      <c r="O89" s="168">
        <f t="shared" si="44"/>
        <v>0.1907322068612391</v>
      </c>
      <c r="P89" s="168">
        <f t="shared" si="44"/>
        <v>0.20397162301346655</v>
      </c>
      <c r="Q89" s="168">
        <f t="shared" si="44"/>
        <v>0.21518725429339955</v>
      </c>
    </row>
    <row r="90" spans="1:17" ht="11.45" customHeight="1" x14ac:dyDescent="0.25">
      <c r="A90" s="116" t="s">
        <v>17</v>
      </c>
      <c r="B90" s="171">
        <f t="shared" ref="B90:Q90" si="45">IF(B68=0,0,B68/B79)</f>
        <v>0.22774960050024318</v>
      </c>
      <c r="C90" s="171">
        <f t="shared" si="45"/>
        <v>0.24622125808766787</v>
      </c>
      <c r="D90" s="171">
        <f t="shared" si="45"/>
        <v>0.24556503435643662</v>
      </c>
      <c r="E90" s="171">
        <f t="shared" si="45"/>
        <v>0.25686962155462606</v>
      </c>
      <c r="F90" s="171">
        <f t="shared" si="45"/>
        <v>0.25452469788940246</v>
      </c>
      <c r="G90" s="171">
        <f t="shared" si="45"/>
        <v>0.25866895599268414</v>
      </c>
      <c r="H90" s="171">
        <f t="shared" si="45"/>
        <v>0.27961728081712384</v>
      </c>
      <c r="I90" s="171">
        <f t="shared" si="45"/>
        <v>0.30151316445405668</v>
      </c>
      <c r="J90" s="171">
        <f t="shared" si="45"/>
        <v>0.28734353926602468</v>
      </c>
      <c r="K90" s="171">
        <f t="shared" si="45"/>
        <v>0.27060308411693751</v>
      </c>
      <c r="L90" s="171">
        <f t="shared" si="45"/>
        <v>0.27041137309032176</v>
      </c>
      <c r="M90" s="171">
        <f t="shared" si="45"/>
        <v>0.27520459734728953</v>
      </c>
      <c r="N90" s="171">
        <f t="shared" si="45"/>
        <v>0.24344951318019847</v>
      </c>
      <c r="O90" s="171">
        <f t="shared" si="45"/>
        <v>0.21110640881741405</v>
      </c>
      <c r="P90" s="171">
        <f t="shared" si="45"/>
        <v>0.2511204481792717</v>
      </c>
      <c r="Q90" s="171">
        <f t="shared" si="45"/>
        <v>0.31830829159710627</v>
      </c>
    </row>
    <row r="91" spans="1:17" ht="11.45" customHeight="1" x14ac:dyDescent="0.25">
      <c r="A91" s="93" t="s">
        <v>16</v>
      </c>
      <c r="B91" s="173">
        <f t="shared" ref="B91:Q91" si="46">IF(B69=0,0,B69/B80)</f>
        <v>0.19841965406128906</v>
      </c>
      <c r="C91" s="173">
        <f t="shared" si="46"/>
        <v>0.19540045922131272</v>
      </c>
      <c r="D91" s="173">
        <f t="shared" si="46"/>
        <v>0.1952480114198287</v>
      </c>
      <c r="E91" s="173">
        <f t="shared" si="46"/>
        <v>0.17869879067053754</v>
      </c>
      <c r="F91" s="173">
        <f t="shared" si="46"/>
        <v>0.15559403546466996</v>
      </c>
      <c r="G91" s="173">
        <f t="shared" si="46"/>
        <v>0.15743359678198277</v>
      </c>
      <c r="H91" s="173">
        <f t="shared" si="46"/>
        <v>0.16986270719256735</v>
      </c>
      <c r="I91" s="173">
        <f t="shared" si="46"/>
        <v>0.15895337236945864</v>
      </c>
      <c r="J91" s="173">
        <f t="shared" si="46"/>
        <v>0.15008179220357656</v>
      </c>
      <c r="K91" s="173">
        <f t="shared" si="46"/>
        <v>0.13952549022815147</v>
      </c>
      <c r="L91" s="173">
        <f t="shared" si="46"/>
        <v>0.14025550748041579</v>
      </c>
      <c r="M91" s="173">
        <f t="shared" si="46"/>
        <v>0.14563090616041088</v>
      </c>
      <c r="N91" s="173">
        <f t="shared" si="46"/>
        <v>0.17443428348835247</v>
      </c>
      <c r="O91" s="173">
        <f t="shared" si="46"/>
        <v>0.17630467021019627</v>
      </c>
      <c r="P91" s="173">
        <f t="shared" si="46"/>
        <v>0.17411771155432962</v>
      </c>
      <c r="Q91" s="173">
        <f t="shared" si="46"/>
        <v>0.17234419749971694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189868.94161557895</v>
      </c>
      <c r="C94" s="40">
        <f t="shared" si="47"/>
        <v>184450.19035656593</v>
      </c>
      <c r="D94" s="40">
        <f t="shared" si="47"/>
        <v>186072.23511418971</v>
      </c>
      <c r="E94" s="40">
        <f t="shared" si="47"/>
        <v>177673.26318486451</v>
      </c>
      <c r="F94" s="40">
        <f t="shared" si="47"/>
        <v>172353.23049619101</v>
      </c>
      <c r="G94" s="40">
        <f t="shared" si="47"/>
        <v>176858.62808845189</v>
      </c>
      <c r="H94" s="40">
        <f t="shared" si="47"/>
        <v>181727.13625783144</v>
      </c>
      <c r="I94" s="40">
        <f t="shared" si="47"/>
        <v>173262.34904068406</v>
      </c>
      <c r="J94" s="40">
        <f t="shared" si="47"/>
        <v>170545.88601515879</v>
      </c>
      <c r="K94" s="40">
        <f t="shared" si="47"/>
        <v>167696.4968589964</v>
      </c>
      <c r="L94" s="40">
        <f t="shared" si="47"/>
        <v>169350.45011261175</v>
      </c>
      <c r="M94" s="40">
        <f t="shared" si="47"/>
        <v>167271.1759300605</v>
      </c>
      <c r="N94" s="40">
        <f t="shared" si="47"/>
        <v>170283.02917908257</v>
      </c>
      <c r="O94" s="40">
        <f t="shared" si="47"/>
        <v>166953.92939593698</v>
      </c>
      <c r="P94" s="40">
        <f t="shared" si="47"/>
        <v>166038.22171732644</v>
      </c>
      <c r="Q94" s="40">
        <f t="shared" si="47"/>
        <v>167719.62183087901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113737.84336275072</v>
      </c>
      <c r="C95" s="121">
        <f t="shared" si="48"/>
        <v>113395.88621223836</v>
      </c>
      <c r="D95" s="121">
        <f t="shared" si="48"/>
        <v>113242.70919659067</v>
      </c>
      <c r="E95" s="121">
        <f t="shared" si="48"/>
        <v>113502.82043385071</v>
      </c>
      <c r="F95" s="121">
        <f t="shared" si="48"/>
        <v>108079.72364928409</v>
      </c>
      <c r="G95" s="121">
        <f t="shared" si="48"/>
        <v>109589.35557328505</v>
      </c>
      <c r="H95" s="121">
        <f t="shared" si="48"/>
        <v>113539.87134475788</v>
      </c>
      <c r="I95" s="121">
        <f t="shared" si="48"/>
        <v>113125.80536748588</v>
      </c>
      <c r="J95" s="121">
        <f t="shared" si="48"/>
        <v>103257.43604719454</v>
      </c>
      <c r="K95" s="121">
        <f t="shared" si="48"/>
        <v>94906.348619791199</v>
      </c>
      <c r="L95" s="121">
        <f t="shared" si="48"/>
        <v>90939.102909809561</v>
      </c>
      <c r="M95" s="121">
        <f t="shared" si="48"/>
        <v>88451.416033911984</v>
      </c>
      <c r="N95" s="121">
        <f t="shared" si="48"/>
        <v>95373.273523508615</v>
      </c>
      <c r="O95" s="121">
        <f t="shared" si="48"/>
        <v>98640.34526503415</v>
      </c>
      <c r="P95" s="121">
        <f t="shared" si="48"/>
        <v>104567.6046625211</v>
      </c>
      <c r="Q95" s="121">
        <f t="shared" si="48"/>
        <v>107471.83820403827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266629.22249859589</v>
      </c>
      <c r="C96" s="38">
        <f t="shared" si="49"/>
        <v>258346.66666666663</v>
      </c>
      <c r="D96" s="38">
        <f t="shared" si="49"/>
        <v>262947.84580498864</v>
      </c>
      <c r="E96" s="38">
        <f t="shared" si="49"/>
        <v>247445.88744588746</v>
      </c>
      <c r="F96" s="38">
        <f t="shared" si="49"/>
        <v>239548.26038159372</v>
      </c>
      <c r="G96" s="38">
        <f t="shared" si="49"/>
        <v>246656.82062298598</v>
      </c>
      <c r="H96" s="38">
        <f t="shared" si="49"/>
        <v>251418.53201457576</v>
      </c>
      <c r="I96" s="38">
        <f t="shared" si="49"/>
        <v>240222.89766970614</v>
      </c>
      <c r="J96" s="38">
        <f t="shared" si="49"/>
        <v>245416.13316261198</v>
      </c>
      <c r="K96" s="38">
        <f t="shared" si="49"/>
        <v>252796.74369747902</v>
      </c>
      <c r="L96" s="38">
        <f t="shared" si="49"/>
        <v>261022.53985706437</v>
      </c>
      <c r="M96" s="38">
        <f t="shared" si="49"/>
        <v>257350.90152565876</v>
      </c>
      <c r="N96" s="38">
        <f t="shared" si="49"/>
        <v>256510.08604880804</v>
      </c>
      <c r="O96" s="38">
        <f t="shared" si="49"/>
        <v>248522.38805970148</v>
      </c>
      <c r="P96" s="38">
        <f t="shared" si="49"/>
        <v>246000</v>
      </c>
      <c r="Q96" s="38">
        <f t="shared" si="49"/>
        <v>248050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267803.27868852462</v>
      </c>
      <c r="C97" s="42">
        <f t="shared" si="50"/>
        <v>268438.15384615381</v>
      </c>
      <c r="D97" s="42">
        <f t="shared" si="50"/>
        <v>262404.54545454553</v>
      </c>
      <c r="E97" s="42">
        <f t="shared" si="50"/>
        <v>258235.15151515152</v>
      </c>
      <c r="F97" s="42">
        <f t="shared" si="50"/>
        <v>270744.44444444438</v>
      </c>
      <c r="G97" s="42">
        <f t="shared" si="50"/>
        <v>269001.36986301368</v>
      </c>
      <c r="H97" s="42">
        <f t="shared" si="50"/>
        <v>268910.5263157895</v>
      </c>
      <c r="I97" s="42">
        <f t="shared" si="50"/>
        <v>269440.74074074067</v>
      </c>
      <c r="J97" s="42">
        <f t="shared" si="50"/>
        <v>260190.24390243905</v>
      </c>
      <c r="K97" s="42">
        <f t="shared" si="50"/>
        <v>250421.05263157893</v>
      </c>
      <c r="L97" s="42">
        <f t="shared" si="50"/>
        <v>257139.47368421059</v>
      </c>
      <c r="M97" s="42">
        <f t="shared" si="50"/>
        <v>250227.27272727274</v>
      </c>
      <c r="N97" s="42">
        <f t="shared" si="50"/>
        <v>245068.49315068492</v>
      </c>
      <c r="O97" s="42">
        <f t="shared" si="50"/>
        <v>240885.71428571426</v>
      </c>
      <c r="P97" s="42">
        <f t="shared" si="50"/>
        <v>240483.87096774191</v>
      </c>
      <c r="Q97" s="42">
        <f t="shared" si="50"/>
        <v>238677.96610169491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265435.59870550164</v>
      </c>
      <c r="C98" s="42">
        <f t="shared" si="51"/>
        <v>247414.22222222216</v>
      </c>
      <c r="D98" s="42">
        <f t="shared" si="51"/>
        <v>263545.47619047621</v>
      </c>
      <c r="E98" s="42">
        <f t="shared" si="51"/>
        <v>235577.69696969696</v>
      </c>
      <c r="F98" s="42">
        <f t="shared" si="51"/>
        <v>202112.8395061729</v>
      </c>
      <c r="G98" s="42">
        <f t="shared" si="51"/>
        <v>219470.95238095222</v>
      </c>
      <c r="H98" s="42">
        <f t="shared" si="51"/>
        <v>229262.00589970502</v>
      </c>
      <c r="I98" s="42">
        <f t="shared" si="51"/>
        <v>200778.80952380956</v>
      </c>
      <c r="J98" s="42">
        <f t="shared" si="51"/>
        <v>225224.84848484836</v>
      </c>
      <c r="K98" s="42">
        <f t="shared" si="51"/>
        <v>255805.9523809524</v>
      </c>
      <c r="L98" s="42">
        <f t="shared" si="51"/>
        <v>265941.09034267918</v>
      </c>
      <c r="M98" s="42">
        <f t="shared" si="51"/>
        <v>266057.55894590839</v>
      </c>
      <c r="N98" s="42">
        <f t="shared" si="51"/>
        <v>269165.18122400477</v>
      </c>
      <c r="O98" s="42">
        <f t="shared" si="51"/>
        <v>256875.00000000003</v>
      </c>
      <c r="P98" s="42">
        <f t="shared" si="51"/>
        <v>251606.55737704918</v>
      </c>
      <c r="Q98" s="42">
        <f t="shared" si="51"/>
        <v>257114.75409836066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123189.2195395845</v>
      </c>
      <c r="C100" s="40">
        <f t="shared" si="53"/>
        <v>126047.00854700853</v>
      </c>
      <c r="D100" s="40">
        <f t="shared" si="53"/>
        <v>127449.39271255063</v>
      </c>
      <c r="E100" s="40">
        <f t="shared" si="53"/>
        <v>130076.62835249043</v>
      </c>
      <c r="F100" s="40">
        <f t="shared" si="53"/>
        <v>131674.64114832535</v>
      </c>
      <c r="G100" s="40">
        <f t="shared" si="53"/>
        <v>133212.12121212119</v>
      </c>
      <c r="H100" s="40">
        <f t="shared" si="53"/>
        <v>133451.32743362835</v>
      </c>
      <c r="I100" s="40">
        <f t="shared" si="53"/>
        <v>136393.44262295082</v>
      </c>
      <c r="J100" s="40">
        <f t="shared" si="53"/>
        <v>134683.33333333331</v>
      </c>
      <c r="K100" s="40">
        <f t="shared" si="53"/>
        <v>128905.66037735851</v>
      </c>
      <c r="L100" s="40">
        <f t="shared" si="53"/>
        <v>127962.26415094342</v>
      </c>
      <c r="M100" s="40">
        <f t="shared" si="53"/>
        <v>119634.61538461538</v>
      </c>
      <c r="N100" s="40">
        <f t="shared" si="53"/>
        <v>111636.36363636363</v>
      </c>
      <c r="O100" s="40">
        <f t="shared" si="53"/>
        <v>105212.12121212122</v>
      </c>
      <c r="P100" s="40">
        <f t="shared" si="53"/>
        <v>105255.31914893616</v>
      </c>
      <c r="Q100" s="40">
        <f t="shared" si="53"/>
        <v>115071.42857142858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97214.285714285725</v>
      </c>
      <c r="C101" s="42">
        <f t="shared" si="54"/>
        <v>96898.954703832773</v>
      </c>
      <c r="D101" s="42">
        <f t="shared" si="54"/>
        <v>96943.521594684396</v>
      </c>
      <c r="E101" s="42">
        <f t="shared" si="54"/>
        <v>96304.347826086945</v>
      </c>
      <c r="F101" s="42">
        <f t="shared" si="54"/>
        <v>94037.267080745369</v>
      </c>
      <c r="G101" s="42">
        <f t="shared" si="54"/>
        <v>96442.577030812346</v>
      </c>
      <c r="H101" s="42">
        <f t="shared" si="54"/>
        <v>97090.909090909103</v>
      </c>
      <c r="I101" s="42">
        <f t="shared" si="54"/>
        <v>96779.220779220792</v>
      </c>
      <c r="J101" s="42">
        <f t="shared" si="54"/>
        <v>96519.480519480523</v>
      </c>
      <c r="K101" s="42">
        <f t="shared" si="54"/>
        <v>89313.18681318681</v>
      </c>
      <c r="L101" s="42">
        <f t="shared" si="54"/>
        <v>87307.692307692327</v>
      </c>
      <c r="M101" s="42">
        <f t="shared" si="54"/>
        <v>78714.285714285725</v>
      </c>
      <c r="N101" s="42">
        <f t="shared" si="54"/>
        <v>84939.130434782608</v>
      </c>
      <c r="O101" s="42">
        <f t="shared" si="54"/>
        <v>86361.904761904749</v>
      </c>
      <c r="P101" s="42">
        <f t="shared" si="54"/>
        <v>85242.165242165254</v>
      </c>
      <c r="Q101" s="42">
        <f t="shared" si="54"/>
        <v>81061.224489795917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164749.11366006255</v>
      </c>
      <c r="C102" s="36">
        <f t="shared" si="55"/>
        <v>164597.66040411193</v>
      </c>
      <c r="D102" s="36">
        <f t="shared" si="55"/>
        <v>167199.46719946721</v>
      </c>
      <c r="E102" s="36">
        <f t="shared" si="55"/>
        <v>167967.47967479675</v>
      </c>
      <c r="F102" s="36">
        <f t="shared" si="55"/>
        <v>167007.68619135962</v>
      </c>
      <c r="G102" s="36">
        <f t="shared" si="55"/>
        <v>167938.91293891292</v>
      </c>
      <c r="H102" s="36">
        <f t="shared" si="55"/>
        <v>167931.03448275864</v>
      </c>
      <c r="I102" s="36">
        <f t="shared" si="55"/>
        <v>168912.57995735609</v>
      </c>
      <c r="J102" s="36">
        <f t="shared" si="55"/>
        <v>166975.82417582415</v>
      </c>
      <c r="K102" s="36">
        <f t="shared" si="55"/>
        <v>167031.74603174606</v>
      </c>
      <c r="L102" s="36">
        <f t="shared" si="55"/>
        <v>167111.11111111112</v>
      </c>
      <c r="M102" s="36">
        <f t="shared" si="55"/>
        <v>157523.8095238095</v>
      </c>
      <c r="N102" s="36">
        <f t="shared" si="55"/>
        <v>138878.43833185444</v>
      </c>
      <c r="O102" s="36">
        <f t="shared" si="55"/>
        <v>124447.03595724006</v>
      </c>
      <c r="P102" s="36">
        <f t="shared" si="55"/>
        <v>123634.74620617476</v>
      </c>
      <c r="Q102" s="36">
        <f t="shared" si="55"/>
        <v>139364.43148688049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14454082.30452675</v>
      </c>
      <c r="C105" s="40">
        <f t="shared" si="56"/>
        <v>13903874.509803921</v>
      </c>
      <c r="D105" s="40">
        <f t="shared" si="56"/>
        <v>13357050.193050193</v>
      </c>
      <c r="E105" s="40">
        <f t="shared" si="56"/>
        <v>13028958.174904943</v>
      </c>
      <c r="F105" s="40">
        <f t="shared" si="56"/>
        <v>12578392.592592593</v>
      </c>
      <c r="G105" s="40">
        <f t="shared" si="56"/>
        <v>12990154.981549816</v>
      </c>
      <c r="H105" s="40">
        <f t="shared" si="56"/>
        <v>13685621.818181818</v>
      </c>
      <c r="I105" s="40">
        <f t="shared" si="56"/>
        <v>14993020.134228189</v>
      </c>
      <c r="J105" s="40">
        <f t="shared" si="56"/>
        <v>15950693.333333336</v>
      </c>
      <c r="K105" s="40">
        <f t="shared" si="56"/>
        <v>16141152.542372882</v>
      </c>
      <c r="L105" s="40">
        <f t="shared" si="56"/>
        <v>15324454.237288136</v>
      </c>
      <c r="M105" s="40">
        <f t="shared" si="56"/>
        <v>13176873.333333332</v>
      </c>
      <c r="N105" s="40">
        <f t="shared" si="56"/>
        <v>10718508.361204013</v>
      </c>
      <c r="O105" s="40">
        <f t="shared" si="56"/>
        <v>9984952.3809523806</v>
      </c>
      <c r="P105" s="40">
        <f t="shared" si="56"/>
        <v>10549095.406360423</v>
      </c>
      <c r="Q105" s="40">
        <f t="shared" si="56"/>
        <v>10992614.285714285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8265098.360655738</v>
      </c>
      <c r="C106" s="121">
        <f t="shared" si="57"/>
        <v>8180676.923076923</v>
      </c>
      <c r="D106" s="121">
        <f t="shared" si="57"/>
        <v>8041172.9323308254</v>
      </c>
      <c r="E106" s="121">
        <f t="shared" si="57"/>
        <v>8033693.4306569332</v>
      </c>
      <c r="F106" s="121">
        <f t="shared" si="57"/>
        <v>7667869.5652173907</v>
      </c>
      <c r="G106" s="121">
        <f t="shared" si="57"/>
        <v>7727043.4782608701</v>
      </c>
      <c r="H106" s="121">
        <f t="shared" si="57"/>
        <v>8054287.769784173</v>
      </c>
      <c r="I106" s="121">
        <f t="shared" si="57"/>
        <v>8419872.6114649698</v>
      </c>
      <c r="J106" s="121">
        <f t="shared" si="57"/>
        <v>7893721.5189873418</v>
      </c>
      <c r="K106" s="121">
        <f t="shared" si="57"/>
        <v>7280754.7169811334</v>
      </c>
      <c r="L106" s="121">
        <f t="shared" si="57"/>
        <v>6910150.9433962256</v>
      </c>
      <c r="M106" s="121">
        <f t="shared" si="57"/>
        <v>6494137.4999999991</v>
      </c>
      <c r="N106" s="121">
        <f t="shared" si="57"/>
        <v>6530212.4999999991</v>
      </c>
      <c r="O106" s="121">
        <f t="shared" si="57"/>
        <v>6659850.0000000009</v>
      </c>
      <c r="P106" s="121">
        <f t="shared" si="57"/>
        <v>7196212.4999999991</v>
      </c>
      <c r="Q106" s="121">
        <f t="shared" si="57"/>
        <v>7474575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20694214.876033057</v>
      </c>
      <c r="C107" s="38">
        <f t="shared" si="58"/>
        <v>19856000</v>
      </c>
      <c r="D107" s="38">
        <f t="shared" si="58"/>
        <v>18968253.96825397</v>
      </c>
      <c r="E107" s="38">
        <f t="shared" si="58"/>
        <v>18460317.460317459</v>
      </c>
      <c r="F107" s="38">
        <f t="shared" si="58"/>
        <v>17712121.212121211</v>
      </c>
      <c r="G107" s="38">
        <f t="shared" si="58"/>
        <v>18451127.819548871</v>
      </c>
      <c r="H107" s="38">
        <f t="shared" si="58"/>
        <v>19441176.470588237</v>
      </c>
      <c r="I107" s="38">
        <f t="shared" si="58"/>
        <v>22312056.737588651</v>
      </c>
      <c r="J107" s="38">
        <f t="shared" si="58"/>
        <v>24915492.95774648</v>
      </c>
      <c r="K107" s="38">
        <f t="shared" si="58"/>
        <v>26500000</v>
      </c>
      <c r="L107" s="38">
        <f t="shared" si="58"/>
        <v>25161764.705882352</v>
      </c>
      <c r="M107" s="38">
        <f t="shared" si="58"/>
        <v>20814285.714285713</v>
      </c>
      <c r="N107" s="38">
        <f t="shared" si="58"/>
        <v>15539568.34532374</v>
      </c>
      <c r="O107" s="38">
        <f t="shared" si="58"/>
        <v>13955223.880597014</v>
      </c>
      <c r="P107" s="38">
        <f t="shared" si="58"/>
        <v>14910569.105691057</v>
      </c>
      <c r="Q107" s="38">
        <f t="shared" si="58"/>
        <v>15683333.333333334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19100956.718248256</v>
      </c>
      <c r="C108" s="42">
        <f t="shared" si="59"/>
        <v>18568986.760399923</v>
      </c>
      <c r="D108" s="42">
        <f t="shared" si="59"/>
        <v>17032469.002092041</v>
      </c>
      <c r="E108" s="42">
        <f t="shared" si="59"/>
        <v>16553454.251491804</v>
      </c>
      <c r="F108" s="42">
        <f t="shared" si="59"/>
        <v>17530323.712228447</v>
      </c>
      <c r="G108" s="42">
        <f t="shared" si="59"/>
        <v>17037159.695784334</v>
      </c>
      <c r="H108" s="42">
        <f t="shared" si="59"/>
        <v>17439945.067019504</v>
      </c>
      <c r="I108" s="42">
        <f t="shared" si="59"/>
        <v>21169051.543454807</v>
      </c>
      <c r="J108" s="42">
        <f t="shared" si="59"/>
        <v>22764430.094579015</v>
      </c>
      <c r="K108" s="42">
        <f t="shared" si="59"/>
        <v>22191354.93229451</v>
      </c>
      <c r="L108" s="42">
        <f t="shared" si="59"/>
        <v>21923498.484409615</v>
      </c>
      <c r="M108" s="42">
        <f t="shared" si="59"/>
        <v>18603714.966819156</v>
      </c>
      <c r="N108" s="42">
        <f t="shared" si="59"/>
        <v>13777528.288410058</v>
      </c>
      <c r="O108" s="42">
        <f t="shared" si="59"/>
        <v>12823039.655579081</v>
      </c>
      <c r="P108" s="42">
        <f t="shared" si="59"/>
        <v>13798542.684998605</v>
      </c>
      <c r="Q108" s="42">
        <f t="shared" si="59"/>
        <v>14256139.015828123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22314027.336447608</v>
      </c>
      <c r="C109" s="42">
        <f t="shared" si="60"/>
        <v>21250264.342900086</v>
      </c>
      <c r="D109" s="42">
        <f t="shared" si="60"/>
        <v>21097617.431032088</v>
      </c>
      <c r="E109" s="42">
        <f t="shared" si="60"/>
        <v>20557866.990025684</v>
      </c>
      <c r="F109" s="42">
        <f t="shared" si="60"/>
        <v>17930278.211992528</v>
      </c>
      <c r="G109" s="42">
        <f t="shared" si="60"/>
        <v>20171455.703462392</v>
      </c>
      <c r="H109" s="42">
        <f t="shared" si="60"/>
        <v>21976069.581775296</v>
      </c>
      <c r="I109" s="42">
        <f t="shared" si="60"/>
        <v>23855113.749669343</v>
      </c>
      <c r="J109" s="42">
        <f t="shared" si="60"/>
        <v>27855278.870742016</v>
      </c>
      <c r="K109" s="42">
        <f t="shared" si="60"/>
        <v>31957617.085760288</v>
      </c>
      <c r="L109" s="42">
        <f t="shared" si="60"/>
        <v>29263568.586414482</v>
      </c>
      <c r="M109" s="42">
        <f t="shared" si="60"/>
        <v>23516094.405633733</v>
      </c>
      <c r="N109" s="42">
        <f t="shared" si="60"/>
        <v>17488491.438576754</v>
      </c>
      <c r="O109" s="42">
        <f t="shared" si="60"/>
        <v>15193550.376710379</v>
      </c>
      <c r="P109" s="42">
        <f t="shared" si="60"/>
        <v>16040825.467706338</v>
      </c>
      <c r="Q109" s="42">
        <f t="shared" si="60"/>
        <v>17063734.394526895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55015384.615384616</v>
      </c>
      <c r="C111" s="40">
        <f t="shared" si="62"/>
        <v>57611111.111111112</v>
      </c>
      <c r="D111" s="40">
        <f t="shared" si="62"/>
        <v>58052631.578947373</v>
      </c>
      <c r="E111" s="40">
        <f t="shared" si="62"/>
        <v>57172413.793103442</v>
      </c>
      <c r="F111" s="40">
        <f t="shared" si="62"/>
        <v>52484210.526315793</v>
      </c>
      <c r="G111" s="40">
        <f t="shared" si="62"/>
        <v>54000000</v>
      </c>
      <c r="H111" s="40">
        <f t="shared" si="62"/>
        <v>58495575.221238934</v>
      </c>
      <c r="I111" s="40">
        <f t="shared" si="62"/>
        <v>58590163.934426226</v>
      </c>
      <c r="J111" s="40">
        <f t="shared" si="62"/>
        <v>55200000</v>
      </c>
      <c r="K111" s="40">
        <f t="shared" si="62"/>
        <v>49830188.679245278</v>
      </c>
      <c r="L111" s="40">
        <f t="shared" si="62"/>
        <v>49396226.415094338</v>
      </c>
      <c r="M111" s="40">
        <f t="shared" si="62"/>
        <v>46884615.384615384</v>
      </c>
      <c r="N111" s="40">
        <f t="shared" si="62"/>
        <v>47111111.111111112</v>
      </c>
      <c r="O111" s="40">
        <f t="shared" si="62"/>
        <v>42141414.141414136</v>
      </c>
      <c r="P111" s="40">
        <f t="shared" si="62"/>
        <v>45085106.382978722</v>
      </c>
      <c r="Q111" s="40">
        <f t="shared" si="62"/>
        <v>52000000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46495080.94212465</v>
      </c>
      <c r="C112" s="42">
        <f t="shared" si="63"/>
        <v>50103023.322571062</v>
      </c>
      <c r="D112" s="42">
        <f t="shared" si="63"/>
        <v>49992472.343168519</v>
      </c>
      <c r="E112" s="42">
        <f t="shared" si="63"/>
        <v>51949088.898319259</v>
      </c>
      <c r="F112" s="42">
        <f t="shared" si="63"/>
        <v>50263094.687550709</v>
      </c>
      <c r="G112" s="42">
        <f t="shared" si="63"/>
        <v>52388071.498988912</v>
      </c>
      <c r="H112" s="42">
        <f t="shared" si="63"/>
        <v>57011421.583331399</v>
      </c>
      <c r="I112" s="42">
        <f t="shared" si="63"/>
        <v>61278439.132135384</v>
      </c>
      <c r="J112" s="42">
        <f t="shared" si="63"/>
        <v>58241923.195229881</v>
      </c>
      <c r="K112" s="42">
        <f t="shared" si="63"/>
        <v>50753689.988317139</v>
      </c>
      <c r="L112" s="42">
        <f t="shared" si="63"/>
        <v>49578885.212367848</v>
      </c>
      <c r="M112" s="42">
        <f t="shared" si="63"/>
        <v>45491319.941506967</v>
      </c>
      <c r="N112" s="42">
        <f t="shared" si="63"/>
        <v>43424618.904024139</v>
      </c>
      <c r="O112" s="42">
        <f t="shared" si="63"/>
        <v>38286258.303126201</v>
      </c>
      <c r="P112" s="42">
        <f t="shared" si="63"/>
        <v>44952706.552706562</v>
      </c>
      <c r="Q112" s="42">
        <f t="shared" si="63"/>
        <v>54185165.752444543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68647870.49260056</v>
      </c>
      <c r="C113" s="36">
        <f t="shared" si="64"/>
        <v>67541162.702406019</v>
      </c>
      <c r="D113" s="36">
        <f t="shared" si="64"/>
        <v>68555263.310416773</v>
      </c>
      <c r="E113" s="36">
        <f t="shared" si="64"/>
        <v>63032729.528714977</v>
      </c>
      <c r="F113" s="36">
        <f t="shared" si="64"/>
        <v>54569339.681074843</v>
      </c>
      <c r="G113" s="36">
        <f t="shared" si="64"/>
        <v>55522376.917621575</v>
      </c>
      <c r="H113" s="36">
        <f t="shared" si="64"/>
        <v>59902962.291668504</v>
      </c>
      <c r="I113" s="36">
        <f t="shared" si="64"/>
        <v>56383370.861679912</v>
      </c>
      <c r="J113" s="36">
        <f t="shared" si="64"/>
        <v>52626064.988651641</v>
      </c>
      <c r="K113" s="36">
        <f t="shared" si="64"/>
        <v>48940891.122361273</v>
      </c>
      <c r="L113" s="36">
        <f t="shared" si="64"/>
        <v>49220332.758460596</v>
      </c>
      <c r="M113" s="36">
        <f t="shared" si="64"/>
        <v>48174703.757863924</v>
      </c>
      <c r="N113" s="36">
        <f t="shared" si="64"/>
        <v>50872837.85303659</v>
      </c>
      <c r="O113" s="36">
        <f t="shared" si="64"/>
        <v>46075246.629463054</v>
      </c>
      <c r="P113" s="36">
        <f t="shared" si="64"/>
        <v>45206698.063840918</v>
      </c>
      <c r="Q113" s="36">
        <f t="shared" si="64"/>
        <v>50439167.319682479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0.28708536924934991</v>
      </c>
      <c r="C117" s="119">
        <f t="shared" si="66"/>
        <v>0.29995532349848597</v>
      </c>
      <c r="D117" s="119">
        <f t="shared" si="66"/>
        <v>0.30914392815559349</v>
      </c>
      <c r="E117" s="119">
        <f t="shared" si="66"/>
        <v>0.32119618889306534</v>
      </c>
      <c r="F117" s="119">
        <f t="shared" si="66"/>
        <v>0.31157664260227558</v>
      </c>
      <c r="G117" s="119">
        <f t="shared" si="66"/>
        <v>0.30290665766751546</v>
      </c>
      <c r="H117" s="119">
        <f t="shared" si="66"/>
        <v>0.29747105522292006</v>
      </c>
      <c r="I117" s="119">
        <f t="shared" si="66"/>
        <v>0.2958692187863704</v>
      </c>
      <c r="J117" s="119">
        <f t="shared" si="66"/>
        <v>0.26063820005316385</v>
      </c>
      <c r="K117" s="119">
        <f t="shared" si="66"/>
        <v>0.243117917356205</v>
      </c>
      <c r="L117" s="119">
        <f t="shared" si="66"/>
        <v>0.24303992687880718</v>
      </c>
      <c r="M117" s="119">
        <f t="shared" si="66"/>
        <v>0.26284991229583549</v>
      </c>
      <c r="N117" s="119">
        <f t="shared" si="66"/>
        <v>0.32601813385654294</v>
      </c>
      <c r="O117" s="119">
        <f t="shared" si="66"/>
        <v>0.3629870253742366</v>
      </c>
      <c r="P117" s="119">
        <f t="shared" si="66"/>
        <v>0.38567572655401594</v>
      </c>
      <c r="Q117" s="119">
        <f t="shared" si="66"/>
        <v>0.38855049429292138</v>
      </c>
    </row>
    <row r="118" spans="1:17" ht="11.45" customHeight="1" x14ac:dyDescent="0.25">
      <c r="A118" s="19" t="s">
        <v>20</v>
      </c>
      <c r="B118" s="30">
        <f t="shared" ref="B118:Q118" si="67">IF(B6=0,0,B6/B$4)</f>
        <v>0.71291463075065009</v>
      </c>
      <c r="C118" s="30">
        <f t="shared" si="67"/>
        <v>0.70004467650151403</v>
      </c>
      <c r="D118" s="30">
        <f t="shared" si="67"/>
        <v>0.69085607184440656</v>
      </c>
      <c r="E118" s="30">
        <f t="shared" si="67"/>
        <v>0.67880381110693466</v>
      </c>
      <c r="F118" s="30">
        <f t="shared" si="67"/>
        <v>0.68842335739772431</v>
      </c>
      <c r="G118" s="30">
        <f t="shared" si="67"/>
        <v>0.69709334233248443</v>
      </c>
      <c r="H118" s="30">
        <f t="shared" si="67"/>
        <v>0.70252894477707983</v>
      </c>
      <c r="I118" s="30">
        <f t="shared" si="67"/>
        <v>0.7041307812136296</v>
      </c>
      <c r="J118" s="30">
        <f t="shared" si="67"/>
        <v>0.73936179994683604</v>
      </c>
      <c r="K118" s="30">
        <f t="shared" si="67"/>
        <v>0.75688208264379497</v>
      </c>
      <c r="L118" s="30">
        <f t="shared" si="67"/>
        <v>0.75696007312119284</v>
      </c>
      <c r="M118" s="30">
        <f t="shared" si="67"/>
        <v>0.73715008770416457</v>
      </c>
      <c r="N118" s="30">
        <f t="shared" si="67"/>
        <v>0.67398186614345712</v>
      </c>
      <c r="O118" s="30">
        <f t="shared" si="67"/>
        <v>0.63701297462576334</v>
      </c>
      <c r="P118" s="30">
        <f t="shared" si="67"/>
        <v>0.61432427344598406</v>
      </c>
      <c r="Q118" s="30">
        <f t="shared" si="67"/>
        <v>0.61144950570707868</v>
      </c>
    </row>
    <row r="119" spans="1:17" ht="11.45" customHeight="1" x14ac:dyDescent="0.25">
      <c r="A119" s="62" t="s">
        <v>17</v>
      </c>
      <c r="B119" s="115">
        <f t="shared" ref="B119:Q119" si="68">IF(B7=0,0,B7/B$4)</f>
        <v>0.3317326045735704</v>
      </c>
      <c r="C119" s="115">
        <f t="shared" si="68"/>
        <v>0.34042821169497539</v>
      </c>
      <c r="D119" s="115">
        <f t="shared" si="68"/>
        <v>0.32494601903238374</v>
      </c>
      <c r="E119" s="115">
        <f t="shared" si="68"/>
        <v>0.31883583704694629</v>
      </c>
      <c r="F119" s="115">
        <f t="shared" si="68"/>
        <v>0.3716494739304404</v>
      </c>
      <c r="G119" s="115">
        <f t="shared" si="68"/>
        <v>0.35329413753937311</v>
      </c>
      <c r="H119" s="115">
        <f t="shared" si="68"/>
        <v>0.35217739469465287</v>
      </c>
      <c r="I119" s="115">
        <f t="shared" si="68"/>
        <v>0.38377884452269495</v>
      </c>
      <c r="J119" s="115">
        <f t="shared" si="68"/>
        <v>0.39009448863152424</v>
      </c>
      <c r="K119" s="115">
        <f t="shared" si="68"/>
        <v>0.35419371789013504</v>
      </c>
      <c r="L119" s="115">
        <f t="shared" si="68"/>
        <v>0.3685669752200938</v>
      </c>
      <c r="M119" s="115">
        <f t="shared" si="68"/>
        <v>0.36237378833043216</v>
      </c>
      <c r="N119" s="115">
        <f t="shared" si="68"/>
        <v>0.3138257909938344</v>
      </c>
      <c r="O119" s="115">
        <f t="shared" si="68"/>
        <v>0.30577057991022399</v>
      </c>
      <c r="P119" s="115">
        <f t="shared" si="68"/>
        <v>0.28656507197037095</v>
      </c>
      <c r="Q119" s="115">
        <f t="shared" si="68"/>
        <v>0.27327185978568058</v>
      </c>
    </row>
    <row r="120" spans="1:17" ht="11.45" customHeight="1" x14ac:dyDescent="0.25">
      <c r="A120" s="62" t="s">
        <v>16</v>
      </c>
      <c r="B120" s="115">
        <f t="shared" ref="B120:Q120" si="69">IF(B8=0,0,B8/B$4)</f>
        <v>0.38118202617707969</v>
      </c>
      <c r="C120" s="115">
        <f t="shared" si="69"/>
        <v>0.35961646480653858</v>
      </c>
      <c r="D120" s="115">
        <f t="shared" si="69"/>
        <v>0.36591005281202282</v>
      </c>
      <c r="E120" s="115">
        <f t="shared" si="69"/>
        <v>0.35996797405998837</v>
      </c>
      <c r="F120" s="115">
        <f t="shared" si="69"/>
        <v>0.31677388346728391</v>
      </c>
      <c r="G120" s="115">
        <f t="shared" si="69"/>
        <v>0.34379920479311138</v>
      </c>
      <c r="H120" s="115">
        <f t="shared" si="69"/>
        <v>0.35035155008242697</v>
      </c>
      <c r="I120" s="115">
        <f t="shared" si="69"/>
        <v>0.32035193669093465</v>
      </c>
      <c r="J120" s="115">
        <f t="shared" si="69"/>
        <v>0.3492673113153118</v>
      </c>
      <c r="K120" s="115">
        <f t="shared" si="69"/>
        <v>0.40268836475365993</v>
      </c>
      <c r="L120" s="115">
        <f t="shared" si="69"/>
        <v>0.38839309790109905</v>
      </c>
      <c r="M120" s="115">
        <f t="shared" si="69"/>
        <v>0.37477629937373236</v>
      </c>
      <c r="N120" s="115">
        <f t="shared" si="69"/>
        <v>0.36015607514962267</v>
      </c>
      <c r="O120" s="115">
        <f t="shared" si="69"/>
        <v>0.3312423947155394</v>
      </c>
      <c r="P120" s="115">
        <f t="shared" si="69"/>
        <v>0.3277592014756131</v>
      </c>
      <c r="Q120" s="115">
        <f t="shared" si="69"/>
        <v>0.33817764592139815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0.52007920516917949</v>
      </c>
      <c r="C123" s="115">
        <f t="shared" si="72"/>
        <v>0.4952323906040052</v>
      </c>
      <c r="D123" s="115">
        <f t="shared" si="72"/>
        <v>0.48723397795925805</v>
      </c>
      <c r="E123" s="115">
        <f t="shared" si="72"/>
        <v>0.48042985310066066</v>
      </c>
      <c r="F123" s="115">
        <f t="shared" si="72"/>
        <v>0.46371888400066841</v>
      </c>
      <c r="G123" s="115">
        <f t="shared" si="72"/>
        <v>0.47121545792741354</v>
      </c>
      <c r="H123" s="115">
        <f t="shared" si="72"/>
        <v>0.47437642769791633</v>
      </c>
      <c r="I123" s="115">
        <f t="shared" si="72"/>
        <v>0.47150449807882566</v>
      </c>
      <c r="J123" s="115">
        <f t="shared" si="72"/>
        <v>0.48359084778647993</v>
      </c>
      <c r="K123" s="115">
        <f t="shared" si="72"/>
        <v>0.49965768258093363</v>
      </c>
      <c r="L123" s="115">
        <f t="shared" si="72"/>
        <v>0.49238006704414211</v>
      </c>
      <c r="M123" s="115">
        <f t="shared" si="72"/>
        <v>0.46648195182021085</v>
      </c>
      <c r="N123" s="115">
        <f t="shared" si="72"/>
        <v>0.46552979099511294</v>
      </c>
      <c r="O123" s="115">
        <f t="shared" si="72"/>
        <v>0.45884777448617214</v>
      </c>
      <c r="P123" s="115">
        <f t="shared" si="72"/>
        <v>0.47731755424063121</v>
      </c>
      <c r="Q123" s="115">
        <f t="shared" si="72"/>
        <v>0.43417600763176717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0.47992079483082045</v>
      </c>
      <c r="C124" s="28">
        <f t="shared" si="73"/>
        <v>0.50476760939599485</v>
      </c>
      <c r="D124" s="28">
        <f t="shared" si="73"/>
        <v>0.51276602204074195</v>
      </c>
      <c r="E124" s="28">
        <f t="shared" si="73"/>
        <v>0.51957014689933934</v>
      </c>
      <c r="F124" s="28">
        <f t="shared" si="73"/>
        <v>0.53628111599933159</v>
      </c>
      <c r="G124" s="28">
        <f t="shared" si="73"/>
        <v>0.52878454207258652</v>
      </c>
      <c r="H124" s="28">
        <f t="shared" si="73"/>
        <v>0.52562357230208367</v>
      </c>
      <c r="I124" s="28">
        <f t="shared" si="73"/>
        <v>0.52849550192117434</v>
      </c>
      <c r="J124" s="28">
        <f t="shared" si="73"/>
        <v>0.51640915221352002</v>
      </c>
      <c r="K124" s="28">
        <f t="shared" si="73"/>
        <v>0.50034231741906632</v>
      </c>
      <c r="L124" s="28">
        <f t="shared" si="73"/>
        <v>0.50761993295585783</v>
      </c>
      <c r="M124" s="28">
        <f t="shared" si="73"/>
        <v>0.5335180481797891</v>
      </c>
      <c r="N124" s="28">
        <f t="shared" si="73"/>
        <v>0.53447020900488706</v>
      </c>
      <c r="O124" s="28">
        <f t="shared" si="73"/>
        <v>0.5411522255138278</v>
      </c>
      <c r="P124" s="28">
        <f t="shared" si="73"/>
        <v>0.52268244575936884</v>
      </c>
      <c r="Q124" s="28">
        <f t="shared" si="73"/>
        <v>0.56582399236823289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0.30074929411717694</v>
      </c>
      <c r="C128" s="119">
        <f t="shared" si="75"/>
        <v>0.31341614432056397</v>
      </c>
      <c r="D128" s="119">
        <f t="shared" si="75"/>
        <v>0.31252196999538134</v>
      </c>
      <c r="E128" s="119">
        <f t="shared" si="75"/>
        <v>0.33277400484478575</v>
      </c>
      <c r="F128" s="119">
        <f t="shared" si="75"/>
        <v>0.32050891929286024</v>
      </c>
      <c r="G128" s="119">
        <f t="shared" si="75"/>
        <v>0.31553818043649684</v>
      </c>
      <c r="H128" s="119">
        <f t="shared" si="75"/>
        <v>0.31579897886086344</v>
      </c>
      <c r="I128" s="119">
        <f t="shared" si="75"/>
        <v>0.34398608460531549</v>
      </c>
      <c r="J128" s="119">
        <f t="shared" si="75"/>
        <v>0.318871659247698</v>
      </c>
      <c r="K128" s="119">
        <f t="shared" si="75"/>
        <v>0.30503268870844785</v>
      </c>
      <c r="L128" s="119">
        <f t="shared" si="75"/>
        <v>0.2894272503856184</v>
      </c>
      <c r="M128" s="119">
        <f t="shared" si="75"/>
        <v>0.28202162320628499</v>
      </c>
      <c r="N128" s="119">
        <f t="shared" si="75"/>
        <v>0.29971198936663773</v>
      </c>
      <c r="O128" s="119">
        <f t="shared" si="75"/>
        <v>0.32153673020232582</v>
      </c>
      <c r="P128" s="119">
        <f t="shared" si="75"/>
        <v>0.35605954575194559</v>
      </c>
      <c r="Q128" s="119">
        <f t="shared" si="75"/>
        <v>0.3661615635865299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0.69925070588282312</v>
      </c>
      <c r="C129" s="30">
        <f t="shared" si="76"/>
        <v>0.68658385567943603</v>
      </c>
      <c r="D129" s="30">
        <f t="shared" si="76"/>
        <v>0.6874780300046186</v>
      </c>
      <c r="E129" s="30">
        <f t="shared" si="76"/>
        <v>0.66722599515521419</v>
      </c>
      <c r="F129" s="30">
        <f t="shared" si="76"/>
        <v>0.67949108070713982</v>
      </c>
      <c r="G129" s="30">
        <f t="shared" si="76"/>
        <v>0.68446181956350316</v>
      </c>
      <c r="H129" s="30">
        <f t="shared" si="76"/>
        <v>0.6842010211391365</v>
      </c>
      <c r="I129" s="30">
        <f t="shared" si="76"/>
        <v>0.65601391539468457</v>
      </c>
      <c r="J129" s="30">
        <f t="shared" si="76"/>
        <v>0.68112834075230211</v>
      </c>
      <c r="K129" s="30">
        <f t="shared" si="76"/>
        <v>0.6949673112915522</v>
      </c>
      <c r="L129" s="30">
        <f t="shared" si="76"/>
        <v>0.71057274961438166</v>
      </c>
      <c r="M129" s="30">
        <f t="shared" si="76"/>
        <v>0.71797837679371501</v>
      </c>
      <c r="N129" s="30">
        <f t="shared" si="76"/>
        <v>0.70028801063336232</v>
      </c>
      <c r="O129" s="30">
        <f t="shared" si="76"/>
        <v>0.67846326979767413</v>
      </c>
      <c r="P129" s="30">
        <f t="shared" si="76"/>
        <v>0.64394045424805435</v>
      </c>
      <c r="Q129" s="30">
        <f t="shared" si="76"/>
        <v>0.63383843641347004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0.35406705739515054</v>
      </c>
      <c r="C130" s="115">
        <f t="shared" si="77"/>
        <v>0.3709695914784949</v>
      </c>
      <c r="D130" s="115">
        <f t="shared" si="77"/>
        <v>0.35936348873614576</v>
      </c>
      <c r="E130" s="115">
        <f t="shared" si="77"/>
        <v>0.36473838209244741</v>
      </c>
      <c r="F130" s="115">
        <f t="shared" si="77"/>
        <v>0.41889855102027862</v>
      </c>
      <c r="G130" s="115">
        <f t="shared" si="77"/>
        <v>0.40971494803180364</v>
      </c>
      <c r="H130" s="115">
        <f t="shared" si="77"/>
        <v>0.40894878134023449</v>
      </c>
      <c r="I130" s="115">
        <f t="shared" si="77"/>
        <v>0.42269569082750147</v>
      </c>
      <c r="J130" s="115">
        <f t="shared" si="77"/>
        <v>0.41700605232040233</v>
      </c>
      <c r="K130" s="115">
        <f t="shared" si="77"/>
        <v>0.38471438250456863</v>
      </c>
      <c r="L130" s="115">
        <f t="shared" si="77"/>
        <v>0.39117759445495459</v>
      </c>
      <c r="M130" s="115">
        <f t="shared" si="77"/>
        <v>0.38395736529558322</v>
      </c>
      <c r="N130" s="115">
        <f t="shared" si="77"/>
        <v>0.35137251321039015</v>
      </c>
      <c r="O130" s="115">
        <f t="shared" si="77"/>
        <v>0.34353034818714728</v>
      </c>
      <c r="P130" s="115">
        <f t="shared" si="77"/>
        <v>0.31730954368558695</v>
      </c>
      <c r="Q130" s="115">
        <f t="shared" si="77"/>
        <v>0.29986269104261526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0.34518364848767258</v>
      </c>
      <c r="C131" s="115">
        <f t="shared" si="78"/>
        <v>0.31561426420094119</v>
      </c>
      <c r="D131" s="115">
        <f t="shared" si="78"/>
        <v>0.32811454126847284</v>
      </c>
      <c r="E131" s="115">
        <f t="shared" si="78"/>
        <v>0.30248761306276684</v>
      </c>
      <c r="F131" s="115">
        <f t="shared" si="78"/>
        <v>0.2605925296868612</v>
      </c>
      <c r="G131" s="115">
        <f t="shared" si="78"/>
        <v>0.27474687153169958</v>
      </c>
      <c r="H131" s="115">
        <f t="shared" si="78"/>
        <v>0.27525223979890207</v>
      </c>
      <c r="I131" s="115">
        <f t="shared" si="78"/>
        <v>0.23331822456718315</v>
      </c>
      <c r="J131" s="115">
        <f t="shared" si="78"/>
        <v>0.26412228843189978</v>
      </c>
      <c r="K131" s="115">
        <f t="shared" si="78"/>
        <v>0.31025292878698357</v>
      </c>
      <c r="L131" s="115">
        <f t="shared" si="78"/>
        <v>0.31939515515942701</v>
      </c>
      <c r="M131" s="115">
        <f t="shared" si="78"/>
        <v>0.33402101149813174</v>
      </c>
      <c r="N131" s="115">
        <f t="shared" si="78"/>
        <v>0.34891549742297212</v>
      </c>
      <c r="O131" s="115">
        <f t="shared" si="78"/>
        <v>0.33493292161052679</v>
      </c>
      <c r="P131" s="115">
        <f t="shared" si="78"/>
        <v>0.3266309105624674</v>
      </c>
      <c r="Q131" s="115">
        <f t="shared" si="78"/>
        <v>0.33397574537085484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0.48562833702304992</v>
      </c>
      <c r="C134" s="115">
        <f t="shared" si="81"/>
        <v>0.43776184825515235</v>
      </c>
      <c r="D134" s="115">
        <f t="shared" si="81"/>
        <v>0.43036394990016341</v>
      </c>
      <c r="E134" s="115">
        <f t="shared" si="81"/>
        <v>0.3914580265095729</v>
      </c>
      <c r="F134" s="115">
        <f t="shared" si="81"/>
        <v>0.34580564784053164</v>
      </c>
      <c r="G134" s="115">
        <f t="shared" si="81"/>
        <v>0.35164620898404864</v>
      </c>
      <c r="H134" s="115">
        <f t="shared" si="81"/>
        <v>0.35411140583554379</v>
      </c>
      <c r="I134" s="115">
        <f t="shared" si="81"/>
        <v>0.31988324175824179</v>
      </c>
      <c r="J134" s="115">
        <f t="shared" si="81"/>
        <v>0.32846005621652202</v>
      </c>
      <c r="K134" s="115">
        <f t="shared" si="81"/>
        <v>0.33989210438273665</v>
      </c>
      <c r="L134" s="115">
        <f t="shared" si="81"/>
        <v>0.33470952521380126</v>
      </c>
      <c r="M134" s="115">
        <f t="shared" si="81"/>
        <v>0.31632489034835926</v>
      </c>
      <c r="N134" s="115">
        <f t="shared" si="81"/>
        <v>0.3842704055138555</v>
      </c>
      <c r="O134" s="115">
        <f t="shared" si="81"/>
        <v>0.41456367493233842</v>
      </c>
      <c r="P134" s="115">
        <f t="shared" si="81"/>
        <v>0.38769935677152179</v>
      </c>
      <c r="Q134" s="115">
        <f t="shared" si="81"/>
        <v>0.29351777955129904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0.51437166297695003</v>
      </c>
      <c r="C135" s="28">
        <f t="shared" si="82"/>
        <v>0.56223815174484759</v>
      </c>
      <c r="D135" s="28">
        <f t="shared" si="82"/>
        <v>0.56963605009983664</v>
      </c>
      <c r="E135" s="28">
        <f t="shared" si="82"/>
        <v>0.60854197349042716</v>
      </c>
      <c r="F135" s="28">
        <f t="shared" si="82"/>
        <v>0.65419435215946831</v>
      </c>
      <c r="G135" s="28">
        <f t="shared" si="82"/>
        <v>0.64835379101595136</v>
      </c>
      <c r="H135" s="28">
        <f t="shared" si="82"/>
        <v>0.64588859416445632</v>
      </c>
      <c r="I135" s="28">
        <f t="shared" si="82"/>
        <v>0.68011675824175832</v>
      </c>
      <c r="J135" s="28">
        <f t="shared" si="82"/>
        <v>0.67153994378347792</v>
      </c>
      <c r="K135" s="28">
        <f t="shared" si="82"/>
        <v>0.66010789561726324</v>
      </c>
      <c r="L135" s="28">
        <f t="shared" si="82"/>
        <v>0.66529047478619874</v>
      </c>
      <c r="M135" s="28">
        <f t="shared" si="82"/>
        <v>0.68367510965164069</v>
      </c>
      <c r="N135" s="28">
        <f t="shared" si="82"/>
        <v>0.6157295944861445</v>
      </c>
      <c r="O135" s="28">
        <f t="shared" si="82"/>
        <v>0.58543632506766152</v>
      </c>
      <c r="P135" s="28">
        <f t="shared" si="82"/>
        <v>0.61230064322847821</v>
      </c>
      <c r="Q135" s="28">
        <f t="shared" si="82"/>
        <v>0.70648222044870101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45.839277081810579</v>
      </c>
      <c r="C4" s="166">
        <v>47.000309999999999</v>
      </c>
      <c r="D4" s="166">
        <v>47.836619999999996</v>
      </c>
      <c r="E4" s="166">
        <v>47.996210000000005</v>
      </c>
      <c r="F4" s="166">
        <v>49.398420000000002</v>
      </c>
      <c r="G4" s="166">
        <v>51.587447909021861</v>
      </c>
      <c r="H4" s="166">
        <v>53.499539999999996</v>
      </c>
      <c r="I4" s="166">
        <v>55.198480000000004</v>
      </c>
      <c r="J4" s="166">
        <v>54.211370000000002</v>
      </c>
      <c r="K4" s="166">
        <v>49.389139999999998</v>
      </c>
      <c r="L4" s="166">
        <v>49.537019138453942</v>
      </c>
      <c r="M4" s="166">
        <v>47.147685127811329</v>
      </c>
      <c r="N4" s="166">
        <v>45.285203191248705</v>
      </c>
      <c r="O4" s="166">
        <v>42.800417523434298</v>
      </c>
      <c r="P4" s="166">
        <v>39.145941579963328</v>
      </c>
      <c r="Q4" s="166">
        <v>36.75892300447029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27.540361343764008</v>
      </c>
      <c r="C6" s="75">
        <v>28.599869999999999</v>
      </c>
      <c r="D6" s="75">
        <v>28.540099999999999</v>
      </c>
      <c r="E6" s="75">
        <v>28.596309999999999</v>
      </c>
      <c r="F6" s="75">
        <v>30.59751</v>
      </c>
      <c r="G6" s="75">
        <v>31.623171341603069</v>
      </c>
      <c r="H6" s="75">
        <v>32.59995</v>
      </c>
      <c r="I6" s="75">
        <v>33.698059999999998</v>
      </c>
      <c r="J6" s="75">
        <v>32.601289999999999</v>
      </c>
      <c r="K6" s="75">
        <v>28.600180000000002</v>
      </c>
      <c r="L6" s="75">
        <v>28.565982171687704</v>
      </c>
      <c r="M6" s="75">
        <v>26.511413940456894</v>
      </c>
      <c r="N6" s="75">
        <v>25.508531223576622</v>
      </c>
      <c r="O6" s="75">
        <v>24.481404316243314</v>
      </c>
      <c r="P6" s="75">
        <v>21.424257820376489</v>
      </c>
      <c r="Q6" s="75">
        <v>18.367546104202329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18.298915738046574</v>
      </c>
      <c r="C14" s="74">
        <v>18.400440000000003</v>
      </c>
      <c r="D14" s="74">
        <v>19.296520000000001</v>
      </c>
      <c r="E14" s="74">
        <v>19.399900000000002</v>
      </c>
      <c r="F14" s="74">
        <v>18.800910000000002</v>
      </c>
      <c r="G14" s="74">
        <v>19.964276567418789</v>
      </c>
      <c r="H14" s="74">
        <v>20.89959</v>
      </c>
      <c r="I14" s="74">
        <v>21.500420000000002</v>
      </c>
      <c r="J14" s="74">
        <v>21.61008</v>
      </c>
      <c r="K14" s="74">
        <v>20.788959999999999</v>
      </c>
      <c r="L14" s="74">
        <v>20.971036966766242</v>
      </c>
      <c r="M14" s="74">
        <v>20.636271187354435</v>
      </c>
      <c r="N14" s="74">
        <v>19.776671967672083</v>
      </c>
      <c r="O14" s="74">
        <v>18.319013207190984</v>
      </c>
      <c r="P14" s="74">
        <v>17.721683759586838</v>
      </c>
      <c r="Q14" s="74">
        <v>18.391376900267964</v>
      </c>
    </row>
    <row r="16" spans="1:17" ht="11.45" customHeight="1" x14ac:dyDescent="0.25">
      <c r="A16" s="27" t="s">
        <v>81</v>
      </c>
      <c r="B16" s="68">
        <f t="shared" ref="B16" si="0">SUM(B17,B23)</f>
        <v>45.839277081810579</v>
      </c>
      <c r="C16" s="68">
        <f t="shared" ref="C16:Q16" si="1">SUM(C17,C23)</f>
        <v>47.000309999999999</v>
      </c>
      <c r="D16" s="68">
        <f t="shared" si="1"/>
        <v>47.836619999999996</v>
      </c>
      <c r="E16" s="68">
        <f t="shared" si="1"/>
        <v>47.996210000000005</v>
      </c>
      <c r="F16" s="68">
        <f t="shared" si="1"/>
        <v>49.398420000000002</v>
      </c>
      <c r="G16" s="68">
        <f t="shared" si="1"/>
        <v>51.587447909021861</v>
      </c>
      <c r="H16" s="68">
        <f t="shared" si="1"/>
        <v>53.499539999999996</v>
      </c>
      <c r="I16" s="68">
        <f t="shared" si="1"/>
        <v>55.198479999999996</v>
      </c>
      <c r="J16" s="68">
        <f t="shared" si="1"/>
        <v>54.211370000000002</v>
      </c>
      <c r="K16" s="68">
        <f t="shared" si="1"/>
        <v>49.389139999999998</v>
      </c>
      <c r="L16" s="68">
        <f t="shared" si="1"/>
        <v>49.537019138453942</v>
      </c>
      <c r="M16" s="68">
        <f t="shared" si="1"/>
        <v>47.147685127811329</v>
      </c>
      <c r="N16" s="68">
        <f t="shared" si="1"/>
        <v>45.285203191248705</v>
      </c>
      <c r="O16" s="68">
        <f t="shared" si="1"/>
        <v>42.800417523434298</v>
      </c>
      <c r="P16" s="68">
        <f t="shared" si="1"/>
        <v>39.145941579963328</v>
      </c>
      <c r="Q16" s="68">
        <f t="shared" si="1"/>
        <v>36.75892300447029</v>
      </c>
    </row>
    <row r="17" spans="1:17" ht="11.45" customHeight="1" x14ac:dyDescent="0.25">
      <c r="A17" s="25" t="s">
        <v>39</v>
      </c>
      <c r="B17" s="79">
        <f t="shared" ref="B17" si="2">SUM(B18,B19,B22)</f>
        <v>32.746830129592091</v>
      </c>
      <c r="C17" s="79">
        <f t="shared" ref="C17:Q17" si="3">SUM(C18,C19,C22)</f>
        <v>32.90785080161465</v>
      </c>
      <c r="D17" s="79">
        <f t="shared" si="3"/>
        <v>33.041262432345398</v>
      </c>
      <c r="E17" s="79">
        <f t="shared" si="3"/>
        <v>31.473139137860681</v>
      </c>
      <c r="F17" s="79">
        <f t="shared" si="3"/>
        <v>32.098424217300298</v>
      </c>
      <c r="G17" s="79">
        <f t="shared" si="3"/>
        <v>32.357726430422076</v>
      </c>
      <c r="H17" s="79">
        <f t="shared" si="3"/>
        <v>32.876934413079972</v>
      </c>
      <c r="I17" s="79">
        <f t="shared" si="3"/>
        <v>33.333729773715348</v>
      </c>
      <c r="J17" s="79">
        <f t="shared" si="3"/>
        <v>32.949666671109625</v>
      </c>
      <c r="K17" s="79">
        <f t="shared" si="3"/>
        <v>31.334127691087581</v>
      </c>
      <c r="L17" s="79">
        <f t="shared" si="3"/>
        <v>31.80258040740825</v>
      </c>
      <c r="M17" s="79">
        <f t="shared" si="3"/>
        <v>31.369952517552818</v>
      </c>
      <c r="N17" s="79">
        <f t="shared" si="3"/>
        <v>30.399977883013374</v>
      </c>
      <c r="O17" s="79">
        <f t="shared" si="3"/>
        <v>28.493376811496066</v>
      </c>
      <c r="P17" s="79">
        <f t="shared" si="3"/>
        <v>25.951659365668277</v>
      </c>
      <c r="Q17" s="79">
        <f t="shared" si="3"/>
        <v>25.176804750174082</v>
      </c>
    </row>
    <row r="18" spans="1:17" ht="11.45" customHeight="1" x14ac:dyDescent="0.25">
      <c r="A18" s="91" t="s">
        <v>21</v>
      </c>
      <c r="B18" s="123">
        <v>3.1015686489991454</v>
      </c>
      <c r="C18" s="123">
        <v>3.2631537539823454</v>
      </c>
      <c r="D18" s="123">
        <v>3.311737347437246</v>
      </c>
      <c r="E18" s="123">
        <v>3.3953451026347818</v>
      </c>
      <c r="F18" s="123">
        <v>3.2161344786243204</v>
      </c>
      <c r="G18" s="123">
        <v>3.2254160508597893</v>
      </c>
      <c r="H18" s="123">
        <v>3.3446372201813324</v>
      </c>
      <c r="I18" s="123">
        <v>3.7368277381135493</v>
      </c>
      <c r="J18" s="123">
        <v>3.3842180108560136</v>
      </c>
      <c r="K18" s="123">
        <v>3.0971257496915081</v>
      </c>
      <c r="L18" s="123">
        <v>2.9459997191796599</v>
      </c>
      <c r="M18" s="123">
        <v>2.853422365169771</v>
      </c>
      <c r="N18" s="123">
        <v>3.0499104775984649</v>
      </c>
      <c r="O18" s="123">
        <v>3.1254129760094314</v>
      </c>
      <c r="P18" s="123">
        <v>3.2814332124720571</v>
      </c>
      <c r="Q18" s="123">
        <v>3.3526120909899837</v>
      </c>
    </row>
    <row r="19" spans="1:17" ht="11.45" customHeight="1" x14ac:dyDescent="0.25">
      <c r="A19" s="19" t="s">
        <v>20</v>
      </c>
      <c r="B19" s="76">
        <f t="shared" ref="B19" si="4">SUM(B20:B21)</f>
        <v>29.645261480592943</v>
      </c>
      <c r="C19" s="76">
        <f t="shared" ref="C19:Q19" si="5">SUM(C20:C21)</f>
        <v>29.644697047632306</v>
      </c>
      <c r="D19" s="76">
        <f t="shared" si="5"/>
        <v>29.729525084908154</v>
      </c>
      <c r="E19" s="76">
        <f t="shared" si="5"/>
        <v>28.077794035225899</v>
      </c>
      <c r="F19" s="76">
        <f t="shared" si="5"/>
        <v>28.882289738675979</v>
      </c>
      <c r="G19" s="76">
        <f t="shared" si="5"/>
        <v>29.132310379562284</v>
      </c>
      <c r="H19" s="76">
        <f t="shared" si="5"/>
        <v>29.532297192898639</v>
      </c>
      <c r="I19" s="76">
        <f t="shared" si="5"/>
        <v>29.596902035601801</v>
      </c>
      <c r="J19" s="76">
        <f t="shared" si="5"/>
        <v>29.565448660253615</v>
      </c>
      <c r="K19" s="76">
        <f t="shared" si="5"/>
        <v>28.237001941396073</v>
      </c>
      <c r="L19" s="76">
        <f t="shared" si="5"/>
        <v>28.85658068822859</v>
      </c>
      <c r="M19" s="76">
        <f t="shared" si="5"/>
        <v>28.516530152383048</v>
      </c>
      <c r="N19" s="76">
        <f t="shared" si="5"/>
        <v>27.350067405414908</v>
      </c>
      <c r="O19" s="76">
        <f t="shared" si="5"/>
        <v>25.367963835486634</v>
      </c>
      <c r="P19" s="76">
        <f t="shared" si="5"/>
        <v>22.670226153196221</v>
      </c>
      <c r="Q19" s="76">
        <f t="shared" si="5"/>
        <v>21.824192659184099</v>
      </c>
    </row>
    <row r="20" spans="1:17" ht="11.45" customHeight="1" x14ac:dyDescent="0.25">
      <c r="A20" s="62" t="s">
        <v>118</v>
      </c>
      <c r="B20" s="77">
        <v>18.390979002126073</v>
      </c>
      <c r="C20" s="77">
        <v>19.316760871444735</v>
      </c>
      <c r="D20" s="77">
        <v>18.875618273923408</v>
      </c>
      <c r="E20" s="77">
        <v>18.436876408959762</v>
      </c>
      <c r="F20" s="77">
        <v>20.740710246812636</v>
      </c>
      <c r="G20" s="77">
        <v>20.472772192209906</v>
      </c>
      <c r="H20" s="77">
        <v>20.572332925490507</v>
      </c>
      <c r="I20" s="77">
        <v>21.780878371624176</v>
      </c>
      <c r="J20" s="77">
        <v>20.836942667748829</v>
      </c>
      <c r="K20" s="77">
        <v>18.387131230508732</v>
      </c>
      <c r="L20" s="77">
        <v>18.650866914393298</v>
      </c>
      <c r="M20" s="77">
        <v>17.978689166117988</v>
      </c>
      <c r="N20" s="77">
        <v>16.338063825212522</v>
      </c>
      <c r="O20" s="77">
        <v>15.255798689765477</v>
      </c>
      <c r="P20" s="77">
        <v>13.261345110924466</v>
      </c>
      <c r="Q20" s="77">
        <v>12.365062799312792</v>
      </c>
    </row>
    <row r="21" spans="1:17" ht="11.45" customHeight="1" x14ac:dyDescent="0.25">
      <c r="A21" s="62" t="s">
        <v>16</v>
      </c>
      <c r="B21" s="77">
        <v>11.25428247846687</v>
      </c>
      <c r="C21" s="77">
        <v>10.327936176187569</v>
      </c>
      <c r="D21" s="77">
        <v>10.853906810984746</v>
      </c>
      <c r="E21" s="77">
        <v>9.6409176262661376</v>
      </c>
      <c r="F21" s="77">
        <v>8.1415794918633431</v>
      </c>
      <c r="G21" s="77">
        <v>8.6595381873523767</v>
      </c>
      <c r="H21" s="77">
        <v>8.9599642674081323</v>
      </c>
      <c r="I21" s="77">
        <v>7.8160236639776244</v>
      </c>
      <c r="J21" s="77">
        <v>8.7285059925047861</v>
      </c>
      <c r="K21" s="77">
        <v>9.8498707108873429</v>
      </c>
      <c r="L21" s="77">
        <v>10.205713773835292</v>
      </c>
      <c r="M21" s="77">
        <v>10.53784098626506</v>
      </c>
      <c r="N21" s="77">
        <v>11.012003580202386</v>
      </c>
      <c r="O21" s="77">
        <v>10.112165145721155</v>
      </c>
      <c r="P21" s="77">
        <v>9.408881042271755</v>
      </c>
      <c r="Q21" s="77">
        <v>9.4591298598713074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13.09244695221849</v>
      </c>
      <c r="C23" s="79">
        <f t="shared" ref="C23:Q23" si="7">SUM(C24:C25)</f>
        <v>14.092459198385349</v>
      </c>
      <c r="D23" s="79">
        <f t="shared" si="7"/>
        <v>14.795357567654595</v>
      </c>
      <c r="E23" s="79">
        <f t="shared" si="7"/>
        <v>16.523070862139321</v>
      </c>
      <c r="F23" s="79">
        <f t="shared" si="7"/>
        <v>17.299995782699703</v>
      </c>
      <c r="G23" s="79">
        <f t="shared" si="7"/>
        <v>19.229721478599785</v>
      </c>
      <c r="H23" s="79">
        <f t="shared" si="7"/>
        <v>20.622605586920024</v>
      </c>
      <c r="I23" s="79">
        <f t="shared" si="7"/>
        <v>21.864750226284649</v>
      </c>
      <c r="J23" s="79">
        <f t="shared" si="7"/>
        <v>21.261703328890377</v>
      </c>
      <c r="K23" s="79">
        <f t="shared" si="7"/>
        <v>18.055012308912417</v>
      </c>
      <c r="L23" s="79">
        <f t="shared" si="7"/>
        <v>17.734438731045692</v>
      </c>
      <c r="M23" s="79">
        <f t="shared" si="7"/>
        <v>15.777732610258509</v>
      </c>
      <c r="N23" s="79">
        <f t="shared" si="7"/>
        <v>14.885225308235331</v>
      </c>
      <c r="O23" s="79">
        <f t="shared" si="7"/>
        <v>14.307040711938233</v>
      </c>
      <c r="P23" s="79">
        <f t="shared" si="7"/>
        <v>13.19428221429505</v>
      </c>
      <c r="Q23" s="79">
        <f t="shared" si="7"/>
        <v>11.582118254296205</v>
      </c>
    </row>
    <row r="24" spans="1:17" ht="11.45" customHeight="1" x14ac:dyDescent="0.25">
      <c r="A24" s="116" t="s">
        <v>118</v>
      </c>
      <c r="B24" s="77">
        <v>9.1493823416379296</v>
      </c>
      <c r="C24" s="77">
        <v>9.2831091285552603</v>
      </c>
      <c r="D24" s="77">
        <v>9.6644817260765858</v>
      </c>
      <c r="E24" s="77">
        <v>10.159433591040239</v>
      </c>
      <c r="F24" s="77">
        <v>9.8567997531873637</v>
      </c>
      <c r="G24" s="77">
        <v>11.150399149393163</v>
      </c>
      <c r="H24" s="77">
        <v>12.027617074509488</v>
      </c>
      <c r="I24" s="77">
        <v>11.91718162837582</v>
      </c>
      <c r="J24" s="77">
        <v>11.764347332251178</v>
      </c>
      <c r="K24" s="77">
        <v>10.213048769491266</v>
      </c>
      <c r="L24" s="77">
        <v>9.9151152572944028</v>
      </c>
      <c r="M24" s="77">
        <v>8.5327247743389041</v>
      </c>
      <c r="N24" s="77">
        <v>9.1704673983641012</v>
      </c>
      <c r="O24" s="77">
        <v>9.2256056264778366</v>
      </c>
      <c r="P24" s="77">
        <v>8.1629127094520229</v>
      </c>
      <c r="Q24" s="77">
        <v>6.0024833048895339</v>
      </c>
    </row>
    <row r="25" spans="1:17" ht="11.45" customHeight="1" x14ac:dyDescent="0.25">
      <c r="A25" s="93" t="s">
        <v>16</v>
      </c>
      <c r="B25" s="74">
        <v>3.9430646105805596</v>
      </c>
      <c r="C25" s="74">
        <v>4.8093500698300886</v>
      </c>
      <c r="D25" s="74">
        <v>5.1308758415780087</v>
      </c>
      <c r="E25" s="74">
        <v>6.3636372710990825</v>
      </c>
      <c r="F25" s="74">
        <v>7.4431960295123387</v>
      </c>
      <c r="G25" s="74">
        <v>8.0793223292066241</v>
      </c>
      <c r="H25" s="74">
        <v>8.5949885124105343</v>
      </c>
      <c r="I25" s="74">
        <v>9.9475685979088269</v>
      </c>
      <c r="J25" s="74">
        <v>9.4973559966392003</v>
      </c>
      <c r="K25" s="74">
        <v>7.8419635394211493</v>
      </c>
      <c r="L25" s="74">
        <v>7.8193234737512904</v>
      </c>
      <c r="M25" s="74">
        <v>7.2450078359196048</v>
      </c>
      <c r="N25" s="74">
        <v>5.7147579098712304</v>
      </c>
      <c r="O25" s="74">
        <v>5.0814350854603969</v>
      </c>
      <c r="P25" s="74">
        <v>5.0313695048430267</v>
      </c>
      <c r="Q25" s="74">
        <v>5.5796349494066719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141.95119714744766</v>
      </c>
      <c r="C30" s="79">
        <f>IF(C17=0,"",C17/TrRail_act!C15*100)</f>
        <v>139.92980441058759</v>
      </c>
      <c r="D30" s="79">
        <f>IF(D17=0,"",D17/TrRail_act!D15*100)</f>
        <v>137.12141604085977</v>
      </c>
      <c r="E30" s="79">
        <f>IF(E17=0,"",E17/TrRail_act!E15*100)</f>
        <v>134.70764077507215</v>
      </c>
      <c r="F30" s="79">
        <f>IF(F17=0,"",F17/TrRail_act!F15*100)</f>
        <v>137.95279881254686</v>
      </c>
      <c r="G30" s="79">
        <f>IF(G17=0,"",G17/TrRail_act!G15*100)</f>
        <v>135.02446087118466</v>
      </c>
      <c r="H30" s="79">
        <f>IF(H17=0,"",H17/TrRail_act!H15*100)</f>
        <v>131.5736232207139</v>
      </c>
      <c r="I30" s="79">
        <f>IF(I17=0,"",I17/TrRail_act!I15*100)</f>
        <v>129.1199781399778</v>
      </c>
      <c r="J30" s="79">
        <f>IF(J17=0,"",J17/TrRail_act!J15*100)</f>
        <v>128.80078763936854</v>
      </c>
      <c r="K30" s="79">
        <f>IF(K17=0,"",K17/TrRail_act!K15*100)</f>
        <v>126.67811670865976</v>
      </c>
      <c r="L30" s="79">
        <f>IF(L17=0,"",L17/TrRail_act!L15*100)</f>
        <v>127.31629262462749</v>
      </c>
      <c r="M30" s="79">
        <f>IF(M17=0,"",M17/TrRail_act!M15*100)</f>
        <v>125.02633261281564</v>
      </c>
      <c r="N30" s="79">
        <f>IF(N17=0,"",N17/TrRail_act!N15*100)</f>
        <v>119.41550173610602</v>
      </c>
      <c r="O30" s="79">
        <f>IF(O17=0,"",O17/TrRail_act!O15*100)</f>
        <v>116.09939102218993</v>
      </c>
      <c r="P30" s="79">
        <f>IF(P17=0,"",P17/TrRail_act!P15*100)</f>
        <v>110.45887580421181</v>
      </c>
      <c r="Q30" s="79">
        <f>IF(Q17=0,"",Q17/TrRail_act!Q15*100)</f>
        <v>107.22318455108221</v>
      </c>
    </row>
    <row r="31" spans="1:17" ht="11.45" customHeight="1" x14ac:dyDescent="0.25">
      <c r="A31" s="91" t="s">
        <v>21</v>
      </c>
      <c r="B31" s="123">
        <f>IF(B18=0,"",B18/TrRail_act!B16*100)</f>
        <v>44.704019511207385</v>
      </c>
      <c r="C31" s="123">
        <f>IF(C18=0,"",C18/TrRail_act!C16*100)</f>
        <v>44.27176957012405</v>
      </c>
      <c r="D31" s="123">
        <f>IF(D18=0,"",D18/TrRail_act!D16*100)</f>
        <v>43.976836980421695</v>
      </c>
      <c r="E31" s="123">
        <f>IF(E18=0,"",E18/TrRail_act!E16*100)</f>
        <v>43.670352508267769</v>
      </c>
      <c r="F31" s="123">
        <f>IF(F18=0,"",F18/TrRail_act!F16*100)</f>
        <v>43.126169316452099</v>
      </c>
      <c r="G31" s="123">
        <f>IF(G18=0,"",G18/TrRail_act!G16*100)</f>
        <v>42.654836241033131</v>
      </c>
      <c r="H31" s="123">
        <f>IF(H18=0,"",H18/TrRail_act!H16*100)</f>
        <v>42.385354131012569</v>
      </c>
      <c r="I31" s="123">
        <f>IF(I18=0,"",I18/TrRail_act!I16*100)</f>
        <v>42.07961301829318</v>
      </c>
      <c r="J31" s="123">
        <f>IF(J18=0,"",J18/TrRail_act!J16*100)</f>
        <v>41.486796795423011</v>
      </c>
      <c r="K31" s="123">
        <f>IF(K18=0,"",K18/TrRail_act!K16*100)</f>
        <v>41.048420012409167</v>
      </c>
      <c r="L31" s="123">
        <f>IF(L18=0,"",L18/TrRail_act!L16*100)</f>
        <v>40.748807779646903</v>
      </c>
      <c r="M31" s="123">
        <f>IF(M18=0,"",M18/TrRail_act!M16*100)</f>
        <v>40.324712892043721</v>
      </c>
      <c r="N31" s="123">
        <f>IF(N18=0,"",N18/TrRail_act!N16*100)</f>
        <v>39.973337981928061</v>
      </c>
      <c r="O31" s="123">
        <f>IF(O18=0,"",O18/TrRail_act!O16*100)</f>
        <v>39.606169357120571</v>
      </c>
      <c r="P31" s="123">
        <f>IF(P18=0,"",P18/TrRail_act!P16*100)</f>
        <v>39.226216655034719</v>
      </c>
      <c r="Q31" s="123">
        <f>IF(Q18=0,"",Q18/TrRail_act!Q16*100)</f>
        <v>38.994076809044579</v>
      </c>
    </row>
    <row r="32" spans="1:17" ht="11.45" customHeight="1" x14ac:dyDescent="0.25">
      <c r="A32" s="19" t="s">
        <v>20</v>
      </c>
      <c r="B32" s="76">
        <f>IF(B19=0,"",B19/TrRail_act!B17*100)</f>
        <v>183.77742597057315</v>
      </c>
      <c r="C32" s="76">
        <f>IF(C19=0,"",C19/TrRail_act!C17*100)</f>
        <v>183.59638964264434</v>
      </c>
      <c r="D32" s="76">
        <f>IF(D19=0,"",D19/TrRail_act!D17*100)</f>
        <v>179.46419075056664</v>
      </c>
      <c r="E32" s="76">
        <f>IF(E19=0,"",E19/TrRail_act!E17*100)</f>
        <v>180.1118115159114</v>
      </c>
      <c r="F32" s="76">
        <f>IF(F19=0,"",F19/TrRail_act!F17*100)</f>
        <v>182.68153978196227</v>
      </c>
      <c r="G32" s="76">
        <f>IF(G19=0,"",G19/TrRail_act!G17*100)</f>
        <v>177.60703078280861</v>
      </c>
      <c r="H32" s="76">
        <f>IF(H19=0,"",H19/TrRail_act!H17*100)</f>
        <v>172.73925062361127</v>
      </c>
      <c r="I32" s="76">
        <f>IF(I19=0,"",I19/TrRail_act!I17*100)</f>
        <v>174.76028194788077</v>
      </c>
      <c r="J32" s="76">
        <f>IF(J19=0,"",J19/TrRail_act!J17*100)</f>
        <v>169.67701531945002</v>
      </c>
      <c r="K32" s="76">
        <f>IF(K19=0,"",K19/TrRail_act!K17*100)</f>
        <v>164.26241195846674</v>
      </c>
      <c r="L32" s="76">
        <f>IF(L19=0,"",L19/TrRail_act!L17*100)</f>
        <v>162.57656558763998</v>
      </c>
      <c r="M32" s="76">
        <f>IF(M19=0,"",M19/TrRail_act!M17*100)</f>
        <v>158.29709542955831</v>
      </c>
      <c r="N32" s="76">
        <f>IF(N19=0,"",N19/TrRail_act!N17*100)</f>
        <v>153.41546828818304</v>
      </c>
      <c r="O32" s="76">
        <f>IF(O19=0,"",O19/TrRail_act!O17*100)</f>
        <v>152.3509929462893</v>
      </c>
      <c r="P32" s="76">
        <f>IF(P19=0,"",P19/TrRail_act!P17*100)</f>
        <v>149.84616401081513</v>
      </c>
      <c r="Q32" s="76">
        <f>IF(Q19=0,"",Q19/TrRail_act!Q17*100)</f>
        <v>146.63839722625883</v>
      </c>
    </row>
    <row r="33" spans="1:17" ht="11.45" customHeight="1" x14ac:dyDescent="0.25">
      <c r="A33" s="62" t="s">
        <v>17</v>
      </c>
      <c r="B33" s="77">
        <f>IF(B20=0,"",B20/TrRail_act!B18*100)</f>
        <v>225.15890061368844</v>
      </c>
      <c r="C33" s="77">
        <f>IF(C20=0,"",C20/TrRail_act!C18*100)</f>
        <v>221.41482663756079</v>
      </c>
      <c r="D33" s="77">
        <f>IF(D20=0,"",D20/TrRail_act!D18*100)</f>
        <v>217.97962057109834</v>
      </c>
      <c r="E33" s="77">
        <f>IF(E20=0,"",E20/TrRail_act!E18*100)</f>
        <v>216.35057087925219</v>
      </c>
      <c r="F33" s="77">
        <f>IF(F20=0,"",F20/TrRail_act!F18*100)</f>
        <v>212.79507373509912</v>
      </c>
      <c r="G33" s="77">
        <f>IF(G20=0,"",G20/TrRail_act!G18*100)</f>
        <v>208.5111568633852</v>
      </c>
      <c r="H33" s="77">
        <f>IF(H20=0,"",H20/TrRail_act!H18*100)</f>
        <v>201.32242112902458</v>
      </c>
      <c r="I33" s="77">
        <f>IF(I20=0,"",I20/TrRail_act!I18*100)</f>
        <v>199.59842171140207</v>
      </c>
      <c r="J33" s="77">
        <f>IF(J20=0,"",J20/TrRail_act!J18*100)</f>
        <v>195.32558416682753</v>
      </c>
      <c r="K33" s="77">
        <f>IF(K20=0,"",K20/TrRail_act!K18*100)</f>
        <v>193.22332104359742</v>
      </c>
      <c r="L33" s="77">
        <f>IF(L20=0,"",L20/TrRail_act!L18*100)</f>
        <v>190.87395652976875</v>
      </c>
      <c r="M33" s="77">
        <f>IF(M20=0,"",M20/TrRail_act!M18*100)</f>
        <v>186.62191946145569</v>
      </c>
      <c r="N33" s="77">
        <f>IF(N20=0,"",N20/TrRail_act!N18*100)</f>
        <v>182.65023840371742</v>
      </c>
      <c r="O33" s="77">
        <f>IF(O20=0,"",O20/TrRail_act!O18*100)</f>
        <v>180.94886359584248</v>
      </c>
      <c r="P33" s="77">
        <f>IF(P20=0,"",P20/TrRail_act!P18*100)</f>
        <v>177.88524629006665</v>
      </c>
      <c r="Q33" s="77">
        <f>IF(Q20=0,"",Q20/TrRail_act!Q18*100)</f>
        <v>175.61515124716362</v>
      </c>
    </row>
    <row r="34" spans="1:17" ht="11.45" customHeight="1" x14ac:dyDescent="0.25">
      <c r="A34" s="62" t="s">
        <v>16</v>
      </c>
      <c r="B34" s="77">
        <f>IF(B21=0,"",B21/TrRail_act!B19*100)</f>
        <v>141.33098616453717</v>
      </c>
      <c r="C34" s="77">
        <f>IF(C21=0,"",C21/TrRail_act!C19*100)</f>
        <v>139.14500796039172</v>
      </c>
      <c r="D34" s="77">
        <f>IF(D21=0,"",D21/TrRail_act!D19*100)</f>
        <v>137.28063138446919</v>
      </c>
      <c r="E34" s="77">
        <f>IF(E21=0,"",E21/TrRail_act!E19*100)</f>
        <v>136.41525705078774</v>
      </c>
      <c r="F34" s="77">
        <f>IF(F21=0,"",F21/TrRail_act!F19*100)</f>
        <v>134.27448930270597</v>
      </c>
      <c r="G34" s="77">
        <f>IF(G21=0,"",G21/TrRail_act!G19*100)</f>
        <v>131.52140170728023</v>
      </c>
      <c r="H34" s="77">
        <f>IF(H21=0,"",H21/TrRail_act!H19*100)</f>
        <v>130.27255624332622</v>
      </c>
      <c r="I34" s="77">
        <f>IF(I21=0,"",I21/TrRail_act!I19*100)</f>
        <v>129.76176258366138</v>
      </c>
      <c r="J34" s="77">
        <f>IF(J21=0,"",J21/TrRail_act!J19*100)</f>
        <v>129.1821047755007</v>
      </c>
      <c r="K34" s="77">
        <f>IF(K21=0,"",K21/TrRail_act!K19*100)</f>
        <v>128.3508146078201</v>
      </c>
      <c r="L34" s="77">
        <f>IF(L21=0,"",L21/TrRail_act!L19*100)</f>
        <v>127.91947971992205</v>
      </c>
      <c r="M34" s="77">
        <f>IF(M21=0,"",M21/TrRail_act!M19*100)</f>
        <v>125.7376921783375</v>
      </c>
      <c r="N34" s="77">
        <f>IF(N21=0,"",N21/TrRail_act!N19*100)</f>
        <v>123.97483087169493</v>
      </c>
      <c r="O34" s="77">
        <f>IF(O21=0,"",O21/TrRail_act!O19*100)</f>
        <v>123.01904070220382</v>
      </c>
      <c r="P34" s="77">
        <f>IF(P21=0,"",P21/TrRail_act!P19*100)</f>
        <v>122.60725882553758</v>
      </c>
      <c r="Q34" s="77">
        <f>IF(Q21=0,"",Q21/TrRail_act!Q19*100)</f>
        <v>120.62139581575246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327.01280445832867</v>
      </c>
      <c r="C36" s="79">
        <f>IF(C23=0,"",C23/TrRail_act!C21*100)</f>
        <v>310.56445088830236</v>
      </c>
      <c r="D36" s="79">
        <f>IF(D23=0,"",D23/TrRail_act!D21*100)</f>
        <v>305.49499424953893</v>
      </c>
      <c r="E36" s="79">
        <f>IF(E23=0,"",E23/TrRail_act!E21*100)</f>
        <v>292.01303438243275</v>
      </c>
      <c r="F36" s="79">
        <f>IF(F23=0,"",F23/TrRail_act!F21*100)</f>
        <v>276.59876978153596</v>
      </c>
      <c r="G36" s="79">
        <f>IF(G23=0,"",G23/TrRail_act!G21*100)</f>
        <v>274.9602707196122</v>
      </c>
      <c r="H36" s="79">
        <f>IF(H23=0,"",H23/TrRail_act!H21*100)</f>
        <v>273.50935791671117</v>
      </c>
      <c r="I36" s="79">
        <f>IF(I23=0,"",I23/TrRail_act!I21*100)</f>
        <v>262.79747868130585</v>
      </c>
      <c r="J36" s="79">
        <f>IF(J23=0,"",J23/TrRail_act!J21*100)</f>
        <v>263.10732989593339</v>
      </c>
      <c r="K36" s="79">
        <f>IF(K23=0,"",K23/TrRail_act!K21*100)</f>
        <v>264.27125744895221</v>
      </c>
      <c r="L36" s="79">
        <f>IF(L23=0,"",L23/TrRail_act!L21*100)</f>
        <v>261.49275628200661</v>
      </c>
      <c r="M36" s="79">
        <f>IF(M23=0,"",M23/TrRail_act!M21*100)</f>
        <v>253.62052098149027</v>
      </c>
      <c r="N36" s="79">
        <f>IF(N23=0,"",N23/TrRail_act!N21*100)</f>
        <v>269.36708845883697</v>
      </c>
      <c r="O36" s="79">
        <f>IF(O23=0,"",O23/TrRail_act!O21*100)</f>
        <v>274.71276328606439</v>
      </c>
      <c r="P36" s="79">
        <f>IF(P23=0,"",P23/TrRail_act!P21*100)</f>
        <v>266.71279996553568</v>
      </c>
      <c r="Q36" s="79">
        <f>IF(Q23=0,"",Q23/TrRail_act!Q21*100)</f>
        <v>239.64656019648675</v>
      </c>
    </row>
    <row r="37" spans="1:17" ht="11.45" customHeight="1" x14ac:dyDescent="0.25">
      <c r="A37" s="116" t="s">
        <v>17</v>
      </c>
      <c r="B37" s="77">
        <f>IF(B24=0,"",B24/TrRail_act!B22*100)</f>
        <v>470.5780778212013</v>
      </c>
      <c r="C37" s="77">
        <f>IF(C24=0,"",C24/TrRail_act!C22*100)</f>
        <v>467.32660122176776</v>
      </c>
      <c r="D37" s="77">
        <f>IF(D24=0,"",D24/TrRail_act!D22*100)</f>
        <v>463.68315341011714</v>
      </c>
      <c r="E37" s="77">
        <f>IF(E24=0,"",E24/TrRail_act!E22*100)</f>
        <v>458.66517341039457</v>
      </c>
      <c r="F37" s="77">
        <f>IF(F24=0,"",F24/TrRail_act!F22*100)</f>
        <v>455.73050378012903</v>
      </c>
      <c r="G37" s="77">
        <f>IF(G24=0,"",G24/TrRail_act!G22*100)</f>
        <v>453.39990732356739</v>
      </c>
      <c r="H37" s="77">
        <f>IF(H24=0,"",H24/TrRail_act!H22*100)</f>
        <v>450.47254960709688</v>
      </c>
      <c r="I37" s="77">
        <f>IF(I24=0,"",I24/TrRail_act!I22*100)</f>
        <v>447.77386687402429</v>
      </c>
      <c r="J37" s="77">
        <f>IF(J24=0,"",J24/TrRail_act!J22*100)</f>
        <v>443.22083598362889</v>
      </c>
      <c r="K37" s="77">
        <f>IF(K24=0,"",K24/TrRail_act!K22*100)</f>
        <v>439.81138964281064</v>
      </c>
      <c r="L37" s="77">
        <f>IF(L24=0,"",L24/TrRail_act!L22*100)</f>
        <v>436.78921838301329</v>
      </c>
      <c r="M37" s="77">
        <f>IF(M24=0,"",M24/TrRail_act!M22*100)</f>
        <v>433.60488871413668</v>
      </c>
      <c r="N37" s="77">
        <f>IF(N24=0,"",N24/TrRail_act!N22*100)</f>
        <v>431.86066781812923</v>
      </c>
      <c r="O37" s="77">
        <f>IF(O24=0,"",O24/TrRail_act!O22*100)</f>
        <v>427.29977537722669</v>
      </c>
      <c r="P37" s="77">
        <f>IF(P24=0,"",P24/TrRail_act!P22*100)</f>
        <v>425.60641132169633</v>
      </c>
      <c r="Q37" s="77">
        <f>IF(Q24=0,"",Q24/TrRail_act!Q22*100)</f>
        <v>423.13578181497223</v>
      </c>
    </row>
    <row r="38" spans="1:17" ht="11.45" customHeight="1" x14ac:dyDescent="0.25">
      <c r="A38" s="93" t="s">
        <v>16</v>
      </c>
      <c r="B38" s="74">
        <f>IF(B25=0,"",B25/TrRail_act!B23*100)</f>
        <v>191.47002483869088</v>
      </c>
      <c r="C38" s="74">
        <f>IF(C25=0,"",C25/TrRail_act!C23*100)</f>
        <v>188.5085419225716</v>
      </c>
      <c r="D38" s="74">
        <f>IF(D25=0,"",D25/TrRail_act!D23*100)</f>
        <v>185.98275307054323</v>
      </c>
      <c r="E38" s="74">
        <f>IF(E25=0,"",E25/TrRail_act!E23*100)</f>
        <v>184.81037573375843</v>
      </c>
      <c r="F38" s="74">
        <f>IF(F25=0,"",F25/TrRail_act!F23*100)</f>
        <v>181.9101422816131</v>
      </c>
      <c r="G38" s="74">
        <f>IF(G25=0,"",G25/TrRail_act!G23*100)</f>
        <v>178.18036040868697</v>
      </c>
      <c r="H38" s="74">
        <f>IF(H25=0,"",H25/TrRail_act!H23*100)</f>
        <v>176.48847048070908</v>
      </c>
      <c r="I38" s="74">
        <f>IF(I25=0,"",I25/TrRail_act!I23*100)</f>
        <v>175.79646600697242</v>
      </c>
      <c r="J38" s="74">
        <f>IF(J25=0,"",J25/TrRail_act!J23*100)</f>
        <v>175.01116691624611</v>
      </c>
      <c r="K38" s="74">
        <f>IF(K25=0,"",K25/TrRail_act!K23*100)</f>
        <v>173.88496555465184</v>
      </c>
      <c r="L38" s="74">
        <f>IF(L25=0,"",L25/TrRail_act!L23*100)</f>
        <v>173.30060890406227</v>
      </c>
      <c r="M38" s="74">
        <f>IF(M25=0,"",M25/TrRail_act!M23*100)</f>
        <v>170.34480334353498</v>
      </c>
      <c r="N38" s="74">
        <f>IF(N25=0,"",N25/TrRail_act!N23*100)</f>
        <v>167.95654364670489</v>
      </c>
      <c r="O38" s="74">
        <f>IF(O25=0,"",O25/TrRail_act!O23*100)</f>
        <v>166.66167425918087</v>
      </c>
      <c r="P38" s="74">
        <f>IF(P25=0,"",P25/TrRail_act!P23*100)</f>
        <v>166.10380730945465</v>
      </c>
      <c r="Q38" s="74">
        <f>IF(Q25=0,"",Q25/TrRail_act!Q23*100)</f>
        <v>163.41343310257602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18.646720694961989</v>
      </c>
      <c r="C41" s="79">
        <f>IF(C17=0,"",C17/TrRail_act!C4*1000)</f>
        <v>18.563227855581321</v>
      </c>
      <c r="D41" s="79">
        <f>IF(D17=0,"",D17/TrRail_act!D4*1000)</f>
        <v>19.101888512795234</v>
      </c>
      <c r="E41" s="79">
        <f>IF(E17=0,"",E17/TrRail_act!E4*1000)</f>
        <v>18.36980807762567</v>
      </c>
      <c r="F41" s="79">
        <f>IF(F17=0,"",F17/TrRail_act!F4*1000)</f>
        <v>18.902741631180746</v>
      </c>
      <c r="G41" s="79">
        <f>IF(G17=0,"",G17/TrRail_act!G4*1000)</f>
        <v>18.383337952455662</v>
      </c>
      <c r="H41" s="79">
        <f>IF(H17=0,"",H17/TrRail_act!H4*1000)</f>
        <v>17.471254191169692</v>
      </c>
      <c r="I41" s="79">
        <f>IF(I17=0,"",I17/TrRail_act!I4*1000)</f>
        <v>14.921363754818952</v>
      </c>
      <c r="J41" s="79">
        <f>IF(J17=0,"",J17/TrRail_act!J4*1000)</f>
        <v>13.771466849971672</v>
      </c>
      <c r="K41" s="79">
        <f>IF(K17=0,"",K17/TrRail_act!K4*1000)</f>
        <v>13.161065385492217</v>
      </c>
      <c r="L41" s="79">
        <f>IF(L17=0,"",L17/TrRail_act!L4*1000)</f>
        <v>14.069715716326337</v>
      </c>
      <c r="M41" s="79">
        <f>IF(M17=0,"",M17/TrRail_act!M4*1000)</f>
        <v>15.871217055311966</v>
      </c>
      <c r="N41" s="79">
        <f>IF(N17=0,"",N17/TrRail_act!N4*1000)</f>
        <v>18.971327615104794</v>
      </c>
      <c r="O41" s="79">
        <f>IF(O17=0,"",O17/TrRail_act!O4*1000)</f>
        <v>19.412460662913215</v>
      </c>
      <c r="P41" s="79">
        <f>IF(P17=0,"",P17/TrRail_act!P4*1000)</f>
        <v>17.38575167342621</v>
      </c>
      <c r="Q41" s="79">
        <f>IF(Q17=0,"",Q17/TrRail_act!Q4*1000)</f>
        <v>16.359558788286474</v>
      </c>
    </row>
    <row r="42" spans="1:17" ht="11.45" customHeight="1" x14ac:dyDescent="0.25">
      <c r="A42" s="91" t="s">
        <v>21</v>
      </c>
      <c r="B42" s="123">
        <f>IF(B18=0,"",B18/TrRail_act!B5*1000)</f>
        <v>6.1518188253571608</v>
      </c>
      <c r="C42" s="123">
        <f>IF(C18=0,"",C18/TrRail_act!C5*1000)</f>
        <v>6.1367006566737849</v>
      </c>
      <c r="D42" s="123">
        <f>IF(D18=0,"",D18/TrRail_act!D5*1000)</f>
        <v>6.1931961959637176</v>
      </c>
      <c r="E42" s="123">
        <f>IF(E18=0,"",E18/TrRail_act!E5*1000)</f>
        <v>6.169899588293795</v>
      </c>
      <c r="F42" s="123">
        <f>IF(F18=0,"",F18/TrRail_act!F5*1000)</f>
        <v>6.0786955517835963</v>
      </c>
      <c r="G42" s="123">
        <f>IF(G18=0,"",G18/TrRail_act!G5*1000)</f>
        <v>6.0495531426606144</v>
      </c>
      <c r="H42" s="123">
        <f>IF(H18=0,"",H18/TrRail_act!H5*1000)</f>
        <v>5.9749884688638648</v>
      </c>
      <c r="I42" s="123">
        <f>IF(I18=0,"",I18/TrRail_act!I5*1000)</f>
        <v>5.6536367376445611</v>
      </c>
      <c r="J42" s="123">
        <f>IF(J18=0,"",J18/TrRail_act!J5*1000)</f>
        <v>5.4268702748154496</v>
      </c>
      <c r="K42" s="123">
        <f>IF(K18=0,"",K18/TrRail_act!K5*1000)</f>
        <v>5.3507580071378111</v>
      </c>
      <c r="L42" s="123">
        <f>IF(L18=0,"",L18/TrRail_act!L5*1000)</f>
        <v>5.3626325307216618</v>
      </c>
      <c r="M42" s="123">
        <f>IF(M18=0,"",M18/TrRail_act!M5*1000)</f>
        <v>5.4923043382777372</v>
      </c>
      <c r="N42" s="123">
        <f>IF(N18=0,"",N18/TrRail_act!N5*1000)</f>
        <v>5.8380766276718896</v>
      </c>
      <c r="O42" s="123">
        <f>IF(O18=0,"",O18/TrRail_act!O5*1000)</f>
        <v>5.8661474658014656</v>
      </c>
      <c r="P42" s="123">
        <f>IF(P18=0,"",P18/TrRail_act!P5*1000)</f>
        <v>5.6999310617773897</v>
      </c>
      <c r="Q42" s="123">
        <f>IF(Q18=0,"",Q18/TrRail_act!Q5*1000)</f>
        <v>5.6066935093132111</v>
      </c>
    </row>
    <row r="43" spans="1:17" ht="11.45" customHeight="1" x14ac:dyDescent="0.25">
      <c r="A43" s="19" t="s">
        <v>20</v>
      </c>
      <c r="B43" s="76">
        <f>IF(B19=0,"",B19/TrRail_act!B6*1000)</f>
        <v>23.678323866288292</v>
      </c>
      <c r="C43" s="76">
        <f>IF(C19=0,"",C19/TrRail_act!C6*1000)</f>
        <v>23.887749434030866</v>
      </c>
      <c r="D43" s="76">
        <f>IF(D19=0,"",D19/TrRail_act!D6*1000)</f>
        <v>24.878263669379209</v>
      </c>
      <c r="E43" s="76">
        <f>IF(E19=0,"",E19/TrRail_act!E6*1000)</f>
        <v>24.142557209996475</v>
      </c>
      <c r="F43" s="76">
        <f>IF(F19=0,"",F19/TrRail_act!F6*1000)</f>
        <v>24.706834678080394</v>
      </c>
      <c r="G43" s="76">
        <f>IF(G19=0,"",G19/TrRail_act!G6*1000)</f>
        <v>23.742714245772031</v>
      </c>
      <c r="H43" s="76">
        <f>IF(H19=0,"",H19/TrRail_act!H6*1000)</f>
        <v>22.339105289635881</v>
      </c>
      <c r="I43" s="76">
        <f>IF(I19=0,"",I19/TrRail_act!I6*1000)</f>
        <v>18.815576627846024</v>
      </c>
      <c r="J43" s="76">
        <f>IF(J19=0,"",J19/TrRail_act!J6*1000)</f>
        <v>16.713085732195374</v>
      </c>
      <c r="K43" s="76">
        <f>IF(K19=0,"",K19/TrRail_act!K6*1000)</f>
        <v>15.669812398111029</v>
      </c>
      <c r="L43" s="76">
        <f>IF(L19=0,"",L19/TrRail_act!L6*1000)</f>
        <v>16.865330618485441</v>
      </c>
      <c r="M43" s="76">
        <f>IF(M19=0,"",M19/TrRail_act!M6*1000)</f>
        <v>19.57208658365343</v>
      </c>
      <c r="N43" s="76">
        <f>IF(N19=0,"",N19/TrRail_act!N6*1000)</f>
        <v>25.324136486495284</v>
      </c>
      <c r="O43" s="76">
        <f>IF(O19=0,"",O19/TrRail_act!O6*1000)</f>
        <v>27.131512123515119</v>
      </c>
      <c r="P43" s="76">
        <f>IF(P19=0,"",P19/TrRail_act!P6*1000)</f>
        <v>24.722165924968618</v>
      </c>
      <c r="Q43" s="76">
        <f>IF(Q19=0,"",Q19/TrRail_act!Q6*1000)</f>
        <v>23.192553304127632</v>
      </c>
    </row>
    <row r="44" spans="1:17" ht="11.45" customHeight="1" x14ac:dyDescent="0.25">
      <c r="A44" s="62" t="s">
        <v>17</v>
      </c>
      <c r="B44" s="77">
        <f>IF(B20=0,"",B20/TrRail_act!B7*1000)</f>
        <v>31.568205037940825</v>
      </c>
      <c r="C44" s="77">
        <f>IF(C20=0,"",C20/TrRail_act!C7*1000)</f>
        <v>32.008309372865824</v>
      </c>
      <c r="D44" s="77">
        <f>IF(D20=0,"",D20/TrRail_act!D7*1000)</f>
        <v>33.582238281066481</v>
      </c>
      <c r="E44" s="77">
        <f>IF(E20=0,"",E20/TrRail_act!E7*1000)</f>
        <v>33.750854415390833</v>
      </c>
      <c r="F44" s="77">
        <f>IF(F20=0,"",F20/TrRail_act!F7*1000)</f>
        <v>32.864814686071902</v>
      </c>
      <c r="G44" s="77">
        <f>IF(G20=0,"",G20/TrRail_act!G7*1000)</f>
        <v>32.922029158329231</v>
      </c>
      <c r="H44" s="77">
        <f>IF(H20=0,"",H20/TrRail_act!H7*1000)</f>
        <v>31.042367402495028</v>
      </c>
      <c r="I44" s="77">
        <f>IF(I20=0,"",I20/TrRail_act!I7*1000)</f>
        <v>25.404986371829661</v>
      </c>
      <c r="J44" s="77">
        <f>IF(J20=0,"",J20/TrRail_act!J7*1000)</f>
        <v>22.325097168523296</v>
      </c>
      <c r="K44" s="77">
        <f>IF(K20=0,"",K20/TrRail_act!K7*1000)</f>
        <v>21.804521443749504</v>
      </c>
      <c r="L44" s="77">
        <f>IF(L20=0,"",L20/TrRail_act!L7*1000)</f>
        <v>22.387498399030878</v>
      </c>
      <c r="M44" s="77">
        <f>IF(M20=0,"",M20/TrRail_act!M7*1000)</f>
        <v>25.101381106546359</v>
      </c>
      <c r="N44" s="77">
        <f>IF(N20=0,"",N20/TrRail_act!N7*1000)</f>
        <v>32.489005111945197</v>
      </c>
      <c r="O44" s="77">
        <f>IF(O20=0,"",O20/TrRail_act!O7*1000)</f>
        <v>33.99193750251596</v>
      </c>
      <c r="P44" s="77">
        <f>IF(P20=0,"",P20/TrRail_act!P7*1000)</f>
        <v>31.002210590248069</v>
      </c>
      <c r="Q44" s="77">
        <f>IF(Q20=0,"",Q20/TrRail_act!Q7*1000)</f>
        <v>29.401696398847669</v>
      </c>
    </row>
    <row r="45" spans="1:17" ht="11.45" customHeight="1" x14ac:dyDescent="0.25">
      <c r="A45" s="62" t="s">
        <v>16</v>
      </c>
      <c r="B45" s="77">
        <f>IF(B21=0,"",B21/TrRail_act!B8*1000)</f>
        <v>16.811969602164687</v>
      </c>
      <c r="C45" s="77">
        <f>IF(C21=0,"",C21/TrRail_act!C8*1000)</f>
        <v>16.200482669349682</v>
      </c>
      <c r="D45" s="77">
        <f>IF(D21=0,"",D21/TrRail_act!D8*1000)</f>
        <v>17.148708610448651</v>
      </c>
      <c r="E45" s="77">
        <f>IF(E21=0,"",E21/TrRail_act!E8*1000)</f>
        <v>15.63216266704411</v>
      </c>
      <c r="F45" s="77">
        <f>IF(F21=0,"",F21/TrRail_act!F8*1000)</f>
        <v>15.135625886752665</v>
      </c>
      <c r="G45" s="77">
        <f>IF(G21=0,"",G21/TrRail_act!G8*1000)</f>
        <v>14.309888049487647</v>
      </c>
      <c r="H45" s="77">
        <f>IF(H21=0,"",H21/TrRail_act!H8*1000)</f>
        <v>13.590486436571609</v>
      </c>
      <c r="I45" s="77">
        <f>IF(I21=0,"",I21/TrRail_act!I8*1000)</f>
        <v>10.921520847336087</v>
      </c>
      <c r="J45" s="77">
        <f>IF(J21=0,"",J21/TrRail_act!J8*1000)</f>
        <v>10.445065048541341</v>
      </c>
      <c r="K45" s="77">
        <f>IF(K21=0,"",K21/TrRail_act!K8*1000)</f>
        <v>10.273889408435961</v>
      </c>
      <c r="L45" s="77">
        <f>IF(L21=0,"",L21/TrRail_act!L8*1000)</f>
        <v>11.625050380416535</v>
      </c>
      <c r="M45" s="77">
        <f>IF(M21=0,"",M21/TrRail_act!M8*1000)</f>
        <v>14.225773579326201</v>
      </c>
      <c r="N45" s="77">
        <f>IF(N21=0,"",N21/TrRail_act!N8*1000)</f>
        <v>19.080952714530305</v>
      </c>
      <c r="O45" s="77">
        <f>IF(O21=0,"",O21/TrRail_act!O8*1000)</f>
        <v>20.798638433330137</v>
      </c>
      <c r="P45" s="77">
        <f>IF(P21=0,"",P21/TrRail_act!P8*1000)</f>
        <v>19.231423198659979</v>
      </c>
      <c r="Q45" s="77">
        <f>IF(Q21=0,"",Q21/TrRail_act!Q8*1000)</f>
        <v>18.175119119362087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7.3223976242832718</v>
      </c>
      <c r="C47" s="79">
        <f>IF(C23=0,"",C23/TrRail_act!C10*1000)</f>
        <v>6.7948212142648741</v>
      </c>
      <c r="D47" s="79">
        <f>IF(D23=0,"",D23/TrRail_act!D10*1000)</f>
        <v>6.706871064213324</v>
      </c>
      <c r="E47" s="79">
        <f>IF(E23=0,"",E23/TrRail_act!E10*1000)</f>
        <v>6.6437759799514762</v>
      </c>
      <c r="F47" s="79">
        <f>IF(F23=0,"",F23/TrRail_act!F10*1000)</f>
        <v>6.9394287134776178</v>
      </c>
      <c r="G47" s="79">
        <f>IF(G23=0,"",G23/TrRail_act!G10*1000)</f>
        <v>6.7829705391886366</v>
      </c>
      <c r="H47" s="79">
        <f>IF(H23=0,"",H23/TrRail_act!H10*1000)</f>
        <v>6.2398201473282979</v>
      </c>
      <c r="I47" s="79">
        <f>IF(I23=0,"",I23/TrRail_act!I10*1000)</f>
        <v>6.1177253011428787</v>
      </c>
      <c r="J47" s="79">
        <f>IF(J23=0,"",J23/TrRail_act!J10*1000)</f>
        <v>6.4195964157277707</v>
      </c>
      <c r="K47" s="79">
        <f>IF(K23=0,"",K23/TrRail_act!K10*1000)</f>
        <v>6.8364302570664206</v>
      </c>
      <c r="L47" s="79">
        <f>IF(L23=0,"",L23/TrRail_act!L10*1000)</f>
        <v>6.7740407681610737</v>
      </c>
      <c r="M47" s="79">
        <f>IF(M23=0,"",M23/TrRail_act!M10*1000)</f>
        <v>6.4715884373496761</v>
      </c>
      <c r="N47" s="79">
        <f>IF(N23=0,"",N23/TrRail_act!N10*1000)</f>
        <v>6.3830297205125781</v>
      </c>
      <c r="O47" s="79">
        <f>IF(O23=0,"",O23/TrRail_act!O10*1000)</f>
        <v>6.8586005330480502</v>
      </c>
      <c r="P47" s="79">
        <f>IF(P23=0,"",P23/TrRail_act!P10*1000)</f>
        <v>6.2266551270859134</v>
      </c>
      <c r="Q47" s="79">
        <f>IF(Q23=0,"",Q23/TrRail_act!Q10*1000)</f>
        <v>5.3031676988535743</v>
      </c>
    </row>
    <row r="48" spans="1:17" ht="11.45" customHeight="1" x14ac:dyDescent="0.25">
      <c r="A48" s="116" t="s">
        <v>17</v>
      </c>
      <c r="B48" s="77">
        <f>IF(B24=0,"",B24/TrRail_act!B11*1000)</f>
        <v>9.8390863681114364</v>
      </c>
      <c r="C48" s="77">
        <f>IF(C24=0,"",C24/TrRail_act!C11*1000)</f>
        <v>9.0380691943762042</v>
      </c>
      <c r="D48" s="77">
        <f>IF(D24=0,"",D24/TrRail_act!D11*1000)</f>
        <v>8.9915692680975443</v>
      </c>
      <c r="E48" s="77">
        <f>IF(E24=0,"",E24/TrRail_act!E11*1000)</f>
        <v>8.5028344736294752</v>
      </c>
      <c r="F48" s="77">
        <f>IF(F24=0,"",F24/TrRail_act!F11*1000)</f>
        <v>8.526265914826217</v>
      </c>
      <c r="G48" s="77">
        <f>IF(G24=0,"",G24/TrRail_act!G11*1000)</f>
        <v>8.3467579997977683</v>
      </c>
      <c r="H48" s="77">
        <f>IF(H24=0,"",H24/TrRail_act!H11*1000)</f>
        <v>7.6715837190490515</v>
      </c>
      <c r="I48" s="77">
        <f>IF(I24=0,"",I24/TrRail_act!I11*1000)</f>
        <v>7.0718521122776039</v>
      </c>
      <c r="J48" s="77">
        <f>IF(J24=0,"",J24/TrRail_act!J11*1000)</f>
        <v>7.3451291608539222</v>
      </c>
      <c r="K48" s="77">
        <f>IF(K24=0,"",K24/TrRail_act!K11*1000)</f>
        <v>7.7395272766921215</v>
      </c>
      <c r="L48" s="77">
        <f>IF(L24=0,"",L24/TrRail_act!L11*1000)</f>
        <v>7.6917943028675548</v>
      </c>
      <c r="M48" s="77">
        <f>IF(M24=0,"",M24/TrRail_act!M11*1000)</f>
        <v>7.5027278041704104</v>
      </c>
      <c r="N48" s="77">
        <f>IF(N24=0,"",N24/TrRail_act!N11*1000)</f>
        <v>8.4472519320272283</v>
      </c>
      <c r="O48" s="77">
        <f>IF(O24=0,"",O24/TrRail_act!O11*1000)</f>
        <v>9.6385554873870074</v>
      </c>
      <c r="P48" s="77">
        <f>IF(P24=0,"",P24/TrRail_act!P11*1000)</f>
        <v>8.0706179503277617</v>
      </c>
      <c r="Q48" s="77">
        <f>IF(Q24=0,"",Q24/TrRail_act!Q11*1000)</f>
        <v>6.3301282044747351</v>
      </c>
    </row>
    <row r="49" spans="1:17" ht="11.45" customHeight="1" x14ac:dyDescent="0.25">
      <c r="A49" s="93" t="s">
        <v>16</v>
      </c>
      <c r="B49" s="74">
        <f>IF(B25=0,"",B25/TrRail_act!B12*1000)</f>
        <v>4.5951195074644895</v>
      </c>
      <c r="C49" s="74">
        <f>IF(C25=0,"",C25/TrRail_act!C12*1000)</f>
        <v>4.5939488935597526</v>
      </c>
      <c r="D49" s="74">
        <f>IF(D25=0,"",D25/TrRail_act!D12*1000)</f>
        <v>4.5359343280299127</v>
      </c>
      <c r="E49" s="74">
        <f>IF(E25=0,"",E25/TrRail_act!E12*1000)</f>
        <v>4.9247642077137357</v>
      </c>
      <c r="F49" s="74">
        <f>IF(F25=0,"",F25/TrRail_act!F12*1000)</f>
        <v>5.5673006370882332</v>
      </c>
      <c r="G49" s="74">
        <f>IF(G25=0,"",G25/TrRail_act!G12*1000)</f>
        <v>5.389433539290998</v>
      </c>
      <c r="H49" s="74">
        <f>IF(H25=0,"",H25/TrRail_act!H12*1000)</f>
        <v>4.9476503812612664</v>
      </c>
      <c r="I49" s="74">
        <f>IF(I25=0,"",I25/TrRail_act!I12*1000)</f>
        <v>5.2664880029023937</v>
      </c>
      <c r="J49" s="74">
        <f>IF(J25=0,"",J25/TrRail_act!J12*1000)</f>
        <v>5.5528821777031085</v>
      </c>
      <c r="K49" s="74">
        <f>IF(K25=0,"",K25/TrRail_act!K12*1000)</f>
        <v>5.9345689747755879</v>
      </c>
      <c r="L49" s="74">
        <f>IF(L25=0,"",L25/TrRail_act!L12*1000)</f>
        <v>5.883840211383351</v>
      </c>
      <c r="M49" s="74">
        <f>IF(M25=0,"",M25/TrRail_act!M12*1000)</f>
        <v>5.5700108692163122</v>
      </c>
      <c r="N49" s="74">
        <f>IF(N25=0,"",N25/TrRail_act!N12*1000)</f>
        <v>4.5850680783041922</v>
      </c>
      <c r="O49" s="74">
        <f>IF(O25=0,"",O25/TrRail_act!O12*1000)</f>
        <v>4.5014520564635365</v>
      </c>
      <c r="P49" s="74">
        <f>IF(P25=0,"",P25/TrRail_act!P12*1000)</f>
        <v>4.542734360200904</v>
      </c>
      <c r="Q49" s="74">
        <f>IF(Q25=0,"",Q25/TrRail_act!Q12*1000)</f>
        <v>4.5151459494401607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269521.23563450278</v>
      </c>
      <c r="C52" s="40">
        <f>IF(C17=0,"",1000000*C17/TrRail_act!C37)</f>
        <v>258100.7906008992</v>
      </c>
      <c r="D52" s="40">
        <f>IF(D17=0,"",1000000*D17/TrRail_act!D37)</f>
        <v>255144.88364745482</v>
      </c>
      <c r="E52" s="40">
        <f>IF(E17=0,"",1000000*E17/TrRail_act!E37)</f>
        <v>239339.46112441583</v>
      </c>
      <c r="F52" s="40">
        <f>IF(F17=0,"",1000000*F17/TrRail_act!F37)</f>
        <v>237766.10531333555</v>
      </c>
      <c r="G52" s="40">
        <f>IF(G17=0,"",1000000*G17/TrRail_act!G37)</f>
        <v>238802.40908060572</v>
      </c>
      <c r="H52" s="40">
        <f>IF(H17=0,"",1000000*H17/TrRail_act!H37)</f>
        <v>239104.97754967253</v>
      </c>
      <c r="I52" s="40">
        <f>IF(I17=0,"",1000000*I17/TrRail_act!I37)</f>
        <v>223716.30720614328</v>
      </c>
      <c r="J52" s="40">
        <f>IF(J17=0,"",1000000*J17/TrRail_act!J37)</f>
        <v>219664.44447406416</v>
      </c>
      <c r="K52" s="40">
        <f>IF(K17=0,"",1000000*K17/TrRail_act!K37)</f>
        <v>212434.76400737342</v>
      </c>
      <c r="L52" s="40">
        <f>IF(L17=0,"",1000000*L17/TrRail_act!L37)</f>
        <v>215610.7146264966</v>
      </c>
      <c r="M52" s="40">
        <f>IF(M17=0,"",1000000*M17/TrRail_act!M37)</f>
        <v>209133.01678368545</v>
      </c>
      <c r="N52" s="40">
        <f>IF(N17=0,"",1000000*N17/TrRail_act!N37)</f>
        <v>203344.33366564132</v>
      </c>
      <c r="O52" s="40">
        <f>IF(O17=0,"",1000000*O17/TrRail_act!O37)</f>
        <v>193832.49531629978</v>
      </c>
      <c r="P52" s="40">
        <f>IF(P17=0,"",1000000*P17/TrRail_act!P37)</f>
        <v>183403.95311426345</v>
      </c>
      <c r="Q52" s="40">
        <f>IF(Q17=0,"",1000000*Q17/TrRail_act!Q37)</f>
        <v>179834.31964410059</v>
      </c>
    </row>
    <row r="53" spans="1:17" ht="11.45" customHeight="1" x14ac:dyDescent="0.25">
      <c r="A53" s="91" t="s">
        <v>21</v>
      </c>
      <c r="B53" s="121">
        <f>IF(B18=0,"",1000000*B18/TrRail_act!B38)</f>
        <v>50845.387688510578</v>
      </c>
      <c r="C53" s="121">
        <f>IF(C18=0,"",1000000*C18/TrRail_act!C38)</f>
        <v>50202.365445882242</v>
      </c>
      <c r="D53" s="121">
        <f>IF(D18=0,"",1000000*D18/TrRail_act!D38)</f>
        <v>49800.56161559769</v>
      </c>
      <c r="E53" s="121">
        <f>IF(E18=0,"",1000000*E18/TrRail_act!E38)</f>
        <v>49567.081790288787</v>
      </c>
      <c r="F53" s="121">
        <f>IF(F18=0,"",1000000*F18/TrRail_act!F38)</f>
        <v>46610.644617743776</v>
      </c>
      <c r="G53" s="121">
        <f>IF(G18=0,"",1000000*G18/TrRail_act!G38)</f>
        <v>46745.160157388251</v>
      </c>
      <c r="H53" s="121">
        <f>IF(H18=0,"",1000000*H18/TrRail_act!H38)</f>
        <v>48124.276549371687</v>
      </c>
      <c r="I53" s="121">
        <f>IF(I18=0,"",1000000*I18/TrRail_act!I38)</f>
        <v>47602.901122465591</v>
      </c>
      <c r="J53" s="121">
        <f>IF(J18=0,"",1000000*J18/TrRail_act!J38)</f>
        <v>42838.202669063467</v>
      </c>
      <c r="K53" s="121">
        <f>IF(K18=0,"",1000000*K18/TrRail_act!K38)</f>
        <v>38957.556599893185</v>
      </c>
      <c r="L53" s="121">
        <f>IF(L18=0,"",1000000*L18/TrRail_act!L38)</f>
        <v>37056.600241253589</v>
      </c>
      <c r="M53" s="121">
        <f>IF(M18=0,"",1000000*M18/TrRail_act!M38)</f>
        <v>35667.779564622135</v>
      </c>
      <c r="N53" s="121">
        <f>IF(N18=0,"",1000000*N18/TrRail_act!N38)</f>
        <v>38123.880969980812</v>
      </c>
      <c r="O53" s="121">
        <f>IF(O18=0,"",1000000*O18/TrRail_act!O38)</f>
        <v>39067.662200117891</v>
      </c>
      <c r="P53" s="121">
        <f>IF(P18=0,"",1000000*P18/TrRail_act!P38)</f>
        <v>41017.915155900715</v>
      </c>
      <c r="Q53" s="121">
        <f>IF(Q18=0,"",1000000*Q18/TrRail_act!Q38)</f>
        <v>41907.651137374793</v>
      </c>
    </row>
    <row r="54" spans="1:17" ht="11.45" customHeight="1" x14ac:dyDescent="0.25">
      <c r="A54" s="19" t="s">
        <v>20</v>
      </c>
      <c r="B54" s="38">
        <f>IF(B19=0,"",1000000*B19/TrRail_act!B39)</f>
        <v>490004.32199327182</v>
      </c>
      <c r="C54" s="38">
        <f>IF(C19=0,"",1000000*C19/TrRail_act!C39)</f>
        <v>474315.15276211692</v>
      </c>
      <c r="D54" s="38">
        <f>IF(D19=0,"",1000000*D19/TrRail_act!D39)</f>
        <v>471897.22356997069</v>
      </c>
      <c r="E54" s="38">
        <f>IF(E19=0,"",1000000*E19/TrRail_act!E39)</f>
        <v>445679.2704004111</v>
      </c>
      <c r="F54" s="38">
        <f>IF(F19=0,"",1000000*F19/TrRail_act!F39)</f>
        <v>437610.45058599964</v>
      </c>
      <c r="G54" s="38">
        <f>IF(G19=0,"",1000000*G19/TrRail_act!G39)</f>
        <v>438079.85533176368</v>
      </c>
      <c r="H54" s="38">
        <f>IF(H19=0,"",1000000*H19/TrRail_act!H39)</f>
        <v>434298.48813086236</v>
      </c>
      <c r="I54" s="38">
        <f>IF(I19=0,"",1000000*I19/TrRail_act!I39)</f>
        <v>419814.21327094757</v>
      </c>
      <c r="J54" s="38">
        <f>IF(J19=0,"",1000000*J19/TrRail_act!J39)</f>
        <v>416414.76986272697</v>
      </c>
      <c r="K54" s="38">
        <f>IF(K19=0,"",1000000*K19/TrRail_act!K39)</f>
        <v>415250.02854994225</v>
      </c>
      <c r="L54" s="38">
        <f>IF(L19=0,"",1000000*L19/TrRail_act!L39)</f>
        <v>424361.48070924397</v>
      </c>
      <c r="M54" s="38">
        <f>IF(M19=0,"",1000000*M19/TrRail_act!M39)</f>
        <v>407379.00217690069</v>
      </c>
      <c r="N54" s="38">
        <f>IF(N19=0,"",1000000*N19/TrRail_act!N39)</f>
        <v>393526.14971820015</v>
      </c>
      <c r="O54" s="38">
        <f>IF(O19=0,"",1000000*O19/TrRail_act!O39)</f>
        <v>378626.32590278558</v>
      </c>
      <c r="P54" s="38">
        <f>IF(P19=0,"",1000000*P19/TrRail_act!P39)</f>
        <v>368621.56346660526</v>
      </c>
      <c r="Q54" s="38">
        <f>IF(Q19=0,"",1000000*Q19/TrRail_act!Q39)</f>
        <v>363736.54431973497</v>
      </c>
    </row>
    <row r="55" spans="1:17" ht="11.45" customHeight="1" x14ac:dyDescent="0.25">
      <c r="A55" s="62" t="s">
        <v>17</v>
      </c>
      <c r="B55" s="42">
        <f>IF(B20=0,"",1000000*B20/TrRail_act!B40)</f>
        <v>602982.91810249421</v>
      </c>
      <c r="C55" s="42">
        <f>IF(C20=0,"",1000000*C20/TrRail_act!C40)</f>
        <v>594361.87296753027</v>
      </c>
      <c r="D55" s="42">
        <f>IF(D20=0,"",1000000*D20/TrRail_act!D40)</f>
        <v>571988.43254313362</v>
      </c>
      <c r="E55" s="42">
        <f>IF(E20=0,"",1000000*E20/TrRail_act!E40)</f>
        <v>558693.22451393213</v>
      </c>
      <c r="F55" s="42">
        <f>IF(F20=0,"",1000000*F20/TrRail_act!F40)</f>
        <v>576130.84018923994</v>
      </c>
      <c r="G55" s="42">
        <f>IF(G20=0,"",1000000*G20/TrRail_act!G40)</f>
        <v>560897.86827972345</v>
      </c>
      <c r="H55" s="42">
        <f>IF(H20=0,"",1000000*H20/TrRail_act!H40)</f>
        <v>541377.18224975013</v>
      </c>
      <c r="I55" s="42">
        <f>IF(I20=0,"",1000000*I20/TrRail_act!I40)</f>
        <v>537799.46596602898</v>
      </c>
      <c r="J55" s="42">
        <f>IF(J20=0,"",1000000*J20/TrRail_act!J40)</f>
        <v>508218.11384753237</v>
      </c>
      <c r="K55" s="42">
        <f>IF(K20=0,"",1000000*K20/TrRail_act!K40)</f>
        <v>483871.87448707194</v>
      </c>
      <c r="L55" s="42">
        <f>IF(L20=0,"",1000000*L20/TrRail_act!L40)</f>
        <v>490812.28722087626</v>
      </c>
      <c r="M55" s="42">
        <f>IF(M20=0,"",1000000*M20/TrRail_act!M40)</f>
        <v>466978.939379688</v>
      </c>
      <c r="N55" s="42">
        <f>IF(N20=0,"",1000000*N20/TrRail_act!N40)</f>
        <v>447618.1869921239</v>
      </c>
      <c r="O55" s="42">
        <f>IF(O20=0,"",1000000*O20/TrRail_act!O40)</f>
        <v>435879.96256472793</v>
      </c>
      <c r="P55" s="42">
        <f>IF(P20=0,"",1000000*P20/TrRail_act!P40)</f>
        <v>427785.32615885371</v>
      </c>
      <c r="Q55" s="42">
        <f>IF(Q20=0,"",1000000*Q20/TrRail_act!Q40)</f>
        <v>419154.67116314551</v>
      </c>
    </row>
    <row r="56" spans="1:17" ht="11.45" customHeight="1" x14ac:dyDescent="0.25">
      <c r="A56" s="62" t="s">
        <v>16</v>
      </c>
      <c r="B56" s="42">
        <f>IF(B21=0,"",1000000*B21/TrRail_act!B41)</f>
        <v>375142.74928222899</v>
      </c>
      <c r="C56" s="42">
        <f>IF(C21=0,"",1000000*C21/TrRail_act!C41)</f>
        <v>344264.53920625232</v>
      </c>
      <c r="D56" s="42">
        <f>IF(D21=0,"",1000000*D21/TrRail_act!D41)</f>
        <v>361796.89369949151</v>
      </c>
      <c r="E56" s="42">
        <f>IF(E21=0,"",1000000*E21/TrRail_act!E41)</f>
        <v>321363.92087553791</v>
      </c>
      <c r="F56" s="42">
        <f>IF(F21=0,"",1000000*F21/TrRail_act!F41)</f>
        <v>271385.98306211142</v>
      </c>
      <c r="G56" s="42">
        <f>IF(G21=0,"",1000000*G21/TrRail_act!G41)</f>
        <v>288651.27291174588</v>
      </c>
      <c r="H56" s="42">
        <f>IF(H21=0,"",1000000*H21/TrRail_act!H41)</f>
        <v>298665.4755802711</v>
      </c>
      <c r="I56" s="42">
        <f>IF(I21=0,"",1000000*I21/TrRail_act!I41)</f>
        <v>260534.12213258745</v>
      </c>
      <c r="J56" s="42">
        <f>IF(J21=0,"",1000000*J21/TrRail_act!J41)</f>
        <v>290950.19975015958</v>
      </c>
      <c r="K56" s="42">
        <f>IF(K21=0,"",1000000*K21/TrRail_act!K41)</f>
        <v>328329.02369624475</v>
      </c>
      <c r="L56" s="42">
        <f>IF(L21=0,"",1000000*L21/TrRail_act!L41)</f>
        <v>340190.45912784309</v>
      </c>
      <c r="M56" s="42">
        <f>IF(M21=0,"",1000000*M21/TrRail_act!M41)</f>
        <v>334534.63448460505</v>
      </c>
      <c r="N56" s="42">
        <f>IF(N21=0,"",1000000*N21/TrRail_act!N41)</f>
        <v>333697.07818795106</v>
      </c>
      <c r="O56" s="42">
        <f>IF(O21=0,"",1000000*O21/TrRail_act!O41)</f>
        <v>316005.16080378607</v>
      </c>
      <c r="P56" s="42">
        <f>IF(P21=0,"",1000000*P21/TrRail_act!P41)</f>
        <v>308487.90302530344</v>
      </c>
      <c r="Q56" s="42">
        <f>IF(Q21=0,"",1000000*Q21/TrRail_act!Q41)</f>
        <v>310135.40524168219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402844.52160672279</v>
      </c>
      <c r="C58" s="40">
        <f>IF(C23=0,"",1000000*C23/TrRail_act!C43)</f>
        <v>391457.19995514856</v>
      </c>
      <c r="D58" s="40">
        <f>IF(D23=0,"",1000000*D23/TrRail_act!D43)</f>
        <v>389351.51493827882</v>
      </c>
      <c r="E58" s="40">
        <f>IF(E23=0,"",1000000*E23/TrRail_act!E43)</f>
        <v>379840.70947446715</v>
      </c>
      <c r="F58" s="40">
        <f>IF(F23=0,"",1000000*F23/TrRail_act!F43)</f>
        <v>364210.43753052008</v>
      </c>
      <c r="G58" s="40">
        <f>IF(G23=0,"",1000000*G23/TrRail_act!G43)</f>
        <v>366280.40911618643</v>
      </c>
      <c r="H58" s="40">
        <f>IF(H23=0,"",1000000*H23/TrRail_act!H43)</f>
        <v>365001.86879504466</v>
      </c>
      <c r="I58" s="40">
        <f>IF(I23=0,"",1000000*I23/TrRail_act!I43)</f>
        <v>358438.52829974837</v>
      </c>
      <c r="J58" s="40">
        <f>IF(J23=0,"",1000000*J23/TrRail_act!J43)</f>
        <v>354361.72214817291</v>
      </c>
      <c r="K58" s="40">
        <f>IF(K23=0,"",1000000*K23/TrRail_act!K43)</f>
        <v>340660.60960212111</v>
      </c>
      <c r="L58" s="40">
        <f>IF(L23=0,"",1000000*L23/TrRail_act!L43)</f>
        <v>334612.05152916402</v>
      </c>
      <c r="M58" s="40">
        <f>IF(M23=0,"",1000000*M23/TrRail_act!M43)</f>
        <v>303417.93481266365</v>
      </c>
      <c r="N58" s="40">
        <f>IF(N23=0,"",1000000*N23/TrRail_act!N43)</f>
        <v>300711.62238859251</v>
      </c>
      <c r="O58" s="40">
        <f>IF(O23=0,"",1000000*O23/TrRail_act!O43)</f>
        <v>289031.12549370172</v>
      </c>
      <c r="P58" s="40">
        <f>IF(P23=0,"",1000000*P23/TrRail_act!P43)</f>
        <v>280729.40881478827</v>
      </c>
      <c r="Q58" s="40">
        <f>IF(Q23=0,"",1000000*Q23/TrRail_act!Q43)</f>
        <v>275764.7203403858</v>
      </c>
    </row>
    <row r="59" spans="1:17" ht="11.45" customHeight="1" x14ac:dyDescent="0.25">
      <c r="A59" s="116" t="s">
        <v>17</v>
      </c>
      <c r="B59" s="42">
        <f>IF(B24=0,"",1000000*B24/TrRail_act!B44)</f>
        <v>457469.11708189652</v>
      </c>
      <c r="C59" s="42">
        <f>IF(C24=0,"",1000000*C24/TrRail_act!C44)</f>
        <v>452834.591636842</v>
      </c>
      <c r="D59" s="42">
        <f>IF(D24=0,"",1000000*D24/TrRail_act!D44)</f>
        <v>449510.77795705054</v>
      </c>
      <c r="E59" s="42">
        <f>IF(E24=0,"",1000000*E24/TrRail_act!E44)</f>
        <v>441714.50395827123</v>
      </c>
      <c r="F59" s="42">
        <f>IF(F24=0,"",1000000*F24/TrRail_act!F44)</f>
        <v>428556.51100814628</v>
      </c>
      <c r="G59" s="42">
        <f>IF(G24=0,"",1000000*G24/TrRail_act!G44)</f>
        <v>437270.55487816327</v>
      </c>
      <c r="H59" s="42">
        <f>IF(H24=0,"",1000000*H24/TrRail_act!H44)</f>
        <v>437367.89361852687</v>
      </c>
      <c r="I59" s="42">
        <f>IF(I24=0,"",1000000*I24/TrRail_act!I44)</f>
        <v>433352.05921366619</v>
      </c>
      <c r="J59" s="42">
        <f>IF(J24=0,"",1000000*J24/TrRail_act!J44)</f>
        <v>427794.44844549737</v>
      </c>
      <c r="K59" s="42">
        <f>IF(K24=0,"",1000000*K24/TrRail_act!K44)</f>
        <v>392809.5680573564</v>
      </c>
      <c r="L59" s="42">
        <f>IF(L24=0,"",1000000*L24/TrRail_act!L44)</f>
        <v>381350.5868190155</v>
      </c>
      <c r="M59" s="42">
        <f>IF(M24=0,"",1000000*M24/TrRail_act!M44)</f>
        <v>341308.99097355618</v>
      </c>
      <c r="N59" s="42">
        <f>IF(N24=0,"",1000000*N24/TrRail_act!N44)</f>
        <v>366818.69593456405</v>
      </c>
      <c r="O59" s="42">
        <f>IF(O24=0,"",1000000*O24/TrRail_act!O44)</f>
        <v>369024.22505911341</v>
      </c>
      <c r="P59" s="42">
        <f>IF(P24=0,"",1000000*P24/TrRail_act!P44)</f>
        <v>362796.12042008992</v>
      </c>
      <c r="Q59" s="42">
        <f>IF(Q24=0,"",1000000*Q24/TrRail_act!Q44)</f>
        <v>342999.04599368764</v>
      </c>
    </row>
    <row r="60" spans="1:17" ht="11.45" customHeight="1" x14ac:dyDescent="0.25">
      <c r="A60" s="93" t="s">
        <v>16</v>
      </c>
      <c r="B60" s="36">
        <f>IF(B25=0,"",1000000*B25/TrRail_act!B45)</f>
        <v>315445.16884644475</v>
      </c>
      <c r="C60" s="36">
        <f>IF(C25=0,"",1000000*C25/TrRail_act!C45)</f>
        <v>310280.64966645732</v>
      </c>
      <c r="D60" s="36">
        <f>IF(D25=0,"",1000000*D25/TrRail_act!D45)</f>
        <v>310962.17221684899</v>
      </c>
      <c r="E60" s="36">
        <f>IF(E25=0,"",1000000*E25/TrRail_act!E45)</f>
        <v>310421.33029751619</v>
      </c>
      <c r="F60" s="36">
        <f>IF(F25=0,"",1000000*F25/TrRail_act!F45)</f>
        <v>303803.91957193217</v>
      </c>
      <c r="G60" s="36">
        <f>IF(G25=0,"",1000000*G25/TrRail_act!G45)</f>
        <v>299234.1603409861</v>
      </c>
      <c r="H60" s="36">
        <f>IF(H25=0,"",1000000*H25/TrRail_act!H45)</f>
        <v>296378.9142210529</v>
      </c>
      <c r="I60" s="36">
        <f>IF(I25=0,"",1000000*I25/TrRail_act!I45)</f>
        <v>296942.3462062336</v>
      </c>
      <c r="J60" s="36">
        <f>IF(J25=0,"",1000000*J25/TrRail_act!J45)</f>
        <v>292226.3383581292</v>
      </c>
      <c r="K60" s="36">
        <f>IF(K25=0,"",1000000*K25/TrRail_act!K45)</f>
        <v>290443.09405263519</v>
      </c>
      <c r="L60" s="36">
        <f>IF(L25=0,"",1000000*L25/TrRail_act!L45)</f>
        <v>289604.57310189964</v>
      </c>
      <c r="M60" s="36">
        <f>IF(M25=0,"",1000000*M25/TrRail_act!M45)</f>
        <v>268333.62355257798</v>
      </c>
      <c r="N60" s="36">
        <f>IF(N25=0,"",1000000*N25/TrRail_act!N45)</f>
        <v>233255.4248927033</v>
      </c>
      <c r="O60" s="36">
        <f>IF(O25=0,"",1000000*O25/TrRail_act!O45)</f>
        <v>207405.51369226107</v>
      </c>
      <c r="P60" s="36">
        <f>IF(P25=0,"",1000000*P25/TrRail_act!P45)</f>
        <v>205362.02060583781</v>
      </c>
      <c r="Q60" s="36">
        <f>IF(Q25=0,"",1000000*Q25/TrRail_act!Q45)</f>
        <v>227740.20201659887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0.71438365118952363</v>
      </c>
      <c r="C63" s="32">
        <f t="shared" si="9"/>
        <v>0.70016242023966757</v>
      </c>
      <c r="D63" s="32">
        <f t="shared" si="9"/>
        <v>0.69071064034928475</v>
      </c>
      <c r="E63" s="32">
        <f t="shared" si="9"/>
        <v>0.65574217501466636</v>
      </c>
      <c r="F63" s="32">
        <f t="shared" si="9"/>
        <v>0.64978645505869004</v>
      </c>
      <c r="G63" s="32">
        <f t="shared" si="9"/>
        <v>0.62724030247604479</v>
      </c>
      <c r="H63" s="32">
        <f t="shared" si="9"/>
        <v>0.61452742234942537</v>
      </c>
      <c r="I63" s="32">
        <f t="shared" si="9"/>
        <v>0.60388854500550282</v>
      </c>
      <c r="J63" s="32">
        <f t="shared" si="9"/>
        <v>0.60779992594006804</v>
      </c>
      <c r="K63" s="32">
        <f t="shared" si="9"/>
        <v>0.63443355545546209</v>
      </c>
      <c r="L63" s="32">
        <f t="shared" si="9"/>
        <v>0.64199624766523267</v>
      </c>
      <c r="M63" s="32">
        <f t="shared" si="9"/>
        <v>0.6653550950065289</v>
      </c>
      <c r="N63" s="32">
        <f t="shared" si="9"/>
        <v>0.67130046330206428</v>
      </c>
      <c r="O63" s="32">
        <f t="shared" si="9"/>
        <v>0.6657266087625251</v>
      </c>
      <c r="P63" s="32">
        <f t="shared" si="9"/>
        <v>0.66294635709954453</v>
      </c>
      <c r="Q63" s="32">
        <f t="shared" si="9"/>
        <v>0.6849168227021315</v>
      </c>
    </row>
    <row r="64" spans="1:17" ht="11.45" customHeight="1" x14ac:dyDescent="0.25">
      <c r="A64" s="91" t="s">
        <v>21</v>
      </c>
      <c r="B64" s="119">
        <f t="shared" ref="B64:Q64" si="10">IF(B18=0,0,B18/B$16)</f>
        <v>6.7661814200596859E-2</v>
      </c>
      <c r="C64" s="119">
        <f t="shared" si="10"/>
        <v>6.9428345344580616E-2</v>
      </c>
      <c r="D64" s="119">
        <f t="shared" si="10"/>
        <v>6.923017026364417E-2</v>
      </c>
      <c r="E64" s="119">
        <f t="shared" si="10"/>
        <v>7.0741941970726058E-2</v>
      </c>
      <c r="F64" s="119">
        <f t="shared" si="10"/>
        <v>6.5106019152521885E-2</v>
      </c>
      <c r="G64" s="119">
        <f t="shared" si="10"/>
        <v>6.2523272260880988E-2</v>
      </c>
      <c r="H64" s="119">
        <f t="shared" si="10"/>
        <v>6.2517121085178165E-2</v>
      </c>
      <c r="I64" s="119">
        <f t="shared" si="10"/>
        <v>6.7698018824314532E-2</v>
      </c>
      <c r="J64" s="119">
        <f t="shared" si="10"/>
        <v>6.2426350982386414E-2</v>
      </c>
      <c r="K64" s="119">
        <f t="shared" si="10"/>
        <v>6.2708638977951592E-2</v>
      </c>
      <c r="L64" s="119">
        <f t="shared" si="10"/>
        <v>5.9470670024486354E-2</v>
      </c>
      <c r="M64" s="119">
        <f t="shared" si="10"/>
        <v>6.0520943020521765E-2</v>
      </c>
      <c r="N64" s="119">
        <f t="shared" si="10"/>
        <v>6.7348940993332135E-2</v>
      </c>
      <c r="O64" s="119">
        <f t="shared" si="10"/>
        <v>7.3022955308746459E-2</v>
      </c>
      <c r="P64" s="119">
        <f t="shared" si="10"/>
        <v>8.3825629938395554E-2</v>
      </c>
      <c r="Q64" s="119">
        <f t="shared" si="10"/>
        <v>9.1205394961714981E-2</v>
      </c>
    </row>
    <row r="65" spans="1:17" ht="11.45" customHeight="1" x14ac:dyDescent="0.25">
      <c r="A65" s="19" t="s">
        <v>20</v>
      </c>
      <c r="B65" s="30">
        <f t="shared" ref="B65:Q65" si="11">IF(B19=0,0,B19/B$16)</f>
        <v>0.64672183698892671</v>
      </c>
      <c r="C65" s="30">
        <f t="shared" si="11"/>
        <v>0.63073407489508704</v>
      </c>
      <c r="D65" s="30">
        <f t="shared" si="11"/>
        <v>0.62148047008564056</v>
      </c>
      <c r="E65" s="30">
        <f t="shared" si="11"/>
        <v>0.58500023304394022</v>
      </c>
      <c r="F65" s="30">
        <f t="shared" si="11"/>
        <v>0.58468043590616825</v>
      </c>
      <c r="G65" s="30">
        <f t="shared" si="11"/>
        <v>0.56471703021516373</v>
      </c>
      <c r="H65" s="30">
        <f t="shared" si="11"/>
        <v>0.55201030126424711</v>
      </c>
      <c r="I65" s="30">
        <f t="shared" si="11"/>
        <v>0.53619052618118834</v>
      </c>
      <c r="J65" s="30">
        <f t="shared" si="11"/>
        <v>0.54537357495768168</v>
      </c>
      <c r="K65" s="30">
        <f t="shared" si="11"/>
        <v>0.57172491647751056</v>
      </c>
      <c r="L65" s="30">
        <f t="shared" si="11"/>
        <v>0.58252557764074631</v>
      </c>
      <c r="M65" s="30">
        <f t="shared" si="11"/>
        <v>0.60483415198600721</v>
      </c>
      <c r="N65" s="30">
        <f t="shared" si="11"/>
        <v>0.60395152230873206</v>
      </c>
      <c r="O65" s="30">
        <f t="shared" si="11"/>
        <v>0.59270365345377862</v>
      </c>
      <c r="P65" s="30">
        <f t="shared" si="11"/>
        <v>0.57912072716114904</v>
      </c>
      <c r="Q65" s="30">
        <f t="shared" si="11"/>
        <v>0.59371142774041663</v>
      </c>
    </row>
    <row r="66" spans="1:17" ht="11.45" customHeight="1" x14ac:dyDescent="0.25">
      <c r="A66" s="62" t="s">
        <v>17</v>
      </c>
      <c r="B66" s="115">
        <f t="shared" ref="B66:Q66" si="12">IF(B20=0,0,B20/B$16)</f>
        <v>0.40120569461213806</v>
      </c>
      <c r="C66" s="115">
        <f t="shared" si="12"/>
        <v>0.41099220135877262</v>
      </c>
      <c r="D66" s="115">
        <f t="shared" si="12"/>
        <v>0.3945851164635672</v>
      </c>
      <c r="E66" s="115">
        <f t="shared" si="12"/>
        <v>0.3841319222696909</v>
      </c>
      <c r="F66" s="115">
        <f t="shared" si="12"/>
        <v>0.41986586305417534</v>
      </c>
      <c r="G66" s="115">
        <f t="shared" si="12"/>
        <v>0.39685568916522285</v>
      </c>
      <c r="H66" s="115">
        <f t="shared" si="12"/>
        <v>0.3845328936564783</v>
      </c>
      <c r="I66" s="115">
        <f t="shared" si="12"/>
        <v>0.39459199549741547</v>
      </c>
      <c r="J66" s="115">
        <f t="shared" si="12"/>
        <v>0.38436480516446692</v>
      </c>
      <c r="K66" s="115">
        <f t="shared" si="12"/>
        <v>0.37229097794593574</v>
      </c>
      <c r="L66" s="115">
        <f t="shared" si="12"/>
        <v>0.37650361767358037</v>
      </c>
      <c r="M66" s="115">
        <f t="shared" si="12"/>
        <v>0.38132708143316191</v>
      </c>
      <c r="N66" s="115">
        <f t="shared" si="12"/>
        <v>0.36078150640538204</v>
      </c>
      <c r="O66" s="115">
        <f t="shared" si="12"/>
        <v>0.35644041746584704</v>
      </c>
      <c r="P66" s="115">
        <f t="shared" si="12"/>
        <v>0.33876679358537198</v>
      </c>
      <c r="Q66" s="115">
        <f t="shared" si="12"/>
        <v>0.33638261920266443</v>
      </c>
    </row>
    <row r="67" spans="1:17" ht="11.45" customHeight="1" x14ac:dyDescent="0.25">
      <c r="A67" s="62" t="s">
        <v>16</v>
      </c>
      <c r="B67" s="115">
        <f t="shared" ref="B67:Q67" si="13">IF(B21=0,0,B21/B$16)</f>
        <v>0.24551614237678862</v>
      </c>
      <c r="C67" s="115">
        <f t="shared" si="13"/>
        <v>0.2197418735363143</v>
      </c>
      <c r="D67" s="115">
        <f t="shared" si="13"/>
        <v>0.22689535362207336</v>
      </c>
      <c r="E67" s="115">
        <f t="shared" si="13"/>
        <v>0.20086831077424941</v>
      </c>
      <c r="F67" s="115">
        <f t="shared" si="13"/>
        <v>0.16481457285199289</v>
      </c>
      <c r="G67" s="115">
        <f t="shared" si="13"/>
        <v>0.16786134104994085</v>
      </c>
      <c r="H67" s="115">
        <f t="shared" si="13"/>
        <v>0.16747740760776883</v>
      </c>
      <c r="I67" s="115">
        <f t="shared" si="13"/>
        <v>0.1415985306837729</v>
      </c>
      <c r="J67" s="115">
        <f t="shared" si="13"/>
        <v>0.16100876979321471</v>
      </c>
      <c r="K67" s="115">
        <f t="shared" si="13"/>
        <v>0.19943393853157482</v>
      </c>
      <c r="L67" s="115">
        <f t="shared" si="13"/>
        <v>0.20602195996716596</v>
      </c>
      <c r="M67" s="115">
        <f t="shared" si="13"/>
        <v>0.22350707055284527</v>
      </c>
      <c r="N67" s="115">
        <f t="shared" si="13"/>
        <v>0.24317001590335005</v>
      </c>
      <c r="O67" s="115">
        <f t="shared" si="13"/>
        <v>0.23626323598793147</v>
      </c>
      <c r="P67" s="115">
        <f t="shared" si="13"/>
        <v>0.24035393357577706</v>
      </c>
      <c r="Q67" s="115">
        <f t="shared" si="13"/>
        <v>0.25732880853775214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0.28561634881047648</v>
      </c>
      <c r="C69" s="32">
        <f t="shared" si="15"/>
        <v>0.29983757976033243</v>
      </c>
      <c r="D69" s="32">
        <f t="shared" si="15"/>
        <v>0.30928935965071519</v>
      </c>
      <c r="E69" s="32">
        <f t="shared" si="15"/>
        <v>0.34425782498533358</v>
      </c>
      <c r="F69" s="32">
        <f t="shared" si="15"/>
        <v>0.35021354494130991</v>
      </c>
      <c r="G69" s="32">
        <f t="shared" si="15"/>
        <v>0.37275969752395521</v>
      </c>
      <c r="H69" s="32">
        <f t="shared" si="15"/>
        <v>0.38547257765057469</v>
      </c>
      <c r="I69" s="32">
        <f t="shared" si="15"/>
        <v>0.39611145499449713</v>
      </c>
      <c r="J69" s="32">
        <f t="shared" si="15"/>
        <v>0.39220007405993201</v>
      </c>
      <c r="K69" s="32">
        <f t="shared" si="15"/>
        <v>0.36556644454453791</v>
      </c>
      <c r="L69" s="32">
        <f t="shared" si="15"/>
        <v>0.35800375233476728</v>
      </c>
      <c r="M69" s="32">
        <f t="shared" si="15"/>
        <v>0.33464490499347105</v>
      </c>
      <c r="N69" s="32">
        <f t="shared" si="15"/>
        <v>0.32869953669793572</v>
      </c>
      <c r="O69" s="32">
        <f t="shared" si="15"/>
        <v>0.33427339123747501</v>
      </c>
      <c r="P69" s="32">
        <f t="shared" si="15"/>
        <v>0.33705364290045547</v>
      </c>
      <c r="Q69" s="32">
        <f t="shared" si="15"/>
        <v>0.31508317729786839</v>
      </c>
    </row>
    <row r="70" spans="1:17" ht="11.45" customHeight="1" x14ac:dyDescent="0.25">
      <c r="A70" s="116" t="s">
        <v>17</v>
      </c>
      <c r="B70" s="115">
        <f t="shared" ref="B70:Q70" si="16">IF(B24=0,0,B24/B$16)</f>
        <v>0.19959700335825067</v>
      </c>
      <c r="C70" s="115">
        <f t="shared" si="16"/>
        <v>0.19751165744556282</v>
      </c>
      <c r="D70" s="115">
        <f t="shared" si="16"/>
        <v>0.20203103241986131</v>
      </c>
      <c r="E70" s="115">
        <f t="shared" si="16"/>
        <v>0.2116715797151533</v>
      </c>
      <c r="F70" s="115">
        <f t="shared" si="16"/>
        <v>0.19953674132062044</v>
      </c>
      <c r="G70" s="115">
        <f t="shared" si="16"/>
        <v>0.2161455858226925</v>
      </c>
      <c r="H70" s="115">
        <f t="shared" si="16"/>
        <v>0.22481720542848571</v>
      </c>
      <c r="I70" s="115">
        <f t="shared" si="16"/>
        <v>0.21589691651610371</v>
      </c>
      <c r="J70" s="115">
        <f t="shared" si="16"/>
        <v>0.21700885501051123</v>
      </c>
      <c r="K70" s="115">
        <f t="shared" si="16"/>
        <v>0.20678733765137977</v>
      </c>
      <c r="L70" s="115">
        <f t="shared" si="16"/>
        <v>0.2001556700370295</v>
      </c>
      <c r="M70" s="115">
        <f t="shared" si="16"/>
        <v>0.1809786578324637</v>
      </c>
      <c r="N70" s="115">
        <f t="shared" si="16"/>
        <v>0.20250472013198959</v>
      </c>
      <c r="O70" s="115">
        <f t="shared" si="16"/>
        <v>0.21554943059671292</v>
      </c>
      <c r="P70" s="115">
        <f t="shared" si="16"/>
        <v>0.20852513389613223</v>
      </c>
      <c r="Q70" s="115">
        <f t="shared" si="16"/>
        <v>0.16329323098393186</v>
      </c>
    </row>
    <row r="71" spans="1:17" ht="11.45" customHeight="1" x14ac:dyDescent="0.25">
      <c r="A71" s="93" t="s">
        <v>16</v>
      </c>
      <c r="B71" s="28">
        <f t="shared" ref="B71:Q71" si="17">IF(B25=0,0,B25/B$16)</f>
        <v>8.6019345452225768E-2</v>
      </c>
      <c r="C71" s="28">
        <f t="shared" si="17"/>
        <v>0.1023259223147696</v>
      </c>
      <c r="D71" s="28">
        <f t="shared" si="17"/>
        <v>0.10725832723085388</v>
      </c>
      <c r="E71" s="28">
        <f t="shared" si="17"/>
        <v>0.13258624527018034</v>
      </c>
      <c r="F71" s="28">
        <f t="shared" si="17"/>
        <v>0.15067680362068947</v>
      </c>
      <c r="G71" s="28">
        <f t="shared" si="17"/>
        <v>0.15661411170126277</v>
      </c>
      <c r="H71" s="28">
        <f t="shared" si="17"/>
        <v>0.16065537222208892</v>
      </c>
      <c r="I71" s="28">
        <f t="shared" si="17"/>
        <v>0.18021453847839339</v>
      </c>
      <c r="J71" s="28">
        <f t="shared" si="17"/>
        <v>0.17519121904942081</v>
      </c>
      <c r="K71" s="28">
        <f t="shared" si="17"/>
        <v>0.15877910689315808</v>
      </c>
      <c r="L71" s="28">
        <f t="shared" si="17"/>
        <v>0.15784808229773781</v>
      </c>
      <c r="M71" s="28">
        <f t="shared" si="17"/>
        <v>0.15366624716100732</v>
      </c>
      <c r="N71" s="28">
        <f t="shared" si="17"/>
        <v>0.12619481656594617</v>
      </c>
      <c r="O71" s="28">
        <f t="shared" si="17"/>
        <v>0.11872396064076207</v>
      </c>
      <c r="P71" s="28">
        <f t="shared" si="17"/>
        <v>0.12852850900432319</v>
      </c>
      <c r="Q71" s="28">
        <f t="shared" si="17"/>
        <v>0.15178994631393652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2018-07-16T15:40:39Z</dcterms:created>
  <dcterms:modified xsi:type="dcterms:W3CDTF">2018-07-16T15:40:39Z</dcterms:modified>
</cp:coreProperties>
</file>