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H107" i="8"/>
  <c r="G107" i="8"/>
  <c r="F107" i="8"/>
  <c r="I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H101" i="8"/>
  <c r="G101" i="8"/>
  <c r="F101" i="8"/>
  <c r="I101" i="8"/>
  <c r="I100" i="8" s="1"/>
  <c r="E101" i="8"/>
  <c r="E100" i="8" s="1"/>
  <c r="D101" i="8"/>
  <c r="D100" i="8" s="1"/>
  <c r="C101" i="8"/>
  <c r="C100" i="8" s="1"/>
  <c r="B101" i="8"/>
  <c r="B100" i="8" s="1"/>
  <c r="Q94" i="8"/>
  <c r="M94" i="8"/>
  <c r="L94" i="8"/>
  <c r="K94" i="8"/>
  <c r="K85" i="8" s="1"/>
  <c r="J94" i="8"/>
  <c r="I94" i="8"/>
  <c r="H94" i="8"/>
  <c r="G94" i="8"/>
  <c r="F94" i="8"/>
  <c r="E94" i="8"/>
  <c r="D94" i="8"/>
  <c r="C94" i="8"/>
  <c r="B94" i="8"/>
  <c r="P94" i="8"/>
  <c r="O94" i="8"/>
  <c r="N94" i="8"/>
  <c r="N204" i="8" s="1"/>
  <c r="H87" i="8"/>
  <c r="H85" i="8" s="1"/>
  <c r="G87" i="8"/>
  <c r="I87" i="8"/>
  <c r="I85" i="8" s="1"/>
  <c r="P87" i="8"/>
  <c r="P85" i="8" s="1"/>
  <c r="O87" i="8"/>
  <c r="O85" i="8" s="1"/>
  <c r="N87" i="8"/>
  <c r="E87" i="8"/>
  <c r="D87" i="8"/>
  <c r="C87" i="8"/>
  <c r="B87" i="8"/>
  <c r="Q87" i="8"/>
  <c r="Q197" i="8" s="1"/>
  <c r="M87" i="8"/>
  <c r="M85" i="8" s="1"/>
  <c r="L87" i="8"/>
  <c r="L85" i="8" s="1"/>
  <c r="K87" i="8"/>
  <c r="J87" i="8"/>
  <c r="J85" i="8" s="1"/>
  <c r="F87" i="8"/>
  <c r="F197" i="8" s="1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P84" i="9"/>
  <c r="M191" i="8"/>
  <c r="I191" i="8"/>
  <c r="H84" i="9"/>
  <c r="E191" i="8"/>
  <c r="I189" i="8"/>
  <c r="P24" i="8"/>
  <c r="C188" i="8"/>
  <c r="Q187" i="8"/>
  <c r="O23" i="8"/>
  <c r="L80" i="9"/>
  <c r="K23" i="8"/>
  <c r="E187" i="8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P15" i="8"/>
  <c r="N179" i="8"/>
  <c r="M179" i="8"/>
  <c r="I179" i="8"/>
  <c r="F179" i="8"/>
  <c r="E179" i="8"/>
  <c r="Q178" i="8"/>
  <c r="E178" i="8"/>
  <c r="C14" i="8"/>
  <c r="C205" i="8" s="1"/>
  <c r="Q12" i="8"/>
  <c r="K12" i="8"/>
  <c r="E176" i="8"/>
  <c r="D176" i="8"/>
  <c r="Q175" i="8"/>
  <c r="P11" i="8"/>
  <c r="P202" i="8" s="1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I217" i="8"/>
  <c r="D163" i="8"/>
  <c r="M19" i="8"/>
  <c r="G11" i="8"/>
  <c r="G202" i="8" s="1"/>
  <c r="M197" i="8"/>
  <c r="Q196" i="8"/>
  <c r="O196" i="8"/>
  <c r="M196" i="8"/>
  <c r="G196" i="8"/>
  <c r="E196" i="8"/>
  <c r="C196" i="8"/>
  <c r="F85" i="8" l="1"/>
  <c r="I84" i="8"/>
  <c r="N85" i="8"/>
  <c r="J197" i="8"/>
  <c r="P100" i="8"/>
  <c r="Q100" i="8"/>
  <c r="G85" i="8"/>
  <c r="F100" i="8"/>
  <c r="F84" i="8" s="1"/>
  <c r="P84" i="8"/>
  <c r="G100" i="8"/>
  <c r="H100" i="8"/>
  <c r="H84" i="8" s="1"/>
  <c r="J100" i="8"/>
  <c r="J84" i="8" s="1"/>
  <c r="Q85" i="8"/>
  <c r="Q84" i="8" s="1"/>
  <c r="K100" i="8"/>
  <c r="K84" i="8" s="1"/>
  <c r="L100" i="8"/>
  <c r="L84" i="8" s="1"/>
  <c r="B85" i="8"/>
  <c r="B84" i="8" s="1"/>
  <c r="C85" i="8"/>
  <c r="C84" i="8" s="1"/>
  <c r="M100" i="8"/>
  <c r="M84" i="8" s="1"/>
  <c r="D85" i="8"/>
  <c r="D84" i="8" s="1"/>
  <c r="N100" i="8"/>
  <c r="N84" i="8" s="1"/>
  <c r="E85" i="8"/>
  <c r="E84" i="8" s="1"/>
  <c r="O100" i="8"/>
  <c r="M204" i="8"/>
  <c r="K177" i="8"/>
  <c r="E81" i="9"/>
  <c r="O180" i="8"/>
  <c r="G188" i="8"/>
  <c r="B82" i="11"/>
  <c r="H179" i="8"/>
  <c r="I197" i="8"/>
  <c r="O177" i="8"/>
  <c r="G176" i="8"/>
  <c r="J62" i="9"/>
  <c r="Q191" i="8"/>
  <c r="C192" i="8"/>
  <c r="P64" i="9"/>
  <c r="G71" i="9"/>
  <c r="P206" i="8"/>
  <c r="P215" i="8"/>
  <c r="C170" i="8"/>
  <c r="K203" i="8"/>
  <c r="O198" i="8"/>
  <c r="I170" i="8"/>
  <c r="E80" i="8"/>
  <c r="E170" i="8"/>
  <c r="O204" i="8"/>
  <c r="N197" i="8"/>
  <c r="I196" i="8"/>
  <c r="J211" i="8"/>
  <c r="E184" i="8"/>
  <c r="O176" i="8"/>
  <c r="G204" i="8"/>
  <c r="G164" i="8"/>
  <c r="B165" i="8"/>
  <c r="E172" i="8"/>
  <c r="Q203" i="8"/>
  <c r="E180" i="8"/>
  <c r="K214" i="8"/>
  <c r="E189" i="8"/>
  <c r="G80" i="8"/>
  <c r="Q204" i="8"/>
  <c r="Q217" i="8"/>
  <c r="C204" i="8"/>
  <c r="E204" i="8"/>
  <c r="I178" i="8"/>
  <c r="O157" i="8"/>
  <c r="C169" i="8"/>
  <c r="I184" i="8"/>
  <c r="C79" i="9"/>
  <c r="J173" i="8"/>
  <c r="I204" i="8"/>
  <c r="I218" i="8"/>
  <c r="M170" i="8"/>
  <c r="G172" i="8"/>
  <c r="I80" i="8"/>
  <c r="D12" i="8"/>
  <c r="D203" i="8" s="1"/>
  <c r="N219" i="8"/>
  <c r="F204" i="8"/>
  <c r="N211" i="8"/>
  <c r="J204" i="8"/>
  <c r="Q19" i="8"/>
  <c r="Q210" i="8" s="1"/>
  <c r="I19" i="8"/>
  <c r="I210" i="8" s="1"/>
  <c r="Q174" i="8"/>
  <c r="K196" i="8"/>
  <c r="K204" i="8"/>
  <c r="L24" i="8"/>
  <c r="L215" i="8" s="1"/>
  <c r="O170" i="8"/>
  <c r="I172" i="8"/>
  <c r="C174" i="8"/>
  <c r="O71" i="9"/>
  <c r="C180" i="8"/>
  <c r="E197" i="8"/>
  <c r="G169" i="8"/>
  <c r="M175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J23" i="8"/>
  <c r="J214" i="8" s="1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J183" i="8" s="1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K58" i="8" s="1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C74" i="8"/>
  <c r="G74" i="8"/>
  <c r="G73" i="8" s="1"/>
  <c r="K74" i="8"/>
  <c r="O74" i="8"/>
  <c r="O73" i="8" s="1"/>
  <c r="D74" i="8"/>
  <c r="D73" i="8" s="1"/>
  <c r="H74" i="8"/>
  <c r="H73" i="8" s="1"/>
  <c r="L74" i="8"/>
  <c r="L73" i="8" s="1"/>
  <c r="P74" i="8"/>
  <c r="E74" i="8"/>
  <c r="I74" i="8"/>
  <c r="I73" i="8" s="1"/>
  <c r="M74" i="8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N4" i="10" s="1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N42" i="9"/>
  <c r="N76" i="9" s="1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4" i="10" s="1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G60" i="11" s="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K76" i="11"/>
  <c r="O76" i="11"/>
  <c r="M58" i="8"/>
  <c r="Q58" i="8"/>
  <c r="M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H21" i="8"/>
  <c r="H212" i="8" s="1"/>
  <c r="M22" i="8"/>
  <c r="M213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F183" i="8" l="1"/>
  <c r="K60" i="11"/>
  <c r="C4" i="10"/>
  <c r="N73" i="8"/>
  <c r="Q4" i="10"/>
  <c r="C4" i="9"/>
  <c r="F33" i="10"/>
  <c r="K73" i="8"/>
  <c r="K57" i="8" s="1"/>
  <c r="J4" i="9"/>
  <c r="Q4" i="9"/>
  <c r="O58" i="8"/>
  <c r="O57" i="8" s="1"/>
  <c r="D58" i="8"/>
  <c r="D57" i="8" s="1"/>
  <c r="O75" i="11"/>
  <c r="N75" i="11"/>
  <c r="L75" i="11"/>
  <c r="H75" i="11"/>
  <c r="H59" i="11" s="1"/>
  <c r="Q60" i="11"/>
  <c r="E60" i="11"/>
  <c r="M60" i="11"/>
  <c r="P75" i="11"/>
  <c r="L60" i="11"/>
  <c r="I60" i="11"/>
  <c r="O60" i="11"/>
  <c r="P33" i="10"/>
  <c r="O4" i="10"/>
  <c r="O33" i="10"/>
  <c r="H4" i="10"/>
  <c r="H33" i="10"/>
  <c r="Q47" i="10"/>
  <c r="N4" i="9"/>
  <c r="O4" i="9"/>
  <c r="F4" i="9"/>
  <c r="K4" i="9"/>
  <c r="O183" i="8"/>
  <c r="C73" i="8"/>
  <c r="G58" i="8"/>
  <c r="G57" i="8" s="1"/>
  <c r="N183" i="8"/>
  <c r="C58" i="8"/>
  <c r="P58" i="8"/>
  <c r="H57" i="8"/>
  <c r="K33" i="10"/>
  <c r="C57" i="8"/>
  <c r="O84" i="8"/>
  <c r="C127" i="8"/>
  <c r="C46" i="11" s="1"/>
  <c r="M210" i="8"/>
  <c r="M4" i="9"/>
  <c r="L183" i="8"/>
  <c r="Q156" i="8"/>
  <c r="I42" i="9"/>
  <c r="I76" i="9" s="1"/>
  <c r="M75" i="11"/>
  <c r="M59" i="11" s="1"/>
  <c r="J73" i="8"/>
  <c r="K75" i="11"/>
  <c r="K59" i="11" s="1"/>
  <c r="C47" i="10"/>
  <c r="F73" i="8"/>
  <c r="G156" i="8"/>
  <c r="G75" i="11"/>
  <c r="G59" i="11" s="1"/>
  <c r="C75" i="11"/>
  <c r="H183" i="8"/>
  <c r="I4" i="9"/>
  <c r="Q75" i="11"/>
  <c r="E73" i="8"/>
  <c r="K183" i="8"/>
  <c r="G84" i="8"/>
  <c r="Q112" i="8"/>
  <c r="P73" i="8"/>
  <c r="J60" i="11"/>
  <c r="J59" i="11" s="1"/>
  <c r="C112" i="8"/>
  <c r="C33" i="10"/>
  <c r="J127" i="8"/>
  <c r="J46" i="11" s="1"/>
  <c r="E75" i="11"/>
  <c r="E59" i="11" s="1"/>
  <c r="D75" i="11"/>
  <c r="N47" i="10"/>
  <c r="E58" i="8"/>
  <c r="E57" i="8" s="1"/>
  <c r="C60" i="1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M42" i="9"/>
  <c r="M76" i="9" s="1"/>
  <c r="F60" i="11"/>
  <c r="F59" i="11" s="1"/>
  <c r="K47" i="10"/>
  <c r="B4" i="10"/>
  <c r="L33" i="10"/>
  <c r="J58" i="8"/>
  <c r="J57" i="8" s="1"/>
  <c r="F127" i="8"/>
  <c r="F46" i="11" s="1"/>
  <c r="O42" i="9"/>
  <c r="O76" i="9" s="1"/>
  <c r="O47" i="10"/>
  <c r="M156" i="8"/>
  <c r="M4" i="10"/>
  <c r="I75" i="11"/>
  <c r="I59" i="11" s="1"/>
  <c r="D60" i="11"/>
  <c r="E4" i="10"/>
  <c r="E47" i="10" s="1"/>
  <c r="G4" i="9"/>
  <c r="G47" i="10" s="1"/>
  <c r="F4" i="10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C111" i="8"/>
  <c r="M57" i="8"/>
  <c r="I57" i="8"/>
  <c r="F47" i="10" l="1"/>
  <c r="H47" i="10"/>
  <c r="P57" i="8"/>
  <c r="L59" i="11"/>
  <c r="P59" i="11"/>
  <c r="N59" i="11"/>
  <c r="Q59" i="11"/>
  <c r="O59" i="11"/>
  <c r="B47" i="10"/>
  <c r="M47" i="10"/>
  <c r="J111" i="8"/>
  <c r="F57" i="8"/>
  <c r="K111" i="8"/>
  <c r="C59" i="11"/>
  <c r="I47" i="10"/>
  <c r="O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1" i="4"/>
  <c r="B21" i="4"/>
  <c r="B7" i="4"/>
  <c r="B12" i="4"/>
  <c r="B20" i="4"/>
  <c r="B18" i="4"/>
  <c r="B22" i="4"/>
  <c r="B4" i="4"/>
  <c r="B16" i="4"/>
  <c r="B6" i="4"/>
  <c r="B8" i="4"/>
  <c r="B13" i="4"/>
  <c r="B17" i="4"/>
  <c r="B9" i="4"/>
  <c r="B15" i="4"/>
  <c r="J139" i="11" l="1"/>
  <c r="P137" i="11"/>
  <c r="D134" i="11"/>
  <c r="L133" i="11"/>
  <c r="H132" i="11"/>
  <c r="P130" i="11"/>
  <c r="P128" i="11"/>
  <c r="H128" i="11"/>
  <c r="D128" i="11"/>
  <c r="D127" i="11"/>
  <c r="L126" i="11"/>
  <c r="P125" i="11"/>
  <c r="H125" i="11"/>
  <c r="D125" i="11"/>
  <c r="L124" i="11"/>
  <c r="P121" i="11"/>
  <c r="P119" i="11"/>
  <c r="H119" i="11"/>
  <c r="P118" i="11"/>
  <c r="H118" i="11"/>
  <c r="D118" i="11"/>
  <c r="L117" i="11"/>
  <c r="H117" i="11"/>
  <c r="D117" i="11"/>
  <c r="Q138" i="11"/>
  <c r="M138" i="11"/>
  <c r="C138" i="11"/>
  <c r="C117" i="11"/>
  <c r="L140" i="11"/>
  <c r="H140" i="11"/>
  <c r="L139" i="11"/>
  <c r="H139" i="11"/>
  <c r="D139" i="11"/>
  <c r="F138" i="11"/>
  <c r="N137" i="11"/>
  <c r="N134" i="11"/>
  <c r="F134" i="11"/>
  <c r="N133" i="11"/>
  <c r="J133" i="11"/>
  <c r="F133" i="11"/>
  <c r="N132" i="11"/>
  <c r="F132" i="11"/>
  <c r="N130" i="11"/>
  <c r="J130" i="11"/>
  <c r="N128" i="11"/>
  <c r="J128" i="11"/>
  <c r="F128" i="11"/>
  <c r="N127" i="11"/>
  <c r="J127" i="11"/>
  <c r="N126" i="11"/>
  <c r="F126" i="11"/>
  <c r="N125" i="11"/>
  <c r="J125" i="11"/>
  <c r="F125" i="11"/>
  <c r="N124" i="11"/>
  <c r="N121" i="11"/>
  <c r="F121" i="11"/>
  <c r="N120" i="11"/>
  <c r="F120" i="11"/>
  <c r="N119" i="11"/>
  <c r="F119" i="11"/>
  <c r="J118" i="11"/>
  <c r="F118" i="11"/>
  <c r="N117" i="11"/>
  <c r="F117" i="11"/>
  <c r="N140" i="11"/>
  <c r="F140" i="11"/>
  <c r="N139" i="11"/>
  <c r="N138" i="11"/>
  <c r="D138" i="11"/>
  <c r="P135" i="11"/>
  <c r="P134" i="11"/>
  <c r="P133" i="11"/>
  <c r="H133" i="11"/>
  <c r="P132" i="11"/>
  <c r="D132" i="11"/>
  <c r="P127" i="11"/>
  <c r="H127" i="11"/>
  <c r="P126" i="11"/>
  <c r="D126" i="11"/>
  <c r="P124" i="11"/>
  <c r="P123" i="11"/>
  <c r="P122" i="11"/>
  <c r="L121" i="11"/>
  <c r="L120" i="11"/>
  <c r="L119" i="11"/>
  <c r="L118" i="11"/>
  <c r="Q140" i="11"/>
  <c r="Q139" i="11"/>
  <c r="E139" i="11"/>
  <c r="O117" i="11"/>
  <c r="O140" i="11"/>
  <c r="K140" i="11"/>
  <c r="G140" i="11"/>
  <c r="C140" i="11"/>
  <c r="K139" i="11"/>
  <c r="G139" i="11"/>
  <c r="C139" i="11"/>
  <c r="J138" i="11"/>
  <c r="E138" i="11"/>
  <c r="Q137" i="11"/>
  <c r="Q135" i="11"/>
  <c r="Q134" i="11"/>
  <c r="I134" i="11"/>
  <c r="E134" i="11"/>
  <c r="Q133" i="11"/>
  <c r="I133" i="11"/>
  <c r="M132" i="11"/>
  <c r="I132" i="11"/>
  <c r="E132" i="11"/>
  <c r="Q130" i="11"/>
  <c r="Q128" i="11"/>
  <c r="I128" i="11"/>
  <c r="E128" i="11"/>
  <c r="Q127" i="11"/>
  <c r="M127" i="11"/>
  <c r="I127" i="11"/>
  <c r="E127" i="11"/>
  <c r="Q126" i="11"/>
  <c r="M126" i="11"/>
  <c r="I126" i="11"/>
  <c r="Q125" i="11"/>
  <c r="M125" i="11"/>
  <c r="E125" i="11"/>
  <c r="Q124" i="11"/>
  <c r="M124" i="11"/>
  <c r="Q122" i="11"/>
  <c r="M121" i="11"/>
  <c r="I121" i="11"/>
  <c r="Q120" i="11"/>
  <c r="M120" i="11"/>
  <c r="I120" i="11"/>
  <c r="E120" i="11"/>
  <c r="M119" i="11"/>
  <c r="I119" i="11"/>
  <c r="E119" i="11"/>
  <c r="Q118" i="11"/>
  <c r="M118" i="11"/>
  <c r="I118" i="11"/>
  <c r="Q117" i="11"/>
  <c r="M117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7" i="11"/>
  <c r="N136" i="11"/>
  <c r="F136" i="11"/>
  <c r="N135" i="11"/>
  <c r="J135" i="11"/>
  <c r="J134" i="11"/>
  <c r="J129" i="11"/>
  <c r="J126" i="11"/>
  <c r="J124" i="11"/>
  <c r="F124" i="11"/>
  <c r="N123" i="11"/>
  <c r="N122" i="11"/>
  <c r="N118" i="11"/>
  <c r="E166" i="7"/>
  <c r="I137" i="11"/>
  <c r="I136" i="11"/>
  <c r="E135" i="11"/>
  <c r="M134" i="11"/>
  <c r="E133" i="11"/>
  <c r="I130" i="11"/>
  <c r="I129" i="11"/>
  <c r="M128" i="11"/>
  <c r="E126" i="11"/>
  <c r="Q123" i="11"/>
  <c r="E122" i="11"/>
  <c r="E121" i="11"/>
  <c r="E118" i="11"/>
  <c r="J140" i="11"/>
  <c r="F139" i="11"/>
  <c r="I138" i="11"/>
  <c r="L137" i="11"/>
  <c r="D137" i="11"/>
  <c r="P136" i="11"/>
  <c r="D136" i="11"/>
  <c r="L135" i="11"/>
  <c r="H216" i="11"/>
  <c r="D216" i="11"/>
  <c r="D135" i="11"/>
  <c r="P215" i="11"/>
  <c r="L134" i="11"/>
  <c r="D133" i="11"/>
  <c r="L130" i="11"/>
  <c r="D130" i="11"/>
  <c r="L210" i="11"/>
  <c r="L129" i="11"/>
  <c r="H129" i="11"/>
  <c r="H210" i="11"/>
  <c r="D210" i="11"/>
  <c r="L128" i="11"/>
  <c r="P208" i="11"/>
  <c r="L208" i="11"/>
  <c r="H208" i="11"/>
  <c r="D208" i="11"/>
  <c r="P207" i="11"/>
  <c r="D207" i="11"/>
  <c r="L125" i="11"/>
  <c r="H124" i="11"/>
  <c r="P203" i="11"/>
  <c r="H122" i="11"/>
  <c r="D203" i="11"/>
  <c r="D122" i="11"/>
  <c r="H121" i="11"/>
  <c r="D202" i="11"/>
  <c r="D121" i="11"/>
  <c r="H120" i="11"/>
  <c r="D201" i="11"/>
  <c r="D120" i="11"/>
  <c r="P200" i="11"/>
  <c r="H200" i="11"/>
  <c r="D119" i="11"/>
  <c r="P198" i="11"/>
  <c r="D198" i="11"/>
  <c r="L220" i="11"/>
  <c r="H220" i="11"/>
  <c r="D220" i="11"/>
  <c r="J137" i="11"/>
  <c r="J136" i="11"/>
  <c r="F135" i="11"/>
  <c r="N129" i="11"/>
  <c r="J123" i="11"/>
  <c r="J122" i="11"/>
  <c r="J121" i="11"/>
  <c r="J117" i="11"/>
  <c r="K166" i="7"/>
  <c r="O139" i="11"/>
  <c r="O138" i="11"/>
  <c r="M137" i="11"/>
  <c r="E137" i="11"/>
  <c r="M136" i="11"/>
  <c r="E136" i="11"/>
  <c r="I135" i="11"/>
  <c r="M133" i="11"/>
  <c r="Q132" i="11"/>
  <c r="M130" i="11"/>
  <c r="E130" i="11"/>
  <c r="M129" i="11"/>
  <c r="E129" i="11"/>
  <c r="I125" i="11"/>
  <c r="I124" i="11"/>
  <c r="M123" i="11"/>
  <c r="M122" i="11"/>
  <c r="Q119" i="11"/>
  <c r="E117" i="11"/>
  <c r="K164" i="7"/>
  <c r="M140" i="11"/>
  <c r="I140" i="11"/>
  <c r="E140" i="11"/>
  <c r="M139" i="11"/>
  <c r="I139" i="11"/>
  <c r="G138" i="11"/>
  <c r="O137" i="11"/>
  <c r="K137" i="11"/>
  <c r="G137" i="11"/>
  <c r="O136" i="11"/>
  <c r="G136" i="11"/>
  <c r="C136" i="11"/>
  <c r="O135" i="11"/>
  <c r="K135" i="11"/>
  <c r="O134" i="11"/>
  <c r="K134" i="11"/>
  <c r="C134" i="11"/>
  <c r="O133" i="11"/>
  <c r="K133" i="11"/>
  <c r="O132" i="11"/>
  <c r="K132" i="11"/>
  <c r="G132" i="11"/>
  <c r="C132" i="11"/>
  <c r="K130" i="11"/>
  <c r="G130" i="11"/>
  <c r="C130" i="11"/>
  <c r="K129" i="11"/>
  <c r="G129" i="11"/>
  <c r="C129" i="11"/>
  <c r="O128" i="11"/>
  <c r="K128" i="11"/>
  <c r="G128" i="11"/>
  <c r="K127" i="11"/>
  <c r="G127" i="11"/>
  <c r="C127" i="11"/>
  <c r="O126" i="11"/>
  <c r="K126" i="11"/>
  <c r="G126" i="11"/>
  <c r="C126" i="11"/>
  <c r="O125" i="11"/>
  <c r="K125" i="11"/>
  <c r="C125" i="11"/>
  <c r="O124" i="11"/>
  <c r="K124" i="11"/>
  <c r="G124" i="11"/>
  <c r="O123" i="11"/>
  <c r="O122" i="11"/>
  <c r="K122" i="11"/>
  <c r="C122" i="11"/>
  <c r="O121" i="11"/>
  <c r="K121" i="11"/>
  <c r="C121" i="11"/>
  <c r="O120" i="11"/>
  <c r="K120" i="11"/>
  <c r="G120" i="11"/>
  <c r="C120" i="11"/>
  <c r="O119" i="11"/>
  <c r="K119" i="11"/>
  <c r="C119" i="11"/>
  <c r="O118" i="11"/>
  <c r="K118" i="11"/>
  <c r="K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C209" i="11" s="1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M59" i="10"/>
  <c r="I59" i="10"/>
  <c r="I201" i="11" s="1"/>
  <c r="E59" i="10"/>
  <c r="E201" i="11" s="1"/>
  <c r="Q58" i="10"/>
  <c r="M58" i="10"/>
  <c r="I58" i="10"/>
  <c r="I200" i="11" s="1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K138" i="11"/>
  <c r="C137" i="11"/>
  <c r="G135" i="11"/>
  <c r="C135" i="11"/>
  <c r="G134" i="11"/>
  <c r="G133" i="11"/>
  <c r="C133" i="11"/>
  <c r="O130" i="11"/>
  <c r="O129" i="11"/>
  <c r="C128" i="11"/>
  <c r="O127" i="11"/>
  <c r="G125" i="11"/>
  <c r="K123" i="11"/>
  <c r="G123" i="11"/>
  <c r="C123" i="11"/>
  <c r="G122" i="11"/>
  <c r="G121" i="11"/>
  <c r="G119" i="11"/>
  <c r="G118" i="11"/>
  <c r="C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200" i="11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B83" i="9"/>
  <c r="B82" i="9"/>
  <c r="B137" i="11" s="1"/>
  <c r="B81" i="9"/>
  <c r="B80" i="9"/>
  <c r="B135" i="11" s="1"/>
  <c r="B79" i="9"/>
  <c r="B134" i="11" s="1"/>
  <c r="B78" i="9"/>
  <c r="J132" i="11"/>
  <c r="B77" i="9"/>
  <c r="B132" i="11" s="1"/>
  <c r="F130" i="11"/>
  <c r="B75" i="9"/>
  <c r="F129" i="11"/>
  <c r="B74" i="9"/>
  <c r="B129" i="11" s="1"/>
  <c r="B73" i="9"/>
  <c r="F127" i="11"/>
  <c r="B72" i="9"/>
  <c r="B71" i="9"/>
  <c r="B126" i="11" s="1"/>
  <c r="B70" i="9"/>
  <c r="F123" i="11"/>
  <c r="B68" i="9"/>
  <c r="B123" i="11" s="1"/>
  <c r="F122" i="11"/>
  <c r="B67" i="9"/>
  <c r="B66" i="9"/>
  <c r="J120" i="11"/>
  <c r="B65" i="9"/>
  <c r="J119" i="11"/>
  <c r="B64" i="9"/>
  <c r="B63" i="9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H217" i="11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36" i="11"/>
  <c r="M135" i="11"/>
  <c r="Q129" i="11"/>
  <c r="I123" i="11"/>
  <c r="E123" i="11"/>
  <c r="I122" i="11"/>
  <c r="Q121" i="11"/>
  <c r="K136" i="11"/>
  <c r="G217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P139" i="11"/>
  <c r="H137" i="11"/>
  <c r="L136" i="11"/>
  <c r="H136" i="11"/>
  <c r="H135" i="11"/>
  <c r="H134" i="11"/>
  <c r="L132" i="11"/>
  <c r="H130" i="11"/>
  <c r="P129" i="11"/>
  <c r="D129" i="11"/>
  <c r="L127" i="11"/>
  <c r="H126" i="11"/>
  <c r="L123" i="11"/>
  <c r="H123" i="11"/>
  <c r="D123" i="11"/>
  <c r="L122" i="11"/>
  <c r="P120" i="11"/>
  <c r="P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E9" i="14"/>
  <c r="D9" i="14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L34" i="20" l="1"/>
  <c r="B125" i="11"/>
  <c r="B133" i="11"/>
  <c r="Q5" i="7"/>
  <c r="O209" i="11"/>
  <c r="P219" i="11"/>
  <c r="P138" i="11"/>
  <c r="Q201" i="11"/>
  <c r="N199" i="11"/>
  <c r="B130" i="11"/>
  <c r="N204" i="11"/>
  <c r="J210" i="11"/>
  <c r="N198" i="11"/>
  <c r="O207" i="11"/>
  <c r="L207" i="11"/>
  <c r="P202" i="11"/>
  <c r="D13" i="19"/>
  <c r="B203" i="11"/>
  <c r="J208" i="11"/>
  <c r="K221" i="11"/>
  <c r="B131" i="10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48" i="9"/>
  <c r="L158" i="9"/>
  <c r="L166" i="9"/>
  <c r="I145" i="9"/>
  <c r="I148" i="9"/>
  <c r="I149" i="9"/>
  <c r="I154" i="9"/>
  <c r="I155" i="9"/>
  <c r="I156" i="9"/>
  <c r="I159" i="9"/>
  <c r="I161" i="9"/>
  <c r="I162" i="9"/>
  <c r="I163" i="9"/>
  <c r="F141" i="9"/>
  <c r="F149" i="9"/>
  <c r="F155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53" i="9"/>
  <c r="B162" i="9"/>
  <c r="C149" i="9"/>
  <c r="C163" i="9"/>
  <c r="I166" i="9" l="1"/>
  <c r="I158" i="9"/>
  <c r="I153" i="9"/>
  <c r="I144" i="9"/>
  <c r="O152" i="9"/>
  <c r="I165" i="9"/>
  <c r="I152" i="9"/>
  <c r="I147" i="9"/>
  <c r="I143" i="9"/>
  <c r="I164" i="9"/>
  <c r="I160" i="9"/>
  <c r="I151" i="9"/>
  <c r="I146" i="9"/>
  <c r="I141" i="9"/>
  <c r="F164" i="9"/>
  <c r="F160" i="9"/>
  <c r="F151" i="9"/>
  <c r="C145" i="9"/>
  <c r="F146" i="9"/>
  <c r="I163" i="7"/>
  <c r="Q157" i="9"/>
  <c r="Q164" i="9"/>
  <c r="Q160" i="9"/>
  <c r="Q155" i="9"/>
  <c r="Q151" i="9"/>
  <c r="Q147" i="9"/>
  <c r="Q143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E146" i="10" l="1"/>
  <c r="E137" i="10"/>
  <c r="P54" i="10"/>
  <c r="I151" i="10"/>
  <c r="I54" i="10"/>
  <c r="K62" i="14"/>
  <c r="G141" i="10"/>
  <c r="C151" i="10"/>
  <c r="G158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G66" i="12" l="1"/>
  <c r="G88" i="12" s="1"/>
  <c r="E66" i="12"/>
  <c r="E88" i="12" s="1"/>
  <c r="I66" i="12"/>
  <c r="I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C66" i="12"/>
  <c r="C88" i="12" s="1"/>
  <c r="N66" i="12"/>
  <c r="N88" i="12" s="1"/>
  <c r="D66" i="12" l="1"/>
  <c r="D88" i="12" s="1"/>
  <c r="F66" i="12"/>
  <c r="F88" i="12" s="1"/>
  <c r="C117" i="12"/>
  <c r="M66" i="12"/>
  <c r="M88" i="12" s="1"/>
  <c r="O66" i="12"/>
  <c r="O88" i="12" s="1"/>
  <c r="K66" i="12"/>
  <c r="K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I62" i="12" l="1"/>
  <c r="I84" i="12" s="1"/>
  <c r="D62" i="12"/>
  <c r="D84" i="12" s="1"/>
  <c r="J62" i="12"/>
  <c r="J84" i="12" s="1"/>
  <c r="E62" i="12"/>
  <c r="E84" i="12" s="1"/>
  <c r="O62" i="12"/>
  <c r="O84" i="12" s="1"/>
  <c r="K62" i="12"/>
  <c r="K84" i="12" s="1"/>
  <c r="G62" i="12"/>
  <c r="G84" i="12" s="1"/>
  <c r="P62" i="12"/>
  <c r="P84" i="12" s="1"/>
  <c r="Q62" i="12"/>
  <c r="Q84" i="12" s="1"/>
  <c r="M62" i="12"/>
  <c r="M84" i="12" s="1"/>
  <c r="L62" i="12"/>
  <c r="L84" i="12" s="1"/>
  <c r="H62" i="12"/>
  <c r="H84" i="12" s="1"/>
  <c r="B62" i="12"/>
  <c r="B84" i="12" s="1"/>
  <c r="N62" i="12"/>
  <c r="N84" i="12" s="1"/>
  <c r="C62" i="12"/>
  <c r="C84" i="12" s="1"/>
  <c r="P28" i="14"/>
  <c r="F62" i="12"/>
  <c r="F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D65" i="12" l="1"/>
  <c r="D87" i="12" s="1"/>
  <c r="Q65" i="12"/>
  <c r="Q87" i="12" s="1"/>
  <c r="M65" i="12"/>
  <c r="M87" i="12" s="1"/>
  <c r="O65" i="12"/>
  <c r="O87" i="12" s="1"/>
  <c r="N118" i="12"/>
  <c r="G65" i="12"/>
  <c r="G87" i="12" s="1"/>
  <c r="J65" i="12"/>
  <c r="J87" i="12" s="1"/>
  <c r="K65" i="12"/>
  <c r="K87" i="12" s="1"/>
  <c r="K118" i="12"/>
  <c r="L65" i="12"/>
  <c r="L87" i="12" s="1"/>
  <c r="C61" i="12"/>
  <c r="M118" i="12"/>
  <c r="I118" i="12"/>
  <c r="P65" i="12"/>
  <c r="P87" i="12" s="1"/>
  <c r="N65" i="12"/>
  <c r="N87" i="12" s="1"/>
  <c r="O118" i="12"/>
  <c r="E118" i="12"/>
  <c r="H65" i="12"/>
  <c r="H87" i="12" s="1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Q63" i="12" l="1"/>
  <c r="N63" i="12"/>
  <c r="P63" i="12"/>
  <c r="K63" i="12"/>
  <c r="J63" i="12"/>
  <c r="O63" i="12"/>
  <c r="L63" i="12"/>
  <c r="G63" i="12"/>
  <c r="D63" i="12"/>
  <c r="I65" i="12"/>
  <c r="I87" i="12" s="1"/>
  <c r="H63" i="12"/>
  <c r="F63" i="12"/>
  <c r="E63" i="12"/>
  <c r="M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F61" i="12" l="1"/>
  <c r="O61" i="12"/>
  <c r="D61" i="12"/>
  <c r="Q61" i="12"/>
  <c r="L61" i="12"/>
  <c r="N61" i="12"/>
  <c r="I63" i="12"/>
  <c r="H61" i="12"/>
  <c r="M61" i="12"/>
  <c r="K61" i="12"/>
  <c r="J61" i="12"/>
  <c r="G61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L124" i="12" l="1"/>
  <c r="G68" i="12"/>
  <c r="G90" i="12" s="1"/>
  <c r="J68" i="12"/>
  <c r="J90" i="12" s="1"/>
  <c r="H69" i="12"/>
  <c r="H91" i="12" s="1"/>
  <c r="F124" i="12"/>
  <c r="H21" i="12"/>
  <c r="H14" i="12" s="1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J69" i="12" l="1"/>
  <c r="J91" i="12" s="1"/>
  <c r="K68" i="12"/>
  <c r="K90" i="12" s="1"/>
  <c r="H67" i="12"/>
  <c r="H33" i="14"/>
  <c r="H133" i="12"/>
  <c r="H36" i="13"/>
  <c r="G69" i="12"/>
  <c r="G91" i="12" s="1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J14" i="12"/>
  <c r="J26" i="14" s="1"/>
  <c r="O124" i="12"/>
  <c r="L68" i="12"/>
  <c r="L90" i="12" s="1"/>
  <c r="N124" i="12"/>
  <c r="F68" i="12"/>
  <c r="F90" i="12" s="1"/>
  <c r="K69" i="12"/>
  <c r="K91" i="12" s="1"/>
  <c r="G67" i="12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M68" i="12" l="1"/>
  <c r="M90" i="12" s="1"/>
  <c r="L69" i="12"/>
  <c r="L91" i="12" s="1"/>
  <c r="F69" i="12"/>
  <c r="F91" i="12" s="1"/>
  <c r="M69" i="12"/>
  <c r="M91" i="12" s="1"/>
  <c r="K67" i="12"/>
  <c r="L21" i="12"/>
  <c r="L134" i="12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L33" i="14"/>
  <c r="B65" i="12"/>
  <c r="B87" i="12" s="1"/>
  <c r="O68" i="12"/>
  <c r="O90" i="12" s="1"/>
  <c r="L67" i="12"/>
  <c r="N68" i="12"/>
  <c r="N90" i="12" s="1"/>
  <c r="F67" i="12"/>
  <c r="L135" i="12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N69" i="12" l="1"/>
  <c r="N91" i="12" s="1"/>
  <c r="P68" i="12"/>
  <c r="P90" i="12" s="1"/>
  <c r="O69" i="12"/>
  <c r="O91" i="12" s="1"/>
  <c r="E124" i="12"/>
  <c r="B63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O33" i="14"/>
  <c r="O67" i="12"/>
  <c r="Q68" i="12"/>
  <c r="Q90" i="12" s="1"/>
  <c r="D124" i="12"/>
  <c r="N14" i="12"/>
  <c r="N67" i="12"/>
  <c r="B61" i="12"/>
  <c r="O14" i="12"/>
  <c r="O26" i="14" s="1"/>
  <c r="P69" i="12"/>
  <c r="P91" i="12" s="1"/>
  <c r="Q69" i="12"/>
  <c r="Q91" i="12" s="1"/>
  <c r="N135" i="12"/>
  <c r="O135" i="12"/>
  <c r="O133" i="12"/>
  <c r="P21" i="12"/>
  <c r="P14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Q67" i="12" l="1"/>
  <c r="C124" i="12"/>
  <c r="P133" i="12"/>
  <c r="P67" i="12"/>
  <c r="E68" i="12"/>
  <c r="E90" i="12" s="1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C68" i="12"/>
  <c r="C90" i="12" s="1"/>
  <c r="B68" i="12"/>
  <c r="B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22" i="7"/>
  <c r="I17" i="7"/>
  <c r="I102" i="7" s="1"/>
  <c r="H110" i="15" l="1"/>
  <c r="H109" i="15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K16" i="7"/>
  <c r="K13" i="7" s="1"/>
  <c r="E62" i="15"/>
  <c r="F44" i="15"/>
  <c r="K4" i="15"/>
  <c r="K105" i="15" s="1"/>
  <c r="B26" i="15" l="1"/>
  <c r="B102" i="15"/>
  <c r="B17" i="15"/>
  <c r="B119" i="15" s="1"/>
  <c r="B93" i="15"/>
  <c r="N14" i="15"/>
  <c r="B73" i="15"/>
  <c r="B100" i="15"/>
  <c r="B91" i="15"/>
  <c r="K108" i="15"/>
  <c r="K107" i="15"/>
  <c r="K106" i="15"/>
  <c r="F62" i="15"/>
  <c r="G44" i="15"/>
  <c r="K4" i="7"/>
  <c r="K93" i="7" s="1"/>
  <c r="B82" i="15" l="1"/>
  <c r="B120" i="15"/>
  <c r="B118" i="15"/>
  <c r="N97" i="15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O14" i="15"/>
  <c r="J107" i="15"/>
  <c r="J13" i="7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7" i="15"/>
  <c r="I106" i="15" l="1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8" i="15" s="1"/>
  <c r="H31" i="15"/>
  <c r="Q102" i="15"/>
  <c r="Q93" i="15"/>
  <c r="H13" i="7"/>
  <c r="H105" i="15" l="1"/>
  <c r="H107" i="15"/>
  <c r="H106" i="15"/>
  <c r="H4" i="7"/>
  <c r="H93" i="7" s="1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 s="1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D16" i="15" s="1"/>
  <c r="B14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 l="1"/>
  <c r="C106" i="15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B86" i="7"/>
  <c r="B88" i="7"/>
  <c r="B92" i="7"/>
  <c r="B85" i="7"/>
  <c r="B84" i="7"/>
  <c r="B87" i="7"/>
  <c r="B91" i="7"/>
  <c r="B89" i="7"/>
  <c r="B90" i="7"/>
  <c r="B94" i="7"/>
  <c r="B95" i="7"/>
  <c r="B96" i="7"/>
  <c r="N106" i="15" l="1"/>
  <c r="N105" i="15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M16" i="15" s="1"/>
  <c r="O25" i="15"/>
  <c r="L38" i="16"/>
  <c r="L25" i="18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M65" i="16" l="1"/>
  <c r="L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0" i="16"/>
  <c r="C25" i="18" l="1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F22" i="15" s="1"/>
  <c r="E13" i="15"/>
  <c r="E55" i="16" s="1"/>
  <c r="E26" i="18"/>
  <c r="D13" i="15"/>
  <c r="D26" i="18"/>
  <c r="F15" i="15"/>
  <c r="E25" i="17"/>
  <c r="E21" i="16"/>
  <c r="D25" i="17"/>
  <c r="D21" i="16"/>
  <c r="E116" i="15" l="1"/>
  <c r="F13" i="15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P24" i="15"/>
  <c r="M24" i="15"/>
  <c r="M22" i="15" s="1"/>
  <c r="H24" i="15"/>
  <c r="O24" i="15"/>
  <c r="O22" i="15" s="1"/>
  <c r="K24" i="15"/>
  <c r="K15" i="15" s="1"/>
  <c r="G13" i="15"/>
  <c r="G26" i="18"/>
  <c r="I13" i="15"/>
  <c r="I55" i="16" s="1"/>
  <c r="I26" i="18"/>
  <c r="F12" i="18"/>
  <c r="F24" i="18" s="1"/>
  <c r="F18" i="18"/>
  <c r="M15" i="15"/>
  <c r="H15" i="15"/>
  <c r="H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C24" i="15" l="1"/>
  <c r="L24" i="15"/>
  <c r="L15" i="15" s="1"/>
  <c r="K22" i="15"/>
  <c r="I116" i="15"/>
  <c r="N24" i="15"/>
  <c r="N15" i="15" s="1"/>
  <c r="O15" i="15"/>
  <c r="O13" i="15" s="1"/>
  <c r="O116" i="15" s="1"/>
  <c r="Q24" i="15"/>
  <c r="Q15" i="15" s="1"/>
  <c r="J24" i="15"/>
  <c r="J15" i="15" s="1"/>
  <c r="M13" i="15"/>
  <c r="M116" i="15" s="1"/>
  <c r="M26" i="18"/>
  <c r="P13" i="15"/>
  <c r="P26" i="18"/>
  <c r="H13" i="15"/>
  <c r="H26" i="18"/>
  <c r="K13" i="15"/>
  <c r="K55" i="16" s="1"/>
  <c r="K26" i="18"/>
  <c r="C15" i="15"/>
  <c r="C22" i="15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K25" i="17"/>
  <c r="K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J22" i="15" l="1"/>
  <c r="O21" i="16"/>
  <c r="O25" i="17"/>
  <c r="N22" i="15"/>
  <c r="L22" i="15"/>
  <c r="Q22" i="15"/>
  <c r="O26" i="18"/>
  <c r="Q13" i="15"/>
  <c r="Q55" i="16" s="1"/>
  <c r="Q26" i="18"/>
  <c r="J13" i="15"/>
  <c r="J55" i="16" s="1"/>
  <c r="J26" i="18"/>
  <c r="N13" i="15"/>
  <c r="N55" i="16" s="1"/>
  <c r="N26" i="18"/>
  <c r="L13" i="15"/>
  <c r="L26" i="18"/>
  <c r="C13" i="15"/>
  <c r="C55" i="16" s="1"/>
  <c r="C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116" i="15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L68" i="16" s="1"/>
  <c r="O119" i="15"/>
  <c r="E17" i="15"/>
  <c r="E12" i="15" s="1"/>
  <c r="K17" i="15"/>
  <c r="K12" i="15" s="1"/>
  <c r="P17" i="15"/>
  <c r="P12" i="15" s="1"/>
  <c r="J17" i="15"/>
  <c r="J12" i="15" s="1"/>
  <c r="I17" i="15"/>
  <c r="I12" i="15" s="1"/>
  <c r="C17" i="15"/>
  <c r="C12" i="15" s="1"/>
  <c r="N17" i="15"/>
  <c r="N12" i="15" s="1"/>
  <c r="G17" i="15"/>
  <c r="G12" i="15" s="1"/>
  <c r="G18" i="16" s="1"/>
  <c r="D17" i="15"/>
  <c r="D12" i="15" s="1"/>
  <c r="D24" i="16"/>
  <c r="Q17" i="15"/>
  <c r="Q12" i="15" s="1"/>
  <c r="P24" i="16"/>
  <c r="J24" i="16"/>
  <c r="F17" i="15"/>
  <c r="F119" i="15" s="1"/>
  <c r="F24" i="16"/>
  <c r="G24" i="16"/>
  <c r="F41" i="16"/>
  <c r="H69" i="16"/>
  <c r="H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59" i="16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K119" i="15" l="1"/>
  <c r="Q119" i="15"/>
  <c r="P59" i="16"/>
  <c r="F82" i="15"/>
  <c r="C119" i="15"/>
  <c r="P69" i="16"/>
  <c r="N59" i="16"/>
  <c r="G69" i="16"/>
  <c r="G27" i="17"/>
  <c r="G59" i="16"/>
  <c r="G120" i="15"/>
  <c r="N119" i="15"/>
  <c r="G82" i="15"/>
  <c r="G118" i="15"/>
  <c r="G23" i="16"/>
  <c r="J69" i="16"/>
  <c r="M68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D112" i="12" l="1"/>
  <c r="D101" i="12"/>
  <c r="C111" i="12"/>
  <c r="C100" i="12"/>
  <c r="E113" i="12"/>
  <c r="E102" i="12"/>
  <c r="B108" i="12"/>
  <c r="B97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C108" i="12" l="1"/>
  <c r="C97" i="12"/>
  <c r="E112" i="12"/>
  <c r="E101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F112" i="12" l="1"/>
  <c r="F101" i="12"/>
  <c r="D108" i="12"/>
  <c r="D97" i="12"/>
  <c r="B109" i="12"/>
  <c r="B98" i="12"/>
  <c r="E78" i="12"/>
  <c r="E89" i="12" s="1"/>
  <c r="E111" i="12"/>
  <c r="E100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F78" i="12"/>
  <c r="F89" i="12" s="1"/>
  <c r="F111" i="12"/>
  <c r="F100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F108" i="12" l="1"/>
  <c r="F97" i="12"/>
  <c r="H78" i="12"/>
  <c r="H89" i="12" s="1"/>
  <c r="H111" i="12"/>
  <c r="H100" i="12"/>
  <c r="H112" i="12"/>
  <c r="H101" i="12"/>
  <c r="B105" i="12"/>
  <c r="B94" i="12"/>
  <c r="D109" i="12"/>
  <c r="D98" i="12"/>
  <c r="I113" i="12"/>
  <c r="I102" i="12"/>
  <c r="G78" i="12"/>
  <c r="G89" i="12" s="1"/>
  <c r="G111" i="12"/>
  <c r="G100" i="12"/>
  <c r="C74" i="12"/>
  <c r="C85" i="12" s="1"/>
  <c r="C107" i="12"/>
  <c r="C96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J113" i="12" l="1"/>
  <c r="J102" i="12"/>
  <c r="C72" i="12"/>
  <c r="C83" i="12" s="1"/>
  <c r="C105" i="12"/>
  <c r="C94" i="12"/>
  <c r="D74" i="12"/>
  <c r="D85" i="12" s="1"/>
  <c r="D107" i="12"/>
  <c r="D96" i="12"/>
  <c r="E109" i="12"/>
  <c r="E98" i="12"/>
  <c r="I112" i="12"/>
  <c r="I101" i="12"/>
  <c r="G108" i="12"/>
  <c r="G97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K113" i="12" l="1"/>
  <c r="K102" i="12"/>
  <c r="I78" i="12"/>
  <c r="I89" i="12" s="1"/>
  <c r="I111" i="12"/>
  <c r="I100" i="12"/>
  <c r="J112" i="12"/>
  <c r="J101" i="12"/>
  <c r="D72" i="12"/>
  <c r="D83" i="12" s="1"/>
  <c r="D105" i="12"/>
  <c r="D94" i="12"/>
  <c r="F109" i="12"/>
  <c r="F98" i="12"/>
  <c r="H108" i="12"/>
  <c r="H97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G109" i="12" l="1"/>
  <c r="G98" i="12"/>
  <c r="K112" i="12"/>
  <c r="K101" i="12"/>
  <c r="I108" i="12"/>
  <c r="I97" i="12"/>
  <c r="L113" i="12"/>
  <c r="L102" i="12"/>
  <c r="F74" i="12"/>
  <c r="F85" i="12" s="1"/>
  <c r="F107" i="12"/>
  <c r="F96" i="12"/>
  <c r="E72" i="12"/>
  <c r="E83" i="12" s="1"/>
  <c r="E105" i="12"/>
  <c r="E94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H109" i="12"/>
  <c r="H98" i="12"/>
  <c r="K78" i="12"/>
  <c r="K89" i="12" s="1"/>
  <c r="K111" i="12"/>
  <c r="K100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K108" i="12" l="1"/>
  <c r="K97" i="12"/>
  <c r="M112" i="12"/>
  <c r="M101" i="12"/>
  <c r="G72" i="12"/>
  <c r="G83" i="12" s="1"/>
  <c r="G105" i="12"/>
  <c r="G94" i="12"/>
  <c r="H74" i="12"/>
  <c r="H85" i="12" s="1"/>
  <c r="H107" i="12"/>
  <c r="H96" i="12"/>
  <c r="I109" i="12"/>
  <c r="I98" i="12"/>
  <c r="L78" i="12"/>
  <c r="L89" i="12" s="1"/>
  <c r="L111" i="12"/>
  <c r="L100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O113" i="12" l="1"/>
  <c r="O102" i="12"/>
  <c r="I74" i="12"/>
  <c r="I85" i="12" s="1"/>
  <c r="I107" i="12"/>
  <c r="I96" i="12"/>
  <c r="M78" i="12"/>
  <c r="M89" i="12" s="1"/>
  <c r="M111" i="12"/>
  <c r="M100" i="12"/>
  <c r="J109" i="12"/>
  <c r="J98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O112" i="12"/>
  <c r="O101" i="12"/>
  <c r="N78" i="12"/>
  <c r="N89" i="12" s="1"/>
  <c r="N111" i="12"/>
  <c r="N100" i="12"/>
  <c r="J74" i="12"/>
  <c r="J85" i="12" s="1"/>
  <c r="J107" i="12"/>
  <c r="J96" i="12"/>
  <c r="M108" i="12"/>
  <c r="M97" i="12"/>
  <c r="P113" i="12"/>
  <c r="P102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L109" i="12"/>
  <c r="L98" i="12"/>
  <c r="K74" i="12"/>
  <c r="K85" i="12" s="1"/>
  <c r="K107" i="12"/>
  <c r="K96" i="12"/>
  <c r="J105" i="12"/>
  <c r="J94" i="12"/>
  <c r="J72" i="12"/>
  <c r="J83" i="12" s="1"/>
  <c r="P112" i="12"/>
  <c r="P101" i="12"/>
  <c r="N108" i="12"/>
  <c r="N97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P78" i="12"/>
  <c r="P89" i="12" s="1"/>
  <c r="P111" i="12"/>
  <c r="P100" i="12"/>
  <c r="M109" i="12"/>
  <c r="M98" i="12"/>
  <c r="L74" i="12"/>
  <c r="L85" i="12" s="1"/>
  <c r="L107" i="12"/>
  <c r="L96" i="12"/>
  <c r="K105" i="12"/>
  <c r="K94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L72" i="12"/>
  <c r="L83" i="12" s="1"/>
  <c r="L105" i="12"/>
  <c r="L94" i="12"/>
  <c r="N109" i="12"/>
  <c r="N98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72" i="12" l="1"/>
  <c r="N83" i="12" s="1"/>
  <c r="P109" i="12"/>
  <c r="P98" i="12"/>
  <c r="N105" i="12"/>
  <c r="N94" i="12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O72" i="12" l="1"/>
  <c r="O83" i="12" s="1"/>
  <c r="O105" i="12"/>
  <c r="O94" i="12"/>
  <c r="Q109" i="12"/>
  <c r="Q98" i="12"/>
  <c r="P74" i="12"/>
  <c r="P85" i="12" s="1"/>
  <c r="P107" i="12"/>
  <c r="P96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<sst xmlns="http://schemas.openxmlformats.org/spreadsheetml/2006/main" count="1750" uniqueCount="194">
  <si>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</si>
  <si>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</si>
  <si>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</si>
  <si>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</si>
  <si>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</si>
  <si>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</si>
  <si>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</si>
  <si>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</si>
  <si>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</si>
  <si>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</si>
  <si>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</si>
  <si>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</si>
  <si>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</si>
  <si>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</si>
  <si>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</si>
  <si>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</si>
  <si>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</si>
  <si>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</si>
  <si>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</si>
  <si>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</si>
  <si>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</si>
  <si>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</si>
  <si>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</si>
  <si>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</si>
  <si>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</si>
  <si>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</si>
  <si>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</si>
  <si>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</si>
  <si>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</si>
  <si>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</si>
  <si>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</si>
  <si>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</si>
  <si>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</si>
  <si>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</si>
  <si>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</si>
  <si>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</si>
  <si>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</si>
  <si>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</si>
  <si>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</si>
  <si>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</si>
  <si>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</si>
  <si>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</si>
  <si>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</si>
  <si>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</si>
  <si>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</si>
  <si>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</si>
  <si>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</si>
  <si>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</si>
  <si>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</si>
  <si>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</si>
  <si>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</si>
  <si>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</si>
  <si>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</si>
  <si>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</si>
  <si>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</si>
  <si>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</si>
  <si>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</si>
  <si>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</si>
  <si>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</si>
  <si>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</si>
  <si>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</si>
  <si>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</si>
  <si>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</si>
  <si>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</si>
  <si>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</si>
  <si>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</si>
  <si>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</si>
  <si>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</si>
  <si>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</si>
  <si>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</si>
  <si>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</si>
  <si>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</si>
  <si>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</si>
  <si>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</si>
  <si>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</si>
  <si>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</si>
  <si>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</si>
  <si>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</si>
  <si>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</si>
  <si>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</si>
  <si>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</si>
  <si>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</si>
  <si>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</si>
  <si>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</si>
  <si>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</si>
  <si>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</si>
  <si>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</si>
  <si>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</si>
  <si>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</si>
  <si>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</si>
  <si>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</si>
  <si>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</si>
  <si>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</si>
  <si>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</si>
  <si>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</si>
  <si>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</si>
  <si>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</si>
  <si>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</si>
  <si>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</si>
  <si>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</si>
  <si>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</si>
  <si>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</si>
  <si>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</si>
  <si>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</si>
  <si>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</si>
  <si>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</si>
  <si>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</si>
  <si>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</si>
  <si>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</si>
  <si>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</si>
  <si>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</si>
  <si>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</si>
  <si>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</si>
  <si>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</si>
  <si>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</si>
  <si>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</si>
  <si>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</si>
  <si>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</si>
  <si>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</si>
  <si>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</si>
  <si>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</si>
  <si>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</si>
  <si>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</si>
  <si>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</si>
  <si>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</si>
  <si>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</si>
  <si>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</si>
  <si>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</si>
  <si>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</si>
  <si>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</si>
  <si>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</si>
  <si>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</si>
  <si>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</si>
  <si>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</si>
  <si>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</si>
  <si>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</si>
  <si>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</si>
  <si>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</si>
  <si>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</si>
  <si>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</si>
  <si>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</si>
  <si>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</si>
  <si>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</si>
  <si>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</si>
  <si>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</si>
  <si>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</si>
  <si>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</si>
  <si>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</si>
  <si>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</si>
  <si>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</si>
  <si>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</si>
  <si>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</si>
  <si>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</si>
  <si>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</si>
  <si>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</si>
  <si>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</si>
  <si>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</si>
  <si>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</si>
  <si>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</si>
  <si>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</si>
  <si>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</si>
  <si>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</si>
  <si>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</si>
  <si>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</si>
  <si>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</si>
  <si>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</si>
  <si>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</si>
  <si>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</si>
  <si>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</si>
  <si>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</si>
  <si>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</si>
  <si>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</si>
  <si>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</si>
  <si>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</si>
  <si>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</si>
  <si>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</si>
  <si>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</si>
  <si>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IE</t>
  </si>
  <si>
    <t>Ireland</t>
  </si>
  <si>
    <t>IE - Aviation</t>
  </si>
  <si>
    <t>IE - Aviation / energy consumption</t>
  </si>
  <si>
    <t>IE - Aviation / passenger transport specific data</t>
  </si>
  <si>
    <t>IE - Road transport</t>
  </si>
  <si>
    <t/>
  </si>
  <si>
    <t>IE - Road transport / energy consumption</t>
  </si>
  <si>
    <t>IE - Road transport / CO2 emissions</t>
  </si>
  <si>
    <t>IE - Road transport / technologies</t>
  </si>
  <si>
    <t>IE - Rail, metro and tram</t>
  </si>
  <si>
    <t>IE - Rail, metro and tram / energy consumption</t>
  </si>
  <si>
    <t>IE - Rail, metro and tram / CO2 emissions</t>
  </si>
  <si>
    <t>IE - Aviation / CO2 emissions</t>
  </si>
  <si>
    <t>IE - Coastal shipping and inland waterways</t>
  </si>
  <si>
    <t>IE - Coastal shipping and inland waterways / energy consumption</t>
  </si>
  <si>
    <t>IE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</si>
</sst>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43297.737233796295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125.15495408915886</v>
      </c>
      <c r="C4" s="124">
        <v>125.32183513574401</v>
      </c>
      <c r="D4" s="124">
        <v>125.03045596204802</v>
      </c>
      <c r="E4" s="124">
        <v>128.43743921564399</v>
      </c>
      <c r="F4" s="124">
        <v>121.92310431615601</v>
      </c>
      <c r="G4" s="124">
        <v>125.15476042580805</v>
      </c>
      <c r="H4" s="124">
        <v>131.53889626581602</v>
      </c>
      <c r="I4" s="124">
        <v>138.057078164616</v>
      </c>
      <c r="J4" s="124">
        <v>134.92112221738802</v>
      </c>
      <c r="K4" s="124">
        <v>128.16272003090401</v>
      </c>
      <c r="L4" s="124">
        <v>128.34087729651802</v>
      </c>
      <c r="M4" s="124">
        <v>128.34142390089116</v>
      </c>
      <c r="N4" s="124">
        <v>128.34368199931632</v>
      </c>
      <c r="O4" s="124">
        <v>128.40710565269023</v>
      </c>
      <c r="P4" s="124">
        <v>128.4082348237113</v>
      </c>
      <c r="Q4" s="124">
        <v>112.26959342718897</v>
      </c>
    </row>
    <row r="5" spans="1:17" ht="11.45" customHeight="1" x14ac:dyDescent="0.25">
      <c r="A5" s="91" t="s">
        <v>116</v>
      </c>
      <c r="B5" s="90">
        <f t="shared" ref="B5:Q5" si="0">B4-B6</f>
        <v>125.15495408915886</v>
      </c>
      <c r="C5" s="90">
        <f t="shared" si="0"/>
        <v>125.32183513574401</v>
      </c>
      <c r="D5" s="90">
        <f t="shared" si="0"/>
        <v>125.03045596204802</v>
      </c>
      <c r="E5" s="90">
        <f t="shared" si="0"/>
        <v>128.43743921564399</v>
      </c>
      <c r="F5" s="90">
        <f t="shared" si="0"/>
        <v>121.92310431615601</v>
      </c>
      <c r="G5" s="90">
        <f t="shared" si="0"/>
        <v>125.15476042580805</v>
      </c>
      <c r="H5" s="90">
        <f t="shared" si="0"/>
        <v>131.53889626581602</v>
      </c>
      <c r="I5" s="90">
        <f t="shared" si="0"/>
        <v>138.057078164616</v>
      </c>
      <c r="J5" s="90">
        <f t="shared" si="0"/>
        <v>134.92112221738802</v>
      </c>
      <c r="K5" s="90">
        <f t="shared" si="0"/>
        <v>128.16272003090401</v>
      </c>
      <c r="L5" s="90">
        <f t="shared" si="0"/>
        <v>128.34087729651802</v>
      </c>
      <c r="M5" s="90">
        <f t="shared" si="0"/>
        <v>128.34142390089116</v>
      </c>
      <c r="N5" s="90">
        <f t="shared" si="0"/>
        <v>128.34368199931632</v>
      </c>
      <c r="O5" s="90">
        <f t="shared" si="0"/>
        <v>128.40710565269023</v>
      </c>
      <c r="P5" s="90">
        <f t="shared" si="0"/>
        <v>128.4082348237113</v>
      </c>
      <c r="Q5" s="90">
        <f t="shared" si="0"/>
        <v>112.26959342718897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125.15495408915886</v>
      </c>
      <c r="C8" s="71">
        <f t="shared" si="1"/>
        <v>125.32183513574401</v>
      </c>
      <c r="D8" s="71">
        <f t="shared" si="1"/>
        <v>125.03045596204802</v>
      </c>
      <c r="E8" s="71">
        <f t="shared" si="1"/>
        <v>128.43743921564399</v>
      </c>
      <c r="F8" s="71">
        <f t="shared" si="1"/>
        <v>121.923104316156</v>
      </c>
      <c r="G8" s="71">
        <f t="shared" si="1"/>
        <v>125.15476042580805</v>
      </c>
      <c r="H8" s="71">
        <f t="shared" si="1"/>
        <v>131.53889626581605</v>
      </c>
      <c r="I8" s="71">
        <f t="shared" si="1"/>
        <v>138.057078164616</v>
      </c>
      <c r="J8" s="71">
        <f t="shared" si="1"/>
        <v>134.92112221738802</v>
      </c>
      <c r="K8" s="71">
        <f t="shared" si="1"/>
        <v>128.16272003090401</v>
      </c>
      <c r="L8" s="71">
        <f t="shared" si="1"/>
        <v>128.34087729651802</v>
      </c>
      <c r="M8" s="71">
        <f t="shared" si="1"/>
        <v>128.34142390089116</v>
      </c>
      <c r="N8" s="71">
        <f t="shared" si="1"/>
        <v>128.34368199931632</v>
      </c>
      <c r="O8" s="71">
        <f t="shared" si="1"/>
        <v>128.40710565269023</v>
      </c>
      <c r="P8" s="71">
        <f t="shared" si="1"/>
        <v>128.4082348237113</v>
      </c>
      <c r="Q8" s="71">
        <f t="shared" si="1"/>
        <v>112.26959342718897</v>
      </c>
    </row>
    <row r="9" spans="1:17" ht="11.45" customHeight="1" x14ac:dyDescent="0.25">
      <c r="A9" s="25" t="s">
        <v>39</v>
      </c>
      <c r="B9" s="24">
        <f t="shared" ref="B9:Q9" si="2">SUM(B10,B11,B14)</f>
        <v>101.94022798076213</v>
      </c>
      <c r="C9" s="24">
        <f t="shared" si="2"/>
        <v>96.999342166648745</v>
      </c>
      <c r="D9" s="24">
        <f t="shared" si="2"/>
        <v>106.65776367603932</v>
      </c>
      <c r="E9" s="24">
        <f t="shared" si="2"/>
        <v>109.96693745522376</v>
      </c>
      <c r="F9" s="24">
        <f t="shared" si="2"/>
        <v>103.85478619416503</v>
      </c>
      <c r="G9" s="24">
        <f t="shared" si="2"/>
        <v>111.54141548097239</v>
      </c>
      <c r="H9" s="24">
        <f t="shared" si="2"/>
        <v>122.6601249283384</v>
      </c>
      <c r="I9" s="24">
        <f t="shared" si="2"/>
        <v>132.51489614449997</v>
      </c>
      <c r="J9" s="24">
        <f t="shared" si="2"/>
        <v>130.73754100780741</v>
      </c>
      <c r="K9" s="24">
        <f t="shared" si="2"/>
        <v>125.36232836273582</v>
      </c>
      <c r="L9" s="24">
        <f t="shared" si="2"/>
        <v>124.84910069596249</v>
      </c>
      <c r="M9" s="24">
        <f t="shared" si="2"/>
        <v>124.34448002050732</v>
      </c>
      <c r="N9" s="24">
        <f t="shared" si="2"/>
        <v>125.00425115945963</v>
      </c>
      <c r="O9" s="24">
        <f t="shared" si="2"/>
        <v>124.84110991431196</v>
      </c>
      <c r="P9" s="24">
        <f t="shared" si="2"/>
        <v>124.6655511181872</v>
      </c>
      <c r="Q9" s="24">
        <f t="shared" si="2"/>
        <v>108.71047117039102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101.94022798076213</v>
      </c>
      <c r="C11" s="21">
        <f t="shared" si="3"/>
        <v>96.999342166648745</v>
      </c>
      <c r="D11" s="21">
        <f t="shared" si="3"/>
        <v>106.65776367603932</v>
      </c>
      <c r="E11" s="21">
        <f t="shared" si="3"/>
        <v>109.96693745522376</v>
      </c>
      <c r="F11" s="21">
        <f t="shared" si="3"/>
        <v>103.85478619416503</v>
      </c>
      <c r="G11" s="21">
        <f t="shared" si="3"/>
        <v>111.54141548097239</v>
      </c>
      <c r="H11" s="21">
        <f t="shared" si="3"/>
        <v>122.6601249283384</v>
      </c>
      <c r="I11" s="21">
        <f t="shared" si="3"/>
        <v>132.51489614449997</v>
      </c>
      <c r="J11" s="21">
        <f t="shared" si="3"/>
        <v>130.73754100780741</v>
      </c>
      <c r="K11" s="21">
        <f t="shared" si="3"/>
        <v>125.36232836273582</v>
      </c>
      <c r="L11" s="21">
        <f t="shared" si="3"/>
        <v>124.84910069596249</v>
      </c>
      <c r="M11" s="21">
        <f t="shared" si="3"/>
        <v>124.34448002050732</v>
      </c>
      <c r="N11" s="21">
        <f t="shared" si="3"/>
        <v>125.00425115945963</v>
      </c>
      <c r="O11" s="21">
        <f t="shared" si="3"/>
        <v>124.84110991431196</v>
      </c>
      <c r="P11" s="21">
        <f t="shared" si="3"/>
        <v>124.6655511181872</v>
      </c>
      <c r="Q11" s="21">
        <f t="shared" si="3"/>
        <v>108.71047117039102</v>
      </c>
    </row>
    <row r="12" spans="1:17" ht="11.45" customHeight="1" x14ac:dyDescent="0.25">
      <c r="A12" s="62" t="s">
        <v>17</v>
      </c>
      <c r="B12" s="70">
        <v>101.94022798076213</v>
      </c>
      <c r="C12" s="70">
        <v>96.999342166648745</v>
      </c>
      <c r="D12" s="70">
        <v>106.65776367603932</v>
      </c>
      <c r="E12" s="70">
        <v>109.96693745522376</v>
      </c>
      <c r="F12" s="70">
        <v>103.85478619416503</v>
      </c>
      <c r="G12" s="70">
        <v>111.54141548097239</v>
      </c>
      <c r="H12" s="70">
        <v>122.6601249283384</v>
      </c>
      <c r="I12" s="70">
        <v>132.51489614449997</v>
      </c>
      <c r="J12" s="70">
        <v>130.73754100780741</v>
      </c>
      <c r="K12" s="70">
        <v>125.36232836273582</v>
      </c>
      <c r="L12" s="70">
        <v>124.84910069596249</v>
      </c>
      <c r="M12" s="70">
        <v>124.34448002050732</v>
      </c>
      <c r="N12" s="70">
        <v>125.00425115945963</v>
      </c>
      <c r="O12" s="70">
        <v>124.84110991431196</v>
      </c>
      <c r="P12" s="70">
        <v>124.6655511181872</v>
      </c>
      <c r="Q12" s="70">
        <v>108.71047117039102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23.214726108396736</v>
      </c>
      <c r="C15" s="24">
        <f t="shared" si="4"/>
        <v>28.322492969095265</v>
      </c>
      <c r="D15" s="24">
        <f t="shared" si="4"/>
        <v>18.372692286008707</v>
      </c>
      <c r="E15" s="24">
        <f t="shared" si="4"/>
        <v>18.470501760420238</v>
      </c>
      <c r="F15" s="24">
        <f t="shared" si="4"/>
        <v>18.068318121990973</v>
      </c>
      <c r="G15" s="24">
        <f t="shared" si="4"/>
        <v>13.61334494483566</v>
      </c>
      <c r="H15" s="24">
        <f t="shared" si="4"/>
        <v>8.878771337477632</v>
      </c>
      <c r="I15" s="24">
        <f t="shared" si="4"/>
        <v>5.5421820201160328</v>
      </c>
      <c r="J15" s="24">
        <f t="shared" si="4"/>
        <v>4.1835812095806233</v>
      </c>
      <c r="K15" s="24">
        <f t="shared" si="4"/>
        <v>2.8003916681681873</v>
      </c>
      <c r="L15" s="24">
        <f t="shared" si="4"/>
        <v>3.4917766005555353</v>
      </c>
      <c r="M15" s="24">
        <f t="shared" si="4"/>
        <v>3.9969438803838373</v>
      </c>
      <c r="N15" s="24">
        <f t="shared" si="4"/>
        <v>3.3394308398566968</v>
      </c>
      <c r="O15" s="24">
        <f t="shared" si="4"/>
        <v>3.565995738378267</v>
      </c>
      <c r="P15" s="24">
        <f t="shared" si="4"/>
        <v>3.7426837055240925</v>
      </c>
      <c r="Q15" s="24">
        <f t="shared" si="4"/>
        <v>3.5591222567979419</v>
      </c>
    </row>
    <row r="16" spans="1:17" ht="11.45" customHeight="1" x14ac:dyDescent="0.25">
      <c r="A16" s="116" t="s">
        <v>17</v>
      </c>
      <c r="B16" s="70">
        <v>23.214726108396736</v>
      </c>
      <c r="C16" s="70">
        <v>28.322492969095265</v>
      </c>
      <c r="D16" s="70">
        <v>18.372692286008707</v>
      </c>
      <c r="E16" s="70">
        <v>18.470501760420238</v>
      </c>
      <c r="F16" s="70">
        <v>18.068318121990973</v>
      </c>
      <c r="G16" s="70">
        <v>13.61334494483566</v>
      </c>
      <c r="H16" s="70">
        <v>8.878771337477632</v>
      </c>
      <c r="I16" s="70">
        <v>5.5421820201160328</v>
      </c>
      <c r="J16" s="70">
        <v>4.1835812095806233</v>
      </c>
      <c r="K16" s="70">
        <v>2.8003916681681873</v>
      </c>
      <c r="L16" s="70">
        <v>3.4917766005555353</v>
      </c>
      <c r="M16" s="70">
        <v>3.9969438803838373</v>
      </c>
      <c r="N16" s="70">
        <v>3.3394308398566968</v>
      </c>
      <c r="O16" s="70">
        <v>3.565995738378267</v>
      </c>
      <c r="P16" s="70">
        <v>3.7426837055240925</v>
      </c>
      <c r="Q16" s="70">
        <v>3.5591222567979419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2.9388603804480065</v>
      </c>
      <c r="C22" s="124">
        <v>2.9421682968809999</v>
      </c>
      <c r="D22" s="124">
        <v>2.9557377571142767</v>
      </c>
      <c r="E22" s="124">
        <v>2.9594486895156145</v>
      </c>
      <c r="F22" s="124">
        <v>2.7900547405273048</v>
      </c>
      <c r="G22" s="124">
        <v>2.7564350159826465</v>
      </c>
      <c r="H22" s="124">
        <v>2.7810209114445663</v>
      </c>
      <c r="I22" s="124">
        <v>2.8232750717616213</v>
      </c>
      <c r="J22" s="124">
        <v>2.8056481439849486</v>
      </c>
      <c r="K22" s="124">
        <v>2.8348017623108985</v>
      </c>
      <c r="L22" s="124">
        <v>2.831080114500315</v>
      </c>
      <c r="M22" s="124">
        <v>2.8370563471282213</v>
      </c>
      <c r="N22" s="124">
        <v>2.8370634816653135</v>
      </c>
      <c r="O22" s="124">
        <v>2.8537473581209167</v>
      </c>
      <c r="P22" s="124">
        <v>2.8705121217093508</v>
      </c>
      <c r="Q22" s="124">
        <v>2.826336015579836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3.1024187999999997</v>
      </c>
      <c r="F23" s="90">
        <v>3.1024188000000001</v>
      </c>
      <c r="G23" s="90">
        <v>3.1024188000000001</v>
      </c>
      <c r="H23" s="90">
        <v>3.1024188000000006</v>
      </c>
      <c r="I23" s="90">
        <v>3.1024188000000001</v>
      </c>
      <c r="J23" s="90">
        <v>3.1024188000000006</v>
      </c>
      <c r="K23" s="90">
        <v>3.1024188000000001</v>
      </c>
      <c r="L23" s="90">
        <v>3.1024188000000006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1148.873109819702</v>
      </c>
      <c r="C26" s="68">
        <f>IF(TrRail_act!C14=0,"",C8/TrRail_act!C14*100)</f>
        <v>1112.7387884454915</v>
      </c>
      <c r="D26" s="68">
        <f>IF(TrRail_act!D14=0,"",D8/TrRail_act!D14*100)</f>
        <v>1061.2701405844737</v>
      </c>
      <c r="E26" s="68">
        <f>IF(TrRail_act!E14=0,"",E8/TrRail_act!E14*100)</f>
        <v>1047.1802897883349</v>
      </c>
      <c r="F26" s="68">
        <f>IF(TrRail_act!F14=0,"",F8/TrRail_act!F14*100)</f>
        <v>904.23087584056793</v>
      </c>
      <c r="G26" s="68">
        <f>IF(TrRail_act!G14=0,"",G8/TrRail_act!G14*100)</f>
        <v>803.12750086817323</v>
      </c>
      <c r="H26" s="68">
        <f>IF(TrRail_act!H14=0,"",H8/TrRail_act!H14*100)</f>
        <v>789.5914511228932</v>
      </c>
      <c r="I26" s="68">
        <f>IF(TrRail_act!I14=0,"",I8/TrRail_act!I14*100)</f>
        <v>745.17322318425761</v>
      </c>
      <c r="J26" s="68">
        <f>IF(TrRail_act!J14=0,"",J8/TrRail_act!J14*100)</f>
        <v>743.12495025027238</v>
      </c>
      <c r="K26" s="68">
        <f>IF(TrRail_act!K14=0,"",K8/TrRail_act!K14*100)</f>
        <v>708.27657064117454</v>
      </c>
      <c r="L26" s="68">
        <f>IF(TrRail_act!L14=0,"",L8/TrRail_act!L14*100)</f>
        <v>684.38292066630913</v>
      </c>
      <c r="M26" s="68">
        <f>IF(TrRail_act!M14=0,"",M8/TrRail_act!M14*100)</f>
        <v>656.05131152512649</v>
      </c>
      <c r="N26" s="68">
        <f>IF(TrRail_act!N14=0,"",N8/TrRail_act!N14*100)</f>
        <v>617.02488085438551</v>
      </c>
      <c r="O26" s="68">
        <f>IF(TrRail_act!O14=0,"",O8/TrRail_act!O14*100)</f>
        <v>615.50992488217435</v>
      </c>
      <c r="P26" s="68">
        <f>IF(TrRail_act!P14=0,"",P8/TrRail_act!P14*100)</f>
        <v>611.43361526783212</v>
      </c>
      <c r="Q26" s="68">
        <f>IF(TrRail_act!Q14=0,"",Q8/TrRail_act!Q14*100)</f>
        <v>540.07632149284018</v>
      </c>
    </row>
    <row r="27" spans="1:17" ht="11.45" customHeight="1" x14ac:dyDescent="0.25">
      <c r="A27" s="25" t="s">
        <v>39</v>
      </c>
      <c r="B27" s="79">
        <f>IF(TrRail_act!B15=0,"",B9/TrRail_act!B15*100)</f>
        <v>1043.4004911029899</v>
      </c>
      <c r="C27" s="79">
        <f>IF(TrRail_act!C15=0,"",C9/TrRail_act!C15*100)</f>
        <v>981.29797433077806</v>
      </c>
      <c r="D27" s="79">
        <f>IF(TrRail_act!D15=0,"",D9/TrRail_act!D15*100)</f>
        <v>980.01480546024595</v>
      </c>
      <c r="E27" s="79">
        <f>IF(TrRail_act!E15=0,"",E9/TrRail_act!E15*100)</f>
        <v>968.50835570235608</v>
      </c>
      <c r="F27" s="79">
        <f>IF(TrRail_act!F15=0,"",F9/TrRail_act!F15*100)</f>
        <v>825.53557103715889</v>
      </c>
      <c r="G27" s="79">
        <f>IF(TrRail_act!G15=0,"",G9/TrRail_act!G15*100)</f>
        <v>748.763076803437</v>
      </c>
      <c r="H27" s="79">
        <f>IF(TrRail_act!H15=0,"",H9/TrRail_act!H15*100)</f>
        <v>756.75446442892587</v>
      </c>
      <c r="I27" s="79">
        <f>IF(TrRail_act!I15=0,"",I9/TrRail_act!I15*100)</f>
        <v>726.47055356548219</v>
      </c>
      <c r="J27" s="79">
        <f>IF(TrRail_act!J15=0,"",J9/TrRail_act!J15*100)</f>
        <v>728.79297810602372</v>
      </c>
      <c r="K27" s="79">
        <f>IF(TrRail_act!K15=0,"",K9/TrRail_act!K15*100)</f>
        <v>698.43587289244385</v>
      </c>
      <c r="L27" s="79">
        <f>IF(TrRail_act!L15=0,"",L9/TrRail_act!L15*100)</f>
        <v>672.32378530072629</v>
      </c>
      <c r="M27" s="79">
        <f>IF(TrRail_act!M15=0,"",M9/TrRail_act!M15*100)</f>
        <v>642.55030597732821</v>
      </c>
      <c r="N27" s="79">
        <f>IF(TrRail_act!N15=0,"",N9/TrRail_act!N15*100)</f>
        <v>606.15744607161309</v>
      </c>
      <c r="O27" s="79">
        <f>IF(TrRail_act!O15=0,"",O9/TrRail_act!O15*100)</f>
        <v>604.00442229710779</v>
      </c>
      <c r="P27" s="79">
        <f>IF(TrRail_act!P15=0,"",P9/TrRail_act!P15*100)</f>
        <v>599.43506593772725</v>
      </c>
      <c r="Q27" s="79">
        <f>IF(TrRail_act!Q15=0,"",Q9/TrRail_act!Q15*100)</f>
        <v>527.93274257436178</v>
      </c>
    </row>
    <row r="28" spans="1:17" ht="11.45" customHeight="1" x14ac:dyDescent="0.25">
      <c r="A28" s="91" t="s">
        <v>21</v>
      </c>
      <c r="B28" s="123" t="str">
        <f>IF(TrRail_act!B16=0,"",B10/TrRail_act!B16*100)</f>
        <v/>
      </c>
      <c r="C28" s="123" t="str">
        <f>IF(TrRail_act!C16=0,"",C10/TrRail_act!C16*100)</f>
        <v/>
      </c>
      <c r="D28" s="123" t="str">
        <f>IF(TrRail_act!D16=0,"",D10/TrRail_act!D16*100)</f>
        <v/>
      </c>
      <c r="E28" s="123" t="str">
        <f>IF(TrRail_act!E16=0,"",E10/TrRail_act!E16*100)</f>
        <v/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1043.4004911029899</v>
      </c>
      <c r="C29" s="76">
        <f>IF(TrRail_act!C17=0,"",C11/TrRail_act!C17*100)</f>
        <v>981.29797433077806</v>
      </c>
      <c r="D29" s="76">
        <f>IF(TrRail_act!D17=0,"",D11/TrRail_act!D17*100)</f>
        <v>980.01480546024595</v>
      </c>
      <c r="E29" s="76">
        <f>IF(TrRail_act!E17=0,"",E11/TrRail_act!E17*100)</f>
        <v>968.50835570235608</v>
      </c>
      <c r="F29" s="76">
        <f>IF(TrRail_act!F17=0,"",F11/TrRail_act!F17*100)</f>
        <v>878.21152858076255</v>
      </c>
      <c r="G29" s="76">
        <f>IF(TrRail_act!G17=0,"",G11/TrRail_act!G17*100)</f>
        <v>842.57903780590664</v>
      </c>
      <c r="H29" s="76">
        <f>IF(TrRail_act!H17=0,"",H11/TrRail_act!H17*100)</f>
        <v>845.64029595545276</v>
      </c>
      <c r="I29" s="76">
        <f>IF(TrRail_act!I17=0,"",I11/TrRail_act!I17*100)</f>
        <v>849.87760291927111</v>
      </c>
      <c r="J29" s="76">
        <f>IF(TrRail_act!J17=0,"",J11/TrRail_act!J17*100)</f>
        <v>825.47907188877969</v>
      </c>
      <c r="K29" s="76">
        <f>IF(TrRail_act!K17=0,"",K11/TrRail_act!K17*100)</f>
        <v>789.8422658743882</v>
      </c>
      <c r="L29" s="76">
        <f>IF(TrRail_act!L17=0,"",L11/TrRail_act!L17*100)</f>
        <v>756.86972039437183</v>
      </c>
      <c r="M29" s="76">
        <f>IF(TrRail_act!M17=0,"",M11/TrRail_act!M17*100)</f>
        <v>723.78313276283075</v>
      </c>
      <c r="N29" s="76">
        <f>IF(TrRail_act!N17=0,"",N11/TrRail_act!N17*100)</f>
        <v>681.11290695859407</v>
      </c>
      <c r="O29" s="76">
        <f>IF(TrRail_act!O17=0,"",O11/TrRail_act!O17*100)</f>
        <v>683.31204112923899</v>
      </c>
      <c r="P29" s="76">
        <f>IF(TrRail_act!P17=0,"",P11/TrRail_act!P17*100)</f>
        <v>682.31378204907878</v>
      </c>
      <c r="Q29" s="76">
        <f>IF(TrRail_act!Q17=0,"",Q11/TrRail_act!Q17*100)</f>
        <v>610.35579793605643</v>
      </c>
    </row>
    <row r="30" spans="1:17" ht="11.45" customHeight="1" x14ac:dyDescent="0.25">
      <c r="A30" s="62" t="s">
        <v>17</v>
      </c>
      <c r="B30" s="77">
        <f>IF(TrRail_act!B18=0,"",B12/TrRail_act!B18*100)</f>
        <v>1161.877000064798</v>
      </c>
      <c r="C30" s="77">
        <f>IF(TrRail_act!C18=0,"",C12/TrRail_act!C18*100)</f>
        <v>1089.5178925508901</v>
      </c>
      <c r="D30" s="77">
        <f>IF(TrRail_act!D18=0,"",D12/TrRail_act!D18*100)</f>
        <v>1067.83324455875</v>
      </c>
      <c r="E30" s="77">
        <f>IF(TrRail_act!E18=0,"",E12/TrRail_act!E18*100)</f>
        <v>1052.4103114202794</v>
      </c>
      <c r="F30" s="77">
        <f>IF(TrRail_act!F18=0,"",F12/TrRail_act!F18*100)</f>
        <v>1042.3180185044548</v>
      </c>
      <c r="G30" s="77">
        <f>IF(TrRail_act!G18=0,"",G12/TrRail_act!G18*100)</f>
        <v>998.36007558244171</v>
      </c>
      <c r="H30" s="77">
        <f>IF(TrRail_act!H18=0,"",H12/TrRail_act!H18*100)</f>
        <v>984.62034056234472</v>
      </c>
      <c r="I30" s="77">
        <f>IF(TrRail_act!I18=0,"",I12/TrRail_act!I18*100)</f>
        <v>952.66293408967488</v>
      </c>
      <c r="J30" s="77">
        <f>IF(TrRail_act!J18=0,"",J12/TrRail_act!J18*100)</f>
        <v>943.59061983160939</v>
      </c>
      <c r="K30" s="77">
        <f>IF(TrRail_act!K18=0,"",K12/TrRail_act!K18*100)</f>
        <v>879.77435029856372</v>
      </c>
      <c r="L30" s="77">
        <f>IF(TrRail_act!L18=0,"",L12/TrRail_act!L18*100)</f>
        <v>844.46210458607459</v>
      </c>
      <c r="M30" s="77">
        <f>IF(TrRail_act!M18=0,"",M12/TrRail_act!M18*100)</f>
        <v>806.19959717635368</v>
      </c>
      <c r="N30" s="77">
        <f>IF(TrRail_act!N18=0,"",N12/TrRail_act!N18*100)</f>
        <v>753.48225225882675</v>
      </c>
      <c r="O30" s="77">
        <f>IF(TrRail_act!O18=0,"",O12/TrRail_act!O18*100)</f>
        <v>749.39406843026916</v>
      </c>
      <c r="P30" s="77">
        <f>IF(TrRail_act!P18=0,"",P12/TrRail_act!P18*100)</f>
        <v>743.95748198017509</v>
      </c>
      <c r="Q30" s="77">
        <f>IF(TrRail_act!Q18=0,"",Q12/TrRail_act!Q18*100)</f>
        <v>671.38724822051699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2065.8922293259229</v>
      </c>
      <c r="C33" s="79">
        <f>IF(TrRail_act!C21=0,"",C15/TrRail_act!C21*100)</f>
        <v>2055.8306050637743</v>
      </c>
      <c r="D33" s="79">
        <f>IF(TrRail_act!D21=0,"",D15/TrRail_act!D21*100)</f>
        <v>2046.1199752823018</v>
      </c>
      <c r="E33" s="79">
        <f>IF(TrRail_act!E21=0,"",E15/TrRail_act!E21*100)</f>
        <v>2027.9066624751476</v>
      </c>
      <c r="F33" s="79">
        <f>IF(TrRail_act!F21=0,"",F15/TrRail_act!F21*100)</f>
        <v>2000.1828179325798</v>
      </c>
      <c r="G33" s="79">
        <f>IF(TrRail_act!G21=0,"",G15/TrRail_act!G21*100)</f>
        <v>1982.525962840145</v>
      </c>
      <c r="H33" s="79">
        <f>IF(TrRail_act!H21=0,"",H15/TrRail_act!H21*100)</f>
        <v>1971.3080234186571</v>
      </c>
      <c r="I33" s="79">
        <f>IF(TrRail_act!I21=0,"",I15/TrRail_act!I21*100)</f>
        <v>1938.3279085898043</v>
      </c>
      <c r="J33" s="79">
        <f>IF(TrRail_act!J21=0,"",J15/TrRail_act!J21*100)</f>
        <v>1927.9176081016697</v>
      </c>
      <c r="K33" s="79">
        <f>IF(TrRail_act!K21=0,"",K15/TrRail_act!K21*100)</f>
        <v>1918.076485046704</v>
      </c>
      <c r="L33" s="79">
        <f>IF(TrRail_act!L21=0,"",L15/TrRail_act!L21*100)</f>
        <v>1908.0746451123143</v>
      </c>
      <c r="M33" s="79">
        <f>IF(TrRail_act!M21=0,"",M15/TrRail_act!M21*100)</f>
        <v>1894.2861992340461</v>
      </c>
      <c r="N33" s="79">
        <f>IF(TrRail_act!N21=0,"",N15/TrRail_act!N21*100)</f>
        <v>1876.0847414925263</v>
      </c>
      <c r="O33" s="79">
        <f>IF(TrRail_act!O21=0,"",O15/TrRail_act!O21*100)</f>
        <v>1847.6661856882213</v>
      </c>
      <c r="P33" s="79">
        <f>IF(TrRail_act!P21=0,"",P15/TrRail_act!P21*100)</f>
        <v>1834.648875256908</v>
      </c>
      <c r="Q33" s="79">
        <f>IF(TrRail_act!Q21=0,"",Q15/TrRail_act!Q21*100)</f>
        <v>1815.8787024479295</v>
      </c>
    </row>
    <row r="34" spans="1:17" ht="11.45" customHeight="1" x14ac:dyDescent="0.25">
      <c r="A34" s="116" t="s">
        <v>17</v>
      </c>
      <c r="B34" s="77">
        <f>IF(TrRail_act!B22=0,"",B16/TrRail_act!B22*100)</f>
        <v>2065.8922293259229</v>
      </c>
      <c r="C34" s="77">
        <f>IF(TrRail_act!C22=0,"",C16/TrRail_act!C22*100)</f>
        <v>2055.8306050637743</v>
      </c>
      <c r="D34" s="77">
        <f>IF(TrRail_act!D22=0,"",D16/TrRail_act!D22*100)</f>
        <v>2046.1199752823018</v>
      </c>
      <c r="E34" s="77">
        <f>IF(TrRail_act!E22=0,"",E16/TrRail_act!E22*100)</f>
        <v>2027.9066624751476</v>
      </c>
      <c r="F34" s="77">
        <f>IF(TrRail_act!F22=0,"",F16/TrRail_act!F22*100)</f>
        <v>2000.1828179325798</v>
      </c>
      <c r="G34" s="77">
        <f>IF(TrRail_act!G22=0,"",G16/TrRail_act!G22*100)</f>
        <v>1982.525962840145</v>
      </c>
      <c r="H34" s="77">
        <f>IF(TrRail_act!H22=0,"",H16/TrRail_act!H22*100)</f>
        <v>1971.3080234186571</v>
      </c>
      <c r="I34" s="77">
        <f>IF(TrRail_act!I22=0,"",I16/TrRail_act!I22*100)</f>
        <v>1938.3279085898043</v>
      </c>
      <c r="J34" s="77">
        <f>IF(TrRail_act!J22=0,"",J16/TrRail_act!J22*100)</f>
        <v>1927.9176081016697</v>
      </c>
      <c r="K34" s="77">
        <f>IF(TrRail_act!K22=0,"",K16/TrRail_act!K22*100)</f>
        <v>1918.076485046704</v>
      </c>
      <c r="L34" s="77">
        <f>IF(TrRail_act!L22=0,"",L16/TrRail_act!L22*100)</f>
        <v>1908.0746451123143</v>
      </c>
      <c r="M34" s="77">
        <f>IF(TrRail_act!M22=0,"",M16/TrRail_act!M22*100)</f>
        <v>1894.2861992340461</v>
      </c>
      <c r="N34" s="77">
        <f>IF(TrRail_act!N22=0,"",N16/TrRail_act!N22*100)</f>
        <v>1876.0847414925263</v>
      </c>
      <c r="O34" s="77">
        <f>IF(TrRail_act!O22=0,"",O16/TrRail_act!O22*100)</f>
        <v>1847.6661856882213</v>
      </c>
      <c r="P34" s="77">
        <f>IF(TrRail_act!P22=0,"",P16/TrRail_act!P22*100)</f>
        <v>1834.648875256908</v>
      </c>
      <c r="Q34" s="77">
        <f>IF(TrRail_act!Q22=0,"",Q16/TrRail_act!Q22*100)</f>
        <v>1815.8787024479295</v>
      </c>
    </row>
    <row r="35" spans="1:17" ht="11.45" customHeight="1" x14ac:dyDescent="0.25">
      <c r="A35" s="93" t="s">
        <v>16</v>
      </c>
      <c r="B35" s="74" t="str">
        <f>IF(TrRail_act!B23=0,"",B17/TrRail_act!B23*100)</f>
        <v/>
      </c>
      <c r="C35" s="74" t="str">
        <f>IF(TrRail_act!C23=0,"",C17/TrRail_act!C23*100)</f>
        <v/>
      </c>
      <c r="D35" s="74" t="str">
        <f>IF(TrRail_act!D23=0,"",D17/TrRail_act!D23*100)</f>
        <v/>
      </c>
      <c r="E35" s="74" t="str">
        <f>IF(TrRail_act!E23=0,"",E17/TrRail_act!E23*100)</f>
        <v/>
      </c>
      <c r="F35" s="74" t="str">
        <f>IF(TrRail_act!F23=0,"",F17/TrRail_act!F23*100)</f>
        <v/>
      </c>
      <c r="G35" s="74" t="str">
        <f>IF(TrRail_act!G23=0,"",G17/TrRail_act!G23*100)</f>
        <v/>
      </c>
      <c r="H35" s="74" t="str">
        <f>IF(TrRail_act!H23=0,"",H17/TrRail_act!H23*100)</f>
        <v/>
      </c>
      <c r="I35" s="74" t="str">
        <f>IF(TrRail_act!I23=0,"",I17/TrRail_act!I23*100)</f>
        <v/>
      </c>
      <c r="J35" s="74" t="str">
        <f>IF(TrRail_act!J23=0,"",J17/TrRail_act!J23*100)</f>
        <v/>
      </c>
      <c r="K35" s="74" t="str">
        <f>IF(TrRail_act!K23=0,"",K17/TrRail_act!K23*100)</f>
        <v/>
      </c>
      <c r="L35" s="74" t="str">
        <f>IF(TrRail_act!L23=0,"",L17/TrRail_act!L23*100)</f>
        <v/>
      </c>
      <c r="M35" s="74" t="str">
        <f>IF(TrRail_act!M23=0,"",M17/TrRail_act!M23*100)</f>
        <v/>
      </c>
      <c r="N35" s="74" t="str">
        <f>IF(TrRail_act!N23=0,"",N17/TrRail_act!N23*100)</f>
        <v/>
      </c>
      <c r="O35" s="74" t="str">
        <f>IF(TrRail_act!O23=0,"",O17/TrRail_act!O23*100)</f>
        <v/>
      </c>
      <c r="P35" s="74" t="str">
        <f>IF(TrRail_act!P23=0,"",P17/TrRail_act!P23*100)</f>
        <v/>
      </c>
      <c r="Q35" s="74" t="str">
        <f>IF(TrRail_act!Q23=0,"",Q17/TrRail_act!Q23*100)</f>
        <v/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73.391092858720029</v>
      </c>
      <c r="C38" s="79">
        <f>IF(TrRail_act!C4=0,"",C9/TrRail_act!C4*1000)</f>
        <v>64.025968426830858</v>
      </c>
      <c r="D38" s="79">
        <f>IF(TrRail_act!D4=0,"",D9/TrRail_act!D4*1000)</f>
        <v>65.514596852604015</v>
      </c>
      <c r="E38" s="79">
        <f>IF(TrRail_act!E4=0,"",E9/TrRail_act!E4*1000)</f>
        <v>68.686406905199107</v>
      </c>
      <c r="F38" s="79">
        <f>IF(TrRail_act!F4=0,"",F9/TrRail_act!F4*1000)</f>
        <v>63.636511148385438</v>
      </c>
      <c r="G38" s="79">
        <f>IF(TrRail_act!G4=0,"",G9/TrRail_act!G4*1000)</f>
        <v>58.985412734517389</v>
      </c>
      <c r="H38" s="79">
        <f>IF(TrRail_act!H4=0,"",H9/TrRail_act!H4*1000)</f>
        <v>61.790089681850581</v>
      </c>
      <c r="I38" s="79">
        <f>IF(TrRail_act!I4=0,"",I9/TrRail_act!I4*1000)</f>
        <v>60.730933155132895</v>
      </c>
      <c r="J38" s="79">
        <f>IF(TrRail_act!J4=0,"",J9/TrRail_act!J4*1000)</f>
        <v>61.756042044311485</v>
      </c>
      <c r="K38" s="79">
        <f>IF(TrRail_act!K4=0,"",K9/TrRail_act!K4*1000)</f>
        <v>69.070153367898527</v>
      </c>
      <c r="L38" s="79">
        <f>IF(TrRail_act!L4=0,"",L9/TrRail_act!L4*1000)</f>
        <v>69.015533828613883</v>
      </c>
      <c r="M38" s="79">
        <f>IF(TrRail_act!M4=0,"",M9/TrRail_act!M4*1000)</f>
        <v>70.013783795330696</v>
      </c>
      <c r="N38" s="79">
        <f>IF(TrRail_act!N4=0,"",N9/TrRail_act!N4*1000)</f>
        <v>72.592480348118258</v>
      </c>
      <c r="O38" s="79">
        <f>IF(TrRail_act!O4=0,"",O9/TrRail_act!O4*1000)</f>
        <v>72.631669614336985</v>
      </c>
      <c r="P38" s="79">
        <f>IF(TrRail_act!P4=0,"",P9/TrRail_act!P4*1000)</f>
        <v>66.027931905191537</v>
      </c>
      <c r="Q38" s="79">
        <f>IF(TrRail_act!Q4=0,"",Q9/TrRail_act!Q4*1000)</f>
        <v>51.824448697584991</v>
      </c>
    </row>
    <row r="39" spans="1:17" ht="11.45" customHeight="1" x14ac:dyDescent="0.25">
      <c r="A39" s="91" t="s">
        <v>21</v>
      </c>
      <c r="B39" s="123" t="str">
        <f>IF(TrRail_act!B5=0,"",B10/TrRail_act!B5*1000)</f>
        <v/>
      </c>
      <c r="C39" s="123" t="str">
        <f>IF(TrRail_act!C5=0,"",C10/TrRail_act!C5*1000)</f>
        <v/>
      </c>
      <c r="D39" s="123" t="str">
        <f>IF(TrRail_act!D5=0,"",D10/TrRail_act!D5*1000)</f>
        <v/>
      </c>
      <c r="E39" s="123" t="str">
        <f>IF(TrRail_act!E5=0,"",E10/TrRail_act!E5*1000)</f>
        <v/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73.391092858720029</v>
      </c>
      <c r="C40" s="76">
        <f>IF(TrRail_act!C6=0,"",C11/TrRail_act!C6*1000)</f>
        <v>64.025968426830858</v>
      </c>
      <c r="D40" s="76">
        <f>IF(TrRail_act!D6=0,"",D11/TrRail_act!D6*1000)</f>
        <v>65.514596852604015</v>
      </c>
      <c r="E40" s="76">
        <f>IF(TrRail_act!E6=0,"",E11/TrRail_act!E6*1000)</f>
        <v>68.686406905199107</v>
      </c>
      <c r="F40" s="76">
        <f>IF(TrRail_act!F6=0,"",F11/TrRail_act!F6*1000)</f>
        <v>65.647778883795851</v>
      </c>
      <c r="G40" s="76">
        <f>IF(TrRail_act!G6=0,"",G11/TrRail_act!G6*1000)</f>
        <v>62.628531993808188</v>
      </c>
      <c r="H40" s="76">
        <f>IF(TrRail_act!H6=0,"",H11/TrRail_act!H6*1000)</f>
        <v>65.523571008727785</v>
      </c>
      <c r="I40" s="76">
        <f>IF(TrRail_act!I6=0,"",I11/TrRail_act!I6*1000)</f>
        <v>66.026355826855976</v>
      </c>
      <c r="J40" s="76">
        <f>IF(TrRail_act!J6=0,"",J11/TrRail_act!J6*1000)</f>
        <v>66.162723182088769</v>
      </c>
      <c r="K40" s="76">
        <f>IF(TrRail_act!K6=0,"",K11/TrRail_act!K6*1000)</f>
        <v>74.487420298714099</v>
      </c>
      <c r="L40" s="76">
        <f>IF(TrRail_act!L6=0,"",L11/TrRail_act!L6*1000)</f>
        <v>74.403516505341173</v>
      </c>
      <c r="M40" s="76">
        <f>IF(TrRail_act!M6=0,"",M11/TrRail_act!M6*1000)</f>
        <v>75.912380964900692</v>
      </c>
      <c r="N40" s="76">
        <f>IF(TrRail_act!N6=0,"",N11/TrRail_act!N6*1000)</f>
        <v>79.216889201178475</v>
      </c>
      <c r="O40" s="76">
        <f>IF(TrRail_act!O6=0,"",O11/TrRail_act!O6*1000)</f>
        <v>79.56731033416952</v>
      </c>
      <c r="P40" s="76">
        <f>IF(TrRail_act!P6=0,"",P11/TrRail_act!P6*1000)</f>
        <v>72.144416156358332</v>
      </c>
      <c r="Q40" s="76">
        <f>IF(TrRail_act!Q6=0,"",Q11/TrRail_act!Q6*1000)</f>
        <v>56.679077773926494</v>
      </c>
    </row>
    <row r="41" spans="1:17" ht="11.45" customHeight="1" x14ac:dyDescent="0.25">
      <c r="A41" s="62" t="s">
        <v>17</v>
      </c>
      <c r="B41" s="77">
        <f>IF(TrRail_act!B7=0,"",B12/TrRail_act!B7*1000)</f>
        <v>83.126542982736183</v>
      </c>
      <c r="C41" s="77">
        <f>IF(TrRail_act!C7=0,"",C12/TrRail_act!C7*1000)</f>
        <v>72.518183078636241</v>
      </c>
      <c r="D41" s="77">
        <f>IF(TrRail_act!D7=0,"",D12/TrRail_act!D7*1000)</f>
        <v>72.699379408531144</v>
      </c>
      <c r="E41" s="77">
        <f>IF(TrRail_act!E7=0,"",E12/TrRail_act!E7*1000)</f>
        <v>75.985350276899709</v>
      </c>
      <c r="F41" s="77">
        <f>IF(TrRail_act!F7=0,"",F12/TrRail_act!F7*1000)</f>
        <v>79.818350126414032</v>
      </c>
      <c r="G41" s="77">
        <f>IF(TrRail_act!G7=0,"",G12/TrRail_act!G7*1000)</f>
        <v>76.009700407943399</v>
      </c>
      <c r="H41" s="77">
        <f>IF(TrRail_act!H7=0,"",H12/TrRail_act!H7*1000)</f>
        <v>77.965109995936203</v>
      </c>
      <c r="I41" s="77">
        <f>IF(TrRail_act!I7=0,"",I12/TrRail_act!I7*1000)</f>
        <v>75.482993693211341</v>
      </c>
      <c r="J41" s="77">
        <f>IF(TrRail_act!J7=0,"",J12/TrRail_act!J7*1000)</f>
        <v>77.129982036742973</v>
      </c>
      <c r="K41" s="77">
        <f>IF(TrRail_act!K7=0,"",K12/TrRail_act!K7*1000)</f>
        <v>84.524039277157598</v>
      </c>
      <c r="L41" s="77">
        <f>IF(TrRail_act!L7=0,"",L12/TrRail_act!L7*1000)</f>
        <v>84.583340418018778</v>
      </c>
      <c r="M41" s="77">
        <f>IF(TrRail_act!M7=0,"",M12/TrRail_act!M7*1000)</f>
        <v>86.141693344977639</v>
      </c>
      <c r="N41" s="77">
        <f>IF(TrRail_act!N7=0,"",N12/TrRail_act!N7*1000)</f>
        <v>87.430362322520111</v>
      </c>
      <c r="O41" s="77">
        <f>IF(TrRail_act!O7=0,"",O12/TrRail_act!O7*1000)</f>
        <v>88.847095436608441</v>
      </c>
      <c r="P41" s="77">
        <f>IF(TrRail_act!P7=0,"",P12/TrRail_act!P7*1000)</f>
        <v>80.048395709872324</v>
      </c>
      <c r="Q41" s="77">
        <f>IF(TrRail_act!Q7=0,"",Q12/TrRail_act!Q7*1000)</f>
        <v>63.548842934861014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47.280501239097219</v>
      </c>
      <c r="C44" s="79">
        <f>IF(TrRail_act!C10=0,"",C15/TrRail_act!C10*1000)</f>
        <v>54.888552265688496</v>
      </c>
      <c r="D44" s="79">
        <f>IF(TrRail_act!D10=0,"",D15/TrRail_act!D10*1000)</f>
        <v>43.128385647907763</v>
      </c>
      <c r="E44" s="79">
        <f>IF(TrRail_act!E10=0,"",E15/TrRail_act!E10*1000)</f>
        <v>46.408295880452862</v>
      </c>
      <c r="F44" s="79">
        <f>IF(TrRail_act!F10=0,"",F15/TrRail_act!F10*1000)</f>
        <v>45.28400531827311</v>
      </c>
      <c r="G44" s="79">
        <f>IF(TrRail_act!G10=0,"",G15/TrRail_act!G10*1000)</f>
        <v>44.928531171074795</v>
      </c>
      <c r="H44" s="79">
        <f>IF(TrRail_act!H10=0,"",H15/TrRail_act!H10*1000)</f>
        <v>43.311079695012843</v>
      </c>
      <c r="I44" s="79">
        <f>IF(TrRail_act!I10=0,"",I15/TrRail_act!I10*1000)</f>
        <v>42.962651318728938</v>
      </c>
      <c r="J44" s="79">
        <f>IF(TrRail_act!J10=0,"",J15/TrRail_act!J10*1000)</f>
        <v>40.617293296899255</v>
      </c>
      <c r="K44" s="79">
        <f>IF(TrRail_act!K10=0,"",K15/TrRail_act!K10*1000)</f>
        <v>35.447995799597301</v>
      </c>
      <c r="L44" s="79">
        <f>IF(TrRail_act!L10=0,"",L15/TrRail_act!L10*1000)</f>
        <v>37.9540934842993</v>
      </c>
      <c r="M44" s="79">
        <f>IF(TrRail_act!M10=0,"",M15/TrRail_act!M10*1000)</f>
        <v>38.066132194131782</v>
      </c>
      <c r="N44" s="79">
        <f>IF(TrRail_act!N10=0,"",N15/TrRail_act!N10*1000)</f>
        <v>36.697042196227436</v>
      </c>
      <c r="O44" s="79">
        <f>IF(TrRail_act!O10=0,"",O15/TrRail_act!O10*1000)</f>
        <v>36.020158973517844</v>
      </c>
      <c r="P44" s="79">
        <f>IF(TrRail_act!P10=0,"",P15/TrRail_act!P10*1000)</f>
        <v>37.426837055240931</v>
      </c>
      <c r="Q44" s="79">
        <f>IF(TrRail_act!Q10=0,"",Q15/TrRail_act!Q10*1000)</f>
        <v>37.074190174978561</v>
      </c>
    </row>
    <row r="45" spans="1:17" ht="11.45" customHeight="1" x14ac:dyDescent="0.25">
      <c r="A45" s="116" t="s">
        <v>17</v>
      </c>
      <c r="B45" s="77">
        <f>IF(TrRail_act!B11=0,"",B16/TrRail_act!B11*1000)</f>
        <v>47.280501239097219</v>
      </c>
      <c r="C45" s="77">
        <f>IF(TrRail_act!C11=0,"",C16/TrRail_act!C11*1000)</f>
        <v>54.888552265688496</v>
      </c>
      <c r="D45" s="77">
        <f>IF(TrRail_act!D11=0,"",D16/TrRail_act!D11*1000)</f>
        <v>43.128385647907763</v>
      </c>
      <c r="E45" s="77">
        <f>IF(TrRail_act!E11=0,"",E16/TrRail_act!E11*1000)</f>
        <v>46.408295880452862</v>
      </c>
      <c r="F45" s="77">
        <f>IF(TrRail_act!F11=0,"",F16/TrRail_act!F11*1000)</f>
        <v>45.28400531827311</v>
      </c>
      <c r="G45" s="77">
        <f>IF(TrRail_act!G11=0,"",G16/TrRail_act!G11*1000)</f>
        <v>44.928531171074795</v>
      </c>
      <c r="H45" s="77">
        <f>IF(TrRail_act!H11=0,"",H16/TrRail_act!H11*1000)</f>
        <v>43.311079695012843</v>
      </c>
      <c r="I45" s="77">
        <f>IF(TrRail_act!I11=0,"",I16/TrRail_act!I11*1000)</f>
        <v>42.962651318728938</v>
      </c>
      <c r="J45" s="77">
        <f>IF(TrRail_act!J11=0,"",J16/TrRail_act!J11*1000)</f>
        <v>40.617293296899255</v>
      </c>
      <c r="K45" s="77">
        <f>IF(TrRail_act!K11=0,"",K16/TrRail_act!K11*1000)</f>
        <v>35.447995799597301</v>
      </c>
      <c r="L45" s="77">
        <f>IF(TrRail_act!L11=0,"",L16/TrRail_act!L11*1000)</f>
        <v>37.9540934842993</v>
      </c>
      <c r="M45" s="77">
        <f>IF(TrRail_act!M11=0,"",M16/TrRail_act!M11*1000)</f>
        <v>38.066132194131782</v>
      </c>
      <c r="N45" s="77">
        <f>IF(TrRail_act!N11=0,"",N16/TrRail_act!N11*1000)</f>
        <v>36.697042196227436</v>
      </c>
      <c r="O45" s="77">
        <f>IF(TrRail_act!O11=0,"",O16/TrRail_act!O11*1000)</f>
        <v>36.020158973517844</v>
      </c>
      <c r="P45" s="77">
        <f>IF(TrRail_act!P11=0,"",P16/TrRail_act!P11*1000)</f>
        <v>37.426837055240931</v>
      </c>
      <c r="Q45" s="77">
        <f>IF(TrRail_act!Q11=0,"",Q16/TrRail_act!Q11*1000)</f>
        <v>37.074190174978561</v>
      </c>
    </row>
    <row r="46" spans="1:17" ht="11.45" customHeight="1" x14ac:dyDescent="0.25">
      <c r="A46" s="93" t="s">
        <v>16</v>
      </c>
      <c r="B46" s="74" t="str">
        <f>IF(TrRail_act!B12=0,"",B17/TrRail_act!B12*1000)</f>
        <v/>
      </c>
      <c r="C46" s="74" t="str">
        <f>IF(TrRail_act!C12=0,"",C17/TrRail_act!C12*1000)</f>
        <v/>
      </c>
      <c r="D46" s="74" t="str">
        <f>IF(TrRail_act!D12=0,"",D17/TrRail_act!D12*1000)</f>
        <v/>
      </c>
      <c r="E46" s="74" t="str">
        <f>IF(TrRail_act!E12=0,"",E17/TrRail_act!E12*1000)</f>
        <v/>
      </c>
      <c r="F46" s="74" t="str">
        <f>IF(TrRail_act!F12=0,"",F17/TrRail_act!F12*1000)</f>
        <v/>
      </c>
      <c r="G46" s="74" t="str">
        <f>IF(TrRail_act!G12=0,"",G17/TrRail_act!G12*1000)</f>
        <v/>
      </c>
      <c r="H46" s="74" t="str">
        <f>IF(TrRail_act!H12=0,"",H17/TrRail_act!H12*1000)</f>
        <v/>
      </c>
      <c r="I46" s="74" t="str">
        <f>IF(TrRail_act!I12=0,"",I17/TrRail_act!I12*1000)</f>
        <v/>
      </c>
      <c r="J46" s="74" t="str">
        <f>IF(TrRail_act!J12=0,"",J17/TrRail_act!J12*1000)</f>
        <v/>
      </c>
      <c r="K46" s="74" t="str">
        <f>IF(TrRail_act!K12=0,"",K17/TrRail_act!K12*1000)</f>
        <v/>
      </c>
      <c r="L46" s="74" t="str">
        <f>IF(TrRail_act!L12=0,"",L17/TrRail_act!L12*1000)</f>
        <v/>
      </c>
      <c r="M46" s="74" t="str">
        <f>IF(TrRail_act!M12=0,"",M17/TrRail_act!M12*1000)</f>
        <v/>
      </c>
      <c r="N46" s="74" t="str">
        <f>IF(TrRail_act!N12=0,"",N17/TrRail_act!N12*1000)</f>
        <v/>
      </c>
      <c r="O46" s="74" t="str">
        <f>IF(TrRail_act!O12=0,"",O17/TrRail_act!O12*1000)</f>
        <v/>
      </c>
      <c r="P46" s="74" t="str">
        <f>IF(TrRail_act!P12=0,"",P17/TrRail_act!P12*1000)</f>
        <v/>
      </c>
      <c r="Q46" s="74" t="str">
        <f>IF(TrRail_act!Q12=0,"",Q17/TrRail_act!Q12*1000)</f>
        <v/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2792.8829583770448</v>
      </c>
      <c r="C49" s="79">
        <f>IF(TrRail_act!C37=0,"",1000000*C9/TrRail_act!C37/1000)</f>
        <v>2621.6038423418581</v>
      </c>
      <c r="D49" s="79">
        <f>IF(TrRail_act!D37=0,"",1000000*D9/TrRail_act!D37/1000)</f>
        <v>2601.4088701473006</v>
      </c>
      <c r="E49" s="79">
        <f>IF(TrRail_act!E37=0,"",1000000*E9/TrRail_act!E37/1000)</f>
        <v>2587.4573518876177</v>
      </c>
      <c r="F49" s="79">
        <f>IF(TrRail_act!F37=0,"",1000000*F9/TrRail_act!F37/1000)</f>
        <v>1978.1864036983818</v>
      </c>
      <c r="G49" s="79">
        <f>IF(TrRail_act!G37=0,"",1000000*G9/TrRail_act!G37/1000)</f>
        <v>1729.3242710228278</v>
      </c>
      <c r="H49" s="79">
        <f>IF(TrRail_act!H37=0,"",1000000*H9/TrRail_act!H37/1000)</f>
        <v>1777.6829699759189</v>
      </c>
      <c r="I49" s="79">
        <f>IF(TrRail_act!I37=0,"",1000000*I9/TrRail_act!I37/1000)</f>
        <v>1596.5650137891562</v>
      </c>
      <c r="J49" s="79">
        <f>IF(TrRail_act!J37=0,"",1000000*J9/TrRail_act!J37/1000)</f>
        <v>1575.1510964796073</v>
      </c>
      <c r="K49" s="79">
        <f>IF(TrRail_act!K37=0,"",1000000*K9/TrRail_act!K37/1000)</f>
        <v>1492.4086709849503</v>
      </c>
      <c r="L49" s="79">
        <f>IF(TrRail_act!L37=0,"",1000000*L9/TrRail_act!L37/1000)</f>
        <v>1451.7337290228195</v>
      </c>
      <c r="M49" s="79">
        <f>IF(TrRail_act!M37=0,"",1000000*M9/TrRail_act!M37/1000)</f>
        <v>1405.022373113077</v>
      </c>
      <c r="N49" s="79">
        <f>IF(TrRail_act!N37=0,"",1000000*N9/TrRail_act!N37/1000)</f>
        <v>1344.1317328974153</v>
      </c>
      <c r="O49" s="79">
        <f>IF(TrRail_act!O37=0,"",1000000*O9/TrRail_act!O37/1000)</f>
        <v>1349.6336206952647</v>
      </c>
      <c r="P49" s="79">
        <f>IF(TrRail_act!P37=0,"",1000000*P9/TrRail_act!P37/1000)</f>
        <v>1340.4897969697547</v>
      </c>
      <c r="Q49" s="79">
        <f>IF(TrRail_act!Q37=0,"",1000000*Q9/TrRail_act!Q37/1000)</f>
        <v>1150.3753563004341</v>
      </c>
    </row>
    <row r="50" spans="1:17" ht="11.45" customHeight="1" x14ac:dyDescent="0.25">
      <c r="A50" s="91" t="s">
        <v>21</v>
      </c>
      <c r="B50" s="123" t="str">
        <f>IF(TrRail_act!B38=0,"",1000000*B10/TrRail_act!B38/1000)</f>
        <v/>
      </c>
      <c r="C50" s="123" t="str">
        <f>IF(TrRail_act!C38=0,"",1000000*C10/TrRail_act!C38/1000)</f>
        <v/>
      </c>
      <c r="D50" s="123" t="str">
        <f>IF(TrRail_act!D38=0,"",1000000*D10/TrRail_act!D38/1000)</f>
        <v/>
      </c>
      <c r="E50" s="123" t="str">
        <f>IF(TrRail_act!E38=0,"",1000000*E10/TrRail_act!E38/1000)</f>
        <v/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2792.8829583770448</v>
      </c>
      <c r="C51" s="76">
        <f>IF(TrRail_act!C39=0,"",1000000*C11/TrRail_act!C39/1000)</f>
        <v>2621.6038423418581</v>
      </c>
      <c r="D51" s="76">
        <f>IF(TrRail_act!D39=0,"",1000000*D11/TrRail_act!D39/1000)</f>
        <v>2601.4088701473006</v>
      </c>
      <c r="E51" s="76">
        <f>IF(TrRail_act!E39=0,"",1000000*E11/TrRail_act!E39/1000)</f>
        <v>2587.4573518876177</v>
      </c>
      <c r="F51" s="76">
        <f>IF(TrRail_act!F39=0,"",1000000*F11/TrRail_act!F39/1000)</f>
        <v>2282.5227734981327</v>
      </c>
      <c r="G51" s="76">
        <f>IF(TrRail_act!G39=0,"",1000000*G11/TrRail_act!G39/1000)</f>
        <v>2253.3619289085336</v>
      </c>
      <c r="H51" s="76">
        <f>IF(TrRail_act!H39=0,"",1000000*H11/TrRail_act!H39/1000)</f>
        <v>2271.4837949692301</v>
      </c>
      <c r="I51" s="76">
        <f>IF(TrRail_act!I39=0,"",1000000*I11/TrRail_act!I39/1000)</f>
        <v>2227.1411116722684</v>
      </c>
      <c r="J51" s="76">
        <f>IF(TrRail_act!J39=0,"",1000000*J11/TrRail_act!J39/1000)</f>
        <v>2197.2695967698719</v>
      </c>
      <c r="K51" s="76">
        <f>IF(TrRail_act!K39=0,"",1000000*K11/TrRail_act!K39/1000)</f>
        <v>2089.3721393789306</v>
      </c>
      <c r="L51" s="76">
        <f>IF(TrRail_act!L39=0,"",1000000*L11/TrRail_act!L39/1000)</f>
        <v>2013.6951725155241</v>
      </c>
      <c r="M51" s="76">
        <f>IF(TrRail_act!M39=0,"",1000000*M11/TrRail_act!M39/1000)</f>
        <v>1927.8213956667803</v>
      </c>
      <c r="N51" s="76">
        <f>IF(TrRail_act!N39=0,"",1000000*N11/TrRail_act!N39/1000)</f>
        <v>1811.655813905212</v>
      </c>
      <c r="O51" s="76">
        <f>IF(TrRail_act!O39=0,"",1000000*O11/TrRail_act!O39/1000)</f>
        <v>1822.4979549534594</v>
      </c>
      <c r="P51" s="76">
        <f>IF(TrRail_act!P39=0,"",1000000*P11/TrRail_act!P39/1000)</f>
        <v>1806.7471176548868</v>
      </c>
      <c r="Q51" s="76">
        <f>IF(TrRail_act!Q39=0,"",1000000*Q11/TrRail_act!Q39/1000)</f>
        <v>1553.0067310055861</v>
      </c>
    </row>
    <row r="52" spans="1:17" ht="11.45" customHeight="1" x14ac:dyDescent="0.25">
      <c r="A52" s="62" t="s">
        <v>17</v>
      </c>
      <c r="B52" s="77">
        <f>IF(TrRail_act!B40=0,"",1000000*B12/TrRail_act!B40/1000)</f>
        <v>3136.6223994080651</v>
      </c>
      <c r="C52" s="77">
        <f>IF(TrRail_act!C40=0,"",1000000*C12/TrRail_act!C40/1000)</f>
        <v>2939.3740050499623</v>
      </c>
      <c r="D52" s="77">
        <f>IF(TrRail_act!D40=0,"",1000000*D12/TrRail_act!D40/1000)</f>
        <v>2882.6422615145761</v>
      </c>
      <c r="E52" s="77">
        <f>IF(TrRail_act!E40=0,"",1000000*E12/TrRail_act!E40/1000)</f>
        <v>2856.2840897460715</v>
      </c>
      <c r="F52" s="77">
        <f>IF(TrRail_act!F40=0,"",1000000*F12/TrRail_act!F40/1000)</f>
        <v>2697.5269141341569</v>
      </c>
      <c r="G52" s="77">
        <f>IF(TrRail_act!G40=0,"",1000000*G12/TrRail_act!G40/1000)</f>
        <v>2687.7449513487322</v>
      </c>
      <c r="H52" s="77">
        <f>IF(TrRail_act!H40=0,"",1000000*H12/TrRail_act!H40/1000)</f>
        <v>2666.5244549638783</v>
      </c>
      <c r="I52" s="77">
        <f>IF(TrRail_act!I40=0,"",1000000*I12/TrRail_act!I40/1000)</f>
        <v>2573.1047795048539</v>
      </c>
      <c r="J52" s="77">
        <f>IF(TrRail_act!J40=0,"",1000000*J12/TrRail_act!J40/1000)</f>
        <v>2538.5930292778135</v>
      </c>
      <c r="K52" s="77">
        <f>IF(TrRail_act!K40=0,"",1000000*K12/TrRail_act!K40/1000)</f>
        <v>2387.8538735759203</v>
      </c>
      <c r="L52" s="77">
        <f>IF(TrRail_act!L40=0,"",1000000*L12/TrRail_act!L40/1000)</f>
        <v>2290.8091870818803</v>
      </c>
      <c r="M52" s="77">
        <f>IF(TrRail_act!M40=0,"",1000000*M12/TrRail_act!M40/1000)</f>
        <v>2181.4821056229357</v>
      </c>
      <c r="N52" s="77">
        <f>IF(TrRail_act!N40=0,"",1000000*N12/TrRail_act!N40/1000)</f>
        <v>2032.5894497473109</v>
      </c>
      <c r="O52" s="77">
        <f>IF(TrRail_act!O40=0,"",1000000*O12/TrRail_act!O40/1000)</f>
        <v>2029.9367465741782</v>
      </c>
      <c r="P52" s="77">
        <f>IF(TrRail_act!P40=0,"",1000000*P12/TrRail_act!P40/1000)</f>
        <v>2010.7346954546322</v>
      </c>
      <c r="Q52" s="77">
        <f>IF(TrRail_act!Q40=0,"",1000000*Q12/TrRail_act!Q40/1000)</f>
        <v>1725.5630344506512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1934.5605090330614</v>
      </c>
      <c r="C55" s="79">
        <f>IF(TrRail_act!C43=0,"",1000000*C15/TrRail_act!C43/1000)</f>
        <v>1953.2753771789837</v>
      </c>
      <c r="D55" s="79">
        <f>IF(TrRail_act!D43=0,"",1000000*D15/TrRail_act!D43/1000)</f>
        <v>1933.9676090535481</v>
      </c>
      <c r="E55" s="79">
        <f>IF(TrRail_act!E43=0,"",1000000*E15/TrRail_act!E43/1000)</f>
        <v>1944.2633432021303</v>
      </c>
      <c r="F55" s="79">
        <f>IF(TrRail_act!F43=0,"",1000000*F15/TrRail_act!F43/1000)</f>
        <v>1901.928223367471</v>
      </c>
      <c r="G55" s="79">
        <f>IF(TrRail_act!G43=0,"",1000000*G15/TrRail_act!G43/1000)</f>
        <v>1701.6681181044573</v>
      </c>
      <c r="H55" s="79">
        <f>IF(TrRail_act!H43=0,"",1000000*H15/TrRail_act!H43/1000)</f>
        <v>1365.9648211504048</v>
      </c>
      <c r="I55" s="79">
        <f>IF(TrRail_act!I43=0,"",1000000*I15/TrRail_act!I43/1000)</f>
        <v>1007.6694582029152</v>
      </c>
      <c r="J55" s="79">
        <f>IF(TrRail_act!J43=0,"",1000000*J15/TrRail_act!J43/1000)</f>
        <v>760.65112901465875</v>
      </c>
      <c r="K55" s="79">
        <f>IF(TrRail_act!K43=0,"",1000000*K15/TrRail_act!K43/1000)</f>
        <v>509.16212148512494</v>
      </c>
      <c r="L55" s="79">
        <f>IF(TrRail_act!L43=0,"",1000000*L15/TrRail_act!L43/1000)</f>
        <v>634.8684728282791</v>
      </c>
      <c r="M55" s="79">
        <f>IF(TrRail_act!M43=0,"",1000000*M15/TrRail_act!M43/1000)</f>
        <v>726.71706916069775</v>
      </c>
      <c r="N55" s="79">
        <f>IF(TrRail_act!N43=0,"",1000000*N15/TrRail_act!N43/1000)</f>
        <v>607.16924361030851</v>
      </c>
      <c r="O55" s="79">
        <f>IF(TrRail_act!O43=0,"",1000000*O15/TrRail_act!O43/1000)</f>
        <v>648.36286152332127</v>
      </c>
      <c r="P55" s="79">
        <f>IF(TrRail_act!P43=0,"",1000000*P15/TrRail_act!P43/1000)</f>
        <v>680.48794645892599</v>
      </c>
      <c r="Q55" s="79">
        <f>IF(TrRail_act!Q43=0,"",1000000*Q15/TrRail_act!Q43/1000)</f>
        <v>647.1131375996257</v>
      </c>
    </row>
    <row r="56" spans="1:17" ht="11.45" customHeight="1" x14ac:dyDescent="0.25">
      <c r="A56" s="116" t="s">
        <v>17</v>
      </c>
      <c r="B56" s="77">
        <f>IF(TrRail_act!B44=0,"",1000000*B16/TrRail_act!B44/1000)</f>
        <v>1934.5605090330614</v>
      </c>
      <c r="C56" s="77">
        <f>IF(TrRail_act!C44=0,"",1000000*C16/TrRail_act!C44/1000)</f>
        <v>1953.2753771789837</v>
      </c>
      <c r="D56" s="77">
        <f>IF(TrRail_act!D44=0,"",1000000*D16/TrRail_act!D44/1000)</f>
        <v>1933.9676090535481</v>
      </c>
      <c r="E56" s="77">
        <f>IF(TrRail_act!E44=0,"",1000000*E16/TrRail_act!E44/1000)</f>
        <v>1944.2633432021303</v>
      </c>
      <c r="F56" s="77">
        <f>IF(TrRail_act!F44=0,"",1000000*F16/TrRail_act!F44/1000)</f>
        <v>1901.928223367471</v>
      </c>
      <c r="G56" s="77">
        <f>IF(TrRail_act!G44=0,"",1000000*G16/TrRail_act!G44/1000)</f>
        <v>1701.6681181044573</v>
      </c>
      <c r="H56" s="77">
        <f>IF(TrRail_act!H44=0,"",1000000*H16/TrRail_act!H44/1000)</f>
        <v>1365.9648211504048</v>
      </c>
      <c r="I56" s="77">
        <f>IF(TrRail_act!I44=0,"",1000000*I16/TrRail_act!I44/1000)</f>
        <v>1007.6694582029152</v>
      </c>
      <c r="J56" s="77">
        <f>IF(TrRail_act!J44=0,"",1000000*J16/TrRail_act!J44/1000)</f>
        <v>760.65112901465875</v>
      </c>
      <c r="K56" s="77">
        <f>IF(TrRail_act!K44=0,"",1000000*K16/TrRail_act!K44/1000)</f>
        <v>509.16212148512494</v>
      </c>
      <c r="L56" s="77">
        <f>IF(TrRail_act!L44=0,"",1000000*L16/TrRail_act!L44/1000)</f>
        <v>634.8684728282791</v>
      </c>
      <c r="M56" s="77">
        <f>IF(TrRail_act!M44=0,"",1000000*M16/TrRail_act!M44/1000)</f>
        <v>726.71706916069775</v>
      </c>
      <c r="N56" s="77">
        <f>IF(TrRail_act!N44=0,"",1000000*N16/TrRail_act!N44/1000)</f>
        <v>607.16924361030851</v>
      </c>
      <c r="O56" s="77">
        <f>IF(TrRail_act!O44=0,"",1000000*O16/TrRail_act!O44/1000)</f>
        <v>648.36286152332127</v>
      </c>
      <c r="P56" s="77">
        <f>IF(TrRail_act!P44=0,"",1000000*P16/TrRail_act!P44/1000)</f>
        <v>680.48794645892599</v>
      </c>
      <c r="Q56" s="77">
        <f>IF(TrRail_act!Q44=0,"",1000000*Q16/TrRail_act!Q44/1000)</f>
        <v>647.1131375996257</v>
      </c>
    </row>
    <row r="57" spans="1:17" ht="11.45" customHeight="1" x14ac:dyDescent="0.25">
      <c r="A57" s="93" t="s">
        <v>16</v>
      </c>
      <c r="B57" s="74" t="str">
        <f>IF(TrRail_act!B45=0,"",1000000*B17/TrRail_act!B45/1000)</f>
        <v/>
      </c>
      <c r="C57" s="74" t="str">
        <f>IF(TrRail_act!C45=0,"",1000000*C17/TrRail_act!C45/1000)</f>
        <v/>
      </c>
      <c r="D57" s="74" t="str">
        <f>IF(TrRail_act!D45=0,"",1000000*D17/TrRail_act!D45/1000)</f>
        <v/>
      </c>
      <c r="E57" s="74" t="str">
        <f>IF(TrRail_act!E45=0,"",1000000*E17/TrRail_act!E45/1000)</f>
        <v/>
      </c>
      <c r="F57" s="74" t="str">
        <f>IF(TrRail_act!F45=0,"",1000000*F17/TrRail_act!F45/1000)</f>
        <v/>
      </c>
      <c r="G57" s="74" t="str">
        <f>IF(TrRail_act!G45=0,"",1000000*G17/TrRail_act!G45/1000)</f>
        <v/>
      </c>
      <c r="H57" s="74" t="str">
        <f>IF(TrRail_act!H45=0,"",1000000*H17/TrRail_act!H45/1000)</f>
        <v/>
      </c>
      <c r="I57" s="74" t="str">
        <f>IF(TrRail_act!I45=0,"",1000000*I17/TrRail_act!I45/1000)</f>
        <v/>
      </c>
      <c r="J57" s="74" t="str">
        <f>IF(TrRail_act!J45=0,"",1000000*J17/TrRail_act!J45/1000)</f>
        <v/>
      </c>
      <c r="K57" s="74" t="str">
        <f>IF(TrRail_act!K45=0,"",1000000*K17/TrRail_act!K45/1000)</f>
        <v/>
      </c>
      <c r="L57" s="74" t="str">
        <f>IF(TrRail_act!L45=0,"",1000000*L17/TrRail_act!L45/1000)</f>
        <v/>
      </c>
      <c r="M57" s="74" t="str">
        <f>IF(TrRail_act!M45=0,"",1000000*M17/TrRail_act!M45/1000)</f>
        <v/>
      </c>
      <c r="N57" s="74" t="str">
        <f>IF(TrRail_act!N45=0,"",1000000*N17/TrRail_act!N45/1000)</f>
        <v/>
      </c>
      <c r="O57" s="74" t="str">
        <f>IF(TrRail_act!O45=0,"",1000000*O17/TrRail_act!O45/1000)</f>
        <v/>
      </c>
      <c r="P57" s="74" t="str">
        <f>IF(TrRail_act!P45=0,"",1000000*P17/TrRail_act!P45/1000)</f>
        <v/>
      </c>
      <c r="Q57" s="74" t="str">
        <f>IF(TrRail_act!Q45=0,"",1000000*Q17/TrRail_act!Q45/1000)</f>
        <v/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0.81451212796691341</v>
      </c>
      <c r="C60" s="32">
        <f t="shared" si="6"/>
        <v>0.77400192920557398</v>
      </c>
      <c r="D60" s="32">
        <f t="shared" si="6"/>
        <v>0.85305426470182932</v>
      </c>
      <c r="E60" s="32">
        <f t="shared" si="6"/>
        <v>0.85619067249224257</v>
      </c>
      <c r="F60" s="32">
        <f t="shared" si="6"/>
        <v>0.85180562598588017</v>
      </c>
      <c r="G60" s="32">
        <f t="shared" si="6"/>
        <v>0.89122790936182028</v>
      </c>
      <c r="H60" s="32">
        <f t="shared" si="6"/>
        <v>0.93250079186056667</v>
      </c>
      <c r="I60" s="32">
        <f t="shared" si="6"/>
        <v>0.95985586473510864</v>
      </c>
      <c r="J60" s="32">
        <f t="shared" si="6"/>
        <v>0.9689923924377094</v>
      </c>
      <c r="K60" s="32">
        <f t="shared" si="6"/>
        <v>0.97814971726963251</v>
      </c>
      <c r="L60" s="32">
        <f t="shared" si="6"/>
        <v>0.9727929505072016</v>
      </c>
      <c r="M60" s="32">
        <f t="shared" si="6"/>
        <v>0.9688569461137474</v>
      </c>
      <c r="N60" s="32">
        <f t="shared" si="6"/>
        <v>0.97398055916866655</v>
      </c>
      <c r="O60" s="32">
        <f t="shared" si="6"/>
        <v>0.97222898436770766</v>
      </c>
      <c r="P60" s="32">
        <f t="shared" si="6"/>
        <v>0.97085324231220571</v>
      </c>
      <c r="Q60" s="32">
        <f t="shared" si="6"/>
        <v>0.96829843105198232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0.81451212796691341</v>
      </c>
      <c r="C62" s="30">
        <f t="shared" si="8"/>
        <v>0.77400192920557398</v>
      </c>
      <c r="D62" s="30">
        <f t="shared" si="8"/>
        <v>0.85305426470182932</v>
      </c>
      <c r="E62" s="30">
        <f t="shared" si="8"/>
        <v>0.85619067249224257</v>
      </c>
      <c r="F62" s="30">
        <f t="shared" si="8"/>
        <v>0.85180562598588017</v>
      </c>
      <c r="G62" s="30">
        <f t="shared" si="8"/>
        <v>0.89122790936182028</v>
      </c>
      <c r="H62" s="30">
        <f t="shared" si="8"/>
        <v>0.93250079186056667</v>
      </c>
      <c r="I62" s="30">
        <f t="shared" si="8"/>
        <v>0.95985586473510864</v>
      </c>
      <c r="J62" s="30">
        <f t="shared" si="8"/>
        <v>0.9689923924377094</v>
      </c>
      <c r="K62" s="30">
        <f t="shared" si="8"/>
        <v>0.97814971726963251</v>
      </c>
      <c r="L62" s="30">
        <f t="shared" si="8"/>
        <v>0.9727929505072016</v>
      </c>
      <c r="M62" s="30">
        <f t="shared" si="8"/>
        <v>0.9688569461137474</v>
      </c>
      <c r="N62" s="30">
        <f t="shared" si="8"/>
        <v>0.97398055916866655</v>
      </c>
      <c r="O62" s="30">
        <f t="shared" si="8"/>
        <v>0.97222898436770766</v>
      </c>
      <c r="P62" s="30">
        <f t="shared" si="8"/>
        <v>0.97085324231220571</v>
      </c>
      <c r="Q62" s="30">
        <f t="shared" si="8"/>
        <v>0.96829843105198232</v>
      </c>
    </row>
    <row r="63" spans="1:17" ht="11.45" customHeight="1" x14ac:dyDescent="0.25">
      <c r="A63" s="62" t="s">
        <v>17</v>
      </c>
      <c r="B63" s="115">
        <f t="shared" ref="B63:Q63" si="9">IF(B12=0,0,B12/B$8)</f>
        <v>0.81451212796691341</v>
      </c>
      <c r="C63" s="115">
        <f t="shared" si="9"/>
        <v>0.77400192920557398</v>
      </c>
      <c r="D63" s="115">
        <f t="shared" si="9"/>
        <v>0.85305426470182932</v>
      </c>
      <c r="E63" s="115">
        <f t="shared" si="9"/>
        <v>0.85619067249224257</v>
      </c>
      <c r="F63" s="115">
        <f t="shared" si="9"/>
        <v>0.85180562598588017</v>
      </c>
      <c r="G63" s="115">
        <f t="shared" si="9"/>
        <v>0.89122790936182028</v>
      </c>
      <c r="H63" s="115">
        <f t="shared" si="9"/>
        <v>0.93250079186056667</v>
      </c>
      <c r="I63" s="115">
        <f t="shared" si="9"/>
        <v>0.95985586473510864</v>
      </c>
      <c r="J63" s="115">
        <f t="shared" si="9"/>
        <v>0.9689923924377094</v>
      </c>
      <c r="K63" s="115">
        <f t="shared" si="9"/>
        <v>0.97814971726963251</v>
      </c>
      <c r="L63" s="115">
        <f t="shared" si="9"/>
        <v>0.9727929505072016</v>
      </c>
      <c r="M63" s="115">
        <f t="shared" si="9"/>
        <v>0.9688569461137474</v>
      </c>
      <c r="N63" s="115">
        <f t="shared" si="9"/>
        <v>0.97398055916866655</v>
      </c>
      <c r="O63" s="115">
        <f t="shared" si="9"/>
        <v>0.97222898436770766</v>
      </c>
      <c r="P63" s="115">
        <f t="shared" si="9"/>
        <v>0.97085324231220571</v>
      </c>
      <c r="Q63" s="115">
        <f t="shared" si="9"/>
        <v>0.96829843105198232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0.18548787203308667</v>
      </c>
      <c r="C66" s="32">
        <f t="shared" si="12"/>
        <v>0.22599807079442605</v>
      </c>
      <c r="D66" s="32">
        <f t="shared" si="12"/>
        <v>0.14694573529817079</v>
      </c>
      <c r="E66" s="32">
        <f t="shared" si="12"/>
        <v>0.14380932750775746</v>
      </c>
      <c r="F66" s="32">
        <f t="shared" si="12"/>
        <v>0.14819437401411986</v>
      </c>
      <c r="G66" s="32">
        <f t="shared" si="12"/>
        <v>0.10877209063817971</v>
      </c>
      <c r="H66" s="32">
        <f t="shared" si="12"/>
        <v>6.749920813943322E-2</v>
      </c>
      <c r="I66" s="32">
        <f t="shared" si="12"/>
        <v>4.0144135264891426E-2</v>
      </c>
      <c r="J66" s="32">
        <f t="shared" si="12"/>
        <v>3.1007607562290661E-2</v>
      </c>
      <c r="K66" s="32">
        <f t="shared" si="12"/>
        <v>2.1850282730367505E-2</v>
      </c>
      <c r="L66" s="32">
        <f t="shared" si="12"/>
        <v>2.7207049492798424E-2</v>
      </c>
      <c r="M66" s="32">
        <f t="shared" si="12"/>
        <v>3.1143053886252575E-2</v>
      </c>
      <c r="N66" s="32">
        <f t="shared" si="12"/>
        <v>2.6019440831333528E-2</v>
      </c>
      <c r="O66" s="32">
        <f t="shared" si="12"/>
        <v>2.7771015632292281E-2</v>
      </c>
      <c r="P66" s="32">
        <f t="shared" si="12"/>
        <v>2.914675768779422E-2</v>
      </c>
      <c r="Q66" s="32">
        <f t="shared" si="12"/>
        <v>3.1701568948017664E-2</v>
      </c>
    </row>
    <row r="67" spans="1:17" ht="11.45" customHeight="1" x14ac:dyDescent="0.25">
      <c r="A67" s="116" t="s">
        <v>17</v>
      </c>
      <c r="B67" s="115">
        <f t="shared" ref="B67:Q67" si="13">IF(B16=0,0,B16/B$8)</f>
        <v>0.18548787203308667</v>
      </c>
      <c r="C67" s="115">
        <f t="shared" si="13"/>
        <v>0.22599807079442605</v>
      </c>
      <c r="D67" s="115">
        <f t="shared" si="13"/>
        <v>0.14694573529817079</v>
      </c>
      <c r="E67" s="115">
        <f t="shared" si="13"/>
        <v>0.14380932750775746</v>
      </c>
      <c r="F67" s="115">
        <f t="shared" si="13"/>
        <v>0.14819437401411986</v>
      </c>
      <c r="G67" s="115">
        <f t="shared" si="13"/>
        <v>0.10877209063817971</v>
      </c>
      <c r="H67" s="115">
        <f t="shared" si="13"/>
        <v>6.749920813943322E-2</v>
      </c>
      <c r="I67" s="115">
        <f t="shared" si="13"/>
        <v>4.0144135264891426E-2</v>
      </c>
      <c r="J67" s="115">
        <f t="shared" si="13"/>
        <v>3.1007607562290661E-2</v>
      </c>
      <c r="K67" s="115">
        <f t="shared" si="13"/>
        <v>2.1850282730367505E-2</v>
      </c>
      <c r="L67" s="115">
        <f t="shared" si="13"/>
        <v>2.7207049492798424E-2</v>
      </c>
      <c r="M67" s="115">
        <f t="shared" si="13"/>
        <v>3.1143053886252575E-2</v>
      </c>
      <c r="N67" s="115">
        <f t="shared" si="13"/>
        <v>2.6019440831333528E-2</v>
      </c>
      <c r="O67" s="115">
        <f t="shared" si="13"/>
        <v>2.7771015632292281E-2</v>
      </c>
      <c r="P67" s="115">
        <f t="shared" si="13"/>
        <v>2.914675768779422E-2</v>
      </c>
      <c r="Q67" s="115">
        <f t="shared" si="13"/>
        <v>3.1701568948017664E-2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9637.576760811442</v>
      </c>
      <c r="C4" s="132">
        <f t="shared" si="0"/>
        <v>11585.443110606815</v>
      </c>
      <c r="D4" s="132">
        <f t="shared" si="0"/>
        <v>12895.16458307936</v>
      </c>
      <c r="E4" s="132">
        <f t="shared" si="0"/>
        <v>13196.046523230871</v>
      </c>
      <c r="F4" s="132">
        <f t="shared" si="0"/>
        <v>14148.161447880255</v>
      </c>
      <c r="G4" s="132">
        <f t="shared" si="0"/>
        <v>16474.058084690845</v>
      </c>
      <c r="H4" s="132">
        <f t="shared" si="0"/>
        <v>19006.212362099555</v>
      </c>
      <c r="I4" s="132">
        <f t="shared" si="0"/>
        <v>21544.8424627899</v>
      </c>
      <c r="J4" s="132">
        <f t="shared" si="0"/>
        <v>20880.403390059946</v>
      </c>
      <c r="K4" s="132">
        <f t="shared" si="0"/>
        <v>15801.791563099341</v>
      </c>
      <c r="L4" s="132">
        <f t="shared" si="0"/>
        <v>16024.420868452336</v>
      </c>
      <c r="M4" s="132">
        <f t="shared" si="0"/>
        <v>16302.480739877434</v>
      </c>
      <c r="N4" s="132">
        <f t="shared" si="0"/>
        <v>16749.712877367398</v>
      </c>
      <c r="O4" s="132">
        <f t="shared" si="0"/>
        <v>17859.836033467767</v>
      </c>
      <c r="P4" s="132">
        <f t="shared" si="0"/>
        <v>19258.934668523147</v>
      </c>
      <c r="Q4" s="132">
        <f t="shared" si="0"/>
        <v>21883.767626821562</v>
      </c>
    </row>
    <row r="5" spans="1:17" ht="11.45" customHeight="1" x14ac:dyDescent="0.25">
      <c r="A5" s="116" t="s">
        <v>23</v>
      </c>
      <c r="B5" s="42">
        <v>125.41218213705534</v>
      </c>
      <c r="C5" s="42">
        <v>147.83272459160037</v>
      </c>
      <c r="D5" s="42">
        <v>150.39310075186228</v>
      </c>
      <c r="E5" s="42">
        <v>136.68957315114665</v>
      </c>
      <c r="F5" s="42">
        <v>132.00831531637868</v>
      </c>
      <c r="G5" s="42">
        <v>172.25903622626615</v>
      </c>
      <c r="H5" s="42">
        <v>235.65807353209951</v>
      </c>
      <c r="I5" s="42">
        <v>210.4774775254327</v>
      </c>
      <c r="J5" s="42">
        <v>165.82423069330656</v>
      </c>
      <c r="K5" s="42">
        <v>126.1145800986382</v>
      </c>
      <c r="L5" s="42">
        <v>109.68170169999999</v>
      </c>
      <c r="M5" s="42">
        <v>34.856929377604772</v>
      </c>
      <c r="N5" s="42">
        <v>17.565495599052934</v>
      </c>
      <c r="O5" s="42">
        <v>19.641231083000463</v>
      </c>
      <c r="P5" s="42">
        <v>18.465594228862482</v>
      </c>
      <c r="Q5" s="42">
        <v>21.558558121236061</v>
      </c>
    </row>
    <row r="6" spans="1:17" ht="11.45" customHeight="1" x14ac:dyDescent="0.25">
      <c r="A6" s="116" t="s">
        <v>127</v>
      </c>
      <c r="B6" s="42">
        <v>6177.0981786653547</v>
      </c>
      <c r="C6" s="42">
        <v>6512.4987365899478</v>
      </c>
      <c r="D6" s="42">
        <v>7148.9301276705528</v>
      </c>
      <c r="E6" s="42">
        <v>7805.2295838905193</v>
      </c>
      <c r="F6" s="42">
        <v>8464.7486774072459</v>
      </c>
      <c r="G6" s="42">
        <v>9912.6155028739631</v>
      </c>
      <c r="H6" s="42">
        <v>11603.390150202413</v>
      </c>
      <c r="I6" s="42">
        <v>13221.585186327015</v>
      </c>
      <c r="J6" s="42">
        <v>13471.609366409757</v>
      </c>
      <c r="K6" s="42">
        <v>11747.712459565697</v>
      </c>
      <c r="L6" s="42">
        <v>10507.941582070425</v>
      </c>
      <c r="M6" s="42">
        <v>10665.166643868168</v>
      </c>
      <c r="N6" s="42">
        <v>10627.126576350674</v>
      </c>
      <c r="O6" s="42">
        <v>11043.573307864966</v>
      </c>
      <c r="P6" s="42">
        <v>11659.387885467999</v>
      </c>
      <c r="Q6" s="42">
        <v>12981.250926871098</v>
      </c>
    </row>
    <row r="7" spans="1:17" ht="11.45" customHeight="1" x14ac:dyDescent="0.25">
      <c r="A7" s="116" t="s">
        <v>125</v>
      </c>
      <c r="B7" s="42">
        <v>3335.0664000090314</v>
      </c>
      <c r="C7" s="42">
        <v>4925.1116494252665</v>
      </c>
      <c r="D7" s="42">
        <v>5595.8413546569464</v>
      </c>
      <c r="E7" s="42">
        <v>5254.1273661892046</v>
      </c>
      <c r="F7" s="42">
        <v>5551.4044551566294</v>
      </c>
      <c r="G7" s="42">
        <v>6389.1835455906175</v>
      </c>
      <c r="H7" s="42">
        <v>7167.1641383650422</v>
      </c>
      <c r="I7" s="42">
        <v>8112.7797989374521</v>
      </c>
      <c r="J7" s="42">
        <v>7242.9697929568829</v>
      </c>
      <c r="K7" s="42">
        <v>3927.9645234350064</v>
      </c>
      <c r="L7" s="42">
        <v>5406.7975846819108</v>
      </c>
      <c r="M7" s="42">
        <v>5602.4571666316606</v>
      </c>
      <c r="N7" s="42">
        <v>6105.020805417671</v>
      </c>
      <c r="O7" s="42">
        <v>6796.6214945198017</v>
      </c>
      <c r="P7" s="42">
        <v>7581.0811888262842</v>
      </c>
      <c r="Q7" s="42">
        <v>8880.9581418292273</v>
      </c>
    </row>
    <row r="8" spans="1:17" ht="11.45" customHeight="1" x14ac:dyDescent="0.25">
      <c r="A8" s="128" t="s">
        <v>51</v>
      </c>
      <c r="B8" s="131">
        <f t="shared" ref="B8:Q8" si="1">SUM(B9:B10)</f>
        <v>68.572136991325493</v>
      </c>
      <c r="C8" s="131">
        <f t="shared" si="1"/>
        <v>68.200035480245944</v>
      </c>
      <c r="D8" s="131">
        <f t="shared" si="1"/>
        <v>62.723054919070307</v>
      </c>
      <c r="E8" s="131">
        <f t="shared" si="1"/>
        <v>66.716883364050432</v>
      </c>
      <c r="F8" s="131">
        <f t="shared" si="1"/>
        <v>95.691480793171834</v>
      </c>
      <c r="G8" s="131">
        <f t="shared" si="1"/>
        <v>109.86430172821349</v>
      </c>
      <c r="H8" s="131">
        <f t="shared" si="1"/>
        <v>135.692213637783</v>
      </c>
      <c r="I8" s="131">
        <f t="shared" si="1"/>
        <v>143.13532237571673</v>
      </c>
      <c r="J8" s="131">
        <f t="shared" si="1"/>
        <v>133.23498942812134</v>
      </c>
      <c r="K8" s="131">
        <f t="shared" si="1"/>
        <v>108.86093329417919</v>
      </c>
      <c r="L8" s="131">
        <f t="shared" si="1"/>
        <v>127.66614772987531</v>
      </c>
      <c r="M8" s="131">
        <f t="shared" si="1"/>
        <v>118.69458030551772</v>
      </c>
      <c r="N8" s="131">
        <f t="shared" si="1"/>
        <v>139.50892337443838</v>
      </c>
      <c r="O8" s="131">
        <f t="shared" si="1"/>
        <v>149.33354875426073</v>
      </c>
      <c r="P8" s="131">
        <f t="shared" si="1"/>
        <v>174.85309756668579</v>
      </c>
      <c r="Q8" s="131">
        <f t="shared" si="1"/>
        <v>195.71683481772041</v>
      </c>
    </row>
    <row r="9" spans="1:17" ht="11.45" customHeight="1" x14ac:dyDescent="0.25">
      <c r="A9" s="95" t="s">
        <v>126</v>
      </c>
      <c r="B9" s="37">
        <v>23.84794206411112</v>
      </c>
      <c r="C9" s="37">
        <v>23.405355305364349</v>
      </c>
      <c r="D9" s="37">
        <v>17.450641398888681</v>
      </c>
      <c r="E9" s="37">
        <v>18.131663203509529</v>
      </c>
      <c r="F9" s="37">
        <v>17.894041321661472</v>
      </c>
      <c r="G9" s="37">
        <v>22.765792486257432</v>
      </c>
      <c r="H9" s="37">
        <v>27.107260252176882</v>
      </c>
      <c r="I9" s="37">
        <v>25.523009659359669</v>
      </c>
      <c r="J9" s="37">
        <v>24.591055331702737</v>
      </c>
      <c r="K9" s="37">
        <v>22.636831378301398</v>
      </c>
      <c r="L9" s="37">
        <v>22.495158614425332</v>
      </c>
      <c r="M9" s="37">
        <v>20.462874313229339</v>
      </c>
      <c r="N9" s="37">
        <v>20.70353911077585</v>
      </c>
      <c r="O9" s="37">
        <v>19.633254401330447</v>
      </c>
      <c r="P9" s="37">
        <v>20.086141596523763</v>
      </c>
      <c r="Q9" s="37">
        <v>20.20397934141111</v>
      </c>
    </row>
    <row r="10" spans="1:17" ht="11.45" customHeight="1" x14ac:dyDescent="0.25">
      <c r="A10" s="93" t="s">
        <v>125</v>
      </c>
      <c r="B10" s="36">
        <v>44.724194927214377</v>
      </c>
      <c r="C10" s="36">
        <v>44.794680174881591</v>
      </c>
      <c r="D10" s="36">
        <v>45.27241352018163</v>
      </c>
      <c r="E10" s="36">
        <v>48.585220160540899</v>
      </c>
      <c r="F10" s="36">
        <v>77.797439471510359</v>
      </c>
      <c r="G10" s="36">
        <v>87.098509241956052</v>
      </c>
      <c r="H10" s="36">
        <v>108.58495338560611</v>
      </c>
      <c r="I10" s="36">
        <v>117.61231271635705</v>
      </c>
      <c r="J10" s="36">
        <v>108.64393409641859</v>
      </c>
      <c r="K10" s="36">
        <v>86.224101915877796</v>
      </c>
      <c r="L10" s="36">
        <v>105.17098911544997</v>
      </c>
      <c r="M10" s="36">
        <v>98.231705992288383</v>
      </c>
      <c r="N10" s="36">
        <v>118.80538426366253</v>
      </c>
      <c r="O10" s="36">
        <v>129.70029435293029</v>
      </c>
      <c r="P10" s="36">
        <v>154.76695597016203</v>
      </c>
      <c r="Q10" s="36">
        <v>175.51285547630931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99.329075235655267</v>
      </c>
      <c r="C12" s="41">
        <f t="shared" ref="C12:Q12" si="3">SUM(C13,C17)</f>
        <v>116.04686329929666</v>
      </c>
      <c r="D12" s="41">
        <f t="shared" si="3"/>
        <v>128.62589529220887</v>
      </c>
      <c r="E12" s="41">
        <f t="shared" si="3"/>
        <v>132.96268191785802</v>
      </c>
      <c r="F12" s="41">
        <f t="shared" si="3"/>
        <v>134.79498546161508</v>
      </c>
      <c r="G12" s="41">
        <f t="shared" si="3"/>
        <v>144.95052980628793</v>
      </c>
      <c r="H12" s="41">
        <f t="shared" si="3"/>
        <v>171.13883306463939</v>
      </c>
      <c r="I12" s="41">
        <f t="shared" si="3"/>
        <v>193.6546354595659</v>
      </c>
      <c r="J12" s="41">
        <f t="shared" si="3"/>
        <v>195.00580206974934</v>
      </c>
      <c r="K12" s="41">
        <f t="shared" si="3"/>
        <v>145.1503153741715</v>
      </c>
      <c r="L12" s="41">
        <f t="shared" si="3"/>
        <v>144.07786975748837</v>
      </c>
      <c r="M12" s="41">
        <f t="shared" si="3"/>
        <v>141.10722663020346</v>
      </c>
      <c r="N12" s="41">
        <f t="shared" si="3"/>
        <v>141.99015990609107</v>
      </c>
      <c r="O12" s="41">
        <f t="shared" si="3"/>
        <v>145.79490113641577</v>
      </c>
      <c r="P12" s="41">
        <f t="shared" si="3"/>
        <v>153.95508116804029</v>
      </c>
      <c r="Q12" s="41">
        <f t="shared" si="3"/>
        <v>166.59656959779082</v>
      </c>
    </row>
    <row r="13" spans="1:17" ht="11.45" customHeight="1" x14ac:dyDescent="0.25">
      <c r="A13" s="130" t="s">
        <v>39</v>
      </c>
      <c r="B13" s="132">
        <f t="shared" ref="B13" si="4">SUM(B14:B16)</f>
        <v>97.329444582203422</v>
      </c>
      <c r="C13" s="132">
        <f t="shared" ref="C13:Q13" si="5">SUM(C14:C16)</f>
        <v>114.09291847543147</v>
      </c>
      <c r="D13" s="132">
        <f t="shared" si="5"/>
        <v>126.96941883905831</v>
      </c>
      <c r="E13" s="132">
        <f t="shared" si="5"/>
        <v>131.21798622459988</v>
      </c>
      <c r="F13" s="132">
        <f t="shared" si="5"/>
        <v>132.5479762506551</v>
      </c>
      <c r="G13" s="132">
        <f t="shared" si="5"/>
        <v>142.31567861124634</v>
      </c>
      <c r="H13" s="132">
        <f t="shared" si="5"/>
        <v>167.84273382297692</v>
      </c>
      <c r="I13" s="132">
        <f t="shared" si="5"/>
        <v>190.25732330309856</v>
      </c>
      <c r="J13" s="132">
        <f t="shared" si="5"/>
        <v>191.7777446642921</v>
      </c>
      <c r="K13" s="132">
        <f t="shared" si="5"/>
        <v>142.43249322783146</v>
      </c>
      <c r="L13" s="132">
        <f t="shared" si="5"/>
        <v>141.10380835422364</v>
      </c>
      <c r="M13" s="132">
        <f t="shared" si="5"/>
        <v>138.35892580489477</v>
      </c>
      <c r="N13" s="132">
        <f t="shared" si="5"/>
        <v>138.78865297661531</v>
      </c>
      <c r="O13" s="132">
        <f t="shared" si="5"/>
        <v>142.33286337807476</v>
      </c>
      <c r="P13" s="132">
        <f t="shared" si="5"/>
        <v>150.18618410294346</v>
      </c>
      <c r="Q13" s="132">
        <f t="shared" si="5"/>
        <v>162.28128381609784</v>
      </c>
    </row>
    <row r="14" spans="1:17" ht="11.45" customHeight="1" x14ac:dyDescent="0.25">
      <c r="A14" s="116" t="s">
        <v>23</v>
      </c>
      <c r="B14" s="42">
        <f>B23*B79/1000000</f>
        <v>1.4101936029250497</v>
      </c>
      <c r="C14" s="42">
        <f t="shared" ref="C14:Q14" si="6">C23*C79/1000000</f>
        <v>1.6879876238218927</v>
      </c>
      <c r="D14" s="42">
        <f t="shared" si="6"/>
        <v>1.7069954784459085</v>
      </c>
      <c r="E14" s="42">
        <f t="shared" si="6"/>
        <v>1.5241505581985899</v>
      </c>
      <c r="F14" s="42">
        <f t="shared" si="6"/>
        <v>1.4093520238273844</v>
      </c>
      <c r="G14" s="42">
        <f t="shared" si="6"/>
        <v>1.788718752506854</v>
      </c>
      <c r="H14" s="42">
        <f t="shared" si="6"/>
        <v>2.4763516916450619</v>
      </c>
      <c r="I14" s="42">
        <f t="shared" si="6"/>
        <v>2.1711015740311566</v>
      </c>
      <c r="J14" s="42">
        <f t="shared" si="6"/>
        <v>1.7434263708971087</v>
      </c>
      <c r="K14" s="42">
        <f t="shared" si="6"/>
        <v>1.3200677013768085</v>
      </c>
      <c r="L14" s="42">
        <f t="shared" si="6"/>
        <v>1.114573747038559</v>
      </c>
      <c r="M14" s="42">
        <f t="shared" si="6"/>
        <v>0.34077773840558373</v>
      </c>
      <c r="N14" s="42">
        <f t="shared" si="6"/>
        <v>0.16698330264685549</v>
      </c>
      <c r="O14" s="42">
        <f t="shared" si="6"/>
        <v>0.18225676312870764</v>
      </c>
      <c r="P14" s="42">
        <f t="shared" si="6"/>
        <v>0.16049009822582286</v>
      </c>
      <c r="Q14" s="42">
        <f t="shared" si="6"/>
        <v>0.17540707485354604</v>
      </c>
    </row>
    <row r="15" spans="1:17" ht="11.45" customHeight="1" x14ac:dyDescent="0.25">
      <c r="A15" s="116" t="s">
        <v>127</v>
      </c>
      <c r="B15" s="42">
        <f>B24*B80/1000000</f>
        <v>68.731688039816362</v>
      </c>
      <c r="C15" s="42">
        <f t="shared" ref="C15:Q15" si="7">C24*C80/1000000</f>
        <v>72.407992669341084</v>
      </c>
      <c r="D15" s="42">
        <f t="shared" si="7"/>
        <v>78.76241923750122</v>
      </c>
      <c r="E15" s="42">
        <f t="shared" si="7"/>
        <v>85.347714787698862</v>
      </c>
      <c r="F15" s="42">
        <f t="shared" si="7"/>
        <v>88.429378042091002</v>
      </c>
      <c r="G15" s="42">
        <f t="shared" si="7"/>
        <v>98.666085684272559</v>
      </c>
      <c r="H15" s="42">
        <f t="shared" si="7"/>
        <v>116.42773244709423</v>
      </c>
      <c r="I15" s="42">
        <f t="shared" si="7"/>
        <v>130.59418130441921</v>
      </c>
      <c r="J15" s="42">
        <f t="shared" si="7"/>
        <v>136.80573409055208</v>
      </c>
      <c r="K15" s="42">
        <f t="shared" si="7"/>
        <v>118.15181073956519</v>
      </c>
      <c r="L15" s="42">
        <f t="shared" si="7"/>
        <v>102.86387057908998</v>
      </c>
      <c r="M15" s="42">
        <f t="shared" si="7"/>
        <v>100.07642381889296</v>
      </c>
      <c r="N15" s="42">
        <f t="shared" si="7"/>
        <v>99.522475709237952</v>
      </c>
      <c r="O15" s="42">
        <f t="shared" si="7"/>
        <v>100.40783643804386</v>
      </c>
      <c r="P15" s="42">
        <f t="shared" si="7"/>
        <v>103.13298516667365</v>
      </c>
      <c r="Q15" s="42">
        <f t="shared" si="7"/>
        <v>108.84525761004498</v>
      </c>
    </row>
    <row r="16" spans="1:17" ht="11.45" customHeight="1" x14ac:dyDescent="0.25">
      <c r="A16" s="116" t="s">
        <v>125</v>
      </c>
      <c r="B16" s="42">
        <f>B25*B81/1000000</f>
        <v>27.187562939462008</v>
      </c>
      <c r="C16" s="42">
        <f t="shared" ref="C16:Q16" si="8">C25*C81/1000000</f>
        <v>39.996938182268501</v>
      </c>
      <c r="D16" s="42">
        <f t="shared" si="8"/>
        <v>46.500004123111175</v>
      </c>
      <c r="E16" s="42">
        <f t="shared" si="8"/>
        <v>44.346120878702429</v>
      </c>
      <c r="F16" s="42">
        <f t="shared" si="8"/>
        <v>42.709246184736706</v>
      </c>
      <c r="G16" s="42">
        <f t="shared" si="8"/>
        <v>41.860874174466922</v>
      </c>
      <c r="H16" s="42">
        <f t="shared" si="8"/>
        <v>48.938649684237632</v>
      </c>
      <c r="I16" s="42">
        <f t="shared" si="8"/>
        <v>57.492040424648195</v>
      </c>
      <c r="J16" s="42">
        <f t="shared" si="8"/>
        <v>53.22858420284291</v>
      </c>
      <c r="K16" s="42">
        <f t="shared" si="8"/>
        <v>22.96061478688944</v>
      </c>
      <c r="L16" s="42">
        <f t="shared" si="8"/>
        <v>37.125364028095092</v>
      </c>
      <c r="M16" s="42">
        <f t="shared" si="8"/>
        <v>37.941724247596234</v>
      </c>
      <c r="N16" s="42">
        <f t="shared" si="8"/>
        <v>39.099193964730517</v>
      </c>
      <c r="O16" s="42">
        <f t="shared" si="8"/>
        <v>41.742770176902212</v>
      </c>
      <c r="P16" s="42">
        <f t="shared" si="8"/>
        <v>46.89270883804398</v>
      </c>
      <c r="Q16" s="42">
        <f t="shared" si="8"/>
        <v>53.260619131199313</v>
      </c>
    </row>
    <row r="17" spans="1:17" ht="11.45" customHeight="1" x14ac:dyDescent="0.25">
      <c r="A17" s="128" t="s">
        <v>18</v>
      </c>
      <c r="B17" s="131">
        <f t="shared" ref="B17" si="9">SUM(B18:B19)</f>
        <v>1.9996306534518493</v>
      </c>
      <c r="C17" s="131">
        <f t="shared" ref="C17:Q17" si="10">SUM(C18:C19)</f>
        <v>1.9539448238651822</v>
      </c>
      <c r="D17" s="131">
        <f t="shared" si="10"/>
        <v>1.6564764531505531</v>
      </c>
      <c r="E17" s="131">
        <f t="shared" si="10"/>
        <v>1.7446956932581243</v>
      </c>
      <c r="F17" s="131">
        <f t="shared" si="10"/>
        <v>2.2470092109599742</v>
      </c>
      <c r="G17" s="131">
        <f t="shared" si="10"/>
        <v>2.6348511950415885</v>
      </c>
      <c r="H17" s="131">
        <f t="shared" si="10"/>
        <v>3.2960992416624695</v>
      </c>
      <c r="I17" s="131">
        <f t="shared" si="10"/>
        <v>3.3973121564673265</v>
      </c>
      <c r="J17" s="131">
        <f t="shared" si="10"/>
        <v>3.2280574054572471</v>
      </c>
      <c r="K17" s="131">
        <f t="shared" si="10"/>
        <v>2.7178221463400281</v>
      </c>
      <c r="L17" s="131">
        <f t="shared" si="10"/>
        <v>2.9740614032647388</v>
      </c>
      <c r="M17" s="131">
        <f t="shared" si="10"/>
        <v>2.7483008253086991</v>
      </c>
      <c r="N17" s="131">
        <f t="shared" si="10"/>
        <v>3.2015069294757681</v>
      </c>
      <c r="O17" s="131">
        <f t="shared" si="10"/>
        <v>3.4620377583410051</v>
      </c>
      <c r="P17" s="131">
        <f t="shared" si="10"/>
        <v>3.7688970650968319</v>
      </c>
      <c r="Q17" s="131">
        <f t="shared" si="10"/>
        <v>4.3152857816929888</v>
      </c>
    </row>
    <row r="18" spans="1:17" ht="11.45" customHeight="1" x14ac:dyDescent="0.25">
      <c r="A18" s="95" t="s">
        <v>126</v>
      </c>
      <c r="B18" s="37">
        <f>B27*B83/1000000</f>
        <v>1.1665314443360393</v>
      </c>
      <c r="C18" s="37">
        <f t="shared" ref="C18:Q18" si="11">C27*C83/1000000</f>
        <v>1.1164409758423373</v>
      </c>
      <c r="D18" s="37">
        <f t="shared" si="11"/>
        <v>0.81971112253885603</v>
      </c>
      <c r="E18" s="37">
        <f t="shared" si="11"/>
        <v>0.83980298764465156</v>
      </c>
      <c r="F18" s="37">
        <f t="shared" si="11"/>
        <v>0.81827812236187325</v>
      </c>
      <c r="G18" s="37">
        <f t="shared" si="11"/>
        <v>1.052011978574068</v>
      </c>
      <c r="H18" s="37">
        <f t="shared" si="11"/>
        <v>1.3044671370660641</v>
      </c>
      <c r="I18" s="37">
        <f t="shared" si="11"/>
        <v>1.2421111955637401</v>
      </c>
      <c r="J18" s="37">
        <f t="shared" si="11"/>
        <v>1.2248821314899458</v>
      </c>
      <c r="K18" s="37">
        <f t="shared" si="11"/>
        <v>1.1107423546914224</v>
      </c>
      <c r="L18" s="37">
        <f t="shared" si="11"/>
        <v>1.0631173016411091</v>
      </c>
      <c r="M18" s="37">
        <f t="shared" si="11"/>
        <v>0.93277945396657591</v>
      </c>
      <c r="N18" s="37">
        <f t="shared" si="11"/>
        <v>0.95193833224253499</v>
      </c>
      <c r="O18" s="37">
        <f t="shared" si="11"/>
        <v>0.89246088376354737</v>
      </c>
      <c r="P18" s="37">
        <f t="shared" si="11"/>
        <v>0.84561532943244644</v>
      </c>
      <c r="Q18" s="37">
        <f t="shared" si="11"/>
        <v>0.86182492841686853</v>
      </c>
    </row>
    <row r="19" spans="1:17" ht="11.45" customHeight="1" x14ac:dyDescent="0.25">
      <c r="A19" s="93" t="s">
        <v>125</v>
      </c>
      <c r="B19" s="36">
        <f>B28*B84/1000000</f>
        <v>0.83309920911581015</v>
      </c>
      <c r="C19" s="36">
        <f t="shared" ref="C19:Q19" si="12">C28*C84/1000000</f>
        <v>0.83750384802284494</v>
      </c>
      <c r="D19" s="36">
        <f t="shared" si="12"/>
        <v>0.83676533061169711</v>
      </c>
      <c r="E19" s="36">
        <f t="shared" si="12"/>
        <v>0.9048927056134729</v>
      </c>
      <c r="F19" s="36">
        <f t="shared" si="12"/>
        <v>1.4287310885981008</v>
      </c>
      <c r="G19" s="36">
        <f t="shared" si="12"/>
        <v>1.5828392164675202</v>
      </c>
      <c r="H19" s="36">
        <f t="shared" si="12"/>
        <v>1.9916321045964052</v>
      </c>
      <c r="I19" s="36">
        <f t="shared" si="12"/>
        <v>2.1552009609035867</v>
      </c>
      <c r="J19" s="36">
        <f t="shared" si="12"/>
        <v>2.003175273967301</v>
      </c>
      <c r="K19" s="36">
        <f t="shared" si="12"/>
        <v>1.6070797916486055</v>
      </c>
      <c r="L19" s="36">
        <f t="shared" si="12"/>
        <v>1.9109441016236299</v>
      </c>
      <c r="M19" s="36">
        <f t="shared" si="12"/>
        <v>1.8155213713421232</v>
      </c>
      <c r="N19" s="36">
        <f t="shared" si="12"/>
        <v>2.2495685972332331</v>
      </c>
      <c r="O19" s="36">
        <f t="shared" si="12"/>
        <v>2.5695768745774576</v>
      </c>
      <c r="P19" s="36">
        <f t="shared" si="12"/>
        <v>2.9232817356643852</v>
      </c>
      <c r="Q19" s="36">
        <f t="shared" si="12"/>
        <v>3.4534608532761206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156562</v>
      </c>
      <c r="C21" s="41">
        <f t="shared" ref="C21:Q21" si="14">SUM(C22,C26)</f>
        <v>169495</v>
      </c>
      <c r="D21" s="41">
        <f t="shared" si="14"/>
        <v>184183</v>
      </c>
      <c r="E21" s="41">
        <f t="shared" si="14"/>
        <v>196272</v>
      </c>
      <c r="F21" s="41">
        <f t="shared" si="14"/>
        <v>201969</v>
      </c>
      <c r="G21" s="41">
        <f t="shared" si="14"/>
        <v>223986</v>
      </c>
      <c r="H21" s="41">
        <f t="shared" si="14"/>
        <v>265725</v>
      </c>
      <c r="I21" s="41">
        <f t="shared" si="14"/>
        <v>292531</v>
      </c>
      <c r="J21" s="41">
        <f t="shared" si="14"/>
        <v>301307</v>
      </c>
      <c r="K21" s="41">
        <f t="shared" si="14"/>
        <v>249749</v>
      </c>
      <c r="L21" s="41">
        <f t="shared" si="14"/>
        <v>222005</v>
      </c>
      <c r="M21" s="41">
        <f t="shared" si="14"/>
        <v>214666</v>
      </c>
      <c r="N21" s="41">
        <f t="shared" si="14"/>
        <v>215113</v>
      </c>
      <c r="O21" s="41">
        <f t="shared" si="14"/>
        <v>216882</v>
      </c>
      <c r="P21" s="41">
        <f t="shared" si="14"/>
        <v>225803.99999999997</v>
      </c>
      <c r="Q21" s="41">
        <f t="shared" si="14"/>
        <v>241673.99999999997</v>
      </c>
    </row>
    <row r="22" spans="1:17" ht="11.45" customHeight="1" x14ac:dyDescent="0.25">
      <c r="A22" s="130" t="s">
        <v>39</v>
      </c>
      <c r="B22" s="132">
        <f t="shared" ref="B22" si="15">SUM(B23:B25)</f>
        <v>153875</v>
      </c>
      <c r="C22" s="132">
        <f t="shared" ref="C22:Q22" si="16">SUM(C23:C25)</f>
        <v>166908</v>
      </c>
      <c r="D22" s="132">
        <f t="shared" si="16"/>
        <v>182198</v>
      </c>
      <c r="E22" s="132">
        <f t="shared" si="16"/>
        <v>194220</v>
      </c>
      <c r="F22" s="132">
        <f t="shared" si="16"/>
        <v>199761</v>
      </c>
      <c r="G22" s="132">
        <f t="shared" si="16"/>
        <v>220956</v>
      </c>
      <c r="H22" s="132">
        <f t="shared" si="16"/>
        <v>261879.00000000003</v>
      </c>
      <c r="I22" s="132">
        <f t="shared" si="16"/>
        <v>288741</v>
      </c>
      <c r="J22" s="132">
        <f t="shared" si="16"/>
        <v>297628</v>
      </c>
      <c r="K22" s="132">
        <f t="shared" si="16"/>
        <v>246491</v>
      </c>
      <c r="L22" s="132">
        <f t="shared" si="16"/>
        <v>218983</v>
      </c>
      <c r="M22" s="132">
        <f t="shared" si="16"/>
        <v>211940</v>
      </c>
      <c r="N22" s="132">
        <f t="shared" si="16"/>
        <v>212157</v>
      </c>
      <c r="O22" s="132">
        <f t="shared" si="16"/>
        <v>213934</v>
      </c>
      <c r="P22" s="132">
        <f t="shared" si="16"/>
        <v>222804.99999999997</v>
      </c>
      <c r="Q22" s="132">
        <f t="shared" si="16"/>
        <v>238406.99999999997</v>
      </c>
    </row>
    <row r="23" spans="1:17" ht="11.45" customHeight="1" x14ac:dyDescent="0.25">
      <c r="A23" s="116" t="s">
        <v>23</v>
      </c>
      <c r="B23" s="42">
        <f>IF(B32=0,0,B32/B70)</f>
        <v>5356</v>
      </c>
      <c r="C23" s="42">
        <f t="shared" ref="C23:Q23" si="17">IF(C32=0,0,C32/C70)</f>
        <v>5702</v>
      </c>
      <c r="D23" s="42">
        <f t="shared" si="17"/>
        <v>5674</v>
      </c>
      <c r="E23" s="42">
        <f t="shared" si="17"/>
        <v>5656</v>
      </c>
      <c r="F23" s="42">
        <f t="shared" si="17"/>
        <v>5215</v>
      </c>
      <c r="G23" s="42">
        <f t="shared" si="17"/>
        <v>6600</v>
      </c>
      <c r="H23" s="42">
        <f t="shared" si="17"/>
        <v>9112</v>
      </c>
      <c r="I23" s="42">
        <f t="shared" si="17"/>
        <v>7966</v>
      </c>
      <c r="J23" s="42">
        <f t="shared" si="17"/>
        <v>6378.0000000000009</v>
      </c>
      <c r="K23" s="42">
        <f t="shared" si="17"/>
        <v>4815</v>
      </c>
      <c r="L23" s="42">
        <f t="shared" si="17"/>
        <v>4053</v>
      </c>
      <c r="M23" s="42">
        <f t="shared" si="17"/>
        <v>1243</v>
      </c>
      <c r="N23" s="42">
        <f t="shared" si="17"/>
        <v>611</v>
      </c>
      <c r="O23" s="42">
        <f t="shared" si="17"/>
        <v>669</v>
      </c>
      <c r="P23" s="42">
        <f t="shared" si="17"/>
        <v>591</v>
      </c>
      <c r="Q23" s="42">
        <f t="shared" si="17"/>
        <v>648</v>
      </c>
    </row>
    <row r="24" spans="1:17" ht="11.45" customHeight="1" x14ac:dyDescent="0.25">
      <c r="A24" s="116" t="s">
        <v>127</v>
      </c>
      <c r="B24" s="42">
        <f t="shared" ref="B24:Q25" si="18">IF(B33=0,0,B33/B71)</f>
        <v>138017</v>
      </c>
      <c r="C24" s="42">
        <f t="shared" si="18"/>
        <v>145756</v>
      </c>
      <c r="D24" s="42">
        <f t="shared" si="18"/>
        <v>158562</v>
      </c>
      <c r="E24" s="42">
        <f t="shared" si="18"/>
        <v>171434</v>
      </c>
      <c r="F24" s="42">
        <f t="shared" si="18"/>
        <v>177624</v>
      </c>
      <c r="G24" s="42">
        <f t="shared" si="18"/>
        <v>198186</v>
      </c>
      <c r="H24" s="42">
        <f t="shared" si="18"/>
        <v>233863.00000000003</v>
      </c>
      <c r="I24" s="42">
        <f t="shared" si="18"/>
        <v>258567.00000000003</v>
      </c>
      <c r="J24" s="42">
        <f t="shared" si="18"/>
        <v>267860</v>
      </c>
      <c r="K24" s="42">
        <f t="shared" si="18"/>
        <v>231286</v>
      </c>
      <c r="L24" s="42">
        <f t="shared" si="18"/>
        <v>196287</v>
      </c>
      <c r="M24" s="42">
        <f t="shared" si="18"/>
        <v>191594</v>
      </c>
      <c r="N24" s="42">
        <f t="shared" si="18"/>
        <v>191808</v>
      </c>
      <c r="O24" s="42">
        <f t="shared" si="18"/>
        <v>192136</v>
      </c>
      <c r="P24" s="42">
        <f t="shared" si="18"/>
        <v>198413.99999999997</v>
      </c>
      <c r="Q24" s="42">
        <f t="shared" si="18"/>
        <v>210659.99999999997</v>
      </c>
    </row>
    <row r="25" spans="1:17" ht="11.45" customHeight="1" x14ac:dyDescent="0.25">
      <c r="A25" s="116" t="s">
        <v>125</v>
      </c>
      <c r="B25" s="42">
        <f t="shared" si="18"/>
        <v>10502</v>
      </c>
      <c r="C25" s="42">
        <f t="shared" si="18"/>
        <v>15450</v>
      </c>
      <c r="D25" s="42">
        <f t="shared" si="18"/>
        <v>17962</v>
      </c>
      <c r="E25" s="42">
        <f t="shared" si="18"/>
        <v>17130</v>
      </c>
      <c r="F25" s="42">
        <f t="shared" si="18"/>
        <v>16922</v>
      </c>
      <c r="G25" s="42">
        <f t="shared" si="18"/>
        <v>16170.000000000002</v>
      </c>
      <c r="H25" s="42">
        <f t="shared" si="18"/>
        <v>18904</v>
      </c>
      <c r="I25" s="42">
        <f t="shared" si="18"/>
        <v>22208</v>
      </c>
      <c r="J25" s="42">
        <f t="shared" si="18"/>
        <v>23390</v>
      </c>
      <c r="K25" s="42">
        <f t="shared" si="18"/>
        <v>10390</v>
      </c>
      <c r="L25" s="42">
        <f t="shared" si="18"/>
        <v>18643</v>
      </c>
      <c r="M25" s="42">
        <f t="shared" si="18"/>
        <v>19103</v>
      </c>
      <c r="N25" s="42">
        <f t="shared" si="18"/>
        <v>19738</v>
      </c>
      <c r="O25" s="42">
        <f t="shared" si="18"/>
        <v>21129</v>
      </c>
      <c r="P25" s="42">
        <f t="shared" si="18"/>
        <v>23800</v>
      </c>
      <c r="Q25" s="42">
        <f t="shared" si="18"/>
        <v>27099.000000000004</v>
      </c>
    </row>
    <row r="26" spans="1:17" ht="11.45" customHeight="1" x14ac:dyDescent="0.25">
      <c r="A26" s="128" t="s">
        <v>18</v>
      </c>
      <c r="B26" s="131">
        <f t="shared" ref="B26" si="19">SUM(B27:B28)</f>
        <v>2687</v>
      </c>
      <c r="C26" s="131">
        <f t="shared" ref="C26:Q26" si="20">SUM(C27:C28)</f>
        <v>2587</v>
      </c>
      <c r="D26" s="131">
        <f t="shared" si="20"/>
        <v>1985.0000000000002</v>
      </c>
      <c r="E26" s="131">
        <f t="shared" si="20"/>
        <v>2052</v>
      </c>
      <c r="F26" s="131">
        <f t="shared" si="20"/>
        <v>2208</v>
      </c>
      <c r="G26" s="131">
        <f t="shared" si="20"/>
        <v>3030</v>
      </c>
      <c r="H26" s="131">
        <f t="shared" si="20"/>
        <v>3846</v>
      </c>
      <c r="I26" s="131">
        <f t="shared" si="20"/>
        <v>3790</v>
      </c>
      <c r="J26" s="131">
        <f t="shared" si="20"/>
        <v>3679</v>
      </c>
      <c r="K26" s="131">
        <f t="shared" si="20"/>
        <v>3258</v>
      </c>
      <c r="L26" s="131">
        <f t="shared" si="20"/>
        <v>3022</v>
      </c>
      <c r="M26" s="131">
        <f t="shared" si="20"/>
        <v>2726</v>
      </c>
      <c r="N26" s="131">
        <f t="shared" si="20"/>
        <v>2956</v>
      </c>
      <c r="O26" s="131">
        <f t="shared" si="20"/>
        <v>2948</v>
      </c>
      <c r="P26" s="131">
        <f t="shared" si="20"/>
        <v>2999</v>
      </c>
      <c r="Q26" s="131">
        <f t="shared" si="20"/>
        <v>3267</v>
      </c>
    </row>
    <row r="27" spans="1:17" ht="11.45" customHeight="1" x14ac:dyDescent="0.25">
      <c r="A27" s="95" t="s">
        <v>126</v>
      </c>
      <c r="B27" s="37">
        <f t="shared" ref="B27:Q28" si="21">IF(B36=0,0,B36/B74)</f>
        <v>2368</v>
      </c>
      <c r="C27" s="37">
        <f t="shared" si="21"/>
        <v>2266</v>
      </c>
      <c r="D27" s="37">
        <f t="shared" si="21"/>
        <v>1664.0000000000002</v>
      </c>
      <c r="E27" s="37">
        <f t="shared" si="21"/>
        <v>1704.9999999999998</v>
      </c>
      <c r="F27" s="37">
        <f t="shared" si="21"/>
        <v>1661.0000000000002</v>
      </c>
      <c r="G27" s="37">
        <f t="shared" si="21"/>
        <v>2422</v>
      </c>
      <c r="H27" s="37">
        <f t="shared" si="21"/>
        <v>3090</v>
      </c>
      <c r="I27" s="37">
        <f t="shared" si="21"/>
        <v>2942</v>
      </c>
      <c r="J27" s="37">
        <f t="shared" si="21"/>
        <v>2901</v>
      </c>
      <c r="K27" s="37">
        <f t="shared" si="21"/>
        <v>2631</v>
      </c>
      <c r="L27" s="37">
        <f t="shared" si="21"/>
        <v>2266</v>
      </c>
      <c r="M27" s="37">
        <f t="shared" si="21"/>
        <v>2022</v>
      </c>
      <c r="N27" s="37">
        <f t="shared" si="21"/>
        <v>2073</v>
      </c>
      <c r="O27" s="37">
        <f t="shared" si="21"/>
        <v>1938</v>
      </c>
      <c r="P27" s="37">
        <f t="shared" si="21"/>
        <v>1847</v>
      </c>
      <c r="Q27" s="37">
        <f t="shared" si="21"/>
        <v>1901</v>
      </c>
    </row>
    <row r="28" spans="1:17" ht="11.45" customHeight="1" x14ac:dyDescent="0.25">
      <c r="A28" s="93" t="s">
        <v>125</v>
      </c>
      <c r="B28" s="36">
        <f t="shared" si="21"/>
        <v>319</v>
      </c>
      <c r="C28" s="36">
        <f t="shared" si="21"/>
        <v>321</v>
      </c>
      <c r="D28" s="36">
        <f t="shared" si="21"/>
        <v>321</v>
      </c>
      <c r="E28" s="36">
        <f t="shared" si="21"/>
        <v>347</v>
      </c>
      <c r="F28" s="36">
        <f t="shared" si="21"/>
        <v>547</v>
      </c>
      <c r="G28" s="36">
        <f t="shared" si="21"/>
        <v>607.99999999999989</v>
      </c>
      <c r="H28" s="36">
        <f t="shared" si="21"/>
        <v>755.99999999999989</v>
      </c>
      <c r="I28" s="36">
        <f t="shared" si="21"/>
        <v>848</v>
      </c>
      <c r="J28" s="36">
        <f t="shared" si="21"/>
        <v>778</v>
      </c>
      <c r="K28" s="36">
        <f t="shared" si="21"/>
        <v>627</v>
      </c>
      <c r="L28" s="36">
        <f t="shared" si="21"/>
        <v>756</v>
      </c>
      <c r="M28" s="36">
        <f t="shared" si="21"/>
        <v>704</v>
      </c>
      <c r="N28" s="36">
        <f t="shared" si="21"/>
        <v>883</v>
      </c>
      <c r="O28" s="36">
        <f t="shared" si="21"/>
        <v>1009.9999999999999</v>
      </c>
      <c r="P28" s="36">
        <f t="shared" si="21"/>
        <v>1152</v>
      </c>
      <c r="Q28" s="36">
        <f t="shared" si="21"/>
        <v>1366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14168543</v>
      </c>
      <c r="C31" s="132">
        <f t="shared" si="22"/>
        <v>15511391</v>
      </c>
      <c r="D31" s="132">
        <f t="shared" si="22"/>
        <v>17053460</v>
      </c>
      <c r="E31" s="132">
        <f t="shared" si="22"/>
        <v>18214809</v>
      </c>
      <c r="F31" s="132">
        <f t="shared" si="22"/>
        <v>19690761</v>
      </c>
      <c r="G31" s="132">
        <f t="shared" si="22"/>
        <v>23014623</v>
      </c>
      <c r="H31" s="132">
        <f t="shared" si="22"/>
        <v>26942851</v>
      </c>
      <c r="I31" s="132">
        <f t="shared" si="22"/>
        <v>30083844</v>
      </c>
      <c r="J31" s="132">
        <f t="shared" si="22"/>
        <v>30166240</v>
      </c>
      <c r="K31" s="132">
        <f t="shared" si="22"/>
        <v>25233995</v>
      </c>
      <c r="L31" s="132">
        <f t="shared" si="22"/>
        <v>23165414</v>
      </c>
      <c r="M31" s="132">
        <f t="shared" si="22"/>
        <v>23366097</v>
      </c>
      <c r="N31" s="132">
        <f t="shared" si="22"/>
        <v>23627684</v>
      </c>
      <c r="O31" s="132">
        <f t="shared" si="22"/>
        <v>24644846</v>
      </c>
      <c r="P31" s="132">
        <f t="shared" si="22"/>
        <v>26346808</v>
      </c>
      <c r="Q31" s="132">
        <f t="shared" si="22"/>
        <v>29722293</v>
      </c>
    </row>
    <row r="32" spans="1:17" ht="11.45" customHeight="1" x14ac:dyDescent="0.25">
      <c r="A32" s="116" t="s">
        <v>23</v>
      </c>
      <c r="B32" s="42">
        <v>476323</v>
      </c>
      <c r="C32" s="42">
        <v>499377</v>
      </c>
      <c r="D32" s="42">
        <v>499902.00000000006</v>
      </c>
      <c r="E32" s="42">
        <v>507244.00000000006</v>
      </c>
      <c r="F32" s="42">
        <v>488467.99999999994</v>
      </c>
      <c r="G32" s="42">
        <v>635600</v>
      </c>
      <c r="H32" s="42">
        <v>867129</v>
      </c>
      <c r="I32" s="42">
        <v>772264</v>
      </c>
      <c r="J32" s="42">
        <v>606637</v>
      </c>
      <c r="K32" s="42">
        <v>460008</v>
      </c>
      <c r="L32" s="42">
        <v>398843</v>
      </c>
      <c r="M32" s="42">
        <v>127142</v>
      </c>
      <c r="N32" s="42">
        <v>64273</v>
      </c>
      <c r="O32" s="42">
        <v>72096</v>
      </c>
      <c r="P32" s="42">
        <v>67999</v>
      </c>
      <c r="Q32" s="42">
        <v>79643</v>
      </c>
    </row>
    <row r="33" spans="1:17" ht="11.45" customHeight="1" x14ac:dyDescent="0.25">
      <c r="A33" s="116" t="s">
        <v>127</v>
      </c>
      <c r="B33" s="42">
        <v>12403952</v>
      </c>
      <c r="C33" s="42">
        <v>13109544</v>
      </c>
      <c r="D33" s="42">
        <v>14391999</v>
      </c>
      <c r="E33" s="42">
        <v>15678003</v>
      </c>
      <c r="F33" s="42">
        <v>17002749</v>
      </c>
      <c r="G33" s="42">
        <v>19911012</v>
      </c>
      <c r="H33" s="42">
        <v>23307193</v>
      </c>
      <c r="I33" s="42">
        <v>26177779</v>
      </c>
      <c r="J33" s="42">
        <v>26376857</v>
      </c>
      <c r="K33" s="42">
        <v>22996528</v>
      </c>
      <c r="L33" s="42">
        <v>20051475</v>
      </c>
      <c r="M33" s="42">
        <v>20418215</v>
      </c>
      <c r="N33" s="42">
        <v>20481483</v>
      </c>
      <c r="O33" s="42">
        <v>21132494</v>
      </c>
      <c r="P33" s="42">
        <v>22431095</v>
      </c>
      <c r="Q33" s="42">
        <v>25124019</v>
      </c>
    </row>
    <row r="34" spans="1:17" ht="11.45" customHeight="1" x14ac:dyDescent="0.25">
      <c r="A34" s="116" t="s">
        <v>125</v>
      </c>
      <c r="B34" s="42">
        <v>1288268</v>
      </c>
      <c r="C34" s="42">
        <v>1902470</v>
      </c>
      <c r="D34" s="42">
        <v>2161559</v>
      </c>
      <c r="E34" s="42">
        <v>2029562</v>
      </c>
      <c r="F34" s="42">
        <v>2199544</v>
      </c>
      <c r="G34" s="42">
        <v>2468011</v>
      </c>
      <c r="H34" s="42">
        <v>2768529</v>
      </c>
      <c r="I34" s="42">
        <v>3133801</v>
      </c>
      <c r="J34" s="42">
        <v>3182746</v>
      </c>
      <c r="K34" s="42">
        <v>1777459</v>
      </c>
      <c r="L34" s="42">
        <v>2715096</v>
      </c>
      <c r="M34" s="42">
        <v>2820740.0000000005</v>
      </c>
      <c r="N34" s="42">
        <v>3081928</v>
      </c>
      <c r="O34" s="42">
        <v>3440256</v>
      </c>
      <c r="P34" s="42">
        <v>3847714.0000000005</v>
      </c>
      <c r="Q34" s="42">
        <v>4518631</v>
      </c>
    </row>
    <row r="35" spans="1:17" ht="11.45" customHeight="1" x14ac:dyDescent="0.25">
      <c r="A35" s="128" t="s">
        <v>137</v>
      </c>
      <c r="B35" s="131">
        <f t="shared" ref="B35:Q35" si="23">SUM(B36:B37)</f>
        <v>65535.352796611383</v>
      </c>
      <c r="C35" s="131">
        <f t="shared" si="23"/>
        <v>64673.992470332756</v>
      </c>
      <c r="D35" s="131">
        <f t="shared" si="23"/>
        <v>52791.920777139276</v>
      </c>
      <c r="E35" s="131">
        <f t="shared" si="23"/>
        <v>55442.609992673373</v>
      </c>
      <c r="F35" s="131">
        <f t="shared" si="23"/>
        <v>66107.92745941387</v>
      </c>
      <c r="G35" s="131">
        <f t="shared" si="23"/>
        <v>85868.93146601686</v>
      </c>
      <c r="H35" s="131">
        <f t="shared" si="23"/>
        <v>105428.79053823276</v>
      </c>
      <c r="I35" s="131">
        <f t="shared" si="23"/>
        <v>106729.01266522391</v>
      </c>
      <c r="J35" s="131">
        <f t="shared" si="23"/>
        <v>100436.73704487379</v>
      </c>
      <c r="K35" s="131">
        <f t="shared" si="23"/>
        <v>87259.7646795779</v>
      </c>
      <c r="L35" s="131">
        <f t="shared" si="23"/>
        <v>89555.022611523367</v>
      </c>
      <c r="M35" s="131">
        <f t="shared" si="23"/>
        <v>82448.732415840146</v>
      </c>
      <c r="N35" s="131">
        <f t="shared" si="23"/>
        <v>91718.766125130816</v>
      </c>
      <c r="O35" s="131">
        <f t="shared" si="23"/>
        <v>93614.182498469338</v>
      </c>
      <c r="P35" s="131">
        <f t="shared" si="23"/>
        <v>104862.51516985784</v>
      </c>
      <c r="Q35" s="131">
        <f t="shared" si="23"/>
        <v>113988.89729514421</v>
      </c>
    </row>
    <row r="36" spans="1:17" ht="11.45" customHeight="1" x14ac:dyDescent="0.25">
      <c r="A36" s="95" t="s">
        <v>126</v>
      </c>
      <c r="B36" s="37">
        <v>48410.11966030419</v>
      </c>
      <c r="C36" s="37">
        <v>47505.005879903663</v>
      </c>
      <c r="D36" s="37">
        <v>35424.51296477842</v>
      </c>
      <c r="E36" s="37">
        <v>36811.592976928878</v>
      </c>
      <c r="F36" s="37">
        <v>36322.616752223919</v>
      </c>
      <c r="G36" s="37">
        <v>52412.6630919663</v>
      </c>
      <c r="H36" s="37">
        <v>64211.226024151278</v>
      </c>
      <c r="I36" s="37">
        <v>60452.47372861547</v>
      </c>
      <c r="J36" s="37">
        <v>58241.237816485533</v>
      </c>
      <c r="K36" s="37">
        <v>53619.548318076682</v>
      </c>
      <c r="L36" s="37">
        <v>47947.699977792086</v>
      </c>
      <c r="M36" s="37">
        <v>44357.679283566569</v>
      </c>
      <c r="N36" s="37">
        <v>45085.311855793167</v>
      </c>
      <c r="O36" s="37">
        <v>42634.078111438379</v>
      </c>
      <c r="P36" s="37">
        <v>43872.316687635364</v>
      </c>
      <c r="Q36" s="37">
        <v>44565.622856344802</v>
      </c>
    </row>
    <row r="37" spans="1:17" ht="11.45" customHeight="1" x14ac:dyDescent="0.25">
      <c r="A37" s="93" t="s">
        <v>125</v>
      </c>
      <c r="B37" s="36">
        <v>17125.233136307193</v>
      </c>
      <c r="C37" s="36">
        <v>17168.986590429096</v>
      </c>
      <c r="D37" s="36">
        <v>17367.407812360856</v>
      </c>
      <c r="E37" s="36">
        <v>18631.017015744499</v>
      </c>
      <c r="F37" s="36">
        <v>29785.310707189947</v>
      </c>
      <c r="G37" s="36">
        <v>33456.268374050567</v>
      </c>
      <c r="H37" s="36">
        <v>41217.564514081481</v>
      </c>
      <c r="I37" s="36">
        <v>46276.538936608449</v>
      </c>
      <c r="J37" s="36">
        <v>42195.499228388253</v>
      </c>
      <c r="K37" s="36">
        <v>33640.216361501218</v>
      </c>
      <c r="L37" s="36">
        <v>41607.322633731288</v>
      </c>
      <c r="M37" s="36">
        <v>38091.053132273584</v>
      </c>
      <c r="N37" s="36">
        <v>46633.45426933765</v>
      </c>
      <c r="O37" s="36">
        <v>50980.104387030966</v>
      </c>
      <c r="P37" s="36">
        <v>60990.198482222477</v>
      </c>
      <c r="Q37" s="36">
        <v>69423.274438799417</v>
      </c>
    </row>
    <row r="39" spans="1:17" ht="11.45" customHeight="1" x14ac:dyDescent="0.25">
      <c r="A39" s="27" t="s">
        <v>136</v>
      </c>
      <c r="B39" s="41">
        <f t="shared" ref="B39:Q39" si="24">SUM(B40,B44)</f>
        <v>91.004653514892993</v>
      </c>
      <c r="C39" s="41">
        <f t="shared" si="24"/>
        <v>102.22026853670801</v>
      </c>
      <c r="D39" s="41">
        <f t="shared" si="24"/>
        <v>112.35339061058501</v>
      </c>
      <c r="E39" s="41">
        <f t="shared" si="24"/>
        <v>118.39008126914099</v>
      </c>
      <c r="F39" s="41">
        <f t="shared" si="24"/>
        <v>121.40936558223299</v>
      </c>
      <c r="G39" s="41">
        <f t="shared" si="24"/>
        <v>132.40690672754801</v>
      </c>
      <c r="H39" s="41">
        <f t="shared" si="24"/>
        <v>155.33628093797901</v>
      </c>
      <c r="I39" s="41">
        <f t="shared" si="24"/>
        <v>173.35189315028899</v>
      </c>
      <c r="J39" s="41">
        <f t="shared" si="24"/>
        <v>177.88219061077098</v>
      </c>
      <c r="K39" s="41">
        <f t="shared" si="24"/>
        <v>174.848702160274</v>
      </c>
      <c r="L39" s="41">
        <f t="shared" si="24"/>
        <v>171.815213709777</v>
      </c>
      <c r="M39" s="41">
        <f t="shared" si="24"/>
        <v>169.02711554711101</v>
      </c>
      <c r="N39" s="41">
        <f t="shared" si="24"/>
        <v>166.05595724616995</v>
      </c>
      <c r="O39" s="41">
        <f t="shared" si="24"/>
        <v>163.28488710101098</v>
      </c>
      <c r="P39" s="41">
        <f t="shared" si="24"/>
        <v>160.54176315367999</v>
      </c>
      <c r="Q39" s="41">
        <f t="shared" si="24"/>
        <v>161.88579372996699</v>
      </c>
    </row>
    <row r="40" spans="1:17" ht="11.45" customHeight="1" x14ac:dyDescent="0.25">
      <c r="A40" s="130" t="s">
        <v>39</v>
      </c>
      <c r="B40" s="132">
        <f t="shared" ref="B40:Q40" si="25">SUM(B41:B43)</f>
        <v>88.068998707928998</v>
      </c>
      <c r="C40" s="132">
        <f t="shared" si="25"/>
        <v>99.339117893256002</v>
      </c>
      <c r="D40" s="132">
        <f t="shared" si="25"/>
        <v>109.536761794032</v>
      </c>
      <c r="E40" s="132">
        <f t="shared" si="25"/>
        <v>115.637974279487</v>
      </c>
      <c r="F40" s="132">
        <f t="shared" si="25"/>
        <v>118.23029522419499</v>
      </c>
      <c r="G40" s="132">
        <f t="shared" si="25"/>
        <v>128.705671363172</v>
      </c>
      <c r="H40" s="132">
        <f t="shared" si="25"/>
        <v>150.878352831314</v>
      </c>
      <c r="I40" s="132">
        <f t="shared" si="25"/>
        <v>168.80385344377999</v>
      </c>
      <c r="J40" s="132">
        <f t="shared" si="25"/>
        <v>173.43200606449398</v>
      </c>
      <c r="K40" s="132">
        <f t="shared" si="25"/>
        <v>170.496372774229</v>
      </c>
      <c r="L40" s="132">
        <f t="shared" si="25"/>
        <v>167.560739483964</v>
      </c>
      <c r="M40" s="132">
        <f t="shared" si="25"/>
        <v>164.625106193699</v>
      </c>
      <c r="N40" s="132">
        <f t="shared" si="25"/>
        <v>161.68947290343397</v>
      </c>
      <c r="O40" s="132">
        <f t="shared" si="25"/>
        <v>158.75383961316899</v>
      </c>
      <c r="P40" s="132">
        <f t="shared" si="25"/>
        <v>155.81820632290399</v>
      </c>
      <c r="Q40" s="132">
        <f t="shared" si="25"/>
        <v>157.09133124541799</v>
      </c>
    </row>
    <row r="41" spans="1:17" ht="11.45" customHeight="1" x14ac:dyDescent="0.25">
      <c r="A41" s="116" t="s">
        <v>23</v>
      </c>
      <c r="B41" s="42">
        <v>2.1211881188119999</v>
      </c>
      <c r="C41" s="42">
        <v>2.3216612377849999</v>
      </c>
      <c r="D41" s="42">
        <v>2.3197056418640001</v>
      </c>
      <c r="E41" s="42">
        <v>2.2515923566880001</v>
      </c>
      <c r="F41" s="42">
        <v>2.1808860860610002</v>
      </c>
      <c r="G41" s="42">
        <v>2.6305300916699998</v>
      </c>
      <c r="H41" s="42">
        <v>3.6346230554450001</v>
      </c>
      <c r="I41" s="42">
        <v>3.5639167848179998</v>
      </c>
      <c r="J41" s="42">
        <v>3.4932105141909999</v>
      </c>
      <c r="K41" s="42">
        <v>3.4225042435640001</v>
      </c>
      <c r="L41" s="42">
        <v>3.3517979729370002</v>
      </c>
      <c r="M41" s="42">
        <v>3.2810917023099999</v>
      </c>
      <c r="N41" s="42">
        <v>3.2103854316830001</v>
      </c>
      <c r="O41" s="42">
        <v>3.1396791610560002</v>
      </c>
      <c r="P41" s="42">
        <v>3.0689728904289999</v>
      </c>
      <c r="Q41" s="42">
        <v>2.998266619802</v>
      </c>
    </row>
    <row r="42" spans="1:17" ht="11.45" customHeight="1" x14ac:dyDescent="0.25">
      <c r="A42" s="116" t="s">
        <v>127</v>
      </c>
      <c r="B42" s="42">
        <v>70.705430327868996</v>
      </c>
      <c r="C42" s="42">
        <v>74.593654042989002</v>
      </c>
      <c r="D42" s="42">
        <v>81.147389969293997</v>
      </c>
      <c r="E42" s="42">
        <v>87.824795081966997</v>
      </c>
      <c r="F42" s="42">
        <v>90.995901639343998</v>
      </c>
      <c r="G42" s="42">
        <v>101.529713114754</v>
      </c>
      <c r="H42" s="42">
        <v>119.806864754098</v>
      </c>
      <c r="I42" s="42">
        <v>133.00771604938299</v>
      </c>
      <c r="J42" s="42">
        <v>138.21465428276599</v>
      </c>
      <c r="K42" s="42">
        <v>135.85780660517</v>
      </c>
      <c r="L42" s="42">
        <v>133.500958927574</v>
      </c>
      <c r="M42" s="42">
        <v>131.14411124997801</v>
      </c>
      <c r="N42" s="42">
        <v>128.78726357238199</v>
      </c>
      <c r="O42" s="42">
        <v>126.43041589478599</v>
      </c>
      <c r="P42" s="42">
        <v>124.07356821719</v>
      </c>
      <c r="Q42" s="42">
        <v>121.71672053959399</v>
      </c>
    </row>
    <row r="43" spans="1:17" ht="11.45" customHeight="1" x14ac:dyDescent="0.25">
      <c r="A43" s="116" t="s">
        <v>125</v>
      </c>
      <c r="B43" s="42">
        <v>15.242380261248</v>
      </c>
      <c r="C43" s="42">
        <v>22.423802612482</v>
      </c>
      <c r="D43" s="42">
        <v>26.069666182873998</v>
      </c>
      <c r="E43" s="42">
        <v>25.561586840832</v>
      </c>
      <c r="F43" s="42">
        <v>25.053507498790001</v>
      </c>
      <c r="G43" s="42">
        <v>24.545428156747999</v>
      </c>
      <c r="H43" s="42">
        <v>27.436865021770998</v>
      </c>
      <c r="I43" s="42">
        <v>32.232220609579002</v>
      </c>
      <c r="J43" s="42">
        <v>31.724141267537</v>
      </c>
      <c r="K43" s="42">
        <v>31.216061925495001</v>
      </c>
      <c r="L43" s="42">
        <v>30.707982583452999</v>
      </c>
      <c r="M43" s="42">
        <v>30.199903241411</v>
      </c>
      <c r="N43" s="42">
        <v>29.691823899368998</v>
      </c>
      <c r="O43" s="42">
        <v>29.183744557327</v>
      </c>
      <c r="P43" s="42">
        <v>28.675665215285001</v>
      </c>
      <c r="Q43" s="42">
        <v>32.376344086022002</v>
      </c>
    </row>
    <row r="44" spans="1:17" ht="11.45" customHeight="1" x14ac:dyDescent="0.25">
      <c r="A44" s="128" t="s">
        <v>18</v>
      </c>
      <c r="B44" s="131">
        <f t="shared" ref="B44:Q44" si="26">SUM(B45:B46)</f>
        <v>2.9356548069640001</v>
      </c>
      <c r="C44" s="131">
        <f t="shared" si="26"/>
        <v>2.881150643452</v>
      </c>
      <c r="D44" s="131">
        <f t="shared" si="26"/>
        <v>2.816628816553</v>
      </c>
      <c r="E44" s="131">
        <f t="shared" si="26"/>
        <v>2.752106989654</v>
      </c>
      <c r="F44" s="131">
        <f t="shared" si="26"/>
        <v>3.179070358038</v>
      </c>
      <c r="G44" s="131">
        <f t="shared" si="26"/>
        <v>3.7012353643760001</v>
      </c>
      <c r="H44" s="131">
        <f t="shared" si="26"/>
        <v>4.4579281066649994</v>
      </c>
      <c r="I44" s="131">
        <f t="shared" si="26"/>
        <v>4.5480397065089999</v>
      </c>
      <c r="J44" s="131">
        <f t="shared" si="26"/>
        <v>4.4501845462769998</v>
      </c>
      <c r="K44" s="131">
        <f t="shared" si="26"/>
        <v>4.3523293860449996</v>
      </c>
      <c r="L44" s="131">
        <f t="shared" si="26"/>
        <v>4.2544742258130004</v>
      </c>
      <c r="M44" s="131">
        <f t="shared" si="26"/>
        <v>4.4020093534119997</v>
      </c>
      <c r="N44" s="131">
        <f t="shared" si="26"/>
        <v>4.3664843427359994</v>
      </c>
      <c r="O44" s="131">
        <f t="shared" si="26"/>
        <v>4.5310474878420006</v>
      </c>
      <c r="P44" s="131">
        <f t="shared" si="26"/>
        <v>4.7235568307759994</v>
      </c>
      <c r="Q44" s="131">
        <f t="shared" si="26"/>
        <v>4.7944624845489994</v>
      </c>
    </row>
    <row r="45" spans="1:17" ht="11.45" customHeight="1" x14ac:dyDescent="0.25">
      <c r="A45" s="95" t="s">
        <v>126</v>
      </c>
      <c r="B45" s="37">
        <v>1.9356548069640001</v>
      </c>
      <c r="C45" s="37">
        <v>1.881150643452</v>
      </c>
      <c r="D45" s="37">
        <v>1.816628816553</v>
      </c>
      <c r="E45" s="37">
        <v>1.752106989654</v>
      </c>
      <c r="F45" s="37">
        <v>1.687585162755</v>
      </c>
      <c r="G45" s="37">
        <v>2.0559646539030001</v>
      </c>
      <c r="H45" s="37">
        <v>2.4787701317719999</v>
      </c>
      <c r="I45" s="37">
        <v>2.4142483048729999</v>
      </c>
      <c r="J45" s="37">
        <v>2.3497264779739999</v>
      </c>
      <c r="K45" s="37">
        <v>2.2852046510749999</v>
      </c>
      <c r="L45" s="37">
        <v>2.2206828241759999</v>
      </c>
      <c r="M45" s="37">
        <v>2.1561609972769999</v>
      </c>
      <c r="N45" s="37">
        <v>2.091639170378</v>
      </c>
      <c r="O45" s="37">
        <v>2.027117343479</v>
      </c>
      <c r="P45" s="37">
        <v>1.96259551658</v>
      </c>
      <c r="Q45" s="37">
        <v>1.898073689681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1.4914851952829999</v>
      </c>
      <c r="G46" s="36">
        <v>1.645270710473</v>
      </c>
      <c r="H46" s="36">
        <v>1.9791579748929999</v>
      </c>
      <c r="I46" s="36">
        <v>2.133791401636</v>
      </c>
      <c r="J46" s="36">
        <v>2.1004580683029999</v>
      </c>
      <c r="K46" s="36">
        <v>2.0671247349700002</v>
      </c>
      <c r="L46" s="36">
        <v>2.033791401637</v>
      </c>
      <c r="M46" s="36">
        <v>2.2458483561349998</v>
      </c>
      <c r="N46" s="36">
        <v>2.2748451723579999</v>
      </c>
      <c r="O46" s="36">
        <v>2.5039301443630002</v>
      </c>
      <c r="P46" s="36">
        <v>2.7609613141959999</v>
      </c>
      <c r="Q46" s="36">
        <v>2.8963887948679998</v>
      </c>
    </row>
    <row r="48" spans="1:17" ht="11.45" customHeight="1" x14ac:dyDescent="0.25">
      <c r="A48" s="27" t="s">
        <v>135</v>
      </c>
      <c r="B48" s="41">
        <f t="shared" ref="B48:Q48" si="27">SUM(B49,B53)</f>
        <v>91.004653514892993</v>
      </c>
      <c r="C48" s="41">
        <f t="shared" si="27"/>
        <v>102.22026853670801</v>
      </c>
      <c r="D48" s="41">
        <f t="shared" si="27"/>
        <v>111.925103959059</v>
      </c>
      <c r="E48" s="41">
        <f t="shared" si="27"/>
        <v>117.36621273483598</v>
      </c>
      <c r="F48" s="41">
        <f t="shared" si="27"/>
        <v>120.065644368534</v>
      </c>
      <c r="G48" s="41">
        <f t="shared" si="27"/>
        <v>131.330273926388</v>
      </c>
      <c r="H48" s="41">
        <f t="shared" si="27"/>
        <v>155.33628093797901</v>
      </c>
      <c r="I48" s="41">
        <f t="shared" si="27"/>
        <v>172.88905348588199</v>
      </c>
      <c r="J48" s="41">
        <f t="shared" si="27"/>
        <v>175.91818312759096</v>
      </c>
      <c r="K48" s="41">
        <f t="shared" si="27"/>
        <v>138.39089544593199</v>
      </c>
      <c r="L48" s="41">
        <f t="shared" si="27"/>
        <v>129.882497388845</v>
      </c>
      <c r="M48" s="41">
        <f t="shared" si="27"/>
        <v>127.87576784656301</v>
      </c>
      <c r="N48" s="41">
        <f t="shared" si="27"/>
        <v>128.19145718293899</v>
      </c>
      <c r="O48" s="41">
        <f t="shared" si="27"/>
        <v>130.35428964216001</v>
      </c>
      <c r="P48" s="41">
        <f t="shared" si="27"/>
        <v>136.76119512478698</v>
      </c>
      <c r="Q48" s="41">
        <f t="shared" si="27"/>
        <v>146.824858802645</v>
      </c>
    </row>
    <row r="49" spans="1:17" ht="11.45" customHeight="1" x14ac:dyDescent="0.25">
      <c r="A49" s="130" t="s">
        <v>39</v>
      </c>
      <c r="B49" s="132">
        <f t="shared" ref="B49:Q49" si="28">SUM(B50:B52)</f>
        <v>88.068998707928998</v>
      </c>
      <c r="C49" s="132">
        <f t="shared" si="28"/>
        <v>99.339117893256002</v>
      </c>
      <c r="D49" s="132">
        <f t="shared" si="28"/>
        <v>109.536761794032</v>
      </c>
      <c r="E49" s="132">
        <f t="shared" si="28"/>
        <v>114.93850645171699</v>
      </c>
      <c r="F49" s="132">
        <f t="shared" si="28"/>
        <v>117.17900398778499</v>
      </c>
      <c r="G49" s="132">
        <f t="shared" si="28"/>
        <v>127.629038562012</v>
      </c>
      <c r="H49" s="132">
        <f t="shared" si="28"/>
        <v>150.878352831314</v>
      </c>
      <c r="I49" s="132">
        <f t="shared" si="28"/>
        <v>168.41997657912199</v>
      </c>
      <c r="J49" s="132">
        <f t="shared" si="28"/>
        <v>171.70093232255797</v>
      </c>
      <c r="K49" s="132">
        <f t="shared" si="28"/>
        <v>134.725630913483</v>
      </c>
      <c r="L49" s="132">
        <f t="shared" si="28"/>
        <v>126.10291605340301</v>
      </c>
      <c r="M49" s="132">
        <f t="shared" si="28"/>
        <v>123.517316955007</v>
      </c>
      <c r="N49" s="132">
        <f t="shared" si="28"/>
        <v>124.128981608196</v>
      </c>
      <c r="O49" s="132">
        <f t="shared" si="28"/>
        <v>126.14544146501001</v>
      </c>
      <c r="P49" s="132">
        <f t="shared" si="28"/>
        <v>132.38072524767199</v>
      </c>
      <c r="Q49" s="132">
        <f t="shared" si="28"/>
        <v>142.413611166767</v>
      </c>
    </row>
    <row r="50" spans="1:17" ht="11.45" customHeight="1" x14ac:dyDescent="0.25">
      <c r="A50" s="116" t="s">
        <v>23</v>
      </c>
      <c r="B50" s="42">
        <v>2.1211881188119999</v>
      </c>
      <c r="C50" s="42">
        <v>2.3216612377849999</v>
      </c>
      <c r="D50" s="42">
        <v>2.3197056418640001</v>
      </c>
      <c r="E50" s="42">
        <v>2.2515923566880001</v>
      </c>
      <c r="F50" s="42">
        <v>2.0776892430279998</v>
      </c>
      <c r="G50" s="42">
        <v>2.6305300916699998</v>
      </c>
      <c r="H50" s="42">
        <v>3.6346230554450001</v>
      </c>
      <c r="I50" s="42">
        <v>3.18003992016</v>
      </c>
      <c r="J50" s="42">
        <v>2.547124600639</v>
      </c>
      <c r="K50" s="42">
        <v>1.924460431655</v>
      </c>
      <c r="L50" s="42">
        <v>1.6212</v>
      </c>
      <c r="M50" s="42">
        <v>1</v>
      </c>
      <c r="N50" s="42">
        <v>1</v>
      </c>
      <c r="O50" s="42">
        <v>1</v>
      </c>
      <c r="P50" s="42">
        <v>1</v>
      </c>
      <c r="Q50" s="42">
        <v>1</v>
      </c>
    </row>
    <row r="51" spans="1:17" ht="11.45" customHeight="1" x14ac:dyDescent="0.25">
      <c r="A51" s="116" t="s">
        <v>127</v>
      </c>
      <c r="B51" s="42">
        <v>70.705430327868996</v>
      </c>
      <c r="C51" s="42">
        <v>74.593654042989002</v>
      </c>
      <c r="D51" s="42">
        <v>81.147389969293997</v>
      </c>
      <c r="E51" s="42">
        <v>87.824795081966997</v>
      </c>
      <c r="F51" s="42">
        <v>90.995901639343998</v>
      </c>
      <c r="G51" s="42">
        <v>101.529713114754</v>
      </c>
      <c r="H51" s="42">
        <v>119.806864754098</v>
      </c>
      <c r="I51" s="42">
        <v>133.00771604938299</v>
      </c>
      <c r="J51" s="42">
        <v>138.21465428276599</v>
      </c>
      <c r="K51" s="42">
        <v>119.34262125903</v>
      </c>
      <c r="L51" s="42">
        <v>102.02027027027</v>
      </c>
      <c r="M51" s="42">
        <v>99.529350649351002</v>
      </c>
      <c r="N51" s="42">
        <v>99.433903576982999</v>
      </c>
      <c r="O51" s="42">
        <v>99.810909090909007</v>
      </c>
      <c r="P51" s="42">
        <v>102.911825726141</v>
      </c>
      <c r="Q51" s="42">
        <v>109.037267080745</v>
      </c>
    </row>
    <row r="52" spans="1:17" ht="11.45" customHeight="1" x14ac:dyDescent="0.25">
      <c r="A52" s="116" t="s">
        <v>125</v>
      </c>
      <c r="B52" s="42">
        <v>15.242380261248</v>
      </c>
      <c r="C52" s="42">
        <v>22.423802612482</v>
      </c>
      <c r="D52" s="42">
        <v>26.069666182873998</v>
      </c>
      <c r="E52" s="42">
        <v>24.862119013061999</v>
      </c>
      <c r="F52" s="42">
        <v>24.105413105413</v>
      </c>
      <c r="G52" s="42">
        <v>23.468795355588</v>
      </c>
      <c r="H52" s="42">
        <v>27.436865021770998</v>
      </c>
      <c r="I52" s="42">
        <v>32.232220609579002</v>
      </c>
      <c r="J52" s="42">
        <v>30.939153439152999</v>
      </c>
      <c r="K52" s="42">
        <v>13.458549222798</v>
      </c>
      <c r="L52" s="42">
        <v>22.461445783133001</v>
      </c>
      <c r="M52" s="42">
        <v>22.987966305655998</v>
      </c>
      <c r="N52" s="42">
        <v>23.695078031213001</v>
      </c>
      <c r="O52" s="42">
        <v>25.334532374100998</v>
      </c>
      <c r="P52" s="42">
        <v>28.468899521531</v>
      </c>
      <c r="Q52" s="42">
        <v>32.376344086022002</v>
      </c>
    </row>
    <row r="53" spans="1:17" ht="11.45" customHeight="1" x14ac:dyDescent="0.25">
      <c r="A53" s="128" t="s">
        <v>18</v>
      </c>
      <c r="B53" s="131">
        <f t="shared" ref="B53:Q53" si="29">SUM(B54:B55)</f>
        <v>2.9356548069640001</v>
      </c>
      <c r="C53" s="131">
        <f t="shared" si="29"/>
        <v>2.881150643452</v>
      </c>
      <c r="D53" s="131">
        <f t="shared" si="29"/>
        <v>2.3883421650269998</v>
      </c>
      <c r="E53" s="131">
        <f t="shared" si="29"/>
        <v>2.4277062831189999</v>
      </c>
      <c r="F53" s="131">
        <f t="shared" si="29"/>
        <v>2.8866403807490002</v>
      </c>
      <c r="G53" s="131">
        <f t="shared" si="29"/>
        <v>3.7012353643760001</v>
      </c>
      <c r="H53" s="131">
        <f t="shared" si="29"/>
        <v>4.4579281066649994</v>
      </c>
      <c r="I53" s="131">
        <f t="shared" si="29"/>
        <v>4.4690769067599998</v>
      </c>
      <c r="J53" s="131">
        <f t="shared" si="29"/>
        <v>4.2172508050330002</v>
      </c>
      <c r="K53" s="131">
        <f t="shared" si="29"/>
        <v>3.6652645324490001</v>
      </c>
      <c r="L53" s="131">
        <f t="shared" si="29"/>
        <v>3.7795813354419998</v>
      </c>
      <c r="M53" s="131">
        <f t="shared" si="29"/>
        <v>4.3584508915560001</v>
      </c>
      <c r="N53" s="131">
        <f t="shared" si="29"/>
        <v>4.0624755747429999</v>
      </c>
      <c r="O53" s="131">
        <f t="shared" si="29"/>
        <v>4.2088481771500001</v>
      </c>
      <c r="P53" s="131">
        <f t="shared" si="29"/>
        <v>4.3804698771149999</v>
      </c>
      <c r="Q53" s="131">
        <f t="shared" si="29"/>
        <v>4.4112476358779995</v>
      </c>
    </row>
    <row r="54" spans="1:17" ht="11.45" customHeight="1" x14ac:dyDescent="0.25">
      <c r="A54" s="95" t="s">
        <v>126</v>
      </c>
      <c r="B54" s="37">
        <v>1.9356548069640001</v>
      </c>
      <c r="C54" s="37">
        <v>1.881150643452</v>
      </c>
      <c r="D54" s="37">
        <v>1.388342165027</v>
      </c>
      <c r="E54" s="37">
        <v>1.4277062831189999</v>
      </c>
      <c r="F54" s="37">
        <v>1.395155185466</v>
      </c>
      <c r="G54" s="37">
        <v>2.0559646539030001</v>
      </c>
      <c r="H54" s="37">
        <v>2.4787701317719999</v>
      </c>
      <c r="I54" s="37">
        <v>2.3352855051239998</v>
      </c>
      <c r="J54" s="37">
        <v>2.2276720351389998</v>
      </c>
      <c r="K54" s="37">
        <v>2.030014641288</v>
      </c>
      <c r="L54" s="37">
        <v>1.8375748502989999</v>
      </c>
      <c r="M54" s="37">
        <v>2.1126025354209998</v>
      </c>
      <c r="N54" s="37">
        <v>1.787630402385</v>
      </c>
      <c r="O54" s="37">
        <v>1.7049180327869999</v>
      </c>
      <c r="P54" s="37">
        <v>1.619508562919</v>
      </c>
      <c r="Q54" s="37">
        <v>1.5148588410099999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1.4914851952829999</v>
      </c>
      <c r="G55" s="36">
        <v>1.645270710473</v>
      </c>
      <c r="H55" s="36">
        <v>1.9791579748929999</v>
      </c>
      <c r="I55" s="36">
        <v>2.133791401636</v>
      </c>
      <c r="J55" s="36">
        <v>1.989578769894</v>
      </c>
      <c r="K55" s="36">
        <v>1.6352498911610001</v>
      </c>
      <c r="L55" s="36">
        <v>1.9420064851429999</v>
      </c>
      <c r="M55" s="36">
        <v>2.2458483561349998</v>
      </c>
      <c r="N55" s="36">
        <v>2.2748451723579999</v>
      </c>
      <c r="O55" s="36">
        <v>2.5039301443630002</v>
      </c>
      <c r="P55" s="36">
        <v>2.7609613141959999</v>
      </c>
      <c r="Q55" s="36">
        <v>2.8963887948679998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14.249103472311997</v>
      </c>
      <c r="D57" s="41">
        <f t="shared" si="30"/>
        <v>13.166610524373985</v>
      </c>
      <c r="E57" s="41">
        <f t="shared" si="30"/>
        <v>9.070179109052992</v>
      </c>
      <c r="F57" s="41">
        <f t="shared" si="30"/>
        <v>6.0527727635889947</v>
      </c>
      <c r="G57" s="41">
        <f t="shared" si="30"/>
        <v>14.031029595811999</v>
      </c>
      <c r="H57" s="41">
        <f t="shared" si="30"/>
        <v>25.962862660927989</v>
      </c>
      <c r="I57" s="41">
        <f t="shared" si="30"/>
        <v>21.049100662806993</v>
      </c>
      <c r="J57" s="41">
        <f t="shared" si="30"/>
        <v>7.5637859109789929</v>
      </c>
      <c r="K57" s="41">
        <f t="shared" si="30"/>
        <v>4.4408920985006262E-16</v>
      </c>
      <c r="L57" s="41">
        <f t="shared" si="30"/>
        <v>0</v>
      </c>
      <c r="M57" s="41">
        <f t="shared" si="30"/>
        <v>0.24539028783099992</v>
      </c>
      <c r="N57" s="41">
        <f t="shared" si="30"/>
        <v>6.2330149556000247E-2</v>
      </c>
      <c r="O57" s="41">
        <f t="shared" si="30"/>
        <v>0.26241830533800048</v>
      </c>
      <c r="P57" s="41">
        <f t="shared" si="30"/>
        <v>0.29036450316599982</v>
      </c>
      <c r="Q57" s="41">
        <f t="shared" si="30"/>
        <v>4.377519026784003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14.205752475591998</v>
      </c>
      <c r="D58" s="132">
        <f t="shared" si="31"/>
        <v>13.133277191040985</v>
      </c>
      <c r="E58" s="132">
        <f t="shared" si="31"/>
        <v>9.0368457757199927</v>
      </c>
      <c r="F58" s="132">
        <f t="shared" si="31"/>
        <v>5.5279542349729951</v>
      </c>
      <c r="G58" s="132">
        <f t="shared" si="31"/>
        <v>13.411009429241998</v>
      </c>
      <c r="H58" s="132">
        <f t="shared" si="31"/>
        <v>25.108314758406991</v>
      </c>
      <c r="I58" s="132">
        <f t="shared" si="31"/>
        <v>20.861133902730991</v>
      </c>
      <c r="J58" s="132">
        <f t="shared" si="31"/>
        <v>7.5637859109789929</v>
      </c>
      <c r="K58" s="132">
        <f t="shared" si="31"/>
        <v>0</v>
      </c>
      <c r="L58" s="132">
        <f t="shared" si="31"/>
        <v>0</v>
      </c>
      <c r="M58" s="132">
        <f t="shared" si="31"/>
        <v>0</v>
      </c>
      <c r="N58" s="132">
        <f t="shared" si="31"/>
        <v>0</v>
      </c>
      <c r="O58" s="132">
        <f t="shared" si="31"/>
        <v>0</v>
      </c>
      <c r="P58" s="132">
        <f t="shared" si="31"/>
        <v>0</v>
      </c>
      <c r="Q58" s="132">
        <f t="shared" si="31"/>
        <v>4.2087582127790029</v>
      </c>
    </row>
    <row r="59" spans="1:17" ht="11.45" customHeight="1" x14ac:dyDescent="0.25">
      <c r="A59" s="116" t="s">
        <v>23</v>
      </c>
      <c r="B59" s="42"/>
      <c r="C59" s="42">
        <v>0.27117938959999988</v>
      </c>
      <c r="D59" s="42">
        <v>6.8750674706000048E-2</v>
      </c>
      <c r="E59" s="42">
        <v>2.5929854509998407E-3</v>
      </c>
      <c r="F59" s="42">
        <v>0</v>
      </c>
      <c r="G59" s="42">
        <v>0.5203502762359995</v>
      </c>
      <c r="H59" s="42">
        <v>1.0747992344020001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6.2450713927159995</v>
      </c>
      <c r="D60" s="42">
        <v>8.9105836039009887</v>
      </c>
      <c r="E60" s="42">
        <v>9.0342527902689937</v>
      </c>
      <c r="F60" s="42">
        <v>5.5279542349729951</v>
      </c>
      <c r="G60" s="42">
        <v>12.890659153005998</v>
      </c>
      <c r="H60" s="42">
        <v>20.633999316939992</v>
      </c>
      <c r="I60" s="42">
        <v>15.557698972880985</v>
      </c>
      <c r="J60" s="42">
        <v>7.5637859109789929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</row>
    <row r="61" spans="1:17" ht="11.45" customHeight="1" x14ac:dyDescent="0.25">
      <c r="A61" s="116" t="s">
        <v>125</v>
      </c>
      <c r="B61" s="42"/>
      <c r="C61" s="42">
        <v>7.6895016932759983</v>
      </c>
      <c r="D61" s="42">
        <v>4.1539429124339975</v>
      </c>
      <c r="E61" s="42">
        <v>0</v>
      </c>
      <c r="F61" s="42">
        <v>0</v>
      </c>
      <c r="G61" s="42">
        <v>0</v>
      </c>
      <c r="H61" s="42">
        <v>3.3995162070649982</v>
      </c>
      <c r="I61" s="42">
        <v>5.3034349298500061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4.2087582127790029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4.3350996719999868E-2</v>
      </c>
      <c r="D62" s="131">
        <f t="shared" si="32"/>
        <v>3.3333333332999926E-2</v>
      </c>
      <c r="E62" s="131">
        <f t="shared" si="32"/>
        <v>3.3333333332999926E-2</v>
      </c>
      <c r="F62" s="131">
        <f t="shared" si="32"/>
        <v>0.52481852861599987</v>
      </c>
      <c r="G62" s="131">
        <f t="shared" si="32"/>
        <v>0.62002016657000003</v>
      </c>
      <c r="H62" s="131">
        <f t="shared" si="32"/>
        <v>0.85454790252099988</v>
      </c>
      <c r="I62" s="131">
        <f t="shared" si="32"/>
        <v>0.18796676007600022</v>
      </c>
      <c r="J62" s="131">
        <f t="shared" si="32"/>
        <v>0</v>
      </c>
      <c r="K62" s="131">
        <f t="shared" si="32"/>
        <v>4.4408920985006262E-16</v>
      </c>
      <c r="L62" s="131">
        <f t="shared" si="32"/>
        <v>0</v>
      </c>
      <c r="M62" s="131">
        <f t="shared" si="32"/>
        <v>0.24539028783099992</v>
      </c>
      <c r="N62" s="131">
        <f t="shared" si="32"/>
        <v>6.2330149556000247E-2</v>
      </c>
      <c r="O62" s="131">
        <f t="shared" si="32"/>
        <v>0.26241830533800048</v>
      </c>
      <c r="P62" s="131">
        <f t="shared" si="32"/>
        <v>0.29036450316599982</v>
      </c>
      <c r="Q62" s="131">
        <f t="shared" si="32"/>
        <v>0.16876081400500009</v>
      </c>
    </row>
    <row r="63" spans="1:17" ht="11.45" customHeight="1" x14ac:dyDescent="0.25">
      <c r="A63" s="95" t="s">
        <v>126</v>
      </c>
      <c r="B63" s="37"/>
      <c r="C63" s="37">
        <v>1.0017663386999942E-2</v>
      </c>
      <c r="D63" s="37">
        <v>0</v>
      </c>
      <c r="E63" s="37">
        <v>0</v>
      </c>
      <c r="F63" s="37">
        <v>0</v>
      </c>
      <c r="G63" s="37">
        <v>0.43290131804700005</v>
      </c>
      <c r="H63" s="37">
        <v>0.48732730476799979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0.52481852861599987</v>
      </c>
      <c r="G64" s="36">
        <v>0.18711884852299998</v>
      </c>
      <c r="H64" s="36">
        <v>0.36722059775300009</v>
      </c>
      <c r="I64" s="36">
        <v>0.18796676007600022</v>
      </c>
      <c r="J64" s="36">
        <v>0</v>
      </c>
      <c r="K64" s="36">
        <v>4.4408920985006262E-16</v>
      </c>
      <c r="L64" s="36">
        <v>0</v>
      </c>
      <c r="M64" s="36">
        <v>0.24539028783099992</v>
      </c>
      <c r="N64" s="36">
        <v>6.2330149556000247E-2</v>
      </c>
      <c r="O64" s="36">
        <v>0.26241830533800048</v>
      </c>
      <c r="P64" s="36">
        <v>0.29036450316599982</v>
      </c>
      <c r="Q64" s="36">
        <v>0.16876081400500009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92.078264825345244</v>
      </c>
      <c r="C69" s="134">
        <f t="shared" si="33"/>
        <v>92.93377788961584</v>
      </c>
      <c r="D69" s="134">
        <f t="shared" si="33"/>
        <v>93.598502727801616</v>
      </c>
      <c r="E69" s="134">
        <f t="shared" si="33"/>
        <v>93.78441458140253</v>
      </c>
      <c r="F69" s="134">
        <f t="shared" si="33"/>
        <v>98.571598059681321</v>
      </c>
      <c r="G69" s="134">
        <f t="shared" si="33"/>
        <v>104.1593032096888</v>
      </c>
      <c r="H69" s="134">
        <f t="shared" si="33"/>
        <v>102.88282374684491</v>
      </c>
      <c r="I69" s="134">
        <f t="shared" si="33"/>
        <v>104.18972019907115</v>
      </c>
      <c r="J69" s="134">
        <f t="shared" si="33"/>
        <v>101.35551762602981</v>
      </c>
      <c r="K69" s="134">
        <f t="shared" si="33"/>
        <v>102.37288582544596</v>
      </c>
      <c r="L69" s="134">
        <f t="shared" si="33"/>
        <v>105.78635784512953</v>
      </c>
      <c r="M69" s="134">
        <f t="shared" si="33"/>
        <v>110.24864112484666</v>
      </c>
      <c r="N69" s="134">
        <f t="shared" si="33"/>
        <v>111.36886362457992</v>
      </c>
      <c r="O69" s="134">
        <f t="shared" si="33"/>
        <v>115.19836024194377</v>
      </c>
      <c r="P69" s="134">
        <f t="shared" si="33"/>
        <v>118.2505240008079</v>
      </c>
      <c r="Q69" s="134">
        <f t="shared" si="33"/>
        <v>124.67038719500687</v>
      </c>
    </row>
    <row r="70" spans="1:17" ht="11.45" customHeight="1" x14ac:dyDescent="0.25">
      <c r="A70" s="116" t="s">
        <v>23</v>
      </c>
      <c r="B70" s="77">
        <f>TrAvia_png!B13*TrAvia_png!B19</f>
        <v>88.93259895444362</v>
      </c>
      <c r="C70" s="77">
        <f>TrAvia_png!C13*TrAvia_png!C19</f>
        <v>87.579270431427574</v>
      </c>
      <c r="D70" s="77">
        <f>TrAvia_png!D13*TrAvia_png!D19</f>
        <v>88.103983080719075</v>
      </c>
      <c r="E70" s="77">
        <f>TrAvia_png!E13*TrAvia_png!E19</f>
        <v>89.682461103253189</v>
      </c>
      <c r="F70" s="77">
        <f>TrAvia_png!F13*TrAvia_png!F19</f>
        <v>93.665963566634701</v>
      </c>
      <c r="G70" s="77">
        <f>TrAvia_png!G13*TrAvia_png!G19</f>
        <v>96.303030303030297</v>
      </c>
      <c r="H70" s="77">
        <f>TrAvia_png!H13*TrAvia_png!H19</f>
        <v>95.163410886742753</v>
      </c>
      <c r="I70" s="77">
        <f>TrAvia_png!I13*TrAvia_png!I19</f>
        <v>96.945016319357265</v>
      </c>
      <c r="J70" s="77">
        <f>TrAvia_png!J13*TrAvia_png!J19</f>
        <v>95.113985575415484</v>
      </c>
      <c r="K70" s="77">
        <f>TrAvia_png!K13*TrAvia_png!K19</f>
        <v>95.536448598130846</v>
      </c>
      <c r="L70" s="77">
        <f>TrAvia_png!L13*TrAvia_png!L19</f>
        <v>98.406859116703671</v>
      </c>
      <c r="M70" s="77">
        <f>TrAvia_png!M13*TrAvia_png!M19</f>
        <v>102.2864038616251</v>
      </c>
      <c r="N70" s="77">
        <f>TrAvia_png!N13*TrAvia_png!N19</f>
        <v>105.19312602291326</v>
      </c>
      <c r="O70" s="77">
        <f>TrAvia_png!O13*TrAvia_png!O19</f>
        <v>107.76681614349776</v>
      </c>
      <c r="P70" s="77">
        <f>TrAvia_png!P13*TrAvia_png!P19</f>
        <v>115.05752961082911</v>
      </c>
      <c r="Q70" s="77">
        <f>TrAvia_png!Q13*TrAvia_png!Q19</f>
        <v>122.90586419753086</v>
      </c>
    </row>
    <row r="71" spans="1:17" ht="11.45" customHeight="1" x14ac:dyDescent="0.25">
      <c r="A71" s="116" t="s">
        <v>127</v>
      </c>
      <c r="B71" s="77">
        <f>TrAvia_png!B14*TrAvia_png!B20</f>
        <v>89.872638877819398</v>
      </c>
      <c r="C71" s="77">
        <f>TrAvia_png!C14*TrAvia_png!C20</f>
        <v>89.941710804357967</v>
      </c>
      <c r="D71" s="77">
        <f>TrAvia_png!D14*TrAvia_png!D20</f>
        <v>90.765750936542176</v>
      </c>
      <c r="E71" s="77">
        <f>TrAvia_png!E14*TrAvia_png!E20</f>
        <v>91.45212151615199</v>
      </c>
      <c r="F71" s="77">
        <f>TrAvia_png!F14*TrAvia_png!F20</f>
        <v>95.723263748142145</v>
      </c>
      <c r="G71" s="77">
        <f>TrAvia_png!G14*TrAvia_png!G20</f>
        <v>100.46628924343798</v>
      </c>
      <c r="H71" s="77">
        <f>TrAvia_png!H14*TrAvia_png!H20</f>
        <v>99.661737855068978</v>
      </c>
      <c r="I71" s="77">
        <f>TrAvia_png!I14*TrAvia_png!I20</f>
        <v>101.24176325671876</v>
      </c>
      <c r="J71" s="77">
        <f>TrAvia_png!J14*TrAvia_png!J20</f>
        <v>98.472549092809672</v>
      </c>
      <c r="K71" s="77">
        <f>TrAvia_png!K14*TrAvia_png!K20</f>
        <v>99.42896673382738</v>
      </c>
      <c r="L71" s="77">
        <f>TrAvia_png!L14*TrAvia_png!L20</f>
        <v>102.15386143758883</v>
      </c>
      <c r="M71" s="77">
        <f>TrAvia_png!M14*TrAvia_png!M20</f>
        <v>106.57022140568075</v>
      </c>
      <c r="N71" s="77">
        <f>TrAvia_png!N14*TrAvia_png!N20</f>
        <v>106.7811717967968</v>
      </c>
      <c r="O71" s="77">
        <f>TrAvia_png!O14*TrAvia_png!O20</f>
        <v>109.98716534121664</v>
      </c>
      <c r="P71" s="77">
        <f>TrAvia_png!P14*TrAvia_png!P20</f>
        <v>113.05197717902972</v>
      </c>
      <c r="Q71" s="77">
        <f>TrAvia_png!Q14*TrAvia_png!Q20</f>
        <v>119.2633580176588</v>
      </c>
    </row>
    <row r="72" spans="1:17" ht="11.45" customHeight="1" x14ac:dyDescent="0.25">
      <c r="A72" s="116" t="s">
        <v>125</v>
      </c>
      <c r="B72" s="135">
        <f>TrAvia_png!B15*TrAvia_png!B21</f>
        <v>122.66882498571701</v>
      </c>
      <c r="C72" s="135">
        <f>TrAvia_png!C15*TrAvia_png!C21</f>
        <v>123.13721682847897</v>
      </c>
      <c r="D72" s="135">
        <f>TrAvia_png!D15*TrAvia_png!D21</f>
        <v>120.34066362320455</v>
      </c>
      <c r="E72" s="135">
        <f>TrAvia_png!E15*TrAvia_png!E21</f>
        <v>118.47997664915353</v>
      </c>
      <c r="F72" s="135">
        <f>TrAvia_png!F15*TrAvia_png!F21</f>
        <v>129.98132608438718</v>
      </c>
      <c r="G72" s="135">
        <f>TrAvia_png!G15*TrAvia_png!G21</f>
        <v>152.62900432900432</v>
      </c>
      <c r="H72" s="135">
        <f>TrAvia_png!H15*TrAvia_png!H21</f>
        <v>146.4520207363521</v>
      </c>
      <c r="I72" s="135">
        <f>TrAvia_png!I15*TrAvia_png!I21</f>
        <v>141.11135626801152</v>
      </c>
      <c r="J72" s="135">
        <f>TrAvia_png!J15*TrAvia_png!J21</f>
        <v>136.07293715262932</v>
      </c>
      <c r="K72" s="135">
        <f>TrAvia_png!K15*TrAvia_png!K21</f>
        <v>171.07401347449471</v>
      </c>
      <c r="L72" s="135">
        <f>TrAvia_png!L15*TrAvia_png!L21</f>
        <v>145.6362173469935</v>
      </c>
      <c r="M72" s="135">
        <f>TrAvia_png!M15*TrAvia_png!M21</f>
        <v>147.65952991676701</v>
      </c>
      <c r="N72" s="135">
        <f>TrAvia_png!N15*TrAvia_png!N21</f>
        <v>156.14185834431046</v>
      </c>
      <c r="O72" s="135">
        <f>TrAvia_png!O15*TrAvia_png!O21</f>
        <v>162.82152491835865</v>
      </c>
      <c r="P72" s="135">
        <f>TrAvia_png!P15*TrAvia_png!P21</f>
        <v>161.66865546218489</v>
      </c>
      <c r="Q72" s="135">
        <f>TrAvia_png!Q15*TrAvia_png!Q21</f>
        <v>166.74530425476954</v>
      </c>
    </row>
    <row r="73" spans="1:17" ht="11.45" customHeight="1" x14ac:dyDescent="0.25">
      <c r="A73" s="128" t="s">
        <v>132</v>
      </c>
      <c r="B73" s="133">
        <f t="shared" ref="B73:Q73" si="34">IF(B35=0,"",B35/B26)</f>
        <v>24.389785186680829</v>
      </c>
      <c r="C73" s="133">
        <f t="shared" si="34"/>
        <v>24.999610541296001</v>
      </c>
      <c r="D73" s="133">
        <f t="shared" si="34"/>
        <v>26.595426084201144</v>
      </c>
      <c r="E73" s="133">
        <f t="shared" si="34"/>
        <v>27.018815785903204</v>
      </c>
      <c r="F73" s="133">
        <f t="shared" si="34"/>
        <v>29.94018453777802</v>
      </c>
      <c r="G73" s="133">
        <f t="shared" si="34"/>
        <v>28.339581341919757</v>
      </c>
      <c r="H73" s="133">
        <f t="shared" si="34"/>
        <v>27.412582043222248</v>
      </c>
      <c r="I73" s="133">
        <f t="shared" si="34"/>
        <v>28.160689357578867</v>
      </c>
      <c r="J73" s="133">
        <f t="shared" si="34"/>
        <v>27.300010069278009</v>
      </c>
      <c r="K73" s="133">
        <f t="shared" si="34"/>
        <v>26.783230411165714</v>
      </c>
      <c r="L73" s="133">
        <f t="shared" si="34"/>
        <v>29.634355596136125</v>
      </c>
      <c r="M73" s="133">
        <f t="shared" si="34"/>
        <v>30.245316366779218</v>
      </c>
      <c r="N73" s="133">
        <f t="shared" si="34"/>
        <v>31.027999365741142</v>
      </c>
      <c r="O73" s="133">
        <f t="shared" si="34"/>
        <v>31.755150101244688</v>
      </c>
      <c r="P73" s="133">
        <f t="shared" si="34"/>
        <v>34.965826998952267</v>
      </c>
      <c r="Q73" s="133">
        <f t="shared" si="34"/>
        <v>34.891000090341052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632.52279176086711</v>
      </c>
      <c r="C78" s="134">
        <f t="shared" ref="C78:Q78" si="35">IF(C13=0,0,C13*1000000/C22)</f>
        <v>683.56770481601529</v>
      </c>
      <c r="D78" s="134">
        <f t="shared" si="35"/>
        <v>696.87602958900925</v>
      </c>
      <c r="E78" s="134">
        <f t="shared" si="35"/>
        <v>675.61521071259335</v>
      </c>
      <c r="F78" s="134">
        <f t="shared" si="35"/>
        <v>663.5328029528041</v>
      </c>
      <c r="G78" s="134">
        <f t="shared" si="35"/>
        <v>644.09058188619611</v>
      </c>
      <c r="H78" s="134">
        <f t="shared" si="35"/>
        <v>640.91711753510936</v>
      </c>
      <c r="I78" s="134">
        <f t="shared" si="35"/>
        <v>658.92035874052715</v>
      </c>
      <c r="J78" s="134">
        <f t="shared" si="35"/>
        <v>644.35383990851699</v>
      </c>
      <c r="K78" s="134">
        <f t="shared" si="35"/>
        <v>577.84054276964048</v>
      </c>
      <c r="L78" s="134">
        <f t="shared" si="35"/>
        <v>644.35964597353973</v>
      </c>
      <c r="M78" s="134">
        <f t="shared" si="35"/>
        <v>652.82120319380374</v>
      </c>
      <c r="N78" s="134">
        <f t="shared" si="35"/>
        <v>654.17899469079646</v>
      </c>
      <c r="O78" s="134">
        <f t="shared" si="35"/>
        <v>665.31202790615225</v>
      </c>
      <c r="P78" s="134">
        <f t="shared" si="35"/>
        <v>674.07007967928666</v>
      </c>
      <c r="Q78" s="134">
        <f t="shared" si="35"/>
        <v>680.69009641536468</v>
      </c>
    </row>
    <row r="79" spans="1:17" ht="11.45" customHeight="1" x14ac:dyDescent="0.25">
      <c r="A79" s="116" t="s">
        <v>23</v>
      </c>
      <c r="B79" s="77">
        <v>263.29230823843346</v>
      </c>
      <c r="C79" s="77">
        <v>296.03430793088262</v>
      </c>
      <c r="D79" s="77">
        <v>300.84516715648721</v>
      </c>
      <c r="E79" s="77">
        <v>269.47499260936877</v>
      </c>
      <c r="F79" s="77">
        <v>270.24966899853968</v>
      </c>
      <c r="G79" s="77">
        <v>271.0179928040688</v>
      </c>
      <c r="H79" s="77">
        <v>271.76818389432202</v>
      </c>
      <c r="I79" s="77">
        <v>272.54601732753662</v>
      </c>
      <c r="J79" s="77">
        <v>273.35001111588406</v>
      </c>
      <c r="K79" s="77">
        <v>274.15736269507966</v>
      </c>
      <c r="L79" s="77">
        <v>274.9996908558004</v>
      </c>
      <c r="M79" s="77">
        <v>274.15747257086383</v>
      </c>
      <c r="N79" s="77">
        <v>273.29509434837229</v>
      </c>
      <c r="O79" s="77">
        <v>272.43163397415196</v>
      </c>
      <c r="P79" s="77">
        <v>271.55684978988637</v>
      </c>
      <c r="Q79" s="77">
        <v>270.68993032954637</v>
      </c>
    </row>
    <row r="80" spans="1:17" ht="11.45" customHeight="1" x14ac:dyDescent="0.25">
      <c r="A80" s="116" t="s">
        <v>127</v>
      </c>
      <c r="B80" s="77">
        <v>497.99436330174086</v>
      </c>
      <c r="C80" s="77">
        <v>496.77538262123744</v>
      </c>
      <c r="D80" s="77">
        <v>496.7294764035596</v>
      </c>
      <c r="E80" s="77">
        <v>497.8459044746017</v>
      </c>
      <c r="F80" s="77">
        <v>497.8458881800376</v>
      </c>
      <c r="G80" s="77">
        <v>497.84589064955424</v>
      </c>
      <c r="H80" s="77">
        <v>497.84588604052038</v>
      </c>
      <c r="I80" s="77">
        <v>505.06902003898102</v>
      </c>
      <c r="J80" s="77">
        <v>510.73595942116066</v>
      </c>
      <c r="K80" s="77">
        <v>510.84722265751145</v>
      </c>
      <c r="L80" s="77">
        <v>524.04830976626045</v>
      </c>
      <c r="M80" s="77">
        <v>522.33589683859077</v>
      </c>
      <c r="N80" s="77">
        <v>518.865092745026</v>
      </c>
      <c r="O80" s="77">
        <v>522.58731543304668</v>
      </c>
      <c r="P80" s="77">
        <v>519.78683543839475</v>
      </c>
      <c r="Q80" s="77">
        <v>516.68687748051366</v>
      </c>
    </row>
    <row r="81" spans="1:17" ht="11.45" customHeight="1" x14ac:dyDescent="0.25">
      <c r="A81" s="116" t="s">
        <v>125</v>
      </c>
      <c r="B81" s="77">
        <v>2588.7986040241867</v>
      </c>
      <c r="C81" s="77">
        <v>2588.798587849094</v>
      </c>
      <c r="D81" s="77">
        <v>2588.7988043152864</v>
      </c>
      <c r="E81" s="77">
        <v>2588.7986502453259</v>
      </c>
      <c r="F81" s="77">
        <v>2523.8887947486528</v>
      </c>
      <c r="G81" s="77">
        <v>2588.7986502453259</v>
      </c>
      <c r="H81" s="77">
        <v>2588.7986502453255</v>
      </c>
      <c r="I81" s="77">
        <v>2588.7986502453259</v>
      </c>
      <c r="J81" s="77">
        <v>2275.6983412929849</v>
      </c>
      <c r="K81" s="77">
        <v>2209.8763028767507</v>
      </c>
      <c r="L81" s="77">
        <v>1991.3835771117895</v>
      </c>
      <c r="M81" s="77">
        <v>1986.1657460920396</v>
      </c>
      <c r="N81" s="77">
        <v>1980.909614182314</v>
      </c>
      <c r="O81" s="77">
        <v>1975.6150398458144</v>
      </c>
      <c r="P81" s="77">
        <v>1970.2818839514277</v>
      </c>
      <c r="Q81" s="77">
        <v>1965.4090236244624</v>
      </c>
    </row>
    <row r="82" spans="1:17" ht="11.45" customHeight="1" x14ac:dyDescent="0.25">
      <c r="A82" s="128" t="s">
        <v>18</v>
      </c>
      <c r="B82" s="133">
        <f>IF(B17=0,0,B17*1000000/B26)</f>
        <v>744.18706864601756</v>
      </c>
      <c r="C82" s="133">
        <f t="shared" ref="C82:Q82" si="36">IF(C17=0,0,C17*1000000/C26)</f>
        <v>755.29370849060001</v>
      </c>
      <c r="D82" s="133">
        <f t="shared" si="36"/>
        <v>834.49695372823828</v>
      </c>
      <c r="E82" s="133">
        <f t="shared" si="36"/>
        <v>850.24156591526526</v>
      </c>
      <c r="F82" s="133">
        <f t="shared" si="36"/>
        <v>1017.667215108684</v>
      </c>
      <c r="G82" s="133">
        <f t="shared" si="36"/>
        <v>869.58785314903912</v>
      </c>
      <c r="H82" s="133">
        <f t="shared" si="36"/>
        <v>857.02008363558753</v>
      </c>
      <c r="I82" s="133">
        <f t="shared" si="36"/>
        <v>896.38843178557431</v>
      </c>
      <c r="J82" s="133">
        <f t="shared" si="36"/>
        <v>877.42794385899617</v>
      </c>
      <c r="K82" s="133">
        <f t="shared" si="36"/>
        <v>834.19955381830198</v>
      </c>
      <c r="L82" s="133">
        <f t="shared" si="36"/>
        <v>984.13679790361971</v>
      </c>
      <c r="M82" s="133">
        <f t="shared" si="36"/>
        <v>1008.1807869804472</v>
      </c>
      <c r="N82" s="133">
        <f t="shared" si="36"/>
        <v>1083.0537650459296</v>
      </c>
      <c r="O82" s="133">
        <f t="shared" si="36"/>
        <v>1174.3683033721184</v>
      </c>
      <c r="P82" s="133">
        <f t="shared" si="36"/>
        <v>1256.7179276748357</v>
      </c>
      <c r="Q82" s="133">
        <f t="shared" si="36"/>
        <v>1320.8710687765501</v>
      </c>
    </row>
    <row r="83" spans="1:17" ht="11.45" customHeight="1" x14ac:dyDescent="0.25">
      <c r="A83" s="95" t="s">
        <v>126</v>
      </c>
      <c r="B83" s="75">
        <v>492.62307615542198</v>
      </c>
      <c r="C83" s="75">
        <v>492.69239887128742</v>
      </c>
      <c r="D83" s="75">
        <v>492.61485729498548</v>
      </c>
      <c r="E83" s="75">
        <v>492.553071932347</v>
      </c>
      <c r="F83" s="75">
        <v>492.64185572659432</v>
      </c>
      <c r="G83" s="75">
        <v>434.35672112884725</v>
      </c>
      <c r="H83" s="75">
        <v>422.15764953594311</v>
      </c>
      <c r="I83" s="75">
        <v>422.19959060630185</v>
      </c>
      <c r="J83" s="75">
        <v>422.22755308167729</v>
      </c>
      <c r="K83" s="75">
        <v>422.17497327686135</v>
      </c>
      <c r="L83" s="75">
        <v>469.16032729086902</v>
      </c>
      <c r="M83" s="75">
        <v>461.31525913282684</v>
      </c>
      <c r="N83" s="75">
        <v>459.20807151111188</v>
      </c>
      <c r="O83" s="75">
        <v>460.50613197293467</v>
      </c>
      <c r="P83" s="75">
        <v>457.83179720219078</v>
      </c>
      <c r="Q83" s="75">
        <v>453.35346050335011</v>
      </c>
    </row>
    <row r="84" spans="1:17" ht="11.45" customHeight="1" x14ac:dyDescent="0.25">
      <c r="A84" s="93" t="s">
        <v>125</v>
      </c>
      <c r="B84" s="74">
        <v>2611.5962668207212</v>
      </c>
      <c r="C84" s="74">
        <v>2609.0462555228814</v>
      </c>
      <c r="D84" s="74">
        <v>2606.745578229586</v>
      </c>
      <c r="E84" s="74">
        <v>2607.7599585402677</v>
      </c>
      <c r="F84" s="74">
        <v>2611.9398329032924</v>
      </c>
      <c r="G84" s="74">
        <v>2603.3539744531586</v>
      </c>
      <c r="H84" s="74">
        <v>2634.4340007888959</v>
      </c>
      <c r="I84" s="74">
        <v>2541.5105671032861</v>
      </c>
      <c r="J84" s="74">
        <v>2574.7754164104122</v>
      </c>
      <c r="K84" s="74">
        <v>2563.1256645113322</v>
      </c>
      <c r="L84" s="74">
        <v>2527.7038381264947</v>
      </c>
      <c r="M84" s="74">
        <v>2578.8655842927888</v>
      </c>
      <c r="N84" s="74">
        <v>2547.6428054736502</v>
      </c>
      <c r="O84" s="74">
        <v>2544.1355193836216</v>
      </c>
      <c r="P84" s="74">
        <v>2537.5709510975566</v>
      </c>
      <c r="Q84" s="74">
        <v>2528.1558223104835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62632.505350521147</v>
      </c>
      <c r="C87" s="132">
        <f t="shared" si="37"/>
        <v>69412.149870628229</v>
      </c>
      <c r="D87" s="132">
        <f t="shared" si="37"/>
        <v>70775.555072390256</v>
      </c>
      <c r="E87" s="132">
        <f t="shared" si="37"/>
        <v>67943.808687214871</v>
      </c>
      <c r="F87" s="132">
        <f t="shared" si="37"/>
        <v>70825.443644556522</v>
      </c>
      <c r="G87" s="132">
        <f t="shared" si="37"/>
        <v>74558.093397286546</v>
      </c>
      <c r="H87" s="132">
        <f t="shared" si="37"/>
        <v>72576.313343565358</v>
      </c>
      <c r="I87" s="132">
        <f t="shared" si="37"/>
        <v>74616.498740358671</v>
      </c>
      <c r="J87" s="132">
        <f t="shared" si="37"/>
        <v>70156.045096764909</v>
      </c>
      <c r="K87" s="132">
        <f t="shared" si="37"/>
        <v>64106.971707280754</v>
      </c>
      <c r="L87" s="132">
        <f t="shared" si="37"/>
        <v>73176.551917054458</v>
      </c>
      <c r="M87" s="132">
        <f t="shared" si="37"/>
        <v>76920.263942046964</v>
      </c>
      <c r="N87" s="132">
        <f t="shared" si="37"/>
        <v>78949.612208729377</v>
      </c>
      <c r="O87" s="132">
        <f t="shared" si="37"/>
        <v>83482.924796749299</v>
      </c>
      <c r="P87" s="132">
        <f t="shared" si="37"/>
        <v>86438.520987065596</v>
      </c>
      <c r="Q87" s="132">
        <f t="shared" si="37"/>
        <v>91791.632069618616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23415.269256358351</v>
      </c>
      <c r="C88" s="42">
        <f t="shared" si="38"/>
        <v>25926.468711259269</v>
      </c>
      <c r="D88" s="42">
        <f t="shared" si="38"/>
        <v>26505.657517071253</v>
      </c>
      <c r="E88" s="42">
        <f t="shared" si="38"/>
        <v>24167.180542989154</v>
      </c>
      <c r="F88" s="42">
        <f t="shared" si="38"/>
        <v>25313.195650312307</v>
      </c>
      <c r="G88" s="42">
        <f t="shared" si="38"/>
        <v>26099.853973676687</v>
      </c>
      <c r="H88" s="42">
        <f t="shared" si="38"/>
        <v>25862.387349879227</v>
      </c>
      <c r="I88" s="42">
        <f t="shared" si="38"/>
        <v>26421.978097593863</v>
      </c>
      <c r="J88" s="42">
        <f t="shared" si="38"/>
        <v>25999.409014315857</v>
      </c>
      <c r="K88" s="42">
        <f t="shared" si="38"/>
        <v>26192.020788917591</v>
      </c>
      <c r="L88" s="42">
        <f t="shared" si="38"/>
        <v>27061.855835183811</v>
      </c>
      <c r="M88" s="42">
        <f t="shared" si="38"/>
        <v>28042.581961065789</v>
      </c>
      <c r="N88" s="42">
        <f t="shared" si="38"/>
        <v>28748.765301232295</v>
      </c>
      <c r="O88" s="42">
        <f t="shared" si="38"/>
        <v>29359.089810165115</v>
      </c>
      <c r="P88" s="42">
        <f t="shared" si="38"/>
        <v>31244.660285723323</v>
      </c>
      <c r="Q88" s="42">
        <f t="shared" si="38"/>
        <v>33269.379816722314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44756.067576206951</v>
      </c>
      <c r="C89" s="42">
        <f t="shared" si="39"/>
        <v>44680.827798443614</v>
      </c>
      <c r="D89" s="42">
        <f t="shared" si="39"/>
        <v>45086.023938084494</v>
      </c>
      <c r="E89" s="42">
        <f t="shared" si="39"/>
        <v>45529.064152329869</v>
      </c>
      <c r="F89" s="42">
        <f t="shared" si="39"/>
        <v>47655.433260185819</v>
      </c>
      <c r="G89" s="42">
        <f t="shared" si="39"/>
        <v>50016.729248655116</v>
      </c>
      <c r="H89" s="42">
        <f t="shared" si="39"/>
        <v>49616.186186794883</v>
      </c>
      <c r="I89" s="42">
        <f t="shared" si="39"/>
        <v>51134.078155089446</v>
      </c>
      <c r="J89" s="42">
        <f t="shared" si="39"/>
        <v>50293.471837563491</v>
      </c>
      <c r="K89" s="42">
        <f t="shared" si="39"/>
        <v>50793.011507681818</v>
      </c>
      <c r="L89" s="42">
        <f t="shared" si="39"/>
        <v>53533.55842246519</v>
      </c>
      <c r="M89" s="42">
        <f t="shared" si="39"/>
        <v>55665.45217422345</v>
      </c>
      <c r="N89" s="42">
        <f t="shared" si="39"/>
        <v>55405.022607767525</v>
      </c>
      <c r="O89" s="42">
        <f t="shared" si="39"/>
        <v>57477.897467757044</v>
      </c>
      <c r="P89" s="42">
        <f t="shared" si="39"/>
        <v>58762.929457941478</v>
      </c>
      <c r="Q89" s="42">
        <f t="shared" si="39"/>
        <v>61621.812051984714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317564.88288031152</v>
      </c>
      <c r="C90" s="42">
        <f t="shared" si="40"/>
        <v>318777.45303723408</v>
      </c>
      <c r="D90" s="42">
        <f t="shared" si="40"/>
        <v>311537.76609826001</v>
      </c>
      <c r="E90" s="42">
        <f t="shared" si="40"/>
        <v>306720.80363042641</v>
      </c>
      <c r="F90" s="42">
        <f t="shared" si="40"/>
        <v>328058.41243095556</v>
      </c>
      <c r="G90" s="42">
        <f t="shared" si="40"/>
        <v>395125.76039521437</v>
      </c>
      <c r="H90" s="42">
        <f t="shared" si="40"/>
        <v>379134.79360796878</v>
      </c>
      <c r="I90" s="42">
        <f t="shared" si="40"/>
        <v>365308.88864091557</v>
      </c>
      <c r="J90" s="42">
        <f t="shared" si="40"/>
        <v>309660.95737310313</v>
      </c>
      <c r="K90" s="42">
        <f t="shared" si="40"/>
        <v>378052.4084153038</v>
      </c>
      <c r="L90" s="42">
        <f t="shared" si="40"/>
        <v>290017.57145748596</v>
      </c>
      <c r="M90" s="42">
        <f t="shared" si="40"/>
        <v>293276.30040473543</v>
      </c>
      <c r="N90" s="42">
        <f t="shared" si="40"/>
        <v>309302.90837053763</v>
      </c>
      <c r="O90" s="42">
        <f t="shared" si="40"/>
        <v>321672.65343933937</v>
      </c>
      <c r="P90" s="42">
        <f t="shared" si="40"/>
        <v>318532.8230599279</v>
      </c>
      <c r="Q90" s="42">
        <f t="shared" si="40"/>
        <v>327722.72562933044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25519.961664058614</v>
      </c>
      <c r="C91" s="131">
        <f t="shared" si="41"/>
        <v>26362.595856299169</v>
      </c>
      <c r="D91" s="131">
        <f t="shared" si="41"/>
        <v>31598.516332025341</v>
      </c>
      <c r="E91" s="131">
        <f t="shared" si="41"/>
        <v>32513.101054605475</v>
      </c>
      <c r="F91" s="131">
        <f t="shared" si="41"/>
        <v>43338.53296792203</v>
      </c>
      <c r="G91" s="131">
        <f t="shared" si="41"/>
        <v>36258.845454855938</v>
      </c>
      <c r="H91" s="131">
        <f t="shared" si="41"/>
        <v>35281.38680129563</v>
      </c>
      <c r="I91" s="131">
        <f t="shared" si="41"/>
        <v>37766.575824727362</v>
      </c>
      <c r="J91" s="131">
        <f t="shared" si="41"/>
        <v>36215.001203620915</v>
      </c>
      <c r="K91" s="131">
        <f t="shared" si="41"/>
        <v>33413.423356101652</v>
      </c>
      <c r="L91" s="131">
        <f t="shared" si="41"/>
        <v>42245.581644564962</v>
      </c>
      <c r="M91" s="131">
        <f t="shared" si="41"/>
        <v>43541.665555949272</v>
      </c>
      <c r="N91" s="131">
        <f t="shared" si="41"/>
        <v>47195.170289052221</v>
      </c>
      <c r="O91" s="131">
        <f t="shared" si="41"/>
        <v>50655.884923426296</v>
      </c>
      <c r="P91" s="131">
        <f t="shared" si="41"/>
        <v>58303.800455713834</v>
      </c>
      <c r="Q91" s="131">
        <f t="shared" si="41"/>
        <v>59907.203800955132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10070.921479776656</v>
      </c>
      <c r="C92" s="37">
        <f t="shared" si="42"/>
        <v>10328.929967062819</v>
      </c>
      <c r="D92" s="37">
        <f t="shared" si="42"/>
        <v>10487.164302216754</v>
      </c>
      <c r="E92" s="37">
        <f t="shared" si="42"/>
        <v>10634.406570973331</v>
      </c>
      <c r="F92" s="37">
        <f t="shared" si="42"/>
        <v>10773.053173787761</v>
      </c>
      <c r="G92" s="37">
        <f t="shared" si="42"/>
        <v>9399.584015795801</v>
      </c>
      <c r="H92" s="37">
        <f t="shared" si="42"/>
        <v>8772.5761333905757</v>
      </c>
      <c r="I92" s="37">
        <f t="shared" si="42"/>
        <v>8675.39417381362</v>
      </c>
      <c r="J92" s="37">
        <f t="shared" si="42"/>
        <v>8476.7512346441708</v>
      </c>
      <c r="K92" s="37">
        <f t="shared" si="42"/>
        <v>8603.8887792859732</v>
      </c>
      <c r="L92" s="37">
        <f t="shared" si="42"/>
        <v>9927.2544635592822</v>
      </c>
      <c r="M92" s="37">
        <f t="shared" si="42"/>
        <v>10120.115881913618</v>
      </c>
      <c r="N92" s="37">
        <f t="shared" si="42"/>
        <v>9987.2354610592629</v>
      </c>
      <c r="O92" s="37">
        <f t="shared" si="42"/>
        <v>10130.678225660706</v>
      </c>
      <c r="P92" s="37">
        <f t="shared" si="42"/>
        <v>10875.008985665274</v>
      </c>
      <c r="Q92" s="37">
        <f t="shared" si="42"/>
        <v>10628.079611473493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140201.238016346</v>
      </c>
      <c r="C93" s="36">
        <f t="shared" si="43"/>
        <v>139547.29026442862</v>
      </c>
      <c r="D93" s="36">
        <f t="shared" si="43"/>
        <v>141035.55613763747</v>
      </c>
      <c r="E93" s="36">
        <f t="shared" si="43"/>
        <v>140015.04369031961</v>
      </c>
      <c r="F93" s="36">
        <f t="shared" si="43"/>
        <v>142225.66630989098</v>
      </c>
      <c r="G93" s="36">
        <f t="shared" si="43"/>
        <v>143254.1270426909</v>
      </c>
      <c r="H93" s="36">
        <f t="shared" si="43"/>
        <v>143630.89072170123</v>
      </c>
      <c r="I93" s="36">
        <f t="shared" si="43"/>
        <v>138693.76499570408</v>
      </c>
      <c r="J93" s="36">
        <f t="shared" si="43"/>
        <v>139645.15950696476</v>
      </c>
      <c r="K93" s="36">
        <f t="shared" si="43"/>
        <v>137518.50385307462</v>
      </c>
      <c r="L93" s="36">
        <f t="shared" si="43"/>
        <v>139115.06496752641</v>
      </c>
      <c r="M93" s="36">
        <f t="shared" si="43"/>
        <v>139533.67328450055</v>
      </c>
      <c r="N93" s="36">
        <f t="shared" si="43"/>
        <v>134547.43404718293</v>
      </c>
      <c r="O93" s="36">
        <f t="shared" si="43"/>
        <v>128416.13302270327</v>
      </c>
      <c r="P93" s="36">
        <f t="shared" si="43"/>
        <v>134346.31594632121</v>
      </c>
      <c r="Q93" s="36">
        <f t="shared" si="43"/>
        <v>128486.7170397579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1747.209599944576</v>
      </c>
      <c r="C96" s="132">
        <f t="shared" si="44"/>
        <v>1680.1840356519931</v>
      </c>
      <c r="D96" s="132">
        <f t="shared" si="44"/>
        <v>1663.3502489565733</v>
      </c>
      <c r="E96" s="132">
        <f t="shared" si="44"/>
        <v>1689.7731317014054</v>
      </c>
      <c r="F96" s="132">
        <f t="shared" si="44"/>
        <v>1704.7507932464039</v>
      </c>
      <c r="G96" s="132">
        <f t="shared" si="44"/>
        <v>1731.2361080949661</v>
      </c>
      <c r="H96" s="132">
        <f t="shared" si="44"/>
        <v>1735.696308222477</v>
      </c>
      <c r="I96" s="132">
        <f t="shared" si="44"/>
        <v>1714.4106409749584</v>
      </c>
      <c r="J96" s="132">
        <f t="shared" si="44"/>
        <v>1733.4093413125736</v>
      </c>
      <c r="K96" s="132">
        <f t="shared" si="44"/>
        <v>1829.5776262372046</v>
      </c>
      <c r="L96" s="132">
        <f t="shared" si="44"/>
        <v>1736.5419203094673</v>
      </c>
      <c r="M96" s="132">
        <f t="shared" si="44"/>
        <v>1715.8727636320198</v>
      </c>
      <c r="N96" s="132">
        <f t="shared" si="44"/>
        <v>1709.1657182015556</v>
      </c>
      <c r="O96" s="132">
        <f t="shared" si="44"/>
        <v>1695.9312799213646</v>
      </c>
      <c r="P96" s="132">
        <f t="shared" si="44"/>
        <v>1683.0622402404322</v>
      </c>
      <c r="Q96" s="132">
        <f t="shared" si="44"/>
        <v>1674.0464485576751</v>
      </c>
    </row>
    <row r="97" spans="1:17" ht="11.45" customHeight="1" x14ac:dyDescent="0.25">
      <c r="A97" s="116" t="s">
        <v>23</v>
      </c>
      <c r="B97" s="42">
        <f t="shared" ref="B97:Q97" si="45">IF(B23=0,0,B23/B50)</f>
        <v>2524.9999999998586</v>
      </c>
      <c r="C97" s="42">
        <f t="shared" si="45"/>
        <v>2456.0000000000173</v>
      </c>
      <c r="D97" s="42">
        <f t="shared" si="45"/>
        <v>2446.0000000002829</v>
      </c>
      <c r="E97" s="42">
        <f t="shared" si="45"/>
        <v>2511.9999999998863</v>
      </c>
      <c r="F97" s="42">
        <f t="shared" si="45"/>
        <v>2509.9999999998654</v>
      </c>
      <c r="G97" s="42">
        <f t="shared" si="45"/>
        <v>2508.9999999999886</v>
      </c>
      <c r="H97" s="42">
        <f t="shared" si="45"/>
        <v>2506.9999999998308</v>
      </c>
      <c r="I97" s="42">
        <f t="shared" si="45"/>
        <v>2504.9999999997485</v>
      </c>
      <c r="J97" s="42">
        <f t="shared" si="45"/>
        <v>2503.9999999999782</v>
      </c>
      <c r="K97" s="42">
        <f t="shared" si="45"/>
        <v>2501.9999999995789</v>
      </c>
      <c r="L97" s="42">
        <f t="shared" si="45"/>
        <v>2500</v>
      </c>
      <c r="M97" s="42">
        <f t="shared" si="45"/>
        <v>1243</v>
      </c>
      <c r="N97" s="42">
        <f t="shared" si="45"/>
        <v>611</v>
      </c>
      <c r="O97" s="42">
        <f t="shared" si="45"/>
        <v>669</v>
      </c>
      <c r="P97" s="42">
        <f t="shared" si="45"/>
        <v>591</v>
      </c>
      <c r="Q97" s="42">
        <f t="shared" si="45"/>
        <v>648</v>
      </c>
    </row>
    <row r="98" spans="1:17" ht="11.45" customHeight="1" x14ac:dyDescent="0.25">
      <c r="A98" s="116" t="s">
        <v>127</v>
      </c>
      <c r="B98" s="42">
        <f t="shared" ref="B98:Q98" si="46">IF(B24=0,0,B24/B51)</f>
        <v>1951.9999999999961</v>
      </c>
      <c r="C98" s="42">
        <f t="shared" si="46"/>
        <v>1953.9999999999932</v>
      </c>
      <c r="D98" s="42">
        <f t="shared" si="46"/>
        <v>1953.9999999999943</v>
      </c>
      <c r="E98" s="42">
        <f t="shared" si="46"/>
        <v>1952.0000000000048</v>
      </c>
      <c r="F98" s="42">
        <f t="shared" si="46"/>
        <v>1952.0000000000057</v>
      </c>
      <c r="G98" s="42">
        <f t="shared" si="46"/>
        <v>1952.0000000000018</v>
      </c>
      <c r="H98" s="42">
        <f t="shared" si="46"/>
        <v>1952.0000000000061</v>
      </c>
      <c r="I98" s="42">
        <f t="shared" si="46"/>
        <v>1943.9999999999961</v>
      </c>
      <c r="J98" s="42">
        <f t="shared" si="46"/>
        <v>1937.9999999999964</v>
      </c>
      <c r="K98" s="42">
        <f t="shared" si="46"/>
        <v>1937.9999999999989</v>
      </c>
      <c r="L98" s="42">
        <f t="shared" si="46"/>
        <v>1924.000000000005</v>
      </c>
      <c r="M98" s="42">
        <f t="shared" si="46"/>
        <v>1924.9999999999932</v>
      </c>
      <c r="N98" s="42">
        <f t="shared" si="46"/>
        <v>1928.999999999998</v>
      </c>
      <c r="O98" s="42">
        <f t="shared" si="46"/>
        <v>1925.0000000000016</v>
      </c>
      <c r="P98" s="42">
        <f t="shared" si="46"/>
        <v>1928.0000000000011</v>
      </c>
      <c r="Q98" s="42">
        <f t="shared" si="46"/>
        <v>1932.0000000000059</v>
      </c>
    </row>
    <row r="99" spans="1:17" ht="11.45" customHeight="1" x14ac:dyDescent="0.25">
      <c r="A99" s="116" t="s">
        <v>125</v>
      </c>
      <c r="B99" s="42">
        <f t="shared" ref="B99:Q99" si="47">IF(B25=0,0,B25/B52)</f>
        <v>689.00000000000841</v>
      </c>
      <c r="C99" s="42">
        <f t="shared" si="47"/>
        <v>688.99999999999568</v>
      </c>
      <c r="D99" s="42">
        <f t="shared" si="47"/>
        <v>688.99999999999295</v>
      </c>
      <c r="E99" s="42">
        <f t="shared" si="47"/>
        <v>689.00000000001137</v>
      </c>
      <c r="F99" s="42">
        <f t="shared" si="47"/>
        <v>702.00000000000307</v>
      </c>
      <c r="G99" s="42">
        <f t="shared" si="47"/>
        <v>688.99999999999443</v>
      </c>
      <c r="H99" s="42">
        <f t="shared" si="47"/>
        <v>688.99999999999204</v>
      </c>
      <c r="I99" s="42">
        <f t="shared" si="47"/>
        <v>689.00000000000205</v>
      </c>
      <c r="J99" s="42">
        <f t="shared" si="47"/>
        <v>756.0000000000108</v>
      </c>
      <c r="K99" s="42">
        <f t="shared" si="47"/>
        <v>771.99999999999579</v>
      </c>
      <c r="L99" s="42">
        <f t="shared" si="47"/>
        <v>829.99999999998261</v>
      </c>
      <c r="M99" s="42">
        <f t="shared" si="47"/>
        <v>830.99999999999409</v>
      </c>
      <c r="N99" s="42">
        <f t="shared" si="47"/>
        <v>832.99999999998192</v>
      </c>
      <c r="O99" s="42">
        <f t="shared" si="47"/>
        <v>833.99999999999079</v>
      </c>
      <c r="P99" s="42">
        <f t="shared" si="47"/>
        <v>836.00000000000296</v>
      </c>
      <c r="Q99" s="42">
        <f t="shared" si="47"/>
        <v>836.99999999998727</v>
      </c>
    </row>
    <row r="100" spans="1:17" ht="11.45" customHeight="1" x14ac:dyDescent="0.25">
      <c r="A100" s="128" t="s">
        <v>18</v>
      </c>
      <c r="B100" s="131">
        <f t="shared" ref="B100:Q100" si="48">IF(B26=0,0,B26/B53)</f>
        <v>915.29834966490682</v>
      </c>
      <c r="C100" s="131">
        <f t="shared" si="48"/>
        <v>897.9051497635096</v>
      </c>
      <c r="D100" s="131">
        <f t="shared" si="48"/>
        <v>831.12044373991955</v>
      </c>
      <c r="E100" s="131">
        <f t="shared" si="48"/>
        <v>845.24228250696342</v>
      </c>
      <c r="F100" s="131">
        <f t="shared" si="48"/>
        <v>764.90303909179272</v>
      </c>
      <c r="G100" s="131">
        <f t="shared" si="48"/>
        <v>818.64558767686879</v>
      </c>
      <c r="H100" s="131">
        <f t="shared" si="48"/>
        <v>862.73262106894174</v>
      </c>
      <c r="I100" s="131">
        <f t="shared" si="48"/>
        <v>848.04984990685284</v>
      </c>
      <c r="J100" s="131">
        <f t="shared" si="48"/>
        <v>872.3692685313772</v>
      </c>
      <c r="K100" s="131">
        <f t="shared" si="48"/>
        <v>888.88536452323115</v>
      </c>
      <c r="L100" s="131">
        <f t="shared" si="48"/>
        <v>799.55945693297133</v>
      </c>
      <c r="M100" s="131">
        <f t="shared" si="48"/>
        <v>625.45158080851922</v>
      </c>
      <c r="N100" s="131">
        <f t="shared" si="48"/>
        <v>727.63514404317425</v>
      </c>
      <c r="O100" s="131">
        <f t="shared" si="48"/>
        <v>700.42916159456786</v>
      </c>
      <c r="P100" s="131">
        <f t="shared" si="48"/>
        <v>684.62975071869619</v>
      </c>
      <c r="Q100" s="131">
        <f t="shared" si="48"/>
        <v>740.60680099401122</v>
      </c>
    </row>
    <row r="101" spans="1:17" ht="11.45" customHeight="1" x14ac:dyDescent="0.25">
      <c r="A101" s="95" t="s">
        <v>126</v>
      </c>
      <c r="B101" s="37">
        <f t="shared" ref="B101:Q101" si="49">IF(B27=0,0,B27/B54)</f>
        <v>1223.3586233870474</v>
      </c>
      <c r="C101" s="37">
        <f t="shared" si="49"/>
        <v>1204.5818913480439</v>
      </c>
      <c r="D101" s="37">
        <f t="shared" si="49"/>
        <v>1198.5517993452568</v>
      </c>
      <c r="E101" s="37">
        <f t="shared" si="49"/>
        <v>1194.2232237538506</v>
      </c>
      <c r="F101" s="37">
        <f t="shared" si="49"/>
        <v>1190.5485621265884</v>
      </c>
      <c r="G101" s="37">
        <f t="shared" si="49"/>
        <v>1178.0358166187955</v>
      </c>
      <c r="H101" s="37">
        <f t="shared" si="49"/>
        <v>1246.5859421143864</v>
      </c>
      <c r="I101" s="37">
        <f t="shared" si="49"/>
        <v>1259.8031347964816</v>
      </c>
      <c r="J101" s="37">
        <f t="shared" si="49"/>
        <v>1302.2563259941389</v>
      </c>
      <c r="K101" s="37">
        <f t="shared" si="49"/>
        <v>1296.0497655971033</v>
      </c>
      <c r="L101" s="37">
        <f t="shared" si="49"/>
        <v>1233.1470468434466</v>
      </c>
      <c r="M101" s="37">
        <f t="shared" si="49"/>
        <v>957.11330744808345</v>
      </c>
      <c r="N101" s="37">
        <f t="shared" si="49"/>
        <v>1159.6356815336485</v>
      </c>
      <c r="O101" s="37">
        <f t="shared" si="49"/>
        <v>1136.7115384614619</v>
      </c>
      <c r="P101" s="37">
        <f t="shared" si="49"/>
        <v>1140.4694252872425</v>
      </c>
      <c r="Q101" s="37">
        <f t="shared" si="49"/>
        <v>1254.9024031391259</v>
      </c>
    </row>
    <row r="102" spans="1:17" ht="11.45" customHeight="1" x14ac:dyDescent="0.25">
      <c r="A102" s="93" t="s">
        <v>125</v>
      </c>
      <c r="B102" s="36">
        <f t="shared" ref="B102:Q102" si="50">IF(B28=0,0,B28/B55)</f>
        <v>319</v>
      </c>
      <c r="C102" s="36">
        <f t="shared" si="50"/>
        <v>321</v>
      </c>
      <c r="D102" s="36">
        <f t="shared" si="50"/>
        <v>321</v>
      </c>
      <c r="E102" s="36">
        <f t="shared" si="50"/>
        <v>347</v>
      </c>
      <c r="F102" s="36">
        <f t="shared" si="50"/>
        <v>366.74852806447751</v>
      </c>
      <c r="G102" s="36">
        <f t="shared" si="50"/>
        <v>369.54404897003582</v>
      </c>
      <c r="H102" s="36">
        <f t="shared" si="50"/>
        <v>381.98062488714265</v>
      </c>
      <c r="I102" s="36">
        <f t="shared" si="50"/>
        <v>397.41466731463515</v>
      </c>
      <c r="J102" s="36">
        <f t="shared" si="50"/>
        <v>391.03754612412257</v>
      </c>
      <c r="K102" s="36">
        <f t="shared" si="50"/>
        <v>383.42763597730038</v>
      </c>
      <c r="L102" s="36">
        <f t="shared" si="50"/>
        <v>389.28809238468216</v>
      </c>
      <c r="M102" s="36">
        <f t="shared" si="50"/>
        <v>313.46729091342178</v>
      </c>
      <c r="N102" s="36">
        <f t="shared" si="50"/>
        <v>388.15828467337968</v>
      </c>
      <c r="O102" s="36">
        <f t="shared" si="50"/>
        <v>403.36588553549439</v>
      </c>
      <c r="P102" s="36">
        <f t="shared" si="50"/>
        <v>417.2459766374763</v>
      </c>
      <c r="Q102" s="36">
        <f t="shared" si="50"/>
        <v>471.62176653229807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1.3012833542038235E-2</v>
      </c>
      <c r="C106" s="52">
        <f t="shared" si="52"/>
        <v>1.2760213241758111E-2</v>
      </c>
      <c r="D106" s="52">
        <f t="shared" si="52"/>
        <v>1.1662751551787365E-2</v>
      </c>
      <c r="E106" s="52">
        <f t="shared" si="52"/>
        <v>1.0358373086250691E-2</v>
      </c>
      <c r="F106" s="52">
        <f t="shared" si="52"/>
        <v>9.3304218928146887E-3</v>
      </c>
      <c r="G106" s="52">
        <f t="shared" si="52"/>
        <v>1.0456381502402527E-2</v>
      </c>
      <c r="H106" s="52">
        <f t="shared" si="52"/>
        <v>1.2399002444170687E-2</v>
      </c>
      <c r="I106" s="52">
        <f t="shared" si="52"/>
        <v>9.7692743815114159E-3</v>
      </c>
      <c r="J106" s="52">
        <f t="shared" si="52"/>
        <v>7.9416200729266889E-3</v>
      </c>
      <c r="K106" s="52">
        <f t="shared" si="52"/>
        <v>7.9810304796794993E-3</v>
      </c>
      <c r="L106" s="52">
        <f t="shared" si="52"/>
        <v>6.8446593234413235E-3</v>
      </c>
      <c r="M106" s="52">
        <f t="shared" si="52"/>
        <v>2.1381365163855937E-3</v>
      </c>
      <c r="N106" s="52">
        <f t="shared" si="52"/>
        <v>1.0487042809425014E-3</v>
      </c>
      <c r="O106" s="52">
        <f t="shared" si="52"/>
        <v>1.0997430797345796E-3</v>
      </c>
      <c r="P106" s="52">
        <f t="shared" si="52"/>
        <v>9.5880662906254607E-4</v>
      </c>
      <c r="Q106" s="52">
        <f t="shared" si="52"/>
        <v>9.8513923602502017E-4</v>
      </c>
    </row>
    <row r="107" spans="1:17" ht="11.45" customHeight="1" x14ac:dyDescent="0.25">
      <c r="A107" s="116" t="s">
        <v>127</v>
      </c>
      <c r="B107" s="52">
        <f t="shared" ref="B107:Q107" si="53">IF(B6=0,0,B6/B$4)</f>
        <v>0.64093893433698268</v>
      </c>
      <c r="C107" s="52">
        <f t="shared" si="53"/>
        <v>0.56212772134952382</v>
      </c>
      <c r="D107" s="52">
        <f t="shared" si="53"/>
        <v>0.55438843619345191</v>
      </c>
      <c r="E107" s="52">
        <f t="shared" si="53"/>
        <v>0.59148242393279438</v>
      </c>
      <c r="F107" s="52">
        <f t="shared" si="53"/>
        <v>0.59829319227025612</v>
      </c>
      <c r="G107" s="52">
        <f t="shared" si="53"/>
        <v>0.60171060778798902</v>
      </c>
      <c r="H107" s="52">
        <f t="shared" si="53"/>
        <v>0.61050513006688423</v>
      </c>
      <c r="I107" s="52">
        <f t="shared" si="53"/>
        <v>0.61367750584215297</v>
      </c>
      <c r="J107" s="52">
        <f t="shared" si="53"/>
        <v>0.64517955495164792</v>
      </c>
      <c r="K107" s="52">
        <f t="shared" si="53"/>
        <v>0.74344180611768029</v>
      </c>
      <c r="L107" s="52">
        <f t="shared" si="53"/>
        <v>0.65574548174515701</v>
      </c>
      <c r="M107" s="52">
        <f t="shared" si="53"/>
        <v>0.65420513687712234</v>
      </c>
      <c r="N107" s="52">
        <f t="shared" si="53"/>
        <v>0.63446619378833025</v>
      </c>
      <c r="O107" s="52">
        <f t="shared" si="53"/>
        <v>0.61834684748338553</v>
      </c>
      <c r="P107" s="52">
        <f t="shared" si="53"/>
        <v>0.60540149733848636</v>
      </c>
      <c r="Q107" s="52">
        <f t="shared" si="53"/>
        <v>0.59319085946429051</v>
      </c>
    </row>
    <row r="108" spans="1:17" ht="11.45" customHeight="1" x14ac:dyDescent="0.25">
      <c r="A108" s="116" t="s">
        <v>125</v>
      </c>
      <c r="B108" s="52">
        <f t="shared" ref="B108:Q108" si="54">IF(B7=0,0,B7/B$4)</f>
        <v>0.34604823212097907</v>
      </c>
      <c r="C108" s="52">
        <f t="shared" si="54"/>
        <v>0.42511206540871804</v>
      </c>
      <c r="D108" s="52">
        <f t="shared" si="54"/>
        <v>0.43394881225476079</v>
      </c>
      <c r="E108" s="52">
        <f t="shared" si="54"/>
        <v>0.39815920298095492</v>
      </c>
      <c r="F108" s="52">
        <f t="shared" si="54"/>
        <v>0.39237638583692919</v>
      </c>
      <c r="G108" s="52">
        <f t="shared" si="54"/>
        <v>0.38783301070960852</v>
      </c>
      <c r="H108" s="52">
        <f t="shared" si="54"/>
        <v>0.37709586748894497</v>
      </c>
      <c r="I108" s="52">
        <f t="shared" si="54"/>
        <v>0.37655321977633555</v>
      </c>
      <c r="J108" s="52">
        <f t="shared" si="54"/>
        <v>0.34687882497542538</v>
      </c>
      <c r="K108" s="52">
        <f t="shared" si="54"/>
        <v>0.24857716340264022</v>
      </c>
      <c r="L108" s="52">
        <f t="shared" si="54"/>
        <v>0.33740985893140163</v>
      </c>
      <c r="M108" s="52">
        <f t="shared" si="54"/>
        <v>0.34365672660649199</v>
      </c>
      <c r="N108" s="52">
        <f t="shared" si="54"/>
        <v>0.36448510193072725</v>
      </c>
      <c r="O108" s="52">
        <f t="shared" si="54"/>
        <v>0.38055340943687999</v>
      </c>
      <c r="P108" s="52">
        <f t="shared" si="54"/>
        <v>0.39363969603245103</v>
      </c>
      <c r="Q108" s="52">
        <f t="shared" si="54"/>
        <v>0.40582400129968449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0.34777889548823498</v>
      </c>
      <c r="C110" s="48">
        <f t="shared" si="56"/>
        <v>0.34318684939898136</v>
      </c>
      <c r="D110" s="48">
        <f t="shared" si="56"/>
        <v>0.27821733844763658</v>
      </c>
      <c r="E110" s="48">
        <f t="shared" si="56"/>
        <v>0.27177023699640551</v>
      </c>
      <c r="F110" s="48">
        <f t="shared" si="56"/>
        <v>0.18699722455270354</v>
      </c>
      <c r="G110" s="48">
        <f t="shared" si="56"/>
        <v>0.20721737751154437</v>
      </c>
      <c r="H110" s="48">
        <f t="shared" si="56"/>
        <v>0.19977019701761992</v>
      </c>
      <c r="I110" s="48">
        <f t="shared" si="56"/>
        <v>0.17831384479900897</v>
      </c>
      <c r="J110" s="48">
        <f t="shared" si="56"/>
        <v>0.18456904929593823</v>
      </c>
      <c r="K110" s="48">
        <f t="shared" si="56"/>
        <v>0.20794265392828296</v>
      </c>
      <c r="L110" s="48">
        <f t="shared" si="56"/>
        <v>0.17620300302333955</v>
      </c>
      <c r="M110" s="48">
        <f t="shared" si="56"/>
        <v>0.17239939903370707</v>
      </c>
      <c r="N110" s="48">
        <f t="shared" si="56"/>
        <v>0.14840297387435269</v>
      </c>
      <c r="O110" s="48">
        <f t="shared" si="56"/>
        <v>0.13147249606743358</v>
      </c>
      <c r="P110" s="48">
        <f t="shared" si="56"/>
        <v>0.1148743824161495</v>
      </c>
      <c r="Q110" s="48">
        <f t="shared" si="56"/>
        <v>0.10323066669368505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0.65222110451176507</v>
      </c>
      <c r="C111" s="46">
        <f t="shared" si="57"/>
        <v>0.65681315060101864</v>
      </c>
      <c r="D111" s="46">
        <f t="shared" si="57"/>
        <v>0.72178266155236348</v>
      </c>
      <c r="E111" s="46">
        <f t="shared" si="57"/>
        <v>0.72822976300359443</v>
      </c>
      <c r="F111" s="46">
        <f t="shared" si="57"/>
        <v>0.81300277544729638</v>
      </c>
      <c r="G111" s="46">
        <f t="shared" si="57"/>
        <v>0.79278262248845555</v>
      </c>
      <c r="H111" s="46">
        <f t="shared" si="57"/>
        <v>0.80022980298238</v>
      </c>
      <c r="I111" s="46">
        <f t="shared" si="57"/>
        <v>0.82168615520099098</v>
      </c>
      <c r="J111" s="46">
        <f t="shared" si="57"/>
        <v>0.81543095070406169</v>
      </c>
      <c r="K111" s="46">
        <f t="shared" si="57"/>
        <v>0.79205734607171707</v>
      </c>
      <c r="L111" s="46">
        <f t="shared" si="57"/>
        <v>0.82379699697666042</v>
      </c>
      <c r="M111" s="46">
        <f t="shared" si="57"/>
        <v>0.82760060096629295</v>
      </c>
      <c r="N111" s="46">
        <f t="shared" si="57"/>
        <v>0.85159702612564736</v>
      </c>
      <c r="O111" s="46">
        <f t="shared" si="57"/>
        <v>0.86852750393256639</v>
      </c>
      <c r="P111" s="46">
        <f t="shared" si="57"/>
        <v>0.88512561758385055</v>
      </c>
      <c r="Q111" s="46">
        <f t="shared" si="57"/>
        <v>0.89676933330631503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1.4488869313684566E-2</v>
      </c>
      <c r="C115" s="52">
        <f t="shared" si="59"/>
        <v>1.4794850078143811E-2</v>
      </c>
      <c r="D115" s="52">
        <f t="shared" si="59"/>
        <v>1.3444146583120398E-2</v>
      </c>
      <c r="E115" s="52">
        <f t="shared" si="59"/>
        <v>1.1615408847913353E-2</v>
      </c>
      <c r="F115" s="52">
        <f t="shared" si="59"/>
        <v>1.0632769082511125E-2</v>
      </c>
      <c r="G115" s="52">
        <f t="shared" si="59"/>
        <v>1.2568669664239668E-2</v>
      </c>
      <c r="H115" s="52">
        <f t="shared" si="59"/>
        <v>1.4753999981058818E-2</v>
      </c>
      <c r="I115" s="52">
        <f t="shared" si="59"/>
        <v>1.141139555806942E-2</v>
      </c>
      <c r="J115" s="52">
        <f t="shared" si="59"/>
        <v>9.0908690888454515E-3</v>
      </c>
      <c r="K115" s="52">
        <f t="shared" si="59"/>
        <v>9.2680235489893525E-3</v>
      </c>
      <c r="L115" s="52">
        <f t="shared" si="59"/>
        <v>7.8989628985814443E-3</v>
      </c>
      <c r="M115" s="52">
        <f t="shared" si="59"/>
        <v>2.4629978617073645E-3</v>
      </c>
      <c r="N115" s="52">
        <f t="shared" si="59"/>
        <v>1.2031480893109521E-3</v>
      </c>
      <c r="O115" s="52">
        <f t="shared" si="59"/>
        <v>1.2804967089335101E-3</v>
      </c>
      <c r="P115" s="52">
        <f t="shared" si="59"/>
        <v>1.0686076031855014E-3</v>
      </c>
      <c r="Q115" s="52">
        <f t="shared" si="59"/>
        <v>1.0808829627717436E-3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0.70617569364393429</v>
      </c>
      <c r="C116" s="52">
        <f t="shared" si="60"/>
        <v>0.63464055120067131</v>
      </c>
      <c r="D116" s="52">
        <f t="shared" si="60"/>
        <v>0.62032590176172675</v>
      </c>
      <c r="E116" s="52">
        <f t="shared" si="60"/>
        <v>0.65042695169557807</v>
      </c>
      <c r="F116" s="52">
        <f t="shared" si="60"/>
        <v>0.66714996745681321</v>
      </c>
      <c r="G116" s="52">
        <f t="shared" si="60"/>
        <v>0.69329034332044126</v>
      </c>
      <c r="H116" s="52">
        <f t="shared" si="60"/>
        <v>0.69367156858806944</v>
      </c>
      <c r="I116" s="52">
        <f t="shared" si="60"/>
        <v>0.68640817098204354</v>
      </c>
      <c r="J116" s="52">
        <f t="shared" si="60"/>
        <v>0.71335563117624101</v>
      </c>
      <c r="K116" s="52">
        <f t="shared" si="60"/>
        <v>0.8295284879312792</v>
      </c>
      <c r="L116" s="52">
        <f t="shared" si="60"/>
        <v>0.7289942899405164</v>
      </c>
      <c r="M116" s="52">
        <f t="shared" si="60"/>
        <v>0.7233102110088262</v>
      </c>
      <c r="N116" s="52">
        <f t="shared" si="60"/>
        <v>0.71707934023977182</v>
      </c>
      <c r="O116" s="52">
        <f t="shared" si="60"/>
        <v>0.7054438030332697</v>
      </c>
      <c r="P116" s="52">
        <f t="shared" si="60"/>
        <v>0.68670088252580064</v>
      </c>
      <c r="Q116" s="52">
        <f t="shared" si="60"/>
        <v>0.67071972226564214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0.27933543704238112</v>
      </c>
      <c r="C117" s="52">
        <f t="shared" si="61"/>
        <v>0.35056459872118495</v>
      </c>
      <c r="D117" s="52">
        <f t="shared" si="61"/>
        <v>0.36622995165515282</v>
      </c>
      <c r="E117" s="52">
        <f t="shared" si="61"/>
        <v>0.33795763945650853</v>
      </c>
      <c r="F117" s="52">
        <f t="shared" si="61"/>
        <v>0.32221726346067558</v>
      </c>
      <c r="G117" s="52">
        <f t="shared" si="61"/>
        <v>0.29414098701531899</v>
      </c>
      <c r="H117" s="52">
        <f t="shared" si="61"/>
        <v>0.29157443143087169</v>
      </c>
      <c r="I117" s="52">
        <f t="shared" si="61"/>
        <v>0.30218043345988704</v>
      </c>
      <c r="J117" s="52">
        <f t="shared" si="61"/>
        <v>0.2775534997349135</v>
      </c>
      <c r="K117" s="52">
        <f t="shared" si="61"/>
        <v>0.16120348851973135</v>
      </c>
      <c r="L117" s="52">
        <f t="shared" si="61"/>
        <v>0.26310674716090199</v>
      </c>
      <c r="M117" s="52">
        <f t="shared" si="61"/>
        <v>0.27422679112946652</v>
      </c>
      <c r="N117" s="52">
        <f t="shared" si="61"/>
        <v>0.2817175116709173</v>
      </c>
      <c r="O117" s="52">
        <f t="shared" si="61"/>
        <v>0.29327570025779692</v>
      </c>
      <c r="P117" s="52">
        <f t="shared" si="61"/>
        <v>0.31223050987101381</v>
      </c>
      <c r="Q117" s="52">
        <f t="shared" si="61"/>
        <v>0.32819939477158616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0.58337345565408394</v>
      </c>
      <c r="C119" s="48">
        <f t="shared" si="63"/>
        <v>0.57137794384278329</v>
      </c>
      <c r="D119" s="48">
        <f t="shared" si="63"/>
        <v>0.49485226365868207</v>
      </c>
      <c r="E119" s="48">
        <f t="shared" si="63"/>
        <v>0.48134639805086304</v>
      </c>
      <c r="F119" s="48">
        <f t="shared" si="63"/>
        <v>0.36416322566487652</v>
      </c>
      <c r="G119" s="48">
        <f t="shared" si="63"/>
        <v>0.39926808032036248</v>
      </c>
      <c r="H119" s="48">
        <f t="shared" si="63"/>
        <v>0.39576088018761346</v>
      </c>
      <c r="I119" s="48">
        <f t="shared" si="63"/>
        <v>0.36561585699423671</v>
      </c>
      <c r="J119" s="48">
        <f t="shared" si="63"/>
        <v>0.37944868310557323</v>
      </c>
      <c r="K119" s="48">
        <f t="shared" si="63"/>
        <v>0.40868838904238469</v>
      </c>
      <c r="L119" s="48">
        <f t="shared" si="63"/>
        <v>0.35746313121648576</v>
      </c>
      <c r="M119" s="48">
        <f t="shared" si="63"/>
        <v>0.33940223914963996</v>
      </c>
      <c r="N119" s="48">
        <f t="shared" si="63"/>
        <v>0.29734070648986866</v>
      </c>
      <c r="O119" s="48">
        <f t="shared" si="63"/>
        <v>0.2577848498657655</v>
      </c>
      <c r="P119" s="48">
        <f t="shared" si="63"/>
        <v>0.22436678816823047</v>
      </c>
      <c r="Q119" s="48">
        <f t="shared" si="63"/>
        <v>0.19971445044799657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0.41662654434591612</v>
      </c>
      <c r="C120" s="46">
        <f t="shared" si="64"/>
        <v>0.42862205615721666</v>
      </c>
      <c r="D120" s="46">
        <f t="shared" si="64"/>
        <v>0.50514773634131793</v>
      </c>
      <c r="E120" s="46">
        <f t="shared" si="64"/>
        <v>0.51865360194913701</v>
      </c>
      <c r="F120" s="46">
        <f t="shared" si="64"/>
        <v>0.63583677433512342</v>
      </c>
      <c r="G120" s="46">
        <f t="shared" si="64"/>
        <v>0.60073191967963746</v>
      </c>
      <c r="H120" s="46">
        <f t="shared" si="64"/>
        <v>0.60423911981238654</v>
      </c>
      <c r="I120" s="46">
        <f t="shared" si="64"/>
        <v>0.63438414300576329</v>
      </c>
      <c r="J120" s="46">
        <f t="shared" si="64"/>
        <v>0.62055131689442666</v>
      </c>
      <c r="K120" s="46">
        <f t="shared" si="64"/>
        <v>0.5913116109576152</v>
      </c>
      <c r="L120" s="46">
        <f t="shared" si="64"/>
        <v>0.64253686878351435</v>
      </c>
      <c r="M120" s="46">
        <f t="shared" si="64"/>
        <v>0.66059776085036004</v>
      </c>
      <c r="N120" s="46">
        <f t="shared" si="64"/>
        <v>0.70265929351013134</v>
      </c>
      <c r="O120" s="46">
        <f t="shared" si="64"/>
        <v>0.74221515013423445</v>
      </c>
      <c r="P120" s="46">
        <f t="shared" si="64"/>
        <v>0.77563321183176948</v>
      </c>
      <c r="Q120" s="46">
        <f t="shared" si="64"/>
        <v>0.80028554955200348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629.9090607557232</v>
      </c>
      <c r="C4" s="100">
        <v>756.38968</v>
      </c>
      <c r="D4" s="100">
        <v>802.68168999999989</v>
      </c>
      <c r="E4" s="100">
        <v>784.67514999999992</v>
      </c>
      <c r="F4" s="100">
        <v>743.67545999999993</v>
      </c>
      <c r="G4" s="100">
        <v>861.6712994171528</v>
      </c>
      <c r="H4" s="100">
        <v>893.36311000000001</v>
      </c>
      <c r="I4" s="100">
        <v>1048.0905500000001</v>
      </c>
      <c r="J4" s="100">
        <v>975.40887000000009</v>
      </c>
      <c r="K4" s="100">
        <v>601.40437000000009</v>
      </c>
      <c r="L4" s="100">
        <v>768.94376990565263</v>
      </c>
      <c r="M4" s="100">
        <v>701.53279693627132</v>
      </c>
      <c r="N4" s="100">
        <v>588.80334642836669</v>
      </c>
      <c r="O4" s="100">
        <v>649.91926283303962</v>
      </c>
      <c r="P4" s="100">
        <v>749.97304767088588</v>
      </c>
      <c r="Q4" s="100">
        <v>846.88036599241843</v>
      </c>
    </row>
    <row r="5" spans="1:17" ht="11.45" customHeight="1" x14ac:dyDescent="0.25">
      <c r="A5" s="141" t="s">
        <v>91</v>
      </c>
      <c r="B5" s="140">
        <f t="shared" ref="B5:Q5" si="0">B4</f>
        <v>629.9090607557232</v>
      </c>
      <c r="C5" s="140">
        <f t="shared" si="0"/>
        <v>756.38968</v>
      </c>
      <c r="D5" s="140">
        <f t="shared" si="0"/>
        <v>802.68168999999989</v>
      </c>
      <c r="E5" s="140">
        <f t="shared" si="0"/>
        <v>784.67514999999992</v>
      </c>
      <c r="F5" s="140">
        <f t="shared" si="0"/>
        <v>743.67545999999993</v>
      </c>
      <c r="G5" s="140">
        <f t="shared" si="0"/>
        <v>861.6712994171528</v>
      </c>
      <c r="H5" s="140">
        <f t="shared" si="0"/>
        <v>893.36311000000001</v>
      </c>
      <c r="I5" s="140">
        <f t="shared" si="0"/>
        <v>1048.0905500000001</v>
      </c>
      <c r="J5" s="140">
        <f t="shared" si="0"/>
        <v>975.40887000000009</v>
      </c>
      <c r="K5" s="140">
        <f t="shared" si="0"/>
        <v>601.40437000000009</v>
      </c>
      <c r="L5" s="140">
        <f t="shared" si="0"/>
        <v>768.94376990565263</v>
      </c>
      <c r="M5" s="140">
        <f t="shared" si="0"/>
        <v>701.53279693627132</v>
      </c>
      <c r="N5" s="140">
        <f t="shared" si="0"/>
        <v>588.80334642836669</v>
      </c>
      <c r="O5" s="140">
        <f t="shared" si="0"/>
        <v>649.91926283303962</v>
      </c>
      <c r="P5" s="140">
        <f t="shared" si="0"/>
        <v>749.97304767088588</v>
      </c>
      <c r="Q5" s="140">
        <f t="shared" si="0"/>
        <v>846.88036599241843</v>
      </c>
    </row>
    <row r="7" spans="1:17" ht="11.45" customHeight="1" x14ac:dyDescent="0.25">
      <c r="A7" s="27" t="s">
        <v>81</v>
      </c>
      <c r="B7" s="71">
        <f t="shared" ref="B7:Q7" si="1">SUM(B8,B12)</f>
        <v>629.90906075572309</v>
      </c>
      <c r="C7" s="71">
        <f t="shared" si="1"/>
        <v>756.38968</v>
      </c>
      <c r="D7" s="71">
        <f t="shared" si="1"/>
        <v>802.68168999999989</v>
      </c>
      <c r="E7" s="71">
        <f t="shared" si="1"/>
        <v>784.67514999999992</v>
      </c>
      <c r="F7" s="71">
        <f t="shared" si="1"/>
        <v>743.67545999999993</v>
      </c>
      <c r="G7" s="71">
        <f t="shared" si="1"/>
        <v>861.6712994171528</v>
      </c>
      <c r="H7" s="71">
        <f t="shared" si="1"/>
        <v>893.36311000000001</v>
      </c>
      <c r="I7" s="71">
        <f t="shared" si="1"/>
        <v>1048.0905500000003</v>
      </c>
      <c r="J7" s="71">
        <f t="shared" si="1"/>
        <v>975.40886999999998</v>
      </c>
      <c r="K7" s="71">
        <f t="shared" si="1"/>
        <v>601.4043700000002</v>
      </c>
      <c r="L7" s="71">
        <f t="shared" si="1"/>
        <v>768.94376990565263</v>
      </c>
      <c r="M7" s="71">
        <f t="shared" si="1"/>
        <v>701.53279693627144</v>
      </c>
      <c r="N7" s="71">
        <f t="shared" si="1"/>
        <v>588.80334642836669</v>
      </c>
      <c r="O7" s="71">
        <f t="shared" si="1"/>
        <v>649.91926283303974</v>
      </c>
      <c r="P7" s="71">
        <f t="shared" si="1"/>
        <v>749.9730476708861</v>
      </c>
      <c r="Q7" s="71">
        <f t="shared" si="1"/>
        <v>846.88036599241809</v>
      </c>
    </row>
    <row r="8" spans="1:17" ht="11.45" customHeight="1" x14ac:dyDescent="0.25">
      <c r="A8" s="130" t="s">
        <v>39</v>
      </c>
      <c r="B8" s="139">
        <f t="shared" ref="B8:Q8" si="2">SUM(B9:B11)</f>
        <v>613.68885225779832</v>
      </c>
      <c r="C8" s="139">
        <f t="shared" si="2"/>
        <v>739.35652344441405</v>
      </c>
      <c r="D8" s="139">
        <f t="shared" si="2"/>
        <v>789.48009979109213</v>
      </c>
      <c r="E8" s="139">
        <f t="shared" si="2"/>
        <v>771.79732784877433</v>
      </c>
      <c r="F8" s="139">
        <f t="shared" si="2"/>
        <v>729.21955784478598</v>
      </c>
      <c r="G8" s="139">
        <f t="shared" si="2"/>
        <v>842.83111157009307</v>
      </c>
      <c r="H8" s="139">
        <f t="shared" si="2"/>
        <v>872.8425750628885</v>
      </c>
      <c r="I8" s="139">
        <f t="shared" si="2"/>
        <v>1026.2449176370817</v>
      </c>
      <c r="J8" s="139">
        <f t="shared" si="2"/>
        <v>956.46392262124596</v>
      </c>
      <c r="K8" s="139">
        <f t="shared" si="2"/>
        <v>588.58989768402353</v>
      </c>
      <c r="L8" s="139">
        <f t="shared" si="2"/>
        <v>751.66104731427606</v>
      </c>
      <c r="M8" s="139">
        <f t="shared" si="2"/>
        <v>686.86334250426194</v>
      </c>
      <c r="N8" s="139">
        <f t="shared" si="2"/>
        <v>575.00072597087103</v>
      </c>
      <c r="O8" s="139">
        <f t="shared" si="2"/>
        <v>634.36103598086106</v>
      </c>
      <c r="P8" s="139">
        <f t="shared" si="2"/>
        <v>731.83304669931704</v>
      </c>
      <c r="Q8" s="139">
        <f t="shared" si="2"/>
        <v>825.53291910605265</v>
      </c>
    </row>
    <row r="9" spans="1:17" ht="11.45" customHeight="1" x14ac:dyDescent="0.25">
      <c r="A9" s="116" t="s">
        <v>23</v>
      </c>
      <c r="B9" s="70">
        <v>12.274158992675414</v>
      </c>
      <c r="C9" s="70">
        <v>14.304499999999999</v>
      </c>
      <c r="D9" s="70">
        <v>14.504060000000004</v>
      </c>
      <c r="E9" s="70">
        <v>12.8988</v>
      </c>
      <c r="F9" s="70">
        <v>11.806439999999995</v>
      </c>
      <c r="G9" s="70">
        <v>14.851586403380209</v>
      </c>
      <c r="H9" s="70">
        <v>20.405339999999999</v>
      </c>
      <c r="I9" s="70">
        <v>17.999580000000002</v>
      </c>
      <c r="J9" s="70">
        <v>14.500359999999997</v>
      </c>
      <c r="K9" s="70">
        <v>10.895109999999997</v>
      </c>
      <c r="L9" s="70">
        <v>9.3705336613045986</v>
      </c>
      <c r="M9" s="70">
        <v>2.7551131521055607</v>
      </c>
      <c r="N9" s="70">
        <v>1.3548813212532542</v>
      </c>
      <c r="O9" s="70">
        <v>1.5550927468133702</v>
      </c>
      <c r="P9" s="70">
        <v>1.4550949664317767</v>
      </c>
      <c r="Q9" s="70">
        <v>1.5550313361994712</v>
      </c>
    </row>
    <row r="10" spans="1:17" ht="11.45" customHeight="1" x14ac:dyDescent="0.25">
      <c r="A10" s="116" t="s">
        <v>127</v>
      </c>
      <c r="B10" s="70">
        <v>453.62784686039811</v>
      </c>
      <c r="C10" s="70">
        <v>522.0942069241745</v>
      </c>
      <c r="D10" s="70">
        <v>550.85262282435428</v>
      </c>
      <c r="E10" s="70">
        <v>559.94230947903839</v>
      </c>
      <c r="F10" s="70">
        <v>533.25901426882888</v>
      </c>
      <c r="G10" s="70">
        <v>635.70963643736695</v>
      </c>
      <c r="H10" s="70">
        <v>654.76276518498059</v>
      </c>
      <c r="I10" s="70">
        <v>768.42563656011043</v>
      </c>
      <c r="J10" s="70">
        <v>724.59109413845272</v>
      </c>
      <c r="K10" s="70">
        <v>501.01749660802443</v>
      </c>
      <c r="L10" s="70">
        <v>573.03533885371235</v>
      </c>
      <c r="M10" s="70">
        <v>526.57745940284462</v>
      </c>
      <c r="N10" s="70">
        <v>436.98930367416096</v>
      </c>
      <c r="O10" s="70">
        <v>473.41717681442481</v>
      </c>
      <c r="P10" s="70">
        <v>533.23889160372096</v>
      </c>
      <c r="Q10" s="70">
        <v>587.21701441430935</v>
      </c>
    </row>
    <row r="11" spans="1:17" ht="11.45" customHeight="1" x14ac:dyDescent="0.25">
      <c r="A11" s="116" t="s">
        <v>125</v>
      </c>
      <c r="B11" s="70">
        <v>147.7868464047248</v>
      </c>
      <c r="C11" s="70">
        <v>202.95781652023962</v>
      </c>
      <c r="D11" s="70">
        <v>224.12341696673789</v>
      </c>
      <c r="E11" s="70">
        <v>198.95621836973595</v>
      </c>
      <c r="F11" s="70">
        <v>184.15410357595718</v>
      </c>
      <c r="G11" s="70">
        <v>192.26988872934595</v>
      </c>
      <c r="H11" s="70">
        <v>197.67446987790782</v>
      </c>
      <c r="I11" s="70">
        <v>239.8197010769712</v>
      </c>
      <c r="J11" s="70">
        <v>217.37246848279324</v>
      </c>
      <c r="K11" s="70">
        <v>76.677291075999079</v>
      </c>
      <c r="L11" s="70">
        <v>169.25517479925909</v>
      </c>
      <c r="M11" s="70">
        <v>157.53076994931175</v>
      </c>
      <c r="N11" s="70">
        <v>136.65654097545683</v>
      </c>
      <c r="O11" s="70">
        <v>159.3887664196229</v>
      </c>
      <c r="P11" s="70">
        <v>197.13906012916425</v>
      </c>
      <c r="Q11" s="70">
        <v>236.76087335554385</v>
      </c>
    </row>
    <row r="12" spans="1:17" ht="11.45" customHeight="1" x14ac:dyDescent="0.25">
      <c r="A12" s="128" t="s">
        <v>18</v>
      </c>
      <c r="B12" s="138">
        <f t="shared" ref="B12:Q12" si="3">SUM(B13:B14)</f>
        <v>16.220208497924723</v>
      </c>
      <c r="C12" s="138">
        <f t="shared" si="3"/>
        <v>17.033156555585943</v>
      </c>
      <c r="D12" s="138">
        <f t="shared" si="3"/>
        <v>13.20159020890771</v>
      </c>
      <c r="E12" s="138">
        <f t="shared" si="3"/>
        <v>12.877822151225574</v>
      </c>
      <c r="F12" s="138">
        <f t="shared" si="3"/>
        <v>14.455902155213932</v>
      </c>
      <c r="G12" s="138">
        <f t="shared" si="3"/>
        <v>18.840187847059763</v>
      </c>
      <c r="H12" s="138">
        <f t="shared" si="3"/>
        <v>20.520534937111481</v>
      </c>
      <c r="I12" s="138">
        <f t="shared" si="3"/>
        <v>21.845632362918558</v>
      </c>
      <c r="J12" s="138">
        <f t="shared" si="3"/>
        <v>18.94494737875403</v>
      </c>
      <c r="K12" s="138">
        <f t="shared" si="3"/>
        <v>12.814472315976655</v>
      </c>
      <c r="L12" s="138">
        <f t="shared" si="3"/>
        <v>17.282722591376604</v>
      </c>
      <c r="M12" s="138">
        <f t="shared" si="3"/>
        <v>14.669454432009447</v>
      </c>
      <c r="N12" s="138">
        <f t="shared" si="3"/>
        <v>13.802620457495667</v>
      </c>
      <c r="O12" s="138">
        <f t="shared" si="3"/>
        <v>15.558226852178624</v>
      </c>
      <c r="P12" s="138">
        <f t="shared" si="3"/>
        <v>18.140000971569012</v>
      </c>
      <c r="Q12" s="138">
        <f t="shared" si="3"/>
        <v>21.347446886365436</v>
      </c>
    </row>
    <row r="13" spans="1:17" ht="11.45" customHeight="1" x14ac:dyDescent="0.25">
      <c r="A13" s="95" t="s">
        <v>126</v>
      </c>
      <c r="B13" s="20">
        <v>11.25546269239573</v>
      </c>
      <c r="C13" s="20">
        <v>11.602722088160968</v>
      </c>
      <c r="D13" s="20">
        <v>8.0389634482677899</v>
      </c>
      <c r="E13" s="20">
        <v>7.6704799184747063</v>
      </c>
      <c r="F13" s="20">
        <v>6.8967840137370118</v>
      </c>
      <c r="G13" s="20">
        <v>9.9050174964957503</v>
      </c>
      <c r="H13" s="20">
        <v>10.803761484928836</v>
      </c>
      <c r="I13" s="20">
        <v>10.735474314983124</v>
      </c>
      <c r="J13" s="20">
        <v>9.6050024560211078</v>
      </c>
      <c r="K13" s="20">
        <v>6.8579949386056622</v>
      </c>
      <c r="L13" s="20">
        <v>8.1048637375093922</v>
      </c>
      <c r="M13" s="20">
        <v>6.6379487129189183</v>
      </c>
      <c r="N13" s="20">
        <v>5.5517840581628741</v>
      </c>
      <c r="O13" s="20">
        <v>5.499439024172144</v>
      </c>
      <c r="P13" s="20">
        <v>5.6524197615900764</v>
      </c>
      <c r="Q13" s="20">
        <v>6.0088171397926162</v>
      </c>
    </row>
    <row r="14" spans="1:17" ht="11.45" customHeight="1" x14ac:dyDescent="0.25">
      <c r="A14" s="93" t="s">
        <v>125</v>
      </c>
      <c r="B14" s="69">
        <v>4.9647458055289944</v>
      </c>
      <c r="C14" s="69">
        <v>5.430434467424976</v>
      </c>
      <c r="D14" s="69">
        <v>5.1626267606399212</v>
      </c>
      <c r="E14" s="69">
        <v>5.207342232750868</v>
      </c>
      <c r="F14" s="69">
        <v>7.5591181414769206</v>
      </c>
      <c r="G14" s="69">
        <v>8.9351703505640128</v>
      </c>
      <c r="H14" s="69">
        <v>9.716773452182645</v>
      </c>
      <c r="I14" s="69">
        <v>11.110158047935435</v>
      </c>
      <c r="J14" s="69">
        <v>9.3399449227329203</v>
      </c>
      <c r="K14" s="69">
        <v>5.9564773773709927</v>
      </c>
      <c r="L14" s="69">
        <v>9.1778588538672103</v>
      </c>
      <c r="M14" s="69">
        <v>8.0315057190905286</v>
      </c>
      <c r="N14" s="69">
        <v>8.250836399332794</v>
      </c>
      <c r="O14" s="69">
        <v>10.05878782800648</v>
      </c>
      <c r="P14" s="69">
        <v>12.487581209978936</v>
      </c>
      <c r="Q14" s="69">
        <v>15.338629746572821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634.16382289000751</v>
      </c>
      <c r="C18" s="68">
        <f>IF(C7=0,"",C7/TrAvia_act!C12*100)</f>
        <v>651.79674701693068</v>
      </c>
      <c r="D18" s="68">
        <f>IF(D7=0,"",D7/TrAvia_act!D12*100)</f>
        <v>624.04361748191457</v>
      </c>
      <c r="E18" s="68">
        <f>IF(E7=0,"",E7/TrAvia_act!E12*100)</f>
        <v>590.14690338809373</v>
      </c>
      <c r="F18" s="68">
        <f>IF(F7=0,"",F7/TrAvia_act!F12*100)</f>
        <v>551.70855017583187</v>
      </c>
      <c r="G18" s="68">
        <f>IF(G7=0,"",G7/TrAvia_act!G12*100)</f>
        <v>594.45888232950335</v>
      </c>
      <c r="H18" s="68">
        <f>IF(H7=0,"",H7/TrAvia_act!H12*100)</f>
        <v>522.01075232444487</v>
      </c>
      <c r="I18" s="68">
        <f>IF(I7=0,"",I7/TrAvia_act!I12*100)</f>
        <v>541.21635018586289</v>
      </c>
      <c r="J18" s="68">
        <f>IF(J7=0,"",J7/TrAvia_act!J12*100)</f>
        <v>500.19479402521438</v>
      </c>
      <c r="K18" s="68">
        <f>IF(K7=0,"",K7/TrAvia_act!K12*100)</f>
        <v>414.332113884622</v>
      </c>
      <c r="L18" s="68">
        <f>IF(L7=0,"",L7/TrAvia_act!L12*100)</f>
        <v>533.70012424526919</v>
      </c>
      <c r="M18" s="68">
        <f>IF(M7=0,"",M7/TrAvia_act!M12*100)</f>
        <v>497.16291198519735</v>
      </c>
      <c r="N18" s="68">
        <f>IF(N7=0,"",N7/TrAvia_act!N12*100)</f>
        <v>414.67897973900961</v>
      </c>
      <c r="O18" s="68">
        <f>IF(O7=0,"",O7/TrAvia_act!O12*100)</f>
        <v>445.77640079808447</v>
      </c>
      <c r="P18" s="68">
        <f>IF(P7=0,"",P7/TrAvia_act!P12*100)</f>
        <v>487.13757414235567</v>
      </c>
      <c r="Q18" s="68">
        <f>IF(Q7=0,"",Q7/TrAvia_act!Q12*100)</f>
        <v>508.34201930869068</v>
      </c>
    </row>
    <row r="19" spans="1:17" ht="11.45" customHeight="1" x14ac:dyDescent="0.25">
      <c r="A19" s="130" t="s">
        <v>39</v>
      </c>
      <c r="B19" s="134">
        <f>IF(B8=0,"",B8/TrAvia_act!B13*100)</f>
        <v>630.52743688420333</v>
      </c>
      <c r="C19" s="134">
        <f>IF(C8=0,"",C8/TrAvia_act!C13*100)</f>
        <v>648.03016113890146</v>
      </c>
      <c r="D19" s="134">
        <f>IF(D8=0,"",D8/TrAvia_act!D13*100)</f>
        <v>621.78759815527519</v>
      </c>
      <c r="E19" s="134">
        <f>IF(E8=0,"",E8/TrAvia_act!E13*100)</f>
        <v>588.17952481584643</v>
      </c>
      <c r="F19" s="134">
        <f>IF(F8=0,"",F8/TrAvia_act!F13*100)</f>
        <v>550.1551803897737</v>
      </c>
      <c r="G19" s="134">
        <f>IF(G8=0,"",G8/TrAvia_act!G13*100)</f>
        <v>592.22646429027338</v>
      </c>
      <c r="H19" s="134">
        <f>IF(H8=0,"",H8/TrAvia_act!H13*100)</f>
        <v>520.03596174945062</v>
      </c>
      <c r="I19" s="134">
        <f>IF(I8=0,"",I8/TrAvia_act!I13*100)</f>
        <v>539.39837890085994</v>
      </c>
      <c r="J19" s="134">
        <f>IF(J8=0,"",J8/TrAvia_act!J13*100)</f>
        <v>498.73561934704196</v>
      </c>
      <c r="K19" s="134">
        <f>IF(K8=0,"",K8/TrAvia_act!K13*100)</f>
        <v>413.24130775589936</v>
      </c>
      <c r="L19" s="134">
        <f>IF(L8=0,"",L8/TrAvia_act!L13*100)</f>
        <v>532.70075136974629</v>
      </c>
      <c r="M19" s="134">
        <f>IF(M8=0,"",M8/TrAvia_act!M13*100)</f>
        <v>496.43587394775983</v>
      </c>
      <c r="N19" s="134">
        <f>IF(N8=0,"",N8/TrAvia_act!N13*100)</f>
        <v>414.29952207098199</v>
      </c>
      <c r="O19" s="134">
        <f>IF(O8=0,"",O8/TrAvia_act!O13*100)</f>
        <v>445.68838209614728</v>
      </c>
      <c r="P19" s="134">
        <f>IF(P8=0,"",P8/TrAvia_act!P13*100)</f>
        <v>487.28386773425854</v>
      </c>
      <c r="Q19" s="134">
        <f>IF(Q8=0,"",Q8/TrAvia_act!Q13*100)</f>
        <v>508.7049471715863</v>
      </c>
    </row>
    <row r="20" spans="1:17" ht="11.45" customHeight="1" x14ac:dyDescent="0.25">
      <c r="A20" s="116" t="s">
        <v>23</v>
      </c>
      <c r="B20" s="77">
        <f>IF(B9=0,"",B9/TrAvia_act!B14*100)</f>
        <v>870.3882195477363</v>
      </c>
      <c r="C20" s="77">
        <f>IF(C9=0,"",C9/TrAvia_act!C14*100)</f>
        <v>847.42919901344806</v>
      </c>
      <c r="D20" s="77">
        <f>IF(D9=0,"",D9/TrAvia_act!D14*100)</f>
        <v>849.68356291165253</v>
      </c>
      <c r="E20" s="77">
        <f>IF(E9=0,"",E9/TrAvia_act!E14*100)</f>
        <v>846.29434609434065</v>
      </c>
      <c r="F20" s="77">
        <f>IF(F9=0,"",F9/TrAvia_act!F14*100)</f>
        <v>837.72115130875432</v>
      </c>
      <c r="G20" s="77">
        <f>IF(G9=0,"",G9/TrAvia_act!G14*100)</f>
        <v>830.29187135014956</v>
      </c>
      <c r="H20" s="77">
        <f>IF(H9=0,"",H9/TrAvia_act!H14*100)</f>
        <v>824.00815961825504</v>
      </c>
      <c r="I20" s="77">
        <f>IF(I9=0,"",I9/TrAvia_act!I14*100)</f>
        <v>829.05287413981205</v>
      </c>
      <c r="J20" s="77">
        <f>IF(J9=0,"",J9/TrAvia_act!J14*100)</f>
        <v>831.71622513307511</v>
      </c>
      <c r="K20" s="77">
        <f>IF(K9=0,"",K9/TrAvia_act!K14*100)</f>
        <v>825.34479016769978</v>
      </c>
      <c r="L20" s="77">
        <f>IF(L9=0,"",L9/TrAvia_act!L14*100)</f>
        <v>840.72800801223445</v>
      </c>
      <c r="M20" s="77">
        <f>IF(M9=0,"",M9/TrAvia_act!M14*100)</f>
        <v>808.47803175056731</v>
      </c>
      <c r="N20" s="77">
        <f>IF(N9=0,"",N9/TrAvia_act!N14*100)</f>
        <v>811.38730626176675</v>
      </c>
      <c r="O20" s="77">
        <f>IF(O9=0,"",O9/TrAvia_act!O14*100)</f>
        <v>853.24282079737236</v>
      </c>
      <c r="P20" s="77">
        <f>IF(P9=0,"",P9/TrAvia_act!P14*100)</f>
        <v>906.65715986062742</v>
      </c>
      <c r="Q20" s="77">
        <f>IF(Q9=0,"",Q9/TrAvia_act!Q14*100)</f>
        <v>886.52714692256586</v>
      </c>
    </row>
    <row r="21" spans="1:17" ht="11.45" customHeight="1" x14ac:dyDescent="0.25">
      <c r="A21" s="116" t="s">
        <v>127</v>
      </c>
      <c r="B21" s="77">
        <f>IF(B10=0,"",B10/TrAvia_act!B15*100)</f>
        <v>659.99811702225452</v>
      </c>
      <c r="C21" s="77">
        <f>IF(C10=0,"",C10/TrAvia_act!C15*100)</f>
        <v>721.0449947264442</v>
      </c>
      <c r="D21" s="77">
        <f>IF(D10=0,"",D10/TrAvia_act!D15*100)</f>
        <v>699.38509781334437</v>
      </c>
      <c r="E21" s="77">
        <f>IF(E10=0,"",E10/TrAvia_act!E15*100)</f>
        <v>656.07182438555776</v>
      </c>
      <c r="F21" s="77">
        <f>IF(F10=0,"",F10/TrAvia_act!F15*100)</f>
        <v>603.033772345437</v>
      </c>
      <c r="G21" s="77">
        <f>IF(G10=0,"",G10/TrAvia_act!G15*100)</f>
        <v>644.30410107847172</v>
      </c>
      <c r="H21" s="77">
        <f>IF(H10=0,"",H10/TrAvia_act!H15*100)</f>
        <v>562.37697962769357</v>
      </c>
      <c r="I21" s="77">
        <f>IF(I10=0,"",I10/TrAvia_act!I15*100)</f>
        <v>588.40725435453032</v>
      </c>
      <c r="J21" s="77">
        <f>IF(J10=0,"",J10/TrAvia_act!J15*100)</f>
        <v>529.64965171623874</v>
      </c>
      <c r="K21" s="77">
        <f>IF(K10=0,"",K10/TrAvia_act!K15*100)</f>
        <v>424.04555078075498</v>
      </c>
      <c r="L21" s="77">
        <f>IF(L10=0,"",L10/TrAvia_act!L15*100)</f>
        <v>557.08125275445173</v>
      </c>
      <c r="M21" s="77">
        <f>IF(M10=0,"",M10/TrAvia_act!M15*100)</f>
        <v>526.17533611691124</v>
      </c>
      <c r="N21" s="77">
        <f>IF(N10=0,"",N10/TrAvia_act!N15*100)</f>
        <v>439.08604620212276</v>
      </c>
      <c r="O21" s="77">
        <f>IF(O10=0,"",O10/TrAvia_act!O15*100)</f>
        <v>471.49425145371441</v>
      </c>
      <c r="P21" s="77">
        <f>IF(P10=0,"",P10/TrAvia_act!P15*100)</f>
        <v>517.04010190527447</v>
      </c>
      <c r="Q21" s="77">
        <f>IF(Q10=0,"",Q10/TrAvia_act!Q15*100)</f>
        <v>539.4971056232007</v>
      </c>
    </row>
    <row r="22" spans="1:17" ht="11.45" customHeight="1" x14ac:dyDescent="0.25">
      <c r="A22" s="116" t="s">
        <v>125</v>
      </c>
      <c r="B22" s="77">
        <f>IF(B11=0,"",B11/TrAvia_act!B16*100)</f>
        <v>543.58254446637511</v>
      </c>
      <c r="C22" s="77">
        <f>IF(C11=0,"",C11/TrAvia_act!C16*100)</f>
        <v>507.43338301384074</v>
      </c>
      <c r="D22" s="77">
        <f>IF(D11=0,"",D11/TrAvia_act!D16*100)</f>
        <v>481.98580020199461</v>
      </c>
      <c r="E22" s="77">
        <f>IF(E11=0,"",E11/TrAvia_act!E16*100)</f>
        <v>448.64401762203789</v>
      </c>
      <c r="F22" s="77">
        <f>IF(F11=0,"",F11/TrAvia_act!F16*100)</f>
        <v>431.18088008251851</v>
      </c>
      <c r="G22" s="77">
        <f>IF(G11=0,"",G11/TrAvia_act!G16*100)</f>
        <v>459.3069125312752</v>
      </c>
      <c r="H22" s="77">
        <f>IF(H11=0,"",H11/TrAvia_act!H16*100)</f>
        <v>403.92301617095018</v>
      </c>
      <c r="I22" s="77">
        <f>IF(I11=0,"",I11/TrAvia_act!I16*100)</f>
        <v>417.1354839828486</v>
      </c>
      <c r="J22" s="77">
        <f>IF(J11=0,"",J11/TrAvia_act!J16*100)</f>
        <v>408.37544664805023</v>
      </c>
      <c r="K22" s="77">
        <f>IF(K11=0,"",K11/TrAvia_act!K16*100)</f>
        <v>333.95138495935208</v>
      </c>
      <c r="L22" s="77">
        <f>IF(L11=0,"",L11/TrAvia_act!L16*100)</f>
        <v>455.90172441453529</v>
      </c>
      <c r="M22" s="77">
        <f>IF(M11=0,"",M11/TrAvia_act!M16*100)</f>
        <v>415.19138382144558</v>
      </c>
      <c r="N22" s="77">
        <f>IF(N11=0,"",N11/TrAvia_act!N16*100)</f>
        <v>349.51242498433101</v>
      </c>
      <c r="O22" s="77">
        <f>IF(O11=0,"",O11/TrAvia_act!O16*100)</f>
        <v>381.83562265788117</v>
      </c>
      <c r="P22" s="77">
        <f>IF(P11=0,"",P11/TrAvia_act!P16*100)</f>
        <v>420.40450426959694</v>
      </c>
      <c r="Q22" s="77">
        <f>IF(Q11=0,"",Q11/TrAvia_act!Q16*100)</f>
        <v>444.53270956599277</v>
      </c>
    </row>
    <row r="23" spans="1:17" ht="11.45" customHeight="1" x14ac:dyDescent="0.25">
      <c r="A23" s="128" t="s">
        <v>18</v>
      </c>
      <c r="B23" s="133">
        <f>IF(B12=0,"",B12/TrAvia_act!B17*100)</f>
        <v>811.16022451069614</v>
      </c>
      <c r="C23" s="133">
        <f>IF(C12=0,"",C12/TrAvia_act!C17*100)</f>
        <v>871.7317064200372</v>
      </c>
      <c r="D23" s="133">
        <f>IF(D12=0,"",D12/TrAvia_act!D17*100)</f>
        <v>796.9681780745392</v>
      </c>
      <c r="E23" s="133">
        <f>IF(E12=0,"",E12/TrAvia_act!E17*100)</f>
        <v>738.1127953137169</v>
      </c>
      <c r="F23" s="133">
        <f>IF(F12=0,"",F12/TrAvia_act!F17*100)</f>
        <v>643.33969281051759</v>
      </c>
      <c r="G23" s="133">
        <f>IF(G12=0,"",G12/TrAvia_act!G17*100)</f>
        <v>715.03802121783156</v>
      </c>
      <c r="H23" s="133">
        <f>IF(H12=0,"",H12/TrAvia_act!H17*100)</f>
        <v>622.57029999987014</v>
      </c>
      <c r="I23" s="133">
        <f>IF(I12=0,"",I12/TrAvia_act!I17*100)</f>
        <v>643.02693885022916</v>
      </c>
      <c r="J23" s="133">
        <f>IF(J12=0,"",J12/TrAvia_act!J17*100)</f>
        <v>586.88384372366886</v>
      </c>
      <c r="K23" s="133">
        <f>IF(K12=0,"",K12/TrAvia_act!K17*100)</f>
        <v>471.4978253169856</v>
      </c>
      <c r="L23" s="133">
        <f>IF(L12=0,"",L12/TrAvia_act!L17*100)</f>
        <v>581.11519057423334</v>
      </c>
      <c r="M23" s="133">
        <f>IF(M12=0,"",M12/TrAvia_act!M17*100)</f>
        <v>533.7645099444934</v>
      </c>
      <c r="N23" s="133">
        <f>IF(N12=0,"",N12/TrAvia_act!N17*100)</f>
        <v>431.12886404889912</v>
      </c>
      <c r="O23" s="133">
        <f>IF(O12=0,"",O12/TrAvia_act!O17*100)</f>
        <v>449.39506551292101</v>
      </c>
      <c r="P23" s="133">
        <f>IF(P12=0,"",P12/TrAvia_act!P17*100)</f>
        <v>481.307943895861</v>
      </c>
      <c r="Q23" s="133">
        <f>IF(Q12=0,"",Q12/TrAvia_act!Q17*100)</f>
        <v>494.69369970649603</v>
      </c>
    </row>
    <row r="24" spans="1:17" ht="11.45" customHeight="1" x14ac:dyDescent="0.25">
      <c r="A24" s="95" t="s">
        <v>126</v>
      </c>
      <c r="B24" s="75">
        <f>IF(B13=0,"",B13/TrAvia_act!B18*100)</f>
        <v>964.86577769037842</v>
      </c>
      <c r="C24" s="75">
        <f>IF(C13=0,"",C13/TrAvia_act!C18*100)</f>
        <v>1039.2597852660233</v>
      </c>
      <c r="D24" s="75">
        <f>IF(D13=0,"",D13/TrAvia_act!D18*100)</f>
        <v>980.70688895486171</v>
      </c>
      <c r="E24" s="75">
        <f>IF(E13=0,"",E13/TrAvia_act!E18*100)</f>
        <v>913.36659089385626</v>
      </c>
      <c r="F24" s="75">
        <f>IF(F13=0,"",F13/TrAvia_act!F18*100)</f>
        <v>842.84106164664104</v>
      </c>
      <c r="G24" s="75">
        <f>IF(G13=0,"",G13/TrAvia_act!G18*100)</f>
        <v>941.53086639957644</v>
      </c>
      <c r="H24" s="75">
        <f>IF(H13=0,"",H13/TrAvia_act!H18*100)</f>
        <v>828.21262245272533</v>
      </c>
      <c r="I24" s="75">
        <f>IF(I13=0,"",I13/TrAvia_act!I18*100)</f>
        <v>864.29253301358108</v>
      </c>
      <c r="J24" s="75">
        <f>IF(J13=0,"",J13/TrAvia_act!J18*100)</f>
        <v>784.15728412476631</v>
      </c>
      <c r="K24" s="75">
        <f>IF(K13=0,"",K13/TrAvia_act!K18*100)</f>
        <v>617.42445578307809</v>
      </c>
      <c r="L24" s="75">
        <f>IF(L13=0,"",L13/TrAvia_act!L18*100)</f>
        <v>762.36777681993374</v>
      </c>
      <c r="M24" s="75">
        <f>IF(M13=0,"",M13/TrAvia_act!M18*100)</f>
        <v>711.63110258180859</v>
      </c>
      <c r="N24" s="75">
        <f>IF(N13=0,"",N13/TrAvia_act!N18*100)</f>
        <v>583.20837286636231</v>
      </c>
      <c r="O24" s="75">
        <f>IF(O13=0,"",O13/TrAvia_act!O18*100)</f>
        <v>616.21065127031272</v>
      </c>
      <c r="P24" s="75">
        <f>IF(P13=0,"",P13/TrAvia_act!P18*100)</f>
        <v>668.43865819980147</v>
      </c>
      <c r="Q24" s="75">
        <f>IF(Q13=0,"",Q13/TrAvia_act!Q18*100)</f>
        <v>697.22015941573284</v>
      </c>
    </row>
    <row r="25" spans="1:17" ht="11.45" customHeight="1" x14ac:dyDescent="0.25">
      <c r="A25" s="93" t="s">
        <v>125</v>
      </c>
      <c r="B25" s="74">
        <f>IF(B14=0,"",B14/TrAvia_act!B19*100)</f>
        <v>595.93692458287273</v>
      </c>
      <c r="C25" s="74">
        <f>IF(C14=0,"",C14/TrAvia_act!C19*100)</f>
        <v>648.40710645628553</v>
      </c>
      <c r="D25" s="74">
        <f>IF(D14=0,"",D14/TrAvia_act!D19*100)</f>
        <v>616.97426647276461</v>
      </c>
      <c r="E25" s="74">
        <f>IF(E14=0,"",E14/TrAvia_act!E19*100)</f>
        <v>575.46515741007602</v>
      </c>
      <c r="F25" s="74">
        <f>IF(F14=0,"",F14/TrAvia_act!F19*100)</f>
        <v>529.07913895077877</v>
      </c>
      <c r="G25" s="74">
        <f>IF(G14=0,"",G14/TrAvia_act!G19*100)</f>
        <v>564.50271496968321</v>
      </c>
      <c r="H25" s="74">
        <f>IF(H14=0,"",H14/TrAvia_act!H19*100)</f>
        <v>487.87993674924735</v>
      </c>
      <c r="I25" s="74">
        <f>IF(I14=0,"",I14/TrAvia_act!I19*100)</f>
        <v>515.50450512407929</v>
      </c>
      <c r="J25" s="74">
        <f>IF(J14=0,"",J14/TrAvia_act!J19*100)</f>
        <v>466.25699928070208</v>
      </c>
      <c r="K25" s="74">
        <f>IF(K14=0,"",K14/TrAvia_act!K19*100)</f>
        <v>370.639803221009</v>
      </c>
      <c r="L25" s="74">
        <f>IF(L14=0,"",L14/TrAvia_act!L19*100)</f>
        <v>480.2787714234687</v>
      </c>
      <c r="M25" s="74">
        <f>IF(M14=0,"",M14/TrAvia_act!M19*100)</f>
        <v>442.38012539358004</v>
      </c>
      <c r="N25" s="74">
        <f>IF(N14=0,"",N14/TrAvia_act!N19*100)</f>
        <v>366.77416325426037</v>
      </c>
      <c r="O25" s="74">
        <f>IF(O14=0,"",O14/TrAvia_act!O19*100)</f>
        <v>391.45697206122901</v>
      </c>
      <c r="P25" s="74">
        <f>IF(P14=0,"",P14/TrAvia_act!P19*100)</f>
        <v>427.17679440982232</v>
      </c>
      <c r="Q25" s="74">
        <f>IF(Q14=0,"",Q14/TrAvia_act!Q19*100)</f>
        <v>444.15241400584728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63.676675941321207</v>
      </c>
      <c r="C28" s="134">
        <f>IF(C8=0,"",C8/TrAvia_act!C4*1000)</f>
        <v>63.817716455533009</v>
      </c>
      <c r="D28" s="134">
        <f>IF(D8=0,"",D8/TrAvia_act!D4*1000)</f>
        <v>61.222956458192378</v>
      </c>
      <c r="E28" s="134">
        <f>IF(E8=0,"",E8/TrAvia_act!E4*1000)</f>
        <v>58.487011734163723</v>
      </c>
      <c r="F28" s="134">
        <f>IF(F8=0,"",F8/TrAvia_act!F4*1000)</f>
        <v>51.541648046011034</v>
      </c>
      <c r="G28" s="134">
        <f>IF(G8=0,"",G8/TrAvia_act!G4*1000)</f>
        <v>51.161110834817713</v>
      </c>
      <c r="H28" s="134">
        <f>IF(H8=0,"",H8/TrAvia_act!H4*1000)</f>
        <v>45.924067269890713</v>
      </c>
      <c r="I28" s="134">
        <f>IF(I8=0,"",I8/TrAvia_act!I4*1000)</f>
        <v>47.6329738502154</v>
      </c>
      <c r="J28" s="134">
        <f>IF(J8=0,"",J8/TrAvia_act!J4*1000)</f>
        <v>45.806774167809799</v>
      </c>
      <c r="K28" s="134">
        <f>IF(K8=0,"",K8/TrAvia_act!K4*1000)</f>
        <v>37.2483015823668</v>
      </c>
      <c r="L28" s="134">
        <f>IF(L8=0,"",L8/TrAvia_act!L4*1000)</f>
        <v>46.907220765406208</v>
      </c>
      <c r="M28" s="134">
        <f>IF(M8=0,"",M8/TrAvia_act!M4*1000)</f>
        <v>42.132443121010915</v>
      </c>
      <c r="N28" s="134">
        <f>IF(N8=0,"",N8/TrAvia_act!N4*1000)</f>
        <v>34.328990006021264</v>
      </c>
      <c r="O28" s="134">
        <f>IF(O8=0,"",O8/TrAvia_act!O4*1000)</f>
        <v>35.518861135797891</v>
      </c>
      <c r="P28" s="134">
        <f>IF(P8=0,"",P8/TrAvia_act!P4*1000)</f>
        <v>37.999664015446655</v>
      </c>
      <c r="Q28" s="134">
        <f>IF(Q8=0,"",Q8/TrAvia_act!Q4*1000)</f>
        <v>37.72352792186701</v>
      </c>
    </row>
    <row r="29" spans="1:17" ht="11.45" customHeight="1" x14ac:dyDescent="0.25">
      <c r="A29" s="116" t="s">
        <v>23</v>
      </c>
      <c r="B29" s="77">
        <f>IF(B9=0,"",B9/TrAvia_act!B5*1000)</f>
        <v>97.870548008340464</v>
      </c>
      <c r="C29" s="77">
        <f>IF(C9=0,"",C9/TrAvia_act!C5*1000)</f>
        <v>96.761390548116566</v>
      </c>
      <c r="D29" s="77">
        <f>IF(D9=0,"",D9/TrAvia_act!D5*1000)</f>
        <v>96.440993153872483</v>
      </c>
      <c r="E29" s="77">
        <f>IF(E9=0,"",E9/TrAvia_act!E5*1000)</f>
        <v>94.365646937363309</v>
      </c>
      <c r="F29" s="77">
        <f>IF(F9=0,"",F9/TrAvia_act!F5*1000)</f>
        <v>89.437093199045876</v>
      </c>
      <c r="G29" s="77">
        <f>IF(G9=0,"",G9/TrAvia_act!G5*1000)</f>
        <v>86.216588277391239</v>
      </c>
      <c r="H29" s="77">
        <f>IF(H9=0,"",H9/TrAvia_act!H5*1000)</f>
        <v>86.588758425119437</v>
      </c>
      <c r="I29" s="77">
        <f>IF(I9=0,"",I9/TrAvia_act!I5*1000)</f>
        <v>85.517843579368488</v>
      </c>
      <c r="J29" s="77">
        <f>IF(J9=0,"",J9/TrAvia_act!J5*1000)</f>
        <v>87.444156619176766</v>
      </c>
      <c r="K29" s="77">
        <f>IF(K9=0,"",K9/TrAvia_act!K5*1000)</f>
        <v>86.390566352269403</v>
      </c>
      <c r="L29" s="77">
        <f>IF(L9=0,"",L9/TrAvia_act!L5*1000)</f>
        <v>85.433882918180501</v>
      </c>
      <c r="M29" s="77">
        <f>IF(M9=0,"",M9/TrAvia_act!M5*1000)</f>
        <v>79.040615490235737</v>
      </c>
      <c r="N29" s="77">
        <f>IF(N9=0,"",N9/TrAvia_act!N5*1000)</f>
        <v>77.133110968204306</v>
      </c>
      <c r="O29" s="77">
        <f>IF(O9=0,"",O9/TrAvia_act!O5*1000)</f>
        <v>79.174912216134302</v>
      </c>
      <c r="P29" s="77">
        <f>IF(P9=0,"",P9/TrAvia_act!P5*1000)</f>
        <v>78.800332575130653</v>
      </c>
      <c r="Q29" s="77">
        <f>IF(Q9=0,"",Q9/TrAvia_act!Q5*1000)</f>
        <v>72.130581621212499</v>
      </c>
    </row>
    <row r="30" spans="1:17" ht="11.45" customHeight="1" x14ac:dyDescent="0.25">
      <c r="A30" s="116" t="s">
        <v>127</v>
      </c>
      <c r="B30" s="77">
        <f>IF(B10=0,"",B10/TrAvia_act!B6*1000)</f>
        <v>73.437046609871189</v>
      </c>
      <c r="C30" s="77">
        <f>IF(C10=0,"",C10/TrAvia_act!C6*1000)</f>
        <v>80.168031970713542</v>
      </c>
      <c r="D30" s="77">
        <f>IF(D10=0,"",D10/TrAvia_act!D6*1000)</f>
        <v>77.053854630951207</v>
      </c>
      <c r="E30" s="77">
        <f>IF(E10=0,"",E10/TrAvia_act!E6*1000)</f>
        <v>71.739377229174977</v>
      </c>
      <c r="F30" s="77">
        <f>IF(F10=0,"",F10/TrAvia_act!F6*1000)</f>
        <v>62.997619255030997</v>
      </c>
      <c r="G30" s="77">
        <f>IF(G10=0,"",G10/TrAvia_act!G6*1000)</f>
        <v>64.131372416599419</v>
      </c>
      <c r="H30" s="77">
        <f>IF(H10=0,"",H10/TrAvia_act!H6*1000)</f>
        <v>56.428574469122601</v>
      </c>
      <c r="I30" s="77">
        <f>IF(I10=0,"",I10/TrAvia_act!I6*1000)</f>
        <v>58.119024741055334</v>
      </c>
      <c r="J30" s="77">
        <f>IF(J10=0,"",J10/TrAvia_act!J6*1000)</f>
        <v>53.786527981219173</v>
      </c>
      <c r="K30" s="77">
        <f>IF(K10=0,"",K10/TrAvia_act!K6*1000)</f>
        <v>42.648089858555032</v>
      </c>
      <c r="L30" s="77">
        <f>IF(L10=0,"",L10/TrAvia_act!L6*1000)</f>
        <v>54.533548210001058</v>
      </c>
      <c r="M30" s="77">
        <f>IF(M10=0,"",M10/TrAvia_act!M6*1000)</f>
        <v>49.373580084245113</v>
      </c>
      <c r="N30" s="77">
        <f>IF(N10=0,"",N10/TrAvia_act!N6*1000)</f>
        <v>41.120174916014022</v>
      </c>
      <c r="O30" s="77">
        <f>IF(O10=0,"",O10/TrAvia_act!O6*1000)</f>
        <v>42.868115565210083</v>
      </c>
      <c r="P30" s="77">
        <f>IF(P10=0,"",P10/TrAvia_act!P6*1000)</f>
        <v>45.734724399068845</v>
      </c>
      <c r="Q30" s="77">
        <f>IF(Q10=0,"",Q10/TrAvia_act!Q6*1000)</f>
        <v>45.235780258955955</v>
      </c>
    </row>
    <row r="31" spans="1:17" ht="11.45" customHeight="1" x14ac:dyDescent="0.25">
      <c r="A31" s="116" t="s">
        <v>125</v>
      </c>
      <c r="B31" s="77">
        <f>IF(B11=0,"",B11/TrAvia_act!B7*1000)</f>
        <v>44.313014698695234</v>
      </c>
      <c r="C31" s="77">
        <f>IF(C11=0,"",C11/TrAvia_act!C7*1000)</f>
        <v>41.208774737913537</v>
      </c>
      <c r="D31" s="77">
        <f>IF(D11=0,"",D11/TrAvia_act!D7*1000)</f>
        <v>40.051781807613054</v>
      </c>
      <c r="E31" s="77">
        <f>IF(E11=0,"",E11/TrAvia_act!E7*1000)</f>
        <v>37.866653109712871</v>
      </c>
      <c r="F31" s="77">
        <f>IF(F11=0,"",F11/TrAvia_act!F7*1000)</f>
        <v>33.172525090456844</v>
      </c>
      <c r="G31" s="77">
        <f>IF(G11=0,"",G11/TrAvia_act!G7*1000)</f>
        <v>30.093029470414514</v>
      </c>
      <c r="H31" s="77">
        <f>IF(H11=0,"",H11/TrAvia_act!H7*1000)</f>
        <v>27.580569673265622</v>
      </c>
      <c r="I31" s="77">
        <f>IF(I11=0,"",I11/TrAvia_act!I7*1000)</f>
        <v>29.560730972678549</v>
      </c>
      <c r="J31" s="77">
        <f>IF(J11=0,"",J11/TrAvia_act!J7*1000)</f>
        <v>30.0115111199508</v>
      </c>
      <c r="K31" s="77">
        <f>IF(K11=0,"",K11/TrAvia_act!K7*1000)</f>
        <v>19.520871591005299</v>
      </c>
      <c r="L31" s="77">
        <f>IF(L11=0,"",L11/TrAvia_act!L7*1000)</f>
        <v>31.304144856241479</v>
      </c>
      <c r="M31" s="77">
        <f>IF(M11=0,"",M11/TrAvia_act!M7*1000)</f>
        <v>28.118156955767187</v>
      </c>
      <c r="N31" s="77">
        <f>IF(N11=0,"",N11/TrAvia_act!N7*1000)</f>
        <v>22.384287512040274</v>
      </c>
      <c r="O31" s="77">
        <f>IF(O11=0,"",O11/TrAvia_act!O7*1000)</f>
        <v>23.451175933239771</v>
      </c>
      <c r="P31" s="77">
        <f>IF(P11=0,"",P11/TrAvia_act!P7*1000)</f>
        <v>26.004082428206477</v>
      </c>
      <c r="Q31" s="77">
        <f>IF(Q11=0,"",Q11/TrAvia_act!Q7*1000)</f>
        <v>26.659383996013045</v>
      </c>
    </row>
    <row r="32" spans="1:17" ht="11.45" customHeight="1" x14ac:dyDescent="0.25">
      <c r="A32" s="128" t="s">
        <v>36</v>
      </c>
      <c r="B32" s="133">
        <f>IF(B12=0,"",B12/TrAvia_act!B8*1000)</f>
        <v>236.54226351406567</v>
      </c>
      <c r="C32" s="133">
        <f>IF(C12=0,"",C12/TrAvia_act!C8*1000)</f>
        <v>249.75289874327964</v>
      </c>
      <c r="D32" s="133">
        <f>IF(D12=0,"",D12/TrAvia_act!D8*1000)</f>
        <v>210.47428614472508</v>
      </c>
      <c r="E32" s="133">
        <f>IF(E12=0,"",E12/TrAvia_act!E8*1000)</f>
        <v>193.02193840434441</v>
      </c>
      <c r="F32" s="133">
        <f>IF(F12=0,"",F12/TrAvia_act!F8*1000)</f>
        <v>151.06780703351231</v>
      </c>
      <c r="G32" s="133">
        <f>IF(G12=0,"",G12/TrAvia_act!G8*1000)</f>
        <v>171.48598362430172</v>
      </c>
      <c r="H32" s="133">
        <f>IF(H12=0,"",H12/TrAvia_act!H8*1000)</f>
        <v>151.22853689961187</v>
      </c>
      <c r="I32" s="133">
        <f>IF(I12=0,"",I12/TrAvia_act!I8*1000)</f>
        <v>152.62223188749897</v>
      </c>
      <c r="J32" s="133">
        <f>IF(J12=0,"",J12/TrAvia_act!J8*1000)</f>
        <v>142.19198320254003</v>
      </c>
      <c r="K32" s="133">
        <f>IF(K12=0,"",K12/TrAvia_act!K8*1000)</f>
        <v>117.71415078123206</v>
      </c>
      <c r="L32" s="133">
        <f>IF(L12=0,"",L12/TrAvia_act!L8*1000)</f>
        <v>135.37435646561968</v>
      </c>
      <c r="M32" s="133">
        <f>IF(M12=0,"",M12/TrAvia_act!M8*1000)</f>
        <v>123.58992629866111</v>
      </c>
      <c r="N32" s="133">
        <f>IF(N12=0,"",N12/TrAvia_act!N8*1000)</f>
        <v>98.937187124939584</v>
      </c>
      <c r="O32" s="133">
        <f>IF(O12=0,"",O12/TrAvia_act!O8*1000)</f>
        <v>104.18440452239452</v>
      </c>
      <c r="P32" s="133">
        <f>IF(P12=0,"",P12/TrAvia_act!P8*1000)</f>
        <v>103.74423572708368</v>
      </c>
      <c r="Q32" s="133">
        <f>IF(Q12=0,"",Q12/TrAvia_act!Q8*1000)</f>
        <v>109.07312549912858</v>
      </c>
    </row>
    <row r="33" spans="1:17" ht="11.45" customHeight="1" x14ac:dyDescent="0.25">
      <c r="A33" s="95" t="s">
        <v>126</v>
      </c>
      <c r="B33" s="75">
        <f>IF(B13=0,"",B13/TrAvia_act!B9*1000)</f>
        <v>471.96788142714121</v>
      </c>
      <c r="C33" s="75">
        <f>IF(C13=0,"",C13/TrAvia_act!C9*1000)</f>
        <v>495.72937205109218</v>
      </c>
      <c r="D33" s="75">
        <f>IF(D13=0,"",D13/TrAvia_act!D9*1000)</f>
        <v>460.66865191440695</v>
      </c>
      <c r="E33" s="75">
        <f>IF(E13=0,"",E13/TrAvia_act!E9*1000)</f>
        <v>423.04337072563885</v>
      </c>
      <c r="F33" s="75">
        <f>IF(F13=0,"",F13/TrAvia_act!F9*1000)</f>
        <v>385.42349879276134</v>
      </c>
      <c r="G33" s="75">
        <f>IF(G13=0,"",G13/TrAvia_act!G9*1000)</f>
        <v>435.08336037389927</v>
      </c>
      <c r="H33" s="75">
        <f>IF(H13=0,"",H13/TrAvia_act!H9*1000)</f>
        <v>398.55600988156772</v>
      </c>
      <c r="I33" s="75">
        <f>IF(I13=0,"",I13/TrAvia_act!I9*1000)</f>
        <v>420.61945116438352</v>
      </c>
      <c r="J33" s="75">
        <f>IF(J13=0,"",J13/TrAvia_act!J9*1000)</f>
        <v>390.5892742894348</v>
      </c>
      <c r="K33" s="75">
        <f>IF(K13=0,"",K13/TrAvia_act!K9*1000)</f>
        <v>302.9573717273617</v>
      </c>
      <c r="L33" s="75">
        <f>IF(L13=0,"",L13/TrAvia_act!L9*1000)</f>
        <v>360.29369147510857</v>
      </c>
      <c r="M33" s="75">
        <f>IF(M13=0,"",M13/TrAvia_act!M9*1000)</f>
        <v>324.38984921231008</v>
      </c>
      <c r="N33" s="75">
        <f>IF(N13=0,"",N13/TrAvia_act!N9*1000)</f>
        <v>268.15628132261031</v>
      </c>
      <c r="O33" s="75">
        <f>IF(O13=0,"",O13/TrAvia_act!O9*1000)</f>
        <v>280.10837692804893</v>
      </c>
      <c r="P33" s="75">
        <f>IF(P13=0,"",P13/TrAvia_act!P9*1000)</f>
        <v>281.40893732265238</v>
      </c>
      <c r="Q33" s="75">
        <f>IF(Q13=0,"",Q13/TrAvia_act!Q9*1000)</f>
        <v>297.40760660335053</v>
      </c>
    </row>
    <row r="34" spans="1:17" ht="11.45" customHeight="1" x14ac:dyDescent="0.25">
      <c r="A34" s="93" t="s">
        <v>125</v>
      </c>
      <c r="B34" s="74">
        <f>IF(B14=0,"",B14/TrAvia_act!B10*1000)</f>
        <v>111.00805310433837</v>
      </c>
      <c r="C34" s="74">
        <f>IF(C14=0,"",C14/TrAvia_act!C10*1000)</f>
        <v>121.22945060047704</v>
      </c>
      <c r="D34" s="74">
        <f>IF(D14=0,"",D14/TrAvia_act!D10*1000)</f>
        <v>114.03471472397898</v>
      </c>
      <c r="E34" s="74">
        <f>IF(E14=0,"",E14/TrAvia_act!E10*1000)</f>
        <v>107.1795541019299</v>
      </c>
      <c r="F34" s="74">
        <f>IF(F14=0,"",F14/TrAvia_act!F10*1000)</f>
        <v>97.164099394879059</v>
      </c>
      <c r="G34" s="74">
        <f>IF(G14=0,"",G14/TrAvia_act!G10*1000)</f>
        <v>102.58694928684118</v>
      </c>
      <c r="H34" s="74">
        <f>IF(H14=0,"",H14/TrAvia_act!H10*1000)</f>
        <v>89.48545032456299</v>
      </c>
      <c r="I34" s="74">
        <f>IF(I14=0,"",I14/TrAvia_act!I10*1000)</f>
        <v>94.464242657395502</v>
      </c>
      <c r="J34" s="74">
        <f>IF(J14=0,"",J14/TrAvia_act!J10*1000)</f>
        <v>85.96839759543289</v>
      </c>
      <c r="K34" s="74">
        <f>IF(K14=0,"",K14/TrAvia_act!K10*1000)</f>
        <v>69.081350167987452</v>
      </c>
      <c r="L34" s="74">
        <f>IF(L14=0,"",L14/TrAvia_act!L10*1000)</f>
        <v>87.266069579248182</v>
      </c>
      <c r="M34" s="74">
        <f>IF(M14=0,"",M14/TrAvia_act!M10*1000)</f>
        <v>81.760829031321478</v>
      </c>
      <c r="N34" s="74">
        <f>IF(N14=0,"",N14/TrAvia_act!N10*1000)</f>
        <v>69.448337299443182</v>
      </c>
      <c r="O34" s="74">
        <f>IF(O14=0,"",O14/TrAvia_act!O10*1000)</f>
        <v>77.554086351070993</v>
      </c>
      <c r="P34" s="74">
        <f>IF(P14=0,"",P14/TrAvia_act!P10*1000)</f>
        <v>80.686352792171306</v>
      </c>
      <c r="Q34" s="74">
        <f>IF(Q14=0,"",Q14/TrAvia_act!Q10*1000)</f>
        <v>87.393198093362599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3988.2297465982019</v>
      </c>
      <c r="C37" s="134">
        <f>IF(C8=0,"",1000000*C8/TrAvia_act!C22)</f>
        <v>4429.7248990127136</v>
      </c>
      <c r="D37" s="134">
        <f>IF(D8=0,"",1000000*D8/TrAvia_act!D22)</f>
        <v>4333.0887265013453</v>
      </c>
      <c r="E37" s="134">
        <f>IF(E8=0,"",1000000*E8/TrAvia_act!E22)</f>
        <v>3973.8303359529109</v>
      </c>
      <c r="F37" s="134">
        <f>IF(F8=0,"",1000000*F8/TrAvia_act!F22)</f>
        <v>3650.4600890303209</v>
      </c>
      <c r="G37" s="134">
        <f>IF(G8=0,"",1000000*G8/TrAvia_act!G22)</f>
        <v>3814.474879931267</v>
      </c>
      <c r="H37" s="134">
        <f>IF(H8=0,"",1000000*H8/TrAvia_act!H22)</f>
        <v>3332.9994961905627</v>
      </c>
      <c r="I37" s="134">
        <f>IF(I8=0,"",1000000*I8/TrAvia_act!I22)</f>
        <v>3554.2057332941345</v>
      </c>
      <c r="J37" s="134">
        <f>IF(J8=0,"",1000000*J8/TrAvia_act!J22)</f>
        <v>3213.6221142541899</v>
      </c>
      <c r="K37" s="134">
        <f>IF(K8=0,"",1000000*K8/TrAvia_act!K22)</f>
        <v>2387.8758156850495</v>
      </c>
      <c r="L37" s="134">
        <f>IF(L8=0,"",1000000*L8/TrAvia_act!L22)</f>
        <v>3432.5086756244827</v>
      </c>
      <c r="M37" s="134">
        <f>IF(M8=0,"",1000000*M8/TrAvia_act!M22)</f>
        <v>3240.8386453914409</v>
      </c>
      <c r="N37" s="134">
        <f>IF(N8=0,"",1000000*N8/TrAvia_act!N22)</f>
        <v>2710.2604484927247</v>
      </c>
      <c r="O37" s="134">
        <f>IF(O8=0,"",1000000*O8/TrAvia_act!O22)</f>
        <v>2965.2184130659971</v>
      </c>
      <c r="P37" s="134">
        <f>IF(P8=0,"",1000000*P8/TrAvia_act!P22)</f>
        <v>3284.6347555006264</v>
      </c>
      <c r="Q37" s="134">
        <f>IF(Q8=0,"",1000000*Q8/TrAvia_act!Q22)</f>
        <v>3462.7041953720013</v>
      </c>
    </row>
    <row r="38" spans="1:17" ht="11.45" customHeight="1" x14ac:dyDescent="0.25">
      <c r="A38" s="116" t="s">
        <v>23</v>
      </c>
      <c r="B38" s="77">
        <f>IF(B9=0,"",1000000*B9/TrAvia_act!B23)</f>
        <v>2291.6652338826389</v>
      </c>
      <c r="C38" s="77">
        <f>IF(C9=0,"",1000000*C9/TrAvia_act!C23)</f>
        <v>2508.6811645036828</v>
      </c>
      <c r="D38" s="77">
        <f>IF(D9=0,"",1000000*D9/TrAvia_act!D23)</f>
        <v>2556.2319351427573</v>
      </c>
      <c r="E38" s="77">
        <f>IF(E9=0,"",1000000*E9/TrAvia_act!E23)</f>
        <v>2280.5516265912306</v>
      </c>
      <c r="F38" s="77">
        <f>IF(F9=0,"",1000000*F9/TrAvia_act!F23)</f>
        <v>2263.9386385426642</v>
      </c>
      <c r="G38" s="77">
        <f>IF(G9=0,"",1000000*G9/TrAvia_act!G23)</f>
        <v>2250.2403641485162</v>
      </c>
      <c r="H38" s="77">
        <f>IF(H9=0,"",1000000*H9/TrAvia_act!H23)</f>
        <v>2239.3920105355573</v>
      </c>
      <c r="I38" s="77">
        <f>IF(I9=0,"",1000000*I9/TrAvia_act!I23)</f>
        <v>2259.5505900075318</v>
      </c>
      <c r="J38" s="77">
        <f>IF(J9=0,"",1000000*J9/TrAvia_act!J23)</f>
        <v>2273.4963938538717</v>
      </c>
      <c r="K38" s="77">
        <f>IF(K9=0,"",1000000*K9/TrAvia_act!K23)</f>
        <v>2262.7435098650044</v>
      </c>
      <c r="L38" s="77">
        <f>IF(L9=0,"",1000000*L9/TrAvia_act!L23)</f>
        <v>2311.9994229717736</v>
      </c>
      <c r="M38" s="77">
        <f>IF(M9=0,"",1000000*M9/TrAvia_act!M23)</f>
        <v>2216.5029381380214</v>
      </c>
      <c r="N38" s="77">
        <f>IF(N9=0,"",1000000*N9/TrAvia_act!N23)</f>
        <v>2217.4817041788124</v>
      </c>
      <c r="O38" s="77">
        <f>IF(O9=0,"",1000000*O9/TrAvia_act!O23)</f>
        <v>2324.5033584654261</v>
      </c>
      <c r="P38" s="77">
        <f>IF(P9=0,"",1000000*P9/TrAvia_act!P23)</f>
        <v>2462.0896217119744</v>
      </c>
      <c r="Q38" s="77">
        <f>IF(Q9=0,"",1000000*Q9/TrAvia_act!Q23)</f>
        <v>2399.7397163572086</v>
      </c>
    </row>
    <row r="39" spans="1:17" ht="11.45" customHeight="1" x14ac:dyDescent="0.25">
      <c r="A39" s="116" t="s">
        <v>127</v>
      </c>
      <c r="B39" s="77">
        <f>IF(B10=0,"",1000000*B10/TrAvia_act!B24)</f>
        <v>3286.7534206684545</v>
      </c>
      <c r="C39" s="77">
        <f>IF(C10=0,"",1000000*C10/TrAvia_act!C24)</f>
        <v>3581.9740314235742</v>
      </c>
      <c r="D39" s="77">
        <f>IF(D10=0,"",1000000*D10/TrAvia_act!D24)</f>
        <v>3474.0519344127488</v>
      </c>
      <c r="E39" s="77">
        <f>IF(E10=0,"",1000000*E10/TrAvia_act!E24)</f>
        <v>3266.2267081153</v>
      </c>
      <c r="F39" s="77">
        <f>IF(F10=0,"",1000000*F10/TrAvia_act!F24)</f>
        <v>3002.1788399587267</v>
      </c>
      <c r="G39" s="77">
        <f>IF(G10=0,"",1000000*G10/TrAvia_act!G24)</f>
        <v>3207.6414905057218</v>
      </c>
      <c r="H39" s="77">
        <f>IF(H10=0,"",1000000*H10/TrAvia_act!H24)</f>
        <v>2799.7706571154076</v>
      </c>
      <c r="I39" s="77">
        <f>IF(I10=0,"",1000000*I10/TrAvia_act!I24)</f>
        <v>2971.8627534067004</v>
      </c>
      <c r="J39" s="77">
        <f>IF(J10=0,"",1000000*J10/TrAvia_act!J24)</f>
        <v>2705.1112302637675</v>
      </c>
      <c r="K39" s="77">
        <f>IF(K10=0,"",1000000*K10/TrAvia_act!K24)</f>
        <v>2166.2249189662339</v>
      </c>
      <c r="L39" s="77">
        <f>IF(L10=0,"",1000000*L10/TrAvia_act!L24)</f>
        <v>2919.3748890844136</v>
      </c>
      <c r="M39" s="77">
        <f>IF(M10=0,"",1000000*M10/TrAvia_act!M24)</f>
        <v>2748.4026608497375</v>
      </c>
      <c r="N39" s="77">
        <f>IF(N10=0,"",1000000*N10/TrAvia_act!N24)</f>
        <v>2278.2642208571119</v>
      </c>
      <c r="O39" s="77">
        <f>IF(O10=0,"",1000000*O10/TrAvia_act!O24)</f>
        <v>2463.9691510931048</v>
      </c>
      <c r="P39" s="77">
        <f>IF(P10=0,"",1000000*P10/TrAvia_act!P24)</f>
        <v>2687.5063836408772</v>
      </c>
      <c r="Q39" s="77">
        <f>IF(Q10=0,"",1000000*Q10/TrAvia_act!Q24)</f>
        <v>2787.5107491422646</v>
      </c>
    </row>
    <row r="40" spans="1:17" ht="11.45" customHeight="1" x14ac:dyDescent="0.25">
      <c r="A40" s="116" t="s">
        <v>125</v>
      </c>
      <c r="B40" s="77">
        <f>IF(B11=0,"",1000000*B11/TrAvia_act!B25)</f>
        <v>14072.257322864674</v>
      </c>
      <c r="C40" s="77">
        <f>IF(C11=0,"",1000000*C11/TrAvia_act!C25)</f>
        <v>13136.428253737193</v>
      </c>
      <c r="D40" s="77">
        <f>IF(D11=0,"",1000000*D11/TrAvia_act!D25)</f>
        <v>12477.642632598703</v>
      </c>
      <c r="E40" s="77">
        <f>IF(E11=0,"",1000000*E11/TrAvia_act!E25)</f>
        <v>11614.490272605719</v>
      </c>
      <c r="F40" s="77">
        <f>IF(F11=0,"",1000000*F11/TrAvia_act!F25)</f>
        <v>10882.525917501311</v>
      </c>
      <c r="G40" s="77">
        <f>IF(G11=0,"",1000000*G11/TrAvia_act!G25)</f>
        <v>11890.53115209313</v>
      </c>
      <c r="H40" s="77">
        <f>IF(H11=0,"",1000000*H11/TrAvia_act!H25)</f>
        <v>10456.753590663764</v>
      </c>
      <c r="I40" s="77">
        <f>IF(I11=0,"",1000000*I11/TrAvia_act!I25)</f>
        <v>10798.797779042292</v>
      </c>
      <c r="J40" s="77">
        <f>IF(J11=0,"",1000000*J11/TrAvia_act!J25)</f>
        <v>9293.3932656174966</v>
      </c>
      <c r="K40" s="77">
        <f>IF(K11=0,"",1000000*K11/TrAvia_act!K25)</f>
        <v>7379.9125193454365</v>
      </c>
      <c r="L40" s="77">
        <f>IF(L11=0,"",1000000*L11/TrAvia_act!L25)</f>
        <v>9078.7520677605044</v>
      </c>
      <c r="M40" s="77">
        <f>IF(M11=0,"",1000000*M11/TrAvia_act!M25)</f>
        <v>8246.3890461870778</v>
      </c>
      <c r="N40" s="77">
        <f>IF(N11=0,"",1000000*N11/TrAvia_act!N25)</f>
        <v>6923.5252292763616</v>
      </c>
      <c r="O40" s="77">
        <f>IF(O11=0,"",1000000*O11/TrAvia_act!O25)</f>
        <v>7543.6019887180128</v>
      </c>
      <c r="P40" s="77">
        <f>IF(P11=0,"",1000000*P11/TrAvia_act!P25)</f>
        <v>8283.1537869396743</v>
      </c>
      <c r="Q40" s="77">
        <f>IF(Q11=0,"",1000000*Q11/TrAvia_act!Q25)</f>
        <v>8736.8859867723459</v>
      </c>
    </row>
    <row r="41" spans="1:17" ht="11.45" customHeight="1" x14ac:dyDescent="0.25">
      <c r="A41" s="128" t="s">
        <v>18</v>
      </c>
      <c r="B41" s="133">
        <f>IF(B12=0,"",1000000*B12/TrAvia_act!B26)</f>
        <v>6036.549496808605</v>
      </c>
      <c r="C41" s="133">
        <f>IF(C12=0,"",1000000*C12/TrAvia_act!C26)</f>
        <v>6584.1347335082892</v>
      </c>
      <c r="D41" s="133">
        <f>IF(D12=0,"",1000000*D12/TrAvia_act!D26)</f>
        <v>6650.6751682154709</v>
      </c>
      <c r="E41" s="133">
        <f>IF(E12=0,"",1000000*E12/TrAvia_act!E26)</f>
        <v>6275.7417890962834</v>
      </c>
      <c r="F41" s="133">
        <f>IF(F12=0,"",1000000*F12/TrAvia_act!F26)</f>
        <v>6547.0571355135562</v>
      </c>
      <c r="G41" s="133">
        <f>IF(G12=0,"",1000000*G12/TrAvia_act!G26)</f>
        <v>6217.8837779075129</v>
      </c>
      <c r="H41" s="133">
        <f>IF(H12=0,"",1000000*H12/TrAvia_act!H26)</f>
        <v>5335.552505749215</v>
      </c>
      <c r="I41" s="133">
        <f>IF(I12=0,"",1000000*I12/TrAvia_act!I26)</f>
        <v>5764.0190931183524</v>
      </c>
      <c r="J41" s="133">
        <f>IF(J12=0,"",1000000*J12/TrAvia_act!J26)</f>
        <v>5149.4828428252331</v>
      </c>
      <c r="K41" s="133">
        <f>IF(K12=0,"",1000000*K12/TrAvia_act!K26)</f>
        <v>3933.2327550572913</v>
      </c>
      <c r="L41" s="133">
        <f>IF(L12=0,"",1000000*L12/TrAvia_act!L26)</f>
        <v>5718.9684286487764</v>
      </c>
      <c r="M41" s="133">
        <f>IF(M12=0,"",1000000*M12/TrAvia_act!M26)</f>
        <v>5381.3112369807213</v>
      </c>
      <c r="N41" s="133">
        <f>IF(N12=0,"",1000000*N12/TrAvia_act!N26)</f>
        <v>4669.3573942813491</v>
      </c>
      <c r="O41" s="133">
        <f>IF(O12=0,"",1000000*O12/TrAvia_act!O26)</f>
        <v>5277.553206302111</v>
      </c>
      <c r="P41" s="133">
        <f>IF(P12=0,"",1000000*P12/TrAvia_act!P26)</f>
        <v>6048.6832182624248</v>
      </c>
      <c r="Q41" s="133">
        <f>IF(Q12=0,"",1000000*Q12/TrAvia_act!Q26)</f>
        <v>6534.2659584834519</v>
      </c>
    </row>
    <row r="42" spans="1:17" ht="11.45" customHeight="1" x14ac:dyDescent="0.25">
      <c r="A42" s="95" t="s">
        <v>126</v>
      </c>
      <c r="B42" s="75">
        <f>IF(B13=0,"",1000000*B13/TrAvia_act!B27)</f>
        <v>4753.1514748292775</v>
      </c>
      <c r="C42" s="75">
        <f>IF(C13=0,"",1000000*C13/TrAvia_act!C27)</f>
        <v>5120.3539665317594</v>
      </c>
      <c r="D42" s="75">
        <f>IF(D13=0,"",1000000*D13/TrAvia_act!D27)</f>
        <v>4831.1078415070842</v>
      </c>
      <c r="E42" s="75">
        <f>IF(E13=0,"",1000000*E13/TrAvia_act!E27)</f>
        <v>4498.8152014514408</v>
      </c>
      <c r="F42" s="75">
        <f>IF(F13=0,"",1000000*F13/TrAvia_act!F27)</f>
        <v>4152.1878469217399</v>
      </c>
      <c r="G42" s="75">
        <f>IF(G13=0,"",1000000*G13/TrAvia_act!G27)</f>
        <v>4089.6025997092279</v>
      </c>
      <c r="H42" s="75">
        <f>IF(H13=0,"",1000000*H13/TrAvia_act!H27)</f>
        <v>3496.36294010642</v>
      </c>
      <c r="I42" s="75">
        <f>IF(I13=0,"",1000000*I13/TrAvia_act!I27)</f>
        <v>3649.0395360241755</v>
      </c>
      <c r="J42" s="75">
        <f>IF(J13=0,"",1000000*J13/TrAvia_act!J27)</f>
        <v>3310.9281130717363</v>
      </c>
      <c r="K42" s="75">
        <f>IF(K13=0,"",1000000*K13/TrAvia_act!K27)</f>
        <v>2606.6115312070174</v>
      </c>
      <c r="L42" s="75">
        <f>IF(L13=0,"",1000000*L13/TrAvia_act!L27)</f>
        <v>3576.7271568885226</v>
      </c>
      <c r="M42" s="75">
        <f>IF(M13=0,"",1000000*M13/TrAvia_act!M27)</f>
        <v>3282.8628649450634</v>
      </c>
      <c r="N42" s="75">
        <f>IF(N13=0,"",1000000*N13/TrAvia_act!N27)</f>
        <v>2678.1399219309574</v>
      </c>
      <c r="O42" s="75">
        <f>IF(O13=0,"",1000000*O13/TrAvia_act!O27)</f>
        <v>2837.6878349701465</v>
      </c>
      <c r="P42" s="75">
        <f>IF(P13=0,"",1000000*P13/TrAvia_act!P27)</f>
        <v>3060.324722030361</v>
      </c>
      <c r="Q42" s="75">
        <f>IF(Q13=0,"",1000000*Q13/TrAvia_act!Q27)</f>
        <v>3160.8717200381989</v>
      </c>
    </row>
    <row r="43" spans="1:17" ht="11.45" customHeight="1" x14ac:dyDescent="0.25">
      <c r="A43" s="93" t="s">
        <v>125</v>
      </c>
      <c r="B43" s="74">
        <f>IF(B14=0,"",1000000*B14/TrAvia_act!B28)</f>
        <v>15563.466475012523</v>
      </c>
      <c r="C43" s="74">
        <f>IF(C14=0,"",1000000*C14/TrAvia_act!C28)</f>
        <v>16917.24133154198</v>
      </c>
      <c r="D43" s="74">
        <f>IF(D14=0,"",1000000*D14/TrAvia_act!D28)</f>
        <v>16082.949410093212</v>
      </c>
      <c r="E43" s="74">
        <f>IF(E14=0,"",1000000*E14/TrAvia_act!E28)</f>
        <v>15006.749950290687</v>
      </c>
      <c r="F43" s="74">
        <f>IF(F14=0,"",1000000*F14/TrAvia_act!F28)</f>
        <v>13819.22877783715</v>
      </c>
      <c r="G43" s="74">
        <f>IF(G14=0,"",1000000*G14/TrAvia_act!G28)</f>
        <v>14696.003866059233</v>
      </c>
      <c r="H43" s="74">
        <f>IF(H14=0,"",1000000*H14/TrAvia_act!H28)</f>
        <v>12852.874936749533</v>
      </c>
      <c r="I43" s="74">
        <f>IF(I14=0,"",1000000*I14/TrAvia_act!I28)</f>
        <v>13101.601471621976</v>
      </c>
      <c r="J43" s="74">
        <f>IF(J14=0,"",1000000*J14/TrAvia_act!J28)</f>
        <v>12005.070594772391</v>
      </c>
      <c r="K43" s="74">
        <f>IF(K14=0,"",1000000*K14/TrAvia_act!K28)</f>
        <v>9499.9639192519826</v>
      </c>
      <c r="L43" s="74">
        <f>IF(L14=0,"",1000000*L14/TrAvia_act!L28)</f>
        <v>12140.024938977791</v>
      </c>
      <c r="M43" s="74">
        <f>IF(M14=0,"",1000000*M14/TrAvia_act!M28)</f>
        <v>11408.38880552632</v>
      </c>
      <c r="N43" s="74">
        <f>IF(N14=0,"",1000000*N14/TrAvia_act!N28)</f>
        <v>9344.0955824833454</v>
      </c>
      <c r="O43" s="74">
        <f>IF(O14=0,"",1000000*O14/TrAvia_act!O28)</f>
        <v>9959.1958693133474</v>
      </c>
      <c r="P43" s="74">
        <f>IF(P14=0,"",1000000*P14/TrAvia_act!P28)</f>
        <v>10839.914244773383</v>
      </c>
      <c r="Q43" s="74">
        <f>IF(Q14=0,"",1000000*Q14/TrAvia_act!Q28)</f>
        <v>11228.865114621391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0.97424992033220659</v>
      </c>
      <c r="C46" s="129">
        <f t="shared" si="5"/>
        <v>0.97748097705988535</v>
      </c>
      <c r="D46" s="129">
        <f t="shared" si="5"/>
        <v>0.98355314395061411</v>
      </c>
      <c r="E46" s="129">
        <f t="shared" si="5"/>
        <v>0.9835883395170274</v>
      </c>
      <c r="F46" s="129">
        <f t="shared" si="5"/>
        <v>0.98056154474263013</v>
      </c>
      <c r="G46" s="129">
        <f t="shared" si="5"/>
        <v>0.97813529606962246</v>
      </c>
      <c r="H46" s="129">
        <f t="shared" si="5"/>
        <v>0.97703001757358043</v>
      </c>
      <c r="I46" s="129">
        <f t="shared" si="5"/>
        <v>0.97915673186546848</v>
      </c>
      <c r="J46" s="129">
        <f t="shared" si="5"/>
        <v>0.98057742966930983</v>
      </c>
      <c r="K46" s="129">
        <f t="shared" si="5"/>
        <v>0.97869241901920889</v>
      </c>
      <c r="L46" s="129">
        <f t="shared" si="5"/>
        <v>0.97752407488326865</v>
      </c>
      <c r="M46" s="129">
        <f t="shared" si="5"/>
        <v>0.97908942461981274</v>
      </c>
      <c r="N46" s="129">
        <f t="shared" si="5"/>
        <v>0.97655818272565664</v>
      </c>
      <c r="O46" s="129">
        <f t="shared" si="5"/>
        <v>0.97606129292989507</v>
      </c>
      <c r="P46" s="129">
        <f t="shared" si="5"/>
        <v>0.97581246282395806</v>
      </c>
      <c r="Q46" s="129">
        <f t="shared" si="5"/>
        <v>0.97479284236168418</v>
      </c>
    </row>
    <row r="47" spans="1:17" ht="11.45" customHeight="1" x14ac:dyDescent="0.25">
      <c r="A47" s="116" t="s">
        <v>23</v>
      </c>
      <c r="B47" s="52">
        <f t="shared" ref="B47:Q47" si="6">IF(B9=0,0,B9/B$7)</f>
        <v>1.9485604760073928E-2</v>
      </c>
      <c r="C47" s="52">
        <f t="shared" si="6"/>
        <v>1.8911548343705589E-2</v>
      </c>
      <c r="D47" s="52">
        <f t="shared" si="6"/>
        <v>1.8069503989806977E-2</v>
      </c>
      <c r="E47" s="52">
        <f t="shared" si="6"/>
        <v>1.6438394920496719E-2</v>
      </c>
      <c r="F47" s="52">
        <f t="shared" si="6"/>
        <v>1.5875796143656529E-2</v>
      </c>
      <c r="G47" s="52">
        <f t="shared" si="6"/>
        <v>1.7235790972063292E-2</v>
      </c>
      <c r="H47" s="52">
        <f t="shared" si="6"/>
        <v>2.2841037167966337E-2</v>
      </c>
      <c r="I47" s="52">
        <f t="shared" si="6"/>
        <v>1.7173687903206451E-2</v>
      </c>
      <c r="J47" s="52">
        <f t="shared" si="6"/>
        <v>1.4865930017634551E-2</v>
      </c>
      <c r="K47" s="52">
        <f t="shared" si="6"/>
        <v>1.8116113788797367E-2</v>
      </c>
      <c r="L47" s="52">
        <f t="shared" si="6"/>
        <v>1.2186240435310814E-2</v>
      </c>
      <c r="M47" s="52">
        <f t="shared" si="6"/>
        <v>3.9272763356719307E-3</v>
      </c>
      <c r="N47" s="52">
        <f t="shared" si="6"/>
        <v>2.3010761223961349E-3</v>
      </c>
      <c r="O47" s="52">
        <f t="shared" si="6"/>
        <v>2.3927475853456337E-3</v>
      </c>
      <c r="P47" s="52">
        <f t="shared" si="6"/>
        <v>1.9401963456563073E-3</v>
      </c>
      <c r="Q47" s="52">
        <f t="shared" si="6"/>
        <v>1.8361877292753213E-3</v>
      </c>
    </row>
    <row r="48" spans="1:17" ht="11.45" customHeight="1" x14ac:dyDescent="0.25">
      <c r="A48" s="116" t="s">
        <v>127</v>
      </c>
      <c r="B48" s="52">
        <f t="shared" ref="B48:Q48" si="7">IF(B10=0,0,B10/B$7)</f>
        <v>0.72014815331623505</v>
      </c>
      <c r="C48" s="52">
        <f t="shared" si="7"/>
        <v>0.69024501619875944</v>
      </c>
      <c r="D48" s="52">
        <f t="shared" si="7"/>
        <v>0.68626533990622651</v>
      </c>
      <c r="E48" s="52">
        <f t="shared" si="7"/>
        <v>0.71359760721240939</v>
      </c>
      <c r="F48" s="52">
        <f t="shared" si="7"/>
        <v>0.7170587748973577</v>
      </c>
      <c r="G48" s="52">
        <f t="shared" si="7"/>
        <v>0.73776350316805295</v>
      </c>
      <c r="H48" s="52">
        <f t="shared" si="7"/>
        <v>0.73291896414323687</v>
      </c>
      <c r="I48" s="52">
        <f t="shared" si="7"/>
        <v>0.73316722162995385</v>
      </c>
      <c r="J48" s="52">
        <f t="shared" si="7"/>
        <v>0.74285883225406057</v>
      </c>
      <c r="K48" s="52">
        <f t="shared" si="7"/>
        <v>0.83307924185523341</v>
      </c>
      <c r="L48" s="52">
        <f t="shared" si="7"/>
        <v>0.74522398292403391</v>
      </c>
      <c r="M48" s="52">
        <f t="shared" si="7"/>
        <v>0.75060989550668133</v>
      </c>
      <c r="N48" s="52">
        <f t="shared" si="7"/>
        <v>0.7421651156110145</v>
      </c>
      <c r="O48" s="52">
        <f t="shared" si="7"/>
        <v>0.72842459654260594</v>
      </c>
      <c r="P48" s="52">
        <f t="shared" si="7"/>
        <v>0.71101073999891862</v>
      </c>
      <c r="Q48" s="52">
        <f t="shared" si="7"/>
        <v>0.69338839108187156</v>
      </c>
    </row>
    <row r="49" spans="1:17" ht="11.45" customHeight="1" x14ac:dyDescent="0.25">
      <c r="A49" s="116" t="s">
        <v>125</v>
      </c>
      <c r="B49" s="52">
        <f t="shared" ref="B49:Q49" si="8">IF(B11=0,0,B11/B$7)</f>
        <v>0.23461616225589763</v>
      </c>
      <c r="C49" s="52">
        <f t="shared" si="8"/>
        <v>0.2683244125174204</v>
      </c>
      <c r="D49" s="52">
        <f t="shared" si="8"/>
        <v>0.2792183000545807</v>
      </c>
      <c r="E49" s="52">
        <f t="shared" si="8"/>
        <v>0.25355233738412125</v>
      </c>
      <c r="F49" s="52">
        <f t="shared" si="8"/>
        <v>0.24762697370161602</v>
      </c>
      <c r="G49" s="52">
        <f t="shared" si="8"/>
        <v>0.22313600192950622</v>
      </c>
      <c r="H49" s="52">
        <f t="shared" si="8"/>
        <v>0.22127001626237713</v>
      </c>
      <c r="I49" s="52">
        <f t="shared" si="8"/>
        <v>0.22881582233230813</v>
      </c>
      <c r="J49" s="52">
        <f t="shared" si="8"/>
        <v>0.22285266739761475</v>
      </c>
      <c r="K49" s="52">
        <f t="shared" si="8"/>
        <v>0.1274970633751781</v>
      </c>
      <c r="L49" s="52">
        <f t="shared" si="8"/>
        <v>0.22011385152392385</v>
      </c>
      <c r="M49" s="52">
        <f t="shared" si="8"/>
        <v>0.22455225277745944</v>
      </c>
      <c r="N49" s="52">
        <f t="shared" si="8"/>
        <v>0.23209199099224609</v>
      </c>
      <c r="O49" s="52">
        <f t="shared" si="8"/>
        <v>0.24524394880194356</v>
      </c>
      <c r="P49" s="52">
        <f t="shared" si="8"/>
        <v>0.26286152647938305</v>
      </c>
      <c r="Q49" s="52">
        <f t="shared" si="8"/>
        <v>0.27956826355053732</v>
      </c>
    </row>
    <row r="50" spans="1:17" ht="11.45" customHeight="1" x14ac:dyDescent="0.25">
      <c r="A50" s="128" t="s">
        <v>18</v>
      </c>
      <c r="B50" s="127">
        <f t="shared" ref="B50:Q50" si="9">IF(B12=0,0,B12/B$7)</f>
        <v>2.5750079667793305E-2</v>
      </c>
      <c r="C50" s="127">
        <f t="shared" si="9"/>
        <v>2.2519022940114604E-2</v>
      </c>
      <c r="D50" s="127">
        <f t="shared" si="9"/>
        <v>1.6446856049385793E-2</v>
      </c>
      <c r="E50" s="127">
        <f t="shared" si="9"/>
        <v>1.6411660482972573E-2</v>
      </c>
      <c r="F50" s="127">
        <f t="shared" si="9"/>
        <v>1.9438455257369841E-2</v>
      </c>
      <c r="G50" s="127">
        <f t="shared" si="9"/>
        <v>2.1864703930377562E-2</v>
      </c>
      <c r="H50" s="127">
        <f t="shared" si="9"/>
        <v>2.2969982426419511E-2</v>
      </c>
      <c r="I50" s="127">
        <f t="shared" si="9"/>
        <v>2.0843268134531457E-2</v>
      </c>
      <c r="J50" s="127">
        <f t="shared" si="9"/>
        <v>1.9422570330690177E-2</v>
      </c>
      <c r="K50" s="127">
        <f t="shared" si="9"/>
        <v>2.1307580980791094E-2</v>
      </c>
      <c r="L50" s="127">
        <f t="shared" si="9"/>
        <v>2.247592511673142E-2</v>
      </c>
      <c r="M50" s="127">
        <f t="shared" si="9"/>
        <v>2.0910575380187174E-2</v>
      </c>
      <c r="N50" s="127">
        <f t="shared" si="9"/>
        <v>2.3441817274343364E-2</v>
      </c>
      <c r="O50" s="127">
        <f t="shared" si="9"/>
        <v>2.3938707070104856E-2</v>
      </c>
      <c r="P50" s="127">
        <f t="shared" si="9"/>
        <v>2.4187537176041916E-2</v>
      </c>
      <c r="Q50" s="127">
        <f t="shared" si="9"/>
        <v>2.5207157638315769E-2</v>
      </c>
    </row>
    <row r="51" spans="1:17" ht="11.45" customHeight="1" x14ac:dyDescent="0.25">
      <c r="A51" s="95" t="s">
        <v>126</v>
      </c>
      <c r="B51" s="48">
        <f t="shared" ref="B51:Q51" si="10">IF(B13=0,0,B13/B$7)</f>
        <v>1.7868393064376899E-2</v>
      </c>
      <c r="C51" s="48">
        <f t="shared" si="10"/>
        <v>1.5339609192130925E-2</v>
      </c>
      <c r="D51" s="48">
        <f t="shared" si="10"/>
        <v>1.0015132459627665E-2</v>
      </c>
      <c r="E51" s="48">
        <f t="shared" si="10"/>
        <v>9.7753572525837058E-3</v>
      </c>
      <c r="F51" s="48">
        <f t="shared" si="10"/>
        <v>9.2739163582687169E-3</v>
      </c>
      <c r="G51" s="48">
        <f t="shared" si="10"/>
        <v>1.1495122911945252E-2</v>
      </c>
      <c r="H51" s="48">
        <f t="shared" si="10"/>
        <v>1.2093359759313138E-2</v>
      </c>
      <c r="I51" s="48">
        <f t="shared" si="10"/>
        <v>1.0242888188413797E-2</v>
      </c>
      <c r="J51" s="48">
        <f t="shared" si="10"/>
        <v>9.8471551279015E-3</v>
      </c>
      <c r="K51" s="48">
        <f t="shared" si="10"/>
        <v>1.1403300808415576E-2</v>
      </c>
      <c r="L51" s="48">
        <f t="shared" si="10"/>
        <v>1.0540255418811493E-2</v>
      </c>
      <c r="M51" s="48">
        <f t="shared" si="10"/>
        <v>9.4620646987683479E-3</v>
      </c>
      <c r="N51" s="48">
        <f t="shared" si="10"/>
        <v>9.4289274879967057E-3</v>
      </c>
      <c r="O51" s="48">
        <f t="shared" si="10"/>
        <v>8.4617264615296003E-3</v>
      </c>
      <c r="P51" s="48">
        <f t="shared" si="10"/>
        <v>7.5368305289692916E-3</v>
      </c>
      <c r="Q51" s="48">
        <f t="shared" si="10"/>
        <v>7.0952372744539595E-3</v>
      </c>
    </row>
    <row r="52" spans="1:17" ht="11.45" customHeight="1" x14ac:dyDescent="0.25">
      <c r="A52" s="93" t="s">
        <v>125</v>
      </c>
      <c r="B52" s="46">
        <f t="shared" ref="B52:Q52" si="11">IF(B14=0,0,B14/B$7)</f>
        <v>7.8816866034164077E-3</v>
      </c>
      <c r="C52" s="46">
        <f t="shared" si="11"/>
        <v>7.1794137479836793E-3</v>
      </c>
      <c r="D52" s="46">
        <f t="shared" si="11"/>
        <v>6.4317235897581289E-3</v>
      </c>
      <c r="E52" s="46">
        <f t="shared" si="11"/>
        <v>6.6363032303888665E-3</v>
      </c>
      <c r="F52" s="46">
        <f t="shared" si="11"/>
        <v>1.0164538899101122E-2</v>
      </c>
      <c r="G52" s="46">
        <f t="shared" si="11"/>
        <v>1.0369581018432312E-2</v>
      </c>
      <c r="H52" s="46">
        <f t="shared" si="11"/>
        <v>1.0876622667106374E-2</v>
      </c>
      <c r="I52" s="46">
        <f t="shared" si="11"/>
        <v>1.0600379946117663E-2</v>
      </c>
      <c r="J52" s="46">
        <f t="shared" si="11"/>
        <v>9.5754152027886733E-3</v>
      </c>
      <c r="K52" s="46">
        <f t="shared" si="11"/>
        <v>9.9042801723755198E-3</v>
      </c>
      <c r="L52" s="46">
        <f t="shared" si="11"/>
        <v>1.1935669697919926E-2</v>
      </c>
      <c r="M52" s="46">
        <f t="shared" si="11"/>
        <v>1.1448510681418828E-2</v>
      </c>
      <c r="N52" s="46">
        <f t="shared" si="11"/>
        <v>1.401288978634666E-2</v>
      </c>
      <c r="O52" s="46">
        <f t="shared" si="11"/>
        <v>1.5476980608575254E-2</v>
      </c>
      <c r="P52" s="46">
        <f t="shared" si="11"/>
        <v>1.6650706647072622E-2</v>
      </c>
      <c r="Q52" s="46">
        <f t="shared" si="11"/>
        <v>1.8111920363861812E-2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384.37168881066759</v>
      </c>
      <c r="C54" s="68">
        <f>IF(TrAvia_act!C39=0,"",(SUMPRODUCT(C56:C58,TrAvia_act!C14:C16)+SUMPRODUCT(C60:C61,TrAvia_act!C18:C19))/TrAvia_act!C12)</f>
        <v>362.05072855555454</v>
      </c>
      <c r="D54" s="68">
        <f>IF(TrAvia_act!D39=0,"",(SUMPRODUCT(D56:D58,TrAvia_act!D14:D16)+SUMPRODUCT(D60:D61,TrAvia_act!D18:D19))/TrAvia_act!D12)</f>
        <v>360.81200151626979</v>
      </c>
      <c r="E54" s="68">
        <f>IF(TrAvia_act!E39=0,"",(SUMPRODUCT(E56:E58,TrAvia_act!E14:E16)+SUMPRODUCT(E60:E61,TrAvia_act!E18:E19))/TrAvia_act!E12)</f>
        <v>359.95212736140712</v>
      </c>
      <c r="F54" s="68">
        <f>IF(TrAvia_act!F39=0,"",(SUMPRODUCT(F56:F58,TrAvia_act!F14:F16)+SUMPRODUCT(F60:F61,TrAvia_act!F18:F19))/TrAvia_act!F12)</f>
        <v>358.78696539877029</v>
      </c>
      <c r="G54" s="68">
        <f>IF(TrAvia_act!G39=0,"",(SUMPRODUCT(G56:G58,TrAvia_act!G14:G16)+SUMPRODUCT(G60:G61,TrAvia_act!G18:G19))/TrAvia_act!G12)</f>
        <v>360.23414362491599</v>
      </c>
      <c r="H54" s="68">
        <f>IF(TrAvia_act!H39=0,"",(SUMPRODUCT(H56:H58,TrAvia_act!H14:H16)+SUMPRODUCT(H60:H61,TrAvia_act!H18:H19))/TrAvia_act!H12)</f>
        <v>358.54373322957969</v>
      </c>
      <c r="I54" s="68">
        <f>IF(TrAvia_act!I39=0,"",(SUMPRODUCT(I56:I58,TrAvia_act!I14:I16)+SUMPRODUCT(I60:I61,TrAvia_act!I18:I19))/TrAvia_act!I12)</f>
        <v>351.79974444331157</v>
      </c>
      <c r="J54" s="68">
        <f>IF(TrAvia_act!J39=0,"",(SUMPRODUCT(J56:J58,TrAvia_act!J14:J16)+SUMPRODUCT(J60:J61,TrAvia_act!J18:J19))/TrAvia_act!J12)</f>
        <v>353.30384972470591</v>
      </c>
      <c r="K54" s="68">
        <f>IF(TrAvia_act!K39=0,"",(SUMPRODUCT(K56:K58,TrAvia_act!K14:K16)+SUMPRODUCT(K60:K61,TrAvia_act!K18:K19))/TrAvia_act!K12)</f>
        <v>366.1160282429824</v>
      </c>
      <c r="L54" s="68">
        <f>IF(TrAvia_act!L39=0,"",(SUMPRODUCT(L56:L58,TrAvia_act!L14:L16)+SUMPRODUCT(L60:L61,TrAvia_act!L18:L19))/TrAvia_act!L12)</f>
        <v>363.04450538573468</v>
      </c>
      <c r="M54" s="68">
        <f>IF(TrAvia_act!M39=0,"",(SUMPRODUCT(M56:M58,TrAvia_act!M14:M16)+SUMPRODUCT(M60:M61,TrAvia_act!M18:M19))/TrAvia_act!M12)</f>
        <v>358.97589597706042</v>
      </c>
      <c r="N54" s="68">
        <f>IF(TrAvia_act!N39=0,"",(SUMPRODUCT(N56:N58,TrAvia_act!N14:N16)+SUMPRODUCT(N60:N61,TrAvia_act!N18:N19))/TrAvia_act!N12)</f>
        <v>361.23597111733858</v>
      </c>
      <c r="O54" s="68">
        <f>IF(TrAvia_act!O39=0,"",(SUMPRODUCT(O56:O58,TrAvia_act!O14:O16)+SUMPRODUCT(O60:O61,TrAvia_act!O18:O19))/TrAvia_act!O12)</f>
        <v>362.78930302822585</v>
      </c>
      <c r="P54" s="68">
        <f>IF(TrAvia_act!P39=0,"",(SUMPRODUCT(P56:P58,TrAvia_act!P14:P16)+SUMPRODUCT(P60:P61,TrAvia_act!P18:P19))/TrAvia_act!P12)</f>
        <v>362.09930875423083</v>
      </c>
      <c r="Q54" s="68">
        <f>IF(TrAvia_act!Q39=0,"",(SUMPRODUCT(Q56:Q58,TrAvia_act!Q14:Q16)+SUMPRODUCT(Q60:Q61,TrAvia_act!Q18:Q19))/TrAvia_act!Q12)</f>
        <v>359.68876030846224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382.29783214568687</v>
      </c>
      <c r="C55" s="134">
        <f>IF(TrAvia_act!C40=0,"",SUMPRODUCT(C56:C58,TrAvia_act!C14:C16)/TrAvia_act!C13)</f>
        <v>360.08716642498717</v>
      </c>
      <c r="D55" s="134">
        <f>IF(TrAvia_act!D40=0,"",SUMPRODUCT(D56:D58,TrAvia_act!D14:D16)/TrAvia_act!D13)</f>
        <v>359.58770443554494</v>
      </c>
      <c r="E55" s="134">
        <f>IF(TrAvia_act!E40=0,"",SUMPRODUCT(E56:E58,TrAvia_act!E14:E16)/TrAvia_act!E13)</f>
        <v>358.81638892715563</v>
      </c>
      <c r="F55" s="134">
        <f>IF(TrAvia_act!F40=0,"",SUMPRODUCT(F56:F58,TrAvia_act!F14:F16)/TrAvia_act!F13)</f>
        <v>357.83904707875382</v>
      </c>
      <c r="G55" s="134">
        <f>IF(TrAvia_act!G40=0,"",SUMPRODUCT(G56:G58,TrAvia_act!G14:G16)/TrAvia_act!G13)</f>
        <v>358.97221126059139</v>
      </c>
      <c r="H55" s="134">
        <f>IF(TrAvia_act!H40=0,"",SUMPRODUCT(H56:H58,TrAvia_act!H14:H16)/TrAvia_act!H13)</f>
        <v>357.27681031000634</v>
      </c>
      <c r="I55" s="134">
        <f>IF(TrAvia_act!I40=0,"",SUMPRODUCT(I56:I58,TrAvia_act!I14:I16)/TrAvia_act!I13)</f>
        <v>350.68773947699577</v>
      </c>
      <c r="J55" s="134">
        <f>IF(TrAvia_act!J40=0,"",SUMPRODUCT(J56:J58,TrAvia_act!J14:J16)/TrAvia_act!J13)</f>
        <v>352.31655726106948</v>
      </c>
      <c r="K55" s="134">
        <f>IF(TrAvia_act!K40=0,"",SUMPRODUCT(K56:K58,TrAvia_act!K14:K16)/TrAvia_act!K13)</f>
        <v>365.171638265799</v>
      </c>
      <c r="L55" s="134">
        <f>IF(TrAvia_act!L40=0,"",SUMPRODUCT(L56:L58,TrAvia_act!L14:L16)/TrAvia_act!L13)</f>
        <v>362.41344092141338</v>
      </c>
      <c r="M55" s="134">
        <f>IF(TrAvia_act!M40=0,"",SUMPRODUCT(M56:M58,TrAvia_act!M14:M16)/TrAvia_act!M13)</f>
        <v>358.46307834906935</v>
      </c>
      <c r="N55" s="134">
        <f>IF(TrAvia_act!N40=0,"",SUMPRODUCT(N56:N58,TrAvia_act!N14:N16)/TrAvia_act!N13)</f>
        <v>360.9088750083157</v>
      </c>
      <c r="O55" s="134">
        <f>IF(TrAvia_act!O40=0,"",SUMPRODUCT(O56:O58,TrAvia_act!O14:O16)/TrAvia_act!O13)</f>
        <v>362.72201826833839</v>
      </c>
      <c r="P55" s="134">
        <f>IF(TrAvia_act!P40=0,"",SUMPRODUCT(P56:P58,TrAvia_act!P14:P16)/TrAvia_act!P13)</f>
        <v>362.21328912010591</v>
      </c>
      <c r="Q55" s="134">
        <f>IF(TrAvia_act!Q40=0,"",SUMPRODUCT(Q56:Q58,TrAvia_act!Q14:Q16)/TrAvia_act!Q13)</f>
        <v>359.95285115861958</v>
      </c>
    </row>
    <row r="56" spans="1:17" ht="11.45" customHeight="1" x14ac:dyDescent="0.25">
      <c r="A56" s="116" t="s">
        <v>23</v>
      </c>
      <c r="B56" s="77">
        <v>869.68899742162796</v>
      </c>
      <c r="C56" s="77">
        <v>849.55101864008691</v>
      </c>
      <c r="D56" s="77">
        <v>846.97128206600178</v>
      </c>
      <c r="E56" s="77">
        <v>847.62464502025307</v>
      </c>
      <c r="F56" s="77">
        <v>841.27778644741693</v>
      </c>
      <c r="G56" s="77">
        <v>828.15809166593317</v>
      </c>
      <c r="H56" s="77">
        <v>823.92678012001466</v>
      </c>
      <c r="I56" s="77">
        <v>826.93551132502489</v>
      </c>
      <c r="J56" s="77">
        <v>829.44478176406915</v>
      </c>
      <c r="K56" s="77">
        <v>826.14705642360104</v>
      </c>
      <c r="L56" s="77">
        <v>843.14010478527393</v>
      </c>
      <c r="M56" s="77">
        <v>818.53775815368272</v>
      </c>
      <c r="N56" s="77">
        <v>829.13505340389656</v>
      </c>
      <c r="O56" s="77">
        <v>835.90856339854702</v>
      </c>
      <c r="P56" s="77">
        <v>876.17272208481404</v>
      </c>
      <c r="Q56" s="77">
        <v>894.46770636755218</v>
      </c>
    </row>
    <row r="57" spans="1:17" ht="11.45" customHeight="1" x14ac:dyDescent="0.25">
      <c r="A57" s="116" t="s">
        <v>127</v>
      </c>
      <c r="B57" s="77">
        <v>394.87429130861022</v>
      </c>
      <c r="C57" s="77">
        <v>394.30240336884668</v>
      </c>
      <c r="D57" s="77">
        <v>398.98550468519761</v>
      </c>
      <c r="E57" s="77">
        <v>395.86785356859804</v>
      </c>
      <c r="F57" s="77">
        <v>388.72175107029392</v>
      </c>
      <c r="G57" s="77">
        <v>386.016427283415</v>
      </c>
      <c r="H57" s="77">
        <v>382.15411808856811</v>
      </c>
      <c r="I57" s="77">
        <v>378.90246524121011</v>
      </c>
      <c r="J57" s="77">
        <v>371.78344910433316</v>
      </c>
      <c r="K57" s="77">
        <v>373.78104163288293</v>
      </c>
      <c r="L57" s="77">
        <v>376.73204274648009</v>
      </c>
      <c r="M57" s="77">
        <v>379.32183619128477</v>
      </c>
      <c r="N57" s="77">
        <v>382.34483700400637</v>
      </c>
      <c r="O57" s="77">
        <v>383.53188777759243</v>
      </c>
      <c r="P57" s="77">
        <v>384.1022720341021</v>
      </c>
      <c r="Q57" s="77">
        <v>381.4341319505391</v>
      </c>
    </row>
    <row r="58" spans="1:17" ht="11.45" customHeight="1" x14ac:dyDescent="0.25">
      <c r="A58" s="116" t="s">
        <v>125</v>
      </c>
      <c r="B58" s="77">
        <v>325.2233097002204</v>
      </c>
      <c r="C58" s="77">
        <v>277.48920516097706</v>
      </c>
      <c r="D58" s="77">
        <v>274.9634619695816</v>
      </c>
      <c r="E58" s="77">
        <v>270.7077756902039</v>
      </c>
      <c r="F58" s="77">
        <v>277.94361513420347</v>
      </c>
      <c r="G58" s="77">
        <v>275.18063769130805</v>
      </c>
      <c r="H58" s="77">
        <v>274.47930767485246</v>
      </c>
      <c r="I58" s="77">
        <v>268.61270327822183</v>
      </c>
      <c r="J58" s="77">
        <v>286.65596511272054</v>
      </c>
      <c r="K58" s="77">
        <v>294.36624507679096</v>
      </c>
      <c r="L58" s="77">
        <v>308.30832500844406</v>
      </c>
      <c r="M58" s="77">
        <v>299.31307545543746</v>
      </c>
      <c r="N58" s="77">
        <v>304.34643122317243</v>
      </c>
      <c r="O58" s="77">
        <v>310.60004809642078</v>
      </c>
      <c r="P58" s="77">
        <v>312.31296115771426</v>
      </c>
      <c r="Q58" s="77">
        <v>314.2926003301875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485.31398882853773</v>
      </c>
      <c r="C59" s="133">
        <f>IF(TrAvia_act!C44=0,"",SUMPRODUCT(C60:C61,TrAvia_act!C18:C19)/TrAvia_act!C17)</f>
        <v>476.70521180810925</v>
      </c>
      <c r="D59" s="133">
        <f>IF(TrAvia_act!D44=0,"",SUMPRODUCT(D60:D61,TrAvia_act!D18:D19)/TrAvia_act!D17)</f>
        <v>454.65474134534151</v>
      </c>
      <c r="E59" s="133">
        <f>IF(TrAvia_act!E44=0,"",SUMPRODUCT(E60:E61,TrAvia_act!E18:E19)/TrAvia_act!E17)</f>
        <v>445.3706394814526</v>
      </c>
      <c r="F59" s="133">
        <f>IF(TrAvia_act!F44=0,"",SUMPRODUCT(F60:F61,TrAvia_act!F18:F19)/TrAvia_act!F17)</f>
        <v>414.70336055917534</v>
      </c>
      <c r="G59" s="133">
        <f>IF(TrAvia_act!G44=0,"",SUMPRODUCT(G60:G61,TrAvia_act!G18:G19)/TrAvia_act!G17)</f>
        <v>428.39463827763717</v>
      </c>
      <c r="H59" s="133">
        <f>IF(TrAvia_act!H44=0,"",SUMPRODUCT(H60:H61,TrAvia_act!H18:H19)/TrAvia_act!H17)</f>
        <v>423.05750868766484</v>
      </c>
      <c r="I59" s="133">
        <f>IF(TrAvia_act!I44=0,"",SUMPRODUCT(I60:I61,TrAvia_act!I18:I19)/TrAvia_act!I17)</f>
        <v>414.07458956999659</v>
      </c>
      <c r="J59" s="133">
        <f>IF(TrAvia_act!J44=0,"",SUMPRODUCT(J60:J61,TrAvia_act!J18:J19)/TrAvia_act!J17)</f>
        <v>411.95854455143103</v>
      </c>
      <c r="K59" s="133">
        <f>IF(TrAvia_act!K44=0,"",SUMPRODUCT(K60:K61,TrAvia_act!K18:K19)/TrAvia_act!K17)</f>
        <v>415.60853061689613</v>
      </c>
      <c r="L59" s="133">
        <f>IF(TrAvia_act!L44=0,"",SUMPRODUCT(L60:L61,TrAvia_act!L18:L19)/TrAvia_act!L17)</f>
        <v>392.98524539029461</v>
      </c>
      <c r="M59" s="133">
        <f>IF(TrAvia_act!M44=0,"",SUMPRODUCT(M60:M61,TrAvia_act!M18:M19)/TrAvia_act!M17)</f>
        <v>384.79290097493265</v>
      </c>
      <c r="N59" s="133">
        <f>IF(TrAvia_act!N44=0,"",SUMPRODUCT(N60:N61,TrAvia_act!N18:N19)/TrAvia_act!N17)</f>
        <v>375.41592742079223</v>
      </c>
      <c r="O59" s="133">
        <f>IF(TrAvia_act!O44=0,"",SUMPRODUCT(O60:O61,TrAvia_act!O18:O19)/TrAvia_act!O17)</f>
        <v>365.55554453249869</v>
      </c>
      <c r="P59" s="133">
        <f>IF(TrAvia_act!P44=0,"",SUMPRODUCT(P60:P61,TrAvia_act!P18:P19)/TrAvia_act!P17)</f>
        <v>357.55732315001791</v>
      </c>
      <c r="Q59" s="133">
        <f>IF(TrAvia_act!Q44=0,"",SUMPRODUCT(Q60:Q61,TrAvia_act!Q18:Q19)/TrAvia_act!Q17)</f>
        <v>349.75732021950137</v>
      </c>
    </row>
    <row r="60" spans="1:17" ht="11.45" customHeight="1" x14ac:dyDescent="0.25">
      <c r="A60" s="95" t="s">
        <v>126</v>
      </c>
      <c r="B60" s="75">
        <v>577.27541995483034</v>
      </c>
      <c r="C60" s="75">
        <v>568.3176973032746</v>
      </c>
      <c r="D60" s="75">
        <v>559.4740783886914</v>
      </c>
      <c r="E60" s="75">
        <v>551.11720762745506</v>
      </c>
      <c r="F60" s="75">
        <v>543.3039879059221</v>
      </c>
      <c r="G60" s="75">
        <v>564.0913671296928</v>
      </c>
      <c r="H60" s="75">
        <v>562.79839998567331</v>
      </c>
      <c r="I60" s="75">
        <v>556.5576716209199</v>
      </c>
      <c r="J60" s="75">
        <v>550.43310004550665</v>
      </c>
      <c r="K60" s="75">
        <v>544.2376550993132</v>
      </c>
      <c r="L60" s="75">
        <v>515.55920876063101</v>
      </c>
      <c r="M60" s="75">
        <v>513.01761597997574</v>
      </c>
      <c r="N60" s="75">
        <v>507.84285265197076</v>
      </c>
      <c r="O60" s="75">
        <v>501.24987446122316</v>
      </c>
      <c r="P60" s="75">
        <v>496.57426258400494</v>
      </c>
      <c r="Q60" s="75">
        <v>492.94716044482112</v>
      </c>
    </row>
    <row r="61" spans="1:17" ht="11.45" customHeight="1" x14ac:dyDescent="0.25">
      <c r="A61" s="93" t="s">
        <v>125</v>
      </c>
      <c r="B61" s="74">
        <v>356.5467304982626</v>
      </c>
      <c r="C61" s="74">
        <v>354.58048014625024</v>
      </c>
      <c r="D61" s="74">
        <v>351.97173896906941</v>
      </c>
      <c r="E61" s="74">
        <v>347.23051379442387</v>
      </c>
      <c r="F61" s="74">
        <v>341.04983630982923</v>
      </c>
      <c r="G61" s="74">
        <v>338.2057026482367</v>
      </c>
      <c r="H61" s="74">
        <v>331.53086579921194</v>
      </c>
      <c r="I61" s="74">
        <v>331.95703552080073</v>
      </c>
      <c r="J61" s="74">
        <v>327.28547031026267</v>
      </c>
      <c r="K61" s="74">
        <v>326.70577833791288</v>
      </c>
      <c r="L61" s="74">
        <v>324.79355884173981</v>
      </c>
      <c r="M61" s="74">
        <v>318.91354447966563</v>
      </c>
      <c r="N61" s="74">
        <v>319.37750898642207</v>
      </c>
      <c r="O61" s="74">
        <v>318.42643047172328</v>
      </c>
      <c r="P61" s="74">
        <v>317.3440061775284</v>
      </c>
      <c r="Q61" s="74">
        <v>314.02372454687588</v>
      </c>
    </row>
    <row r="63" spans="1:17" ht="11.45" customHeight="1" x14ac:dyDescent="0.25">
      <c r="A63" s="27" t="s">
        <v>141</v>
      </c>
      <c r="B63" s="26">
        <f t="shared" ref="B63:Q63" si="12">IF(B7=0,"",B18/B54)</f>
        <v>1.649871312978989</v>
      </c>
      <c r="C63" s="26">
        <f t="shared" si="12"/>
        <v>1.8002912178007573</v>
      </c>
      <c r="D63" s="26">
        <f t="shared" si="12"/>
        <v>1.7295533819813227</v>
      </c>
      <c r="E63" s="26">
        <f t="shared" si="12"/>
        <v>1.6395149758222192</v>
      </c>
      <c r="F63" s="26">
        <f t="shared" si="12"/>
        <v>1.5377051102250627</v>
      </c>
      <c r="G63" s="26">
        <f t="shared" si="12"/>
        <v>1.6502013838767808</v>
      </c>
      <c r="H63" s="26">
        <f t="shared" si="12"/>
        <v>1.4559193312972936</v>
      </c>
      <c r="I63" s="26">
        <f t="shared" si="12"/>
        <v>1.5384216695276014</v>
      </c>
      <c r="J63" s="26">
        <f t="shared" si="12"/>
        <v>1.4157637807087746</v>
      </c>
      <c r="K63" s="26">
        <f t="shared" si="12"/>
        <v>1.1316961889732939</v>
      </c>
      <c r="L63" s="26">
        <f t="shared" si="12"/>
        <v>1.4700680393942691</v>
      </c>
      <c r="M63" s="26">
        <f t="shared" si="12"/>
        <v>1.3849478963817878</v>
      </c>
      <c r="N63" s="26">
        <f t="shared" si="12"/>
        <v>1.1479448695443217</v>
      </c>
      <c r="O63" s="26">
        <f t="shared" si="12"/>
        <v>1.2287473667970912</v>
      </c>
      <c r="P63" s="26">
        <f t="shared" si="12"/>
        <v>1.3453148414403424</v>
      </c>
      <c r="Q63" s="26">
        <f t="shared" si="12"/>
        <v>1.4132830252264381</v>
      </c>
    </row>
    <row r="64" spans="1:17" ht="11.45" customHeight="1" x14ac:dyDescent="0.25">
      <c r="A64" s="130" t="s">
        <v>39</v>
      </c>
      <c r="B64" s="137">
        <f t="shared" ref="B64:Q64" si="13">IF(B8=0,"",B19/B55)</f>
        <v>1.6493094751421991</v>
      </c>
      <c r="C64" s="137">
        <f t="shared" si="13"/>
        <v>1.7996480340376089</v>
      </c>
      <c r="D64" s="137">
        <f t="shared" si="13"/>
        <v>1.7291681291809264</v>
      </c>
      <c r="E64" s="137">
        <f t="shared" si="13"/>
        <v>1.6392214596843693</v>
      </c>
      <c r="F64" s="137">
        <f t="shared" si="13"/>
        <v>1.5374375291936617</v>
      </c>
      <c r="G64" s="137">
        <f t="shared" si="13"/>
        <v>1.6497835924696522</v>
      </c>
      <c r="H64" s="137">
        <f t="shared" si="13"/>
        <v>1.4555547596224323</v>
      </c>
      <c r="I64" s="137">
        <f t="shared" si="13"/>
        <v>1.5381158739832224</v>
      </c>
      <c r="J64" s="137">
        <f t="shared" si="13"/>
        <v>1.4155895006020813</v>
      </c>
      <c r="K64" s="137">
        <f t="shared" si="13"/>
        <v>1.1316358239604349</v>
      </c>
      <c r="L64" s="137">
        <f t="shared" si="13"/>
        <v>1.4698702951396838</v>
      </c>
      <c r="M64" s="137">
        <f t="shared" si="13"/>
        <v>1.384900995199102</v>
      </c>
      <c r="N64" s="137">
        <f t="shared" si="13"/>
        <v>1.1479338712893556</v>
      </c>
      <c r="O64" s="137">
        <f t="shared" si="13"/>
        <v>1.2287326372517897</v>
      </c>
      <c r="P64" s="137">
        <f t="shared" si="13"/>
        <v>1.3452953891282564</v>
      </c>
      <c r="Q64" s="137">
        <f t="shared" si="13"/>
        <v>1.4132543902185024</v>
      </c>
    </row>
    <row r="65" spans="1:17" ht="11.45" customHeight="1" x14ac:dyDescent="0.25">
      <c r="A65" s="116" t="s">
        <v>23</v>
      </c>
      <c r="B65" s="108">
        <f t="shared" ref="B65:Q65" si="14">IF(B9=0,"",B20/B56)</f>
        <v>1.0008039909992898</v>
      </c>
      <c r="C65" s="108">
        <f t="shared" si="14"/>
        <v>0.9975024223618314</v>
      </c>
      <c r="D65" s="108">
        <f t="shared" si="14"/>
        <v>1.0032023291734695</v>
      </c>
      <c r="E65" s="108">
        <f t="shared" si="14"/>
        <v>0.99843055657509738</v>
      </c>
      <c r="F65" s="108">
        <f t="shared" si="14"/>
        <v>0.99577234155476546</v>
      </c>
      <c r="G65" s="108">
        <f t="shared" si="14"/>
        <v>1.0025765366609218</v>
      </c>
      <c r="H65" s="108">
        <f t="shared" si="14"/>
        <v>1.0000987703036288</v>
      </c>
      <c r="I65" s="108">
        <f t="shared" si="14"/>
        <v>1.0025604932740093</v>
      </c>
      <c r="J65" s="108">
        <f t="shared" si="14"/>
        <v>1.002738510650673</v>
      </c>
      <c r="K65" s="108">
        <f t="shared" si="14"/>
        <v>0.99902890623447327</v>
      </c>
      <c r="L65" s="108">
        <f t="shared" si="14"/>
        <v>0.99713915070656756</v>
      </c>
      <c r="M65" s="108">
        <f t="shared" si="14"/>
        <v>0.98771012539994929</v>
      </c>
      <c r="N65" s="108">
        <f t="shared" si="14"/>
        <v>0.97859486573475707</v>
      </c>
      <c r="O65" s="108">
        <f t="shared" si="14"/>
        <v>1.0207370257439996</v>
      </c>
      <c r="P65" s="108">
        <f t="shared" si="14"/>
        <v>1.0347927263739471</v>
      </c>
      <c r="Q65" s="108">
        <f t="shared" si="14"/>
        <v>0.99112258677595744</v>
      </c>
    </row>
    <row r="66" spans="1:17" ht="11.45" customHeight="1" x14ac:dyDescent="0.25">
      <c r="A66" s="116" t="s">
        <v>127</v>
      </c>
      <c r="B66" s="108">
        <f t="shared" ref="B66:Q66" si="15">IF(B10=0,"",B21/B57)</f>
        <v>1.6714132359314304</v>
      </c>
      <c r="C66" s="108">
        <f t="shared" si="15"/>
        <v>1.8286599030743138</v>
      </c>
      <c r="D66" s="108">
        <f t="shared" si="15"/>
        <v>1.7529085382817708</v>
      </c>
      <c r="E66" s="108">
        <f t="shared" si="15"/>
        <v>1.6573000774660533</v>
      </c>
      <c r="F66" s="108">
        <f t="shared" si="15"/>
        <v>1.5513250048011549</v>
      </c>
      <c r="G66" s="108">
        <f t="shared" si="15"/>
        <v>1.6691105754559528</v>
      </c>
      <c r="H66" s="108">
        <f t="shared" si="15"/>
        <v>1.471597329476787</v>
      </c>
      <c r="I66" s="108">
        <f t="shared" si="15"/>
        <v>1.5529253787777522</v>
      </c>
      <c r="J66" s="108">
        <f t="shared" si="15"/>
        <v>1.4246186940064773</v>
      </c>
      <c r="K66" s="108">
        <f t="shared" si="15"/>
        <v>1.1344758121714489</v>
      </c>
      <c r="L66" s="108">
        <f t="shared" si="15"/>
        <v>1.4787201234415219</v>
      </c>
      <c r="M66" s="108">
        <f t="shared" si="15"/>
        <v>1.3871474982831493</v>
      </c>
      <c r="N66" s="108">
        <f t="shared" si="15"/>
        <v>1.1484032310799108</v>
      </c>
      <c r="O66" s="108">
        <f t="shared" si="15"/>
        <v>1.2293482406008722</v>
      </c>
      <c r="P66" s="108">
        <f t="shared" si="15"/>
        <v>1.3461000872688658</v>
      </c>
      <c r="Q66" s="108">
        <f t="shared" si="15"/>
        <v>1.4143912681971464</v>
      </c>
    </row>
    <row r="67" spans="1:17" ht="11.45" customHeight="1" x14ac:dyDescent="0.25">
      <c r="A67" s="116" t="s">
        <v>125</v>
      </c>
      <c r="B67" s="108">
        <f t="shared" ref="B67:Q67" si="16">IF(B11=0,"",B22/B58)</f>
        <v>1.6714132359314304</v>
      </c>
      <c r="C67" s="108">
        <f t="shared" si="16"/>
        <v>1.828659903074314</v>
      </c>
      <c r="D67" s="108">
        <f t="shared" si="16"/>
        <v>1.7529085382817711</v>
      </c>
      <c r="E67" s="108">
        <f t="shared" si="16"/>
        <v>1.6573000774660533</v>
      </c>
      <c r="F67" s="108">
        <f t="shared" si="16"/>
        <v>1.5513250048011549</v>
      </c>
      <c r="G67" s="108">
        <f t="shared" si="16"/>
        <v>1.6691105754559528</v>
      </c>
      <c r="H67" s="108">
        <f t="shared" si="16"/>
        <v>1.4715973294767868</v>
      </c>
      <c r="I67" s="108">
        <f t="shared" si="16"/>
        <v>1.5529253787777522</v>
      </c>
      <c r="J67" s="108">
        <f t="shared" si="16"/>
        <v>1.4246186940064771</v>
      </c>
      <c r="K67" s="108">
        <f t="shared" si="16"/>
        <v>1.1344758121714484</v>
      </c>
      <c r="L67" s="108">
        <f t="shared" si="16"/>
        <v>1.4787201234415221</v>
      </c>
      <c r="M67" s="108">
        <f t="shared" si="16"/>
        <v>1.3871474982831493</v>
      </c>
      <c r="N67" s="108">
        <f t="shared" si="16"/>
        <v>1.1484032310799106</v>
      </c>
      <c r="O67" s="108">
        <f t="shared" si="16"/>
        <v>1.2293482406008722</v>
      </c>
      <c r="P67" s="108">
        <f t="shared" si="16"/>
        <v>1.3461000872688655</v>
      </c>
      <c r="Q67" s="108">
        <f t="shared" si="16"/>
        <v>1.4143912681971464</v>
      </c>
    </row>
    <row r="68" spans="1:17" ht="11.45" customHeight="1" x14ac:dyDescent="0.25">
      <c r="A68" s="128" t="s">
        <v>18</v>
      </c>
      <c r="B68" s="136">
        <f t="shared" ref="B68:Q68" si="17">IF(B12=0,"",B23/B59)</f>
        <v>1.67141323593143</v>
      </c>
      <c r="C68" s="136">
        <f t="shared" si="17"/>
        <v>1.8286599030743136</v>
      </c>
      <c r="D68" s="136">
        <f t="shared" si="17"/>
        <v>1.7529085382817708</v>
      </c>
      <c r="E68" s="136">
        <f t="shared" si="17"/>
        <v>1.6573000774660529</v>
      </c>
      <c r="F68" s="136">
        <f t="shared" si="17"/>
        <v>1.5513250048011544</v>
      </c>
      <c r="G68" s="136">
        <f t="shared" si="17"/>
        <v>1.6691105754559523</v>
      </c>
      <c r="H68" s="136">
        <f t="shared" si="17"/>
        <v>1.471597329476787</v>
      </c>
      <c r="I68" s="136">
        <f t="shared" si="17"/>
        <v>1.5529253787777519</v>
      </c>
      <c r="J68" s="136">
        <f t="shared" si="17"/>
        <v>1.4246186940064773</v>
      </c>
      <c r="K68" s="136">
        <f t="shared" si="17"/>
        <v>1.1344758121714487</v>
      </c>
      <c r="L68" s="136">
        <f t="shared" si="17"/>
        <v>1.4787201234415221</v>
      </c>
      <c r="M68" s="136">
        <f t="shared" si="17"/>
        <v>1.3871474982831493</v>
      </c>
      <c r="N68" s="136">
        <f t="shared" si="17"/>
        <v>1.1484032310799108</v>
      </c>
      <c r="O68" s="136">
        <f t="shared" si="17"/>
        <v>1.229348240600872</v>
      </c>
      <c r="P68" s="136">
        <f t="shared" si="17"/>
        <v>1.3461000872688653</v>
      </c>
      <c r="Q68" s="136">
        <f t="shared" si="17"/>
        <v>1.4143912681971467</v>
      </c>
    </row>
    <row r="69" spans="1:17" ht="11.45" customHeight="1" x14ac:dyDescent="0.25">
      <c r="A69" s="95" t="s">
        <v>126</v>
      </c>
      <c r="B69" s="106">
        <f t="shared" ref="B69:Q69" si="18">IF(B13=0,"",B24/B60)</f>
        <v>1.6714132359314304</v>
      </c>
      <c r="C69" s="106">
        <f t="shared" si="18"/>
        <v>1.8286599030743138</v>
      </c>
      <c r="D69" s="106">
        <f t="shared" si="18"/>
        <v>1.7529085382817704</v>
      </c>
      <c r="E69" s="106">
        <f t="shared" si="18"/>
        <v>1.6573000774660533</v>
      </c>
      <c r="F69" s="106">
        <f t="shared" si="18"/>
        <v>1.5513250048011547</v>
      </c>
      <c r="G69" s="106">
        <f t="shared" si="18"/>
        <v>1.6691105754559523</v>
      </c>
      <c r="H69" s="106">
        <f t="shared" si="18"/>
        <v>1.4715973294767868</v>
      </c>
      <c r="I69" s="106">
        <f t="shared" si="18"/>
        <v>1.5529253787777526</v>
      </c>
      <c r="J69" s="106">
        <f t="shared" si="18"/>
        <v>1.4246186940064773</v>
      </c>
      <c r="K69" s="106">
        <f t="shared" si="18"/>
        <v>1.1344758121714487</v>
      </c>
      <c r="L69" s="106">
        <f t="shared" si="18"/>
        <v>1.4787201234415221</v>
      </c>
      <c r="M69" s="106">
        <f t="shared" si="18"/>
        <v>1.3871474982831491</v>
      </c>
      <c r="N69" s="106">
        <f t="shared" si="18"/>
        <v>1.1484032310799108</v>
      </c>
      <c r="O69" s="106">
        <f t="shared" si="18"/>
        <v>1.2293482406008722</v>
      </c>
      <c r="P69" s="106">
        <f t="shared" si="18"/>
        <v>1.3461000872688653</v>
      </c>
      <c r="Q69" s="106">
        <f t="shared" si="18"/>
        <v>1.4143912681971467</v>
      </c>
    </row>
    <row r="70" spans="1:17" ht="11.45" customHeight="1" x14ac:dyDescent="0.25">
      <c r="A70" s="93" t="s">
        <v>125</v>
      </c>
      <c r="B70" s="105">
        <f t="shared" ref="B70:Q70" si="19">IF(B14=0,"",B25/B61)</f>
        <v>1.6714132359314304</v>
      </c>
      <c r="C70" s="105">
        <f t="shared" si="19"/>
        <v>1.8286599030743136</v>
      </c>
      <c r="D70" s="105">
        <f t="shared" si="19"/>
        <v>1.7529085382817713</v>
      </c>
      <c r="E70" s="105">
        <f t="shared" si="19"/>
        <v>1.6573000774660529</v>
      </c>
      <c r="F70" s="105">
        <f t="shared" si="19"/>
        <v>1.5513250048011544</v>
      </c>
      <c r="G70" s="105">
        <f t="shared" si="19"/>
        <v>1.6691105754559528</v>
      </c>
      <c r="H70" s="105">
        <f t="shared" si="19"/>
        <v>1.471597329476787</v>
      </c>
      <c r="I70" s="105">
        <f t="shared" si="19"/>
        <v>1.5529253787777524</v>
      </c>
      <c r="J70" s="105">
        <f t="shared" si="19"/>
        <v>1.4246186940064771</v>
      </c>
      <c r="K70" s="105">
        <f t="shared" si="19"/>
        <v>1.1344758121714487</v>
      </c>
      <c r="L70" s="105">
        <f t="shared" si="19"/>
        <v>1.4787201234415219</v>
      </c>
      <c r="M70" s="105">
        <f t="shared" si="19"/>
        <v>1.3871474982831493</v>
      </c>
      <c r="N70" s="105">
        <f t="shared" si="19"/>
        <v>1.1484032310799108</v>
      </c>
      <c r="O70" s="105">
        <f t="shared" si="19"/>
        <v>1.2293482406008722</v>
      </c>
      <c r="P70" s="105">
        <f t="shared" si="19"/>
        <v>1.3461000872688653</v>
      </c>
      <c r="Q70" s="105">
        <f t="shared" si="19"/>
        <v>1.4143912681971469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1.4363422800068566</v>
      </c>
      <c r="C74" s="108">
        <v>1.4311659092209557</v>
      </c>
      <c r="D74" s="108">
        <v>1.4246737198333035</v>
      </c>
      <c r="E74" s="108">
        <v>1.418224744365244</v>
      </c>
      <c r="F74" s="108">
        <v>1.4279065315009127</v>
      </c>
      <c r="G74" s="108">
        <v>1.4241954925027565</v>
      </c>
      <c r="H74" s="108">
        <v>1.4229350527157034</v>
      </c>
      <c r="I74" s="108">
        <v>1.4221255764019616</v>
      </c>
      <c r="J74" s="108">
        <v>1.4173522081653895</v>
      </c>
      <c r="K74" s="108">
        <v>1.4101790307230837</v>
      </c>
      <c r="L74" s="108">
        <v>1.4119623210351619</v>
      </c>
      <c r="M74" s="108">
        <v>1.4150432738426828</v>
      </c>
      <c r="N74" s="108">
        <v>1.4128529743758538</v>
      </c>
      <c r="O74" s="108">
        <v>1.4097061836414335</v>
      </c>
      <c r="P74" s="108">
        <v>1.4111382528249508</v>
      </c>
      <c r="Q74" s="108">
        <v>1.413251400732241</v>
      </c>
    </row>
    <row r="75" spans="1:17" ht="11.45" customHeight="1" x14ac:dyDescent="0.25">
      <c r="A75" s="116" t="s">
        <v>127</v>
      </c>
      <c r="B75" s="108">
        <v>1.1377819293226825</v>
      </c>
      <c r="C75" s="108">
        <v>1.1392763187653532</v>
      </c>
      <c r="D75" s="108">
        <v>1.1308028507487791</v>
      </c>
      <c r="E75" s="108">
        <v>1.120982599471809</v>
      </c>
      <c r="F75" s="108">
        <v>1.1130455169576721</v>
      </c>
      <c r="G75" s="108">
        <v>1.110125389476492</v>
      </c>
      <c r="H75" s="108">
        <v>1.10211525032922</v>
      </c>
      <c r="I75" s="108">
        <v>1.0789645652935453</v>
      </c>
      <c r="J75" s="108">
        <v>1.0701830384448681</v>
      </c>
      <c r="K75" s="108">
        <v>1.0724382440224509</v>
      </c>
      <c r="L75" s="108">
        <v>1.0700849406295265</v>
      </c>
      <c r="M75" s="108">
        <v>1.0724738290340794</v>
      </c>
      <c r="N75" s="108">
        <v>1.0710693710480659</v>
      </c>
      <c r="O75" s="108">
        <v>1.0686108049031957</v>
      </c>
      <c r="P75" s="108">
        <v>1.069088896490773</v>
      </c>
      <c r="Q75" s="108">
        <v>1.0692782286844615</v>
      </c>
    </row>
    <row r="76" spans="1:17" ht="11.45" customHeight="1" x14ac:dyDescent="0.25">
      <c r="A76" s="116" t="s">
        <v>125</v>
      </c>
      <c r="B76" s="108">
        <v>1.1036439610063187</v>
      </c>
      <c r="C76" s="108">
        <v>1.115503971066506</v>
      </c>
      <c r="D76" s="108">
        <v>1.1173019871500569</v>
      </c>
      <c r="E76" s="108">
        <v>1.1158344793717476</v>
      </c>
      <c r="F76" s="108">
        <v>1.1362912042111837</v>
      </c>
      <c r="G76" s="108">
        <v>1.1244066271043778</v>
      </c>
      <c r="H76" s="108">
        <v>1.1186899191438013</v>
      </c>
      <c r="I76" s="108">
        <v>1.1219847029733971</v>
      </c>
      <c r="J76" s="108">
        <v>1.1689785477092789</v>
      </c>
      <c r="K76" s="108">
        <v>1.175718157157432</v>
      </c>
      <c r="L76" s="108">
        <v>1.1892976415284777</v>
      </c>
      <c r="M76" s="108">
        <v>1.190212454491218</v>
      </c>
      <c r="N76" s="108">
        <v>1.1932014665780502</v>
      </c>
      <c r="O76" s="108">
        <v>1.1930814871382225</v>
      </c>
      <c r="P76" s="108">
        <v>1.1896691633826553</v>
      </c>
      <c r="Q76" s="108">
        <v>1.1907696196904343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1.1188984814096867</v>
      </c>
      <c r="C78" s="106">
        <v>1.1300170920653489</v>
      </c>
      <c r="D78" s="106">
        <v>1.1307921363427724</v>
      </c>
      <c r="E78" s="106">
        <v>1.1180665768927007</v>
      </c>
      <c r="F78" s="106">
        <v>1.1066314323675099</v>
      </c>
      <c r="G78" s="106">
        <v>1.1717249290188354</v>
      </c>
      <c r="H78" s="106">
        <v>1.1704224824872782</v>
      </c>
      <c r="I78" s="106">
        <v>1.1684468917866102</v>
      </c>
      <c r="J78" s="106">
        <v>1.164058194892702</v>
      </c>
      <c r="K78" s="106">
        <v>1.1752769493093078</v>
      </c>
      <c r="L78" s="106">
        <v>1.1203459121561776</v>
      </c>
      <c r="M78" s="106">
        <v>1.1157077698820641</v>
      </c>
      <c r="N78" s="106">
        <v>1.1218283751675373</v>
      </c>
      <c r="O78" s="106">
        <v>1.1195082329437958</v>
      </c>
      <c r="P78" s="106">
        <v>1.1379066605553543</v>
      </c>
      <c r="Q78" s="106">
        <v>1.1404673193602874</v>
      </c>
    </row>
    <row r="79" spans="1:17" ht="11.45" customHeight="1" x14ac:dyDescent="0.25">
      <c r="A79" s="93" t="s">
        <v>125</v>
      </c>
      <c r="B79" s="105">
        <v>1.0556551539918271</v>
      </c>
      <c r="C79" s="105">
        <v>1.0555106689619167</v>
      </c>
      <c r="D79" s="105">
        <v>1.056069062017625</v>
      </c>
      <c r="E79" s="105">
        <v>1.0543682485629571</v>
      </c>
      <c r="F79" s="105">
        <v>1.0540796850933132</v>
      </c>
      <c r="G79" s="105">
        <v>1.0550199990866882</v>
      </c>
      <c r="H79" s="105">
        <v>1.0494321795471444</v>
      </c>
      <c r="I79" s="105">
        <v>1.0686330816273988</v>
      </c>
      <c r="J79" s="105">
        <v>1.0626824873036651</v>
      </c>
      <c r="K79" s="105">
        <v>1.0654533940866646</v>
      </c>
      <c r="L79" s="105">
        <v>1.075258850157401</v>
      </c>
      <c r="M79" s="105">
        <v>1.064200536226821</v>
      </c>
      <c r="N79" s="105">
        <v>1.0711718591525399</v>
      </c>
      <c r="O79" s="105">
        <v>1.0737717747405708</v>
      </c>
      <c r="P79" s="105">
        <v>1.0665199156988718</v>
      </c>
      <c r="Q79" s="105">
        <v>1.0726918815048712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1896.1355406507687</v>
      </c>
      <c r="C4" s="100">
        <v>2276.8793083690557</v>
      </c>
      <c r="D4" s="100">
        <v>2416.2325735495315</v>
      </c>
      <c r="E4" s="100">
        <v>2362.0273189363802</v>
      </c>
      <c r="F4" s="100">
        <v>2238.6055789096922</v>
      </c>
      <c r="G4" s="100">
        <v>2593.495280576044</v>
      </c>
      <c r="H4" s="100">
        <v>2688.5161440369366</v>
      </c>
      <c r="I4" s="100">
        <v>3154.7605159621444</v>
      </c>
      <c r="J4" s="100">
        <v>2936.0536969311725</v>
      </c>
      <c r="K4" s="100">
        <v>1810.1838087019805</v>
      </c>
      <c r="L4" s="100">
        <v>2314.5269116947488</v>
      </c>
      <c r="M4" s="100">
        <v>2111.5992308500167</v>
      </c>
      <c r="N4" s="100">
        <v>1772.248731901539</v>
      </c>
      <c r="O4" s="100">
        <v>1956.2265372536606</v>
      </c>
      <c r="P4" s="100">
        <v>2257.4193677697576</v>
      </c>
      <c r="Q4" s="100">
        <v>2549.1403535305135</v>
      </c>
    </row>
    <row r="5" spans="1:17" ht="11.45" customHeight="1" x14ac:dyDescent="0.25">
      <c r="A5" s="141" t="s">
        <v>91</v>
      </c>
      <c r="B5" s="140">
        <f t="shared" ref="B5:Q5" si="0">B4</f>
        <v>1896.1355406507687</v>
      </c>
      <c r="C5" s="140">
        <f t="shared" si="0"/>
        <v>2276.8793083690557</v>
      </c>
      <c r="D5" s="140">
        <f t="shared" si="0"/>
        <v>2416.2325735495315</v>
      </c>
      <c r="E5" s="140">
        <f t="shared" si="0"/>
        <v>2362.0273189363802</v>
      </c>
      <c r="F5" s="140">
        <f t="shared" si="0"/>
        <v>2238.6055789096922</v>
      </c>
      <c r="G5" s="140">
        <f t="shared" si="0"/>
        <v>2593.495280576044</v>
      </c>
      <c r="H5" s="140">
        <f t="shared" si="0"/>
        <v>2688.5161440369366</v>
      </c>
      <c r="I5" s="140">
        <f t="shared" si="0"/>
        <v>3154.7605159621444</v>
      </c>
      <c r="J5" s="140">
        <f t="shared" si="0"/>
        <v>2936.0536969311725</v>
      </c>
      <c r="K5" s="140">
        <f t="shared" si="0"/>
        <v>1810.1838087019805</v>
      </c>
      <c r="L5" s="140">
        <f t="shared" si="0"/>
        <v>2314.5269116947488</v>
      </c>
      <c r="M5" s="140">
        <f t="shared" si="0"/>
        <v>2111.5992308500167</v>
      </c>
      <c r="N5" s="140">
        <f t="shared" si="0"/>
        <v>1772.248731901539</v>
      </c>
      <c r="O5" s="140">
        <f t="shared" si="0"/>
        <v>1956.2265372536606</v>
      </c>
      <c r="P5" s="140">
        <f t="shared" si="0"/>
        <v>2257.4193677697576</v>
      </c>
      <c r="Q5" s="140">
        <f t="shared" si="0"/>
        <v>2549.1403535305135</v>
      </c>
    </row>
    <row r="7" spans="1:17" ht="11.45" customHeight="1" x14ac:dyDescent="0.25">
      <c r="A7" s="27" t="s">
        <v>100</v>
      </c>
      <c r="B7" s="71">
        <f t="shared" ref="B7:Q7" si="1">SUM(B8,B12)</f>
        <v>1896.1355406507682</v>
      </c>
      <c r="C7" s="71">
        <f t="shared" si="1"/>
        <v>2276.8793083690562</v>
      </c>
      <c r="D7" s="71">
        <f t="shared" si="1"/>
        <v>2416.2325735495319</v>
      </c>
      <c r="E7" s="71">
        <f t="shared" si="1"/>
        <v>2362.0273189363802</v>
      </c>
      <c r="F7" s="71">
        <f t="shared" si="1"/>
        <v>2238.6055789096922</v>
      </c>
      <c r="G7" s="71">
        <f t="shared" si="1"/>
        <v>2593.495280576044</v>
      </c>
      <c r="H7" s="71">
        <f t="shared" si="1"/>
        <v>2688.5161440369357</v>
      </c>
      <c r="I7" s="71">
        <f t="shared" si="1"/>
        <v>3154.7605159621448</v>
      </c>
      <c r="J7" s="71">
        <f t="shared" si="1"/>
        <v>2936.0536969311725</v>
      </c>
      <c r="K7" s="71">
        <f t="shared" si="1"/>
        <v>1810.1838087019808</v>
      </c>
      <c r="L7" s="71">
        <f t="shared" si="1"/>
        <v>2314.5269116947484</v>
      </c>
      <c r="M7" s="71">
        <f t="shared" si="1"/>
        <v>2111.5992308500172</v>
      </c>
      <c r="N7" s="71">
        <f t="shared" si="1"/>
        <v>1772.248731901539</v>
      </c>
      <c r="O7" s="71">
        <f t="shared" si="1"/>
        <v>1956.2265372536606</v>
      </c>
      <c r="P7" s="71">
        <f t="shared" si="1"/>
        <v>2257.4193677697581</v>
      </c>
      <c r="Q7" s="71">
        <f t="shared" si="1"/>
        <v>2549.1403535305126</v>
      </c>
    </row>
    <row r="8" spans="1:17" ht="11.45" customHeight="1" x14ac:dyDescent="0.25">
      <c r="A8" s="130" t="s">
        <v>39</v>
      </c>
      <c r="B8" s="139">
        <f t="shared" ref="B8:Q8" si="2">SUM(B9:B11)</f>
        <v>1847.3098994180766</v>
      </c>
      <c r="C8" s="139">
        <f t="shared" si="2"/>
        <v>2225.6062109920213</v>
      </c>
      <c r="D8" s="139">
        <f t="shared" si="2"/>
        <v>2376.493144230526</v>
      </c>
      <c r="E8" s="139">
        <f t="shared" si="2"/>
        <v>2323.2625285264903</v>
      </c>
      <c r="F8" s="139">
        <f t="shared" si="2"/>
        <v>2195.0905445251578</v>
      </c>
      <c r="G8" s="139">
        <f t="shared" si="2"/>
        <v>2536.7892741214173</v>
      </c>
      <c r="H8" s="139">
        <f t="shared" si="2"/>
        <v>2626.7609754552623</v>
      </c>
      <c r="I8" s="139">
        <f t="shared" si="2"/>
        <v>3089.0049966277129</v>
      </c>
      <c r="J8" s="139">
        <f t="shared" si="2"/>
        <v>2879.027987507844</v>
      </c>
      <c r="K8" s="139">
        <f t="shared" si="2"/>
        <v>1771.6131706079464</v>
      </c>
      <c r="L8" s="139">
        <f t="shared" si="2"/>
        <v>2262.5057781468377</v>
      </c>
      <c r="M8" s="139">
        <f t="shared" si="2"/>
        <v>2067.4444759605826</v>
      </c>
      <c r="N8" s="139">
        <f t="shared" si="2"/>
        <v>1730.7040009636164</v>
      </c>
      <c r="O8" s="139">
        <f t="shared" si="2"/>
        <v>1909.3970032155796</v>
      </c>
      <c r="P8" s="139">
        <f t="shared" si="2"/>
        <v>2202.81795288991</v>
      </c>
      <c r="Q8" s="139">
        <f t="shared" si="2"/>
        <v>2484.8837707968769</v>
      </c>
    </row>
    <row r="9" spans="1:17" ht="11.45" customHeight="1" x14ac:dyDescent="0.25">
      <c r="A9" s="116" t="s">
        <v>23</v>
      </c>
      <c r="B9" s="70">
        <v>36.947347716649958</v>
      </c>
      <c r="C9" s="70">
        <v>43.059313113004343</v>
      </c>
      <c r="D9" s="70">
        <v>43.660124128054846</v>
      </c>
      <c r="E9" s="70">
        <v>38.827937881678274</v>
      </c>
      <c r="F9" s="70">
        <v>35.539645816822485</v>
      </c>
      <c r="G9" s="70">
        <v>44.700942543041336</v>
      </c>
      <c r="H9" s="70">
        <v>61.408497172625204</v>
      </c>
      <c r="I9" s="70">
        <v>54.17887251049244</v>
      </c>
      <c r="J9" s="70">
        <v>43.647168786596012</v>
      </c>
      <c r="K9" s="70">
        <v>32.793495857083691</v>
      </c>
      <c r="L9" s="70">
        <v>28.205381439909608</v>
      </c>
      <c r="M9" s="70">
        <v>8.2928336897403234</v>
      </c>
      <c r="N9" s="70">
        <v>4.0780792399254606</v>
      </c>
      <c r="O9" s="70">
        <v>4.6807563234027478</v>
      </c>
      <c r="P9" s="70">
        <v>4.3798368079606567</v>
      </c>
      <c r="Q9" s="70">
        <v>4.6807002373532809</v>
      </c>
    </row>
    <row r="10" spans="1:17" ht="11.45" customHeight="1" x14ac:dyDescent="0.25">
      <c r="A10" s="116" t="s">
        <v>127</v>
      </c>
      <c r="B10" s="70">
        <v>1365.4985080369318</v>
      </c>
      <c r="C10" s="70">
        <v>1571.6045950878195</v>
      </c>
      <c r="D10" s="70">
        <v>1658.176668379466</v>
      </c>
      <c r="E10" s="70">
        <v>1685.5370429633435</v>
      </c>
      <c r="F10" s="70">
        <v>1605.2117738913742</v>
      </c>
      <c r="G10" s="70">
        <v>1913.3861636475947</v>
      </c>
      <c r="H10" s="70">
        <v>1970.4644673699208</v>
      </c>
      <c r="I10" s="70">
        <v>2312.9670023958456</v>
      </c>
      <c r="J10" s="70">
        <v>2181.0734207375081</v>
      </c>
      <c r="K10" s="70">
        <v>1508.026554972065</v>
      </c>
      <c r="L10" s="70">
        <v>1724.8409637180243</v>
      </c>
      <c r="M10" s="70">
        <v>1584.9872780203202</v>
      </c>
      <c r="N10" s="70">
        <v>1315.3011850031794</v>
      </c>
      <c r="O10" s="70">
        <v>1424.9635261449368</v>
      </c>
      <c r="P10" s="70">
        <v>1605.0494151658668</v>
      </c>
      <c r="Q10" s="70">
        <v>1767.5443283763952</v>
      </c>
    </row>
    <row r="11" spans="1:17" ht="11.45" customHeight="1" x14ac:dyDescent="0.25">
      <c r="A11" s="116" t="s">
        <v>125</v>
      </c>
      <c r="B11" s="70">
        <v>444.86404366449483</v>
      </c>
      <c r="C11" s="70">
        <v>610.94230279119745</v>
      </c>
      <c r="D11" s="70">
        <v>674.65635172300495</v>
      </c>
      <c r="E11" s="70">
        <v>598.8975476814685</v>
      </c>
      <c r="F11" s="70">
        <v>554.33912481696132</v>
      </c>
      <c r="G11" s="70">
        <v>578.70216793078146</v>
      </c>
      <c r="H11" s="70">
        <v>594.88801091271648</v>
      </c>
      <c r="I11" s="70">
        <v>721.859121721375</v>
      </c>
      <c r="J11" s="70">
        <v>654.30739798373975</v>
      </c>
      <c r="K11" s="70">
        <v>230.79311977879772</v>
      </c>
      <c r="L11" s="70">
        <v>509.45943298890393</v>
      </c>
      <c r="M11" s="70">
        <v>474.164364250522</v>
      </c>
      <c r="N11" s="70">
        <v>411.32473672051151</v>
      </c>
      <c r="O11" s="70">
        <v>479.75272074724012</v>
      </c>
      <c r="P11" s="70">
        <v>593.3887009160826</v>
      </c>
      <c r="Q11" s="70">
        <v>712.6587421831282</v>
      </c>
    </row>
    <row r="12" spans="1:17" ht="11.45" customHeight="1" x14ac:dyDescent="0.25">
      <c r="A12" s="128" t="s">
        <v>18</v>
      </c>
      <c r="B12" s="138">
        <f t="shared" ref="B12:Q12" si="3">SUM(B13:B14)</f>
        <v>48.825641232691623</v>
      </c>
      <c r="C12" s="138">
        <f t="shared" si="3"/>
        <v>51.273097377035043</v>
      </c>
      <c r="D12" s="138">
        <f t="shared" si="3"/>
        <v>39.739429319006121</v>
      </c>
      <c r="E12" s="138">
        <f t="shared" si="3"/>
        <v>38.764790409889841</v>
      </c>
      <c r="F12" s="138">
        <f t="shared" si="3"/>
        <v>43.515034384534559</v>
      </c>
      <c r="G12" s="138">
        <f t="shared" si="3"/>
        <v>56.706006454626689</v>
      </c>
      <c r="H12" s="138">
        <f t="shared" si="3"/>
        <v>61.75516858167358</v>
      </c>
      <c r="I12" s="138">
        <f t="shared" si="3"/>
        <v>65.75551933443181</v>
      </c>
      <c r="J12" s="138">
        <f t="shared" si="3"/>
        <v>57.025709423328586</v>
      </c>
      <c r="K12" s="138">
        <f t="shared" si="3"/>
        <v>38.570638094034315</v>
      </c>
      <c r="L12" s="138">
        <f t="shared" si="3"/>
        <v>52.021133547910807</v>
      </c>
      <c r="M12" s="138">
        <f t="shared" si="3"/>
        <v>44.154754889434543</v>
      </c>
      <c r="N12" s="138">
        <f t="shared" si="3"/>
        <v>41.544730937922623</v>
      </c>
      <c r="O12" s="138">
        <f t="shared" si="3"/>
        <v>46.829534038080951</v>
      </c>
      <c r="P12" s="138">
        <f t="shared" si="3"/>
        <v>54.601414879848072</v>
      </c>
      <c r="Q12" s="138">
        <f t="shared" si="3"/>
        <v>64.256582733635611</v>
      </c>
    </row>
    <row r="13" spans="1:17" ht="11.45" customHeight="1" x14ac:dyDescent="0.25">
      <c r="A13" s="95" t="s">
        <v>126</v>
      </c>
      <c r="B13" s="20">
        <v>33.880895143682736</v>
      </c>
      <c r="C13" s="20">
        <v>34.926438768030671</v>
      </c>
      <c r="D13" s="20">
        <v>24.198889277365605</v>
      </c>
      <c r="E13" s="20">
        <v>23.089660882965589</v>
      </c>
      <c r="F13" s="20">
        <v>20.760640897962205</v>
      </c>
      <c r="G13" s="20">
        <v>29.812547021771561</v>
      </c>
      <c r="H13" s="20">
        <v>32.513192948560011</v>
      </c>
      <c r="I13" s="20">
        <v>32.313859226222874</v>
      </c>
      <c r="J13" s="20">
        <v>28.911776217529951</v>
      </c>
      <c r="K13" s="20">
        <v>20.642070489152086</v>
      </c>
      <c r="L13" s="20">
        <v>24.395704822975603</v>
      </c>
      <c r="M13" s="20">
        <v>19.980088540172346</v>
      </c>
      <c r="N13" s="20">
        <v>16.710404783793727</v>
      </c>
      <c r="O13" s="20">
        <v>16.553053855025723</v>
      </c>
      <c r="P13" s="20">
        <v>17.013787207693674</v>
      </c>
      <c r="Q13" s="20">
        <v>18.086755654184437</v>
      </c>
    </row>
    <row r="14" spans="1:17" ht="11.45" customHeight="1" x14ac:dyDescent="0.25">
      <c r="A14" s="93" t="s">
        <v>125</v>
      </c>
      <c r="B14" s="69">
        <v>14.944746089008888</v>
      </c>
      <c r="C14" s="69">
        <v>16.346658609004372</v>
      </c>
      <c r="D14" s="69">
        <v>15.540540041640519</v>
      </c>
      <c r="E14" s="69">
        <v>15.675129526924254</v>
      </c>
      <c r="F14" s="69">
        <v>22.754393486572354</v>
      </c>
      <c r="G14" s="69">
        <v>26.893459432855128</v>
      </c>
      <c r="H14" s="69">
        <v>29.241975633113569</v>
      </c>
      <c r="I14" s="69">
        <v>33.441660108208936</v>
      </c>
      <c r="J14" s="69">
        <v>28.113933205798634</v>
      </c>
      <c r="K14" s="69">
        <v>17.928567604882229</v>
      </c>
      <c r="L14" s="69">
        <v>27.625428724935201</v>
      </c>
      <c r="M14" s="69">
        <v>24.1746663492622</v>
      </c>
      <c r="N14" s="69">
        <v>24.834326154128895</v>
      </c>
      <c r="O14" s="69">
        <v>30.276480183055227</v>
      </c>
      <c r="P14" s="69">
        <v>37.587627672154397</v>
      </c>
      <c r="Q14" s="69">
        <v>46.169827079451181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3.0101734659538169</v>
      </c>
      <c r="C19" s="100">
        <f>IF(C4=0,0,C4/TrAvia_ene!C4)</f>
        <v>3.0101935134401301</v>
      </c>
      <c r="D19" s="100">
        <f>IF(D4=0,0,D4/TrAvia_ene!D4)</f>
        <v>3.0102001872616926</v>
      </c>
      <c r="E19" s="100">
        <f>IF(E4=0,0,E4/TrAvia_ene!E4)</f>
        <v>3.0101976836355533</v>
      </c>
      <c r="F19" s="100">
        <f>IF(F4=0,0,F4/TrAvia_ene!F4)</f>
        <v>3.01019154095752</v>
      </c>
      <c r="G19" s="100">
        <f>IF(G4=0,0,G4/TrAvia_ene!G4)</f>
        <v>3.009842943974486</v>
      </c>
      <c r="H19" s="100">
        <f>IF(H4=0,0,H4/TrAvia_ene!H4)</f>
        <v>3.0094326863764684</v>
      </c>
      <c r="I19" s="100">
        <f>IF(I4=0,0,I4/TrAvia_ene!I4)</f>
        <v>3.0100075952045784</v>
      </c>
      <c r="J19" s="100">
        <f>IF(J4=0,0,J4/TrAvia_ene!J4)</f>
        <v>3.0100748385968359</v>
      </c>
      <c r="K19" s="100">
        <f>IF(K4=0,0,K4/TrAvia_ene!K4)</f>
        <v>3.0099279270318244</v>
      </c>
      <c r="L19" s="100">
        <f>IF(L4=0,0,L4/TrAvia_ene!L4)</f>
        <v>3.0100080165533236</v>
      </c>
      <c r="M19" s="100">
        <f>IF(M4=0,0,M4/TrAvia_ene!M4)</f>
        <v>3.0099793481812638</v>
      </c>
      <c r="N19" s="100">
        <f>IF(N4=0,0,N4/TrAvia_ene!N4)</f>
        <v>3.0099162014819649</v>
      </c>
      <c r="O19" s="100">
        <f>IF(O4=0,0,O4/TrAvia_ene!O4)</f>
        <v>3.0099531574527334</v>
      </c>
      <c r="P19" s="100">
        <f>IF(P4=0,0,P4/TrAvia_ene!P4)</f>
        <v>3.0100006590642061</v>
      </c>
      <c r="Q19" s="100">
        <f>IF(Q4=0,0,Q4/TrAvia_ene!Q4)</f>
        <v>3.0100359577273919</v>
      </c>
    </row>
    <row r="20" spans="1:17" ht="11.45" customHeight="1" x14ac:dyDescent="0.25">
      <c r="A20" s="141" t="s">
        <v>91</v>
      </c>
      <c r="B20" s="140">
        <f t="shared" ref="B20:Q20" si="4">B19</f>
        <v>3.0101734659538169</v>
      </c>
      <c r="C20" s="140">
        <f t="shared" si="4"/>
        <v>3.0101935134401301</v>
      </c>
      <c r="D20" s="140">
        <f t="shared" si="4"/>
        <v>3.0102001872616926</v>
      </c>
      <c r="E20" s="140">
        <f t="shared" si="4"/>
        <v>3.0101976836355533</v>
      </c>
      <c r="F20" s="140">
        <f t="shared" si="4"/>
        <v>3.01019154095752</v>
      </c>
      <c r="G20" s="140">
        <f t="shared" si="4"/>
        <v>3.009842943974486</v>
      </c>
      <c r="H20" s="140">
        <f t="shared" si="4"/>
        <v>3.0094326863764684</v>
      </c>
      <c r="I20" s="140">
        <f t="shared" si="4"/>
        <v>3.0100075952045784</v>
      </c>
      <c r="J20" s="140">
        <f t="shared" si="4"/>
        <v>3.0100748385968359</v>
      </c>
      <c r="K20" s="140">
        <f t="shared" si="4"/>
        <v>3.0099279270318244</v>
      </c>
      <c r="L20" s="140">
        <f t="shared" si="4"/>
        <v>3.0100080165533236</v>
      </c>
      <c r="M20" s="140">
        <f t="shared" si="4"/>
        <v>3.0099793481812638</v>
      </c>
      <c r="N20" s="140">
        <f t="shared" si="4"/>
        <v>3.0099162014819649</v>
      </c>
      <c r="O20" s="140">
        <f t="shared" si="4"/>
        <v>3.0099531574527334</v>
      </c>
      <c r="P20" s="140">
        <f t="shared" si="4"/>
        <v>3.0100006590642061</v>
      </c>
      <c r="Q20" s="140">
        <f t="shared" si="4"/>
        <v>3.0100359577273919</v>
      </c>
    </row>
    <row r="22" spans="1:17" ht="11.45" customHeight="1" x14ac:dyDescent="0.25">
      <c r="A22" s="27" t="s">
        <v>123</v>
      </c>
      <c r="B22" s="68">
        <f>IF(TrAvia_act!B12=0,"",B7/TrAvia_act!B12*100)</f>
        <v>1908.943112731336</v>
      </c>
      <c r="C22" s="68">
        <f>IF(TrAvia_act!C12=0,"",C7/TrAvia_act!C12*100)</f>
        <v>1962.0343399517424</v>
      </c>
      <c r="D22" s="68">
        <f>IF(TrAvia_act!D12=0,"",D7/TrAvia_act!D12*100)</f>
        <v>1878.4962142035238</v>
      </c>
      <c r="E22" s="68">
        <f>IF(TrAvia_act!E12=0,"",E7/TrAvia_act!E12*100)</f>
        <v>1776.4588415835344</v>
      </c>
      <c r="F22" s="68">
        <f>IF(TrAvia_act!F12=0,"",F7/TrAvia_act!F12*100)</f>
        <v>1660.7484108132264</v>
      </c>
      <c r="G22" s="68">
        <f>IF(TrAvia_act!G12=0,"",G7/TrAvia_act!G12*100)</f>
        <v>1789.2278724624148</v>
      </c>
      <c r="H22" s="68">
        <f>IF(TrAvia_act!H12=0,"",H7/TrAvia_act!H12*100)</f>
        <v>1570.9562206851554</v>
      </c>
      <c r="I22" s="68">
        <f>IF(TrAvia_act!I12=0,"",I7/TrAvia_act!I12*100)</f>
        <v>1629.065324708348</v>
      </c>
      <c r="J22" s="68">
        <f>IF(TrAvia_act!J12=0,"",J7/TrAvia_act!J12*100)</f>
        <v>1505.6237638924249</v>
      </c>
      <c r="K22" s="68">
        <f>IF(TrAvia_act!K12=0,"",K7/TrAvia_act!K12*100)</f>
        <v>1247.1098006474538</v>
      </c>
      <c r="L22" s="68">
        <f>IF(TrAvia_act!L12=0,"",L7/TrAvia_act!L12*100)</f>
        <v>1606.4416524137648</v>
      </c>
      <c r="M22" s="68">
        <f>IF(TrAvia_act!M12=0,"",M7/TrAvia_act!M12*100)</f>
        <v>1496.4500977571035</v>
      </c>
      <c r="N22" s="68">
        <f>IF(TrAvia_act!N12=0,"",N7/TrAvia_act!N12*100)</f>
        <v>1248.1489795304565</v>
      </c>
      <c r="O22" s="68">
        <f>IF(TrAvia_act!O12=0,"",O7/TrAvia_act!O12*100)</f>
        <v>1341.7660851001092</v>
      </c>
      <c r="P22" s="68">
        <f>IF(TrAvia_act!P12=0,"",P7/TrAvia_act!P12*100)</f>
        <v>1466.2844192234288</v>
      </c>
      <c r="Q22" s="68">
        <f>IF(TrAvia_act!Q12=0,"",Q7/TrAvia_act!Q12*100)</f>
        <v>1530.1277569429112</v>
      </c>
    </row>
    <row r="23" spans="1:17" ht="11.45" customHeight="1" x14ac:dyDescent="0.25">
      <c r="A23" s="130" t="s">
        <v>39</v>
      </c>
      <c r="B23" s="134">
        <f>IF(TrAvia_act!B13=0,"",B8/TrAvia_act!B13*100)</f>
        <v>1897.9969600646989</v>
      </c>
      <c r="C23" s="134">
        <f>IF(TrAvia_act!C13=0,"",C8/TrAvia_act!C13*100)</f>
        <v>1950.6961875738839</v>
      </c>
      <c r="D23" s="134">
        <f>IF(TrAvia_act!D13=0,"",D8/TrAvia_act!D13*100)</f>
        <v>1871.705144404008</v>
      </c>
      <c r="E23" s="134">
        <f>IF(TrAvia_act!E13=0,"",E8/TrAvia_act!E13*100)</f>
        <v>1770.5366431625212</v>
      </c>
      <c r="F23" s="134">
        <f>IF(TrAvia_act!F13=0,"",F8/TrAvia_act!F13*100)</f>
        <v>1656.0724702232556</v>
      </c>
      <c r="G23" s="134">
        <f>IF(TrAvia_act!G13=0,"",G8/TrAvia_act!G13*100)</f>
        <v>1782.5086447790372</v>
      </c>
      <c r="H23" s="134">
        <f>IF(TrAvia_act!H13=0,"",H8/TrAvia_act!H13*100)</f>
        <v>1565.0132213800193</v>
      </c>
      <c r="I23" s="134">
        <f>IF(TrAvia_act!I13=0,"",I8/TrAvia_act!I13*100)</f>
        <v>1623.5932173326255</v>
      </c>
      <c r="J23" s="134">
        <f>IF(TrAvia_act!J13=0,"",J8/TrAvia_act!J13*100)</f>
        <v>1501.2315389085406</v>
      </c>
      <c r="K23" s="134">
        <f>IF(TrAvia_act!K13=0,"",K8/TrAvia_act!K13*100)</f>
        <v>1243.8265528176344</v>
      </c>
      <c r="L23" s="134">
        <f>IF(TrAvia_act!L13=0,"",L8/TrAvia_act!L13*100)</f>
        <v>1603.4335320469147</v>
      </c>
      <c r="M23" s="134">
        <f>IF(TrAvia_act!M13=0,"",M8/TrAvia_act!M13*100)</f>
        <v>1494.2617282790743</v>
      </c>
      <c r="N23" s="134">
        <f>IF(TrAvia_act!N13=0,"",N8/TrAvia_act!N13*100)</f>
        <v>1247.0068437476839</v>
      </c>
      <c r="O23" s="134">
        <f>IF(TrAvia_act!O13=0,"",O8/TrAvia_act!O13*100)</f>
        <v>1341.5011529302985</v>
      </c>
      <c r="P23" s="134">
        <f>IF(TrAvia_act!P13=0,"",P8/TrAvia_act!P13*100)</f>
        <v>1466.7247630314735</v>
      </c>
      <c r="Q23" s="134">
        <f>IF(TrAvia_act!Q13=0,"",Q8/TrAvia_act!Q13*100)</f>
        <v>1531.2201828602883</v>
      </c>
    </row>
    <row r="24" spans="1:17" ht="11.45" customHeight="1" x14ac:dyDescent="0.25">
      <c r="A24" s="116" t="s">
        <v>23</v>
      </c>
      <c r="B24" s="77">
        <f>IF(TrAvia_act!B14=0,"",B9/TrAvia_act!B14*100)</f>
        <v>2620.019523561381</v>
      </c>
      <c r="C24" s="77">
        <f>IF(TrAvia_act!C14=0,"",C9/TrAvia_act!C14*100)</f>
        <v>2550.9258779700467</v>
      </c>
      <c r="D24" s="77">
        <f>IF(TrAvia_act!D14=0,"",D9/TrAvia_act!D14*100)</f>
        <v>2557.7176201898387</v>
      </c>
      <c r="E24" s="77">
        <f>IF(TrAvia_act!E14=0,"",E9/TrAvia_act!E14*100)</f>
        <v>2547.5132802870494</v>
      </c>
      <c r="F24" s="77">
        <f>IF(TrAvia_act!F14=0,"",F9/TrAvia_act!F14*100)</f>
        <v>2521.7011233508069</v>
      </c>
      <c r="G24" s="77">
        <f>IF(TrAvia_act!G14=0,"",G9/TrAvia_act!G14*100)</f>
        <v>2499.0481304226196</v>
      </c>
      <c r="H24" s="77">
        <f>IF(TrAvia_act!H14=0,"",H9/TrAvia_act!H14*100)</f>
        <v>2479.7970893960951</v>
      </c>
      <c r="I24" s="77">
        <f>IF(TrAvia_act!I14=0,"",I9/TrAvia_act!I14*100)</f>
        <v>2495.4554479870199</v>
      </c>
      <c r="J24" s="77">
        <f>IF(TrAvia_act!J14=0,"",J9/TrAvia_act!J14*100)</f>
        <v>2503.5280821258107</v>
      </c>
      <c r="K24" s="77">
        <f>IF(TrAvia_act!K14=0,"",K9/TrAvia_act!K14*100)</f>
        <v>2484.2283333559808</v>
      </c>
      <c r="L24" s="77">
        <f>IF(TrAvia_act!L14=0,"",L9/TrAvia_act!L14*100)</f>
        <v>2530.5980438577326</v>
      </c>
      <c r="M24" s="77">
        <f>IF(TrAvia_act!M14=0,"",M9/TrAvia_act!M14*100)</f>
        <v>2433.5021790274441</v>
      </c>
      <c r="N24" s="77">
        <f>IF(TrAvia_act!N14=0,"",N9/TrAvia_act!N14*100)</f>
        <v>2442.2077987941007</v>
      </c>
      <c r="O24" s="77">
        <f>IF(TrAvia_act!O14=0,"",O9/TrAvia_act!O14*100)</f>
        <v>2568.2209225329275</v>
      </c>
      <c r="P24" s="77">
        <f>IF(TrAvia_act!P14=0,"",P9/TrAvia_act!P14*100)</f>
        <v>2729.0386487257697</v>
      </c>
      <c r="Q24" s="77">
        <f>IF(TrAvia_act!Q14=0,"",Q9/TrAvia_act!Q14*100)</f>
        <v>2668.4785897383977</v>
      </c>
    </row>
    <row r="25" spans="1:17" ht="11.45" customHeight="1" x14ac:dyDescent="0.25">
      <c r="A25" s="116" t="s">
        <v>127</v>
      </c>
      <c r="B25" s="77">
        <f>IF(TrAvia_act!B15=0,"",B10/TrAvia_act!B15*100)</f>
        <v>1986.7088194398725</v>
      </c>
      <c r="C25" s="77">
        <f>IF(TrAvia_act!C15=0,"",C10/TrAvia_act!C15*100)</f>
        <v>2170.4849660240152</v>
      </c>
      <c r="D25" s="77">
        <f>IF(TrAvia_act!D15=0,"",D10/TrAvia_act!D15*100)</f>
        <v>2105.2891524057668</v>
      </c>
      <c r="E25" s="77">
        <f>IF(TrAvia_act!E15=0,"",E10/TrAvia_act!E15*100)</f>
        <v>1974.9058860639575</v>
      </c>
      <c r="F25" s="77">
        <f>IF(TrAvia_act!F15=0,"",F10/TrAvia_act!F15*100)</f>
        <v>1815.2471604259372</v>
      </c>
      <c r="G25" s="77">
        <f>IF(TrAvia_act!G15=0,"",G10/TrAvia_act!G15*100)</f>
        <v>1939.254152404862</v>
      </c>
      <c r="H25" s="77">
        <f>IF(TrAvia_act!H15=0,"",H10/TrAvia_act!H15*100)</f>
        <v>1692.4356645572541</v>
      </c>
      <c r="I25" s="77">
        <f>IF(TrAvia_act!I15=0,"",I10/TrAvia_act!I15*100)</f>
        <v>1771.1103046806088</v>
      </c>
      <c r="J25" s="77">
        <f>IF(TrAvia_act!J15=0,"",J10/TrAvia_act!J15*100)</f>
        <v>1594.2850899026278</v>
      </c>
      <c r="K25" s="77">
        <f>IF(TrAvia_act!K15=0,"",K10/TrAvia_act!K15*100)</f>
        <v>1276.346545628586</v>
      </c>
      <c r="L25" s="77">
        <f>IF(TrAvia_act!L15=0,"",L10/TrAvia_act!L15*100)</f>
        <v>1676.8190366624681</v>
      </c>
      <c r="M25" s="77">
        <f>IF(TrAvia_act!M15=0,"",M10/TrAvia_act!M15*100)</f>
        <v>1583.7768952342378</v>
      </c>
      <c r="N25" s="77">
        <f>IF(TrAvia_act!N15=0,"",N10/TrAvia_act!N15*100)</f>
        <v>1321.6122043084279</v>
      </c>
      <c r="O25" s="77">
        <f>IF(TrAvia_act!O15=0,"",O10/TrAvia_act!O15*100)</f>
        <v>1419.1756108839209</v>
      </c>
      <c r="P25" s="77">
        <f>IF(TrAvia_act!P15=0,"",P10/TrAvia_act!P15*100)</f>
        <v>1556.2910474975001</v>
      </c>
      <c r="Q25" s="77">
        <f>IF(TrAvia_act!Q15=0,"",Q10/TrAvia_act!Q15*100)</f>
        <v>1623.9056870156869</v>
      </c>
    </row>
    <row r="26" spans="1:17" ht="11.45" customHeight="1" x14ac:dyDescent="0.25">
      <c r="A26" s="116" t="s">
        <v>125</v>
      </c>
      <c r="B26" s="77">
        <f>IF(TrAvia_act!B16=0,"",B11/TrAvia_act!B16*100)</f>
        <v>1636.2777519083434</v>
      </c>
      <c r="C26" s="77">
        <f>IF(TrAvia_act!C16=0,"",C11/TrAvia_act!C16*100)</f>
        <v>1527.4726780512444</v>
      </c>
      <c r="D26" s="77">
        <f>IF(TrAvia_act!D16=0,"",D11/TrAvia_act!D16*100)</f>
        <v>1450.8737460255211</v>
      </c>
      <c r="E26" s="77">
        <f>IF(TrAvia_act!E16=0,"",E11/TrAvia_act!E16*100)</f>
        <v>1350.5071826228068</v>
      </c>
      <c r="F26" s="77">
        <f>IF(TrAvia_act!F16=0,"",F11/TrAvia_act!F16*100)</f>
        <v>1297.9370378470162</v>
      </c>
      <c r="G26" s="77">
        <f>IF(TrAvia_act!G16=0,"",G11/TrAvia_act!G16*100)</f>
        <v>1382.4416698009652</v>
      </c>
      <c r="H26" s="77">
        <f>IF(TrAvia_act!H16=0,"",H11/TrAvia_act!H16*100)</f>
        <v>1215.5791276446284</v>
      </c>
      <c r="I26" s="77">
        <f>IF(TrAvia_act!I16=0,"",I11/TrAvia_act!I16*100)</f>
        <v>1255.580975017712</v>
      </c>
      <c r="J26" s="77">
        <f>IF(TrAvia_act!J16=0,"",J11/TrAvia_act!J16*100)</f>
        <v>1229.2406566560408</v>
      </c>
      <c r="K26" s="77">
        <f>IF(TrAvia_act!K16=0,"",K11/TrAvia_act!K16*100)</f>
        <v>1005.1695998601095</v>
      </c>
      <c r="L26" s="77">
        <f>IF(TrAvia_act!L16=0,"",L11/TrAvia_act!L16*100)</f>
        <v>1372.2678452482353</v>
      </c>
      <c r="M26" s="77">
        <f>IF(TrAvia_act!M16=0,"",M11/TrAvia_act!M16*100)</f>
        <v>1249.7174908453517</v>
      </c>
      <c r="N26" s="77">
        <f>IF(TrAvia_act!N16=0,"",N11/TrAvia_act!N16*100)</f>
        <v>1052.0031105795879</v>
      </c>
      <c r="O26" s="77">
        <f>IF(TrAvia_act!O16=0,"",O11/TrAvia_act!O16*100)</f>
        <v>1149.3073380470198</v>
      </c>
      <c r="P26" s="77">
        <f>IF(TrAvia_act!P16=0,"",P11/TrAvia_act!P16*100)</f>
        <v>1265.4178349250478</v>
      </c>
      <c r="Q26" s="77">
        <f>IF(TrAvia_act!Q16=0,"",Q11/TrAvia_act!Q16*100)</f>
        <v>1338.0594401796257</v>
      </c>
    </row>
    <row r="27" spans="1:17" ht="11.45" customHeight="1" x14ac:dyDescent="0.25">
      <c r="A27" s="128" t="s">
        <v>18</v>
      </c>
      <c r="B27" s="133">
        <f>IF(TrAvia_act!B17=0,"",B12/TrAvia_act!B17*100)</f>
        <v>2441.7329844592391</v>
      </c>
      <c r="C27" s="133">
        <f>IF(TrAvia_act!C17=0,"",C12/TrAvia_act!C17*100)</f>
        <v>2624.081128125692</v>
      </c>
      <c r="D27" s="133">
        <f>IF(TrAvia_act!D17=0,"",D12/TrAvia_act!D17*100)</f>
        <v>2399.0337588815878</v>
      </c>
      <c r="E27" s="133">
        <f>IF(TrAvia_act!E17=0,"",E12/TrAvia_act!E17*100)</f>
        <v>2221.8654267151142</v>
      </c>
      <c r="F27" s="133">
        <f>IF(TrAvia_act!F17=0,"",F12/TrAvia_act!F17*100)</f>
        <v>1936.575701260429</v>
      </c>
      <c r="G27" s="133">
        <f>IF(TrAvia_act!G17=0,"",G12/TrAvia_act!G17*100)</f>
        <v>2152.1521428359692</v>
      </c>
      <c r="H27" s="133">
        <f>IF(TrAvia_act!H17=0,"",H12/TrAvia_act!H17*100)</f>
        <v>1873.5834103868133</v>
      </c>
      <c r="I27" s="133">
        <f>IF(TrAvia_act!I17=0,"",I12/TrAvia_act!I17*100)</f>
        <v>1935.5159698603402</v>
      </c>
      <c r="J27" s="133">
        <f>IF(TrAvia_act!J17=0,"",J12/TrAvia_act!J17*100)</f>
        <v>1766.5642911716134</v>
      </c>
      <c r="K27" s="133">
        <f>IF(TrAvia_act!K17=0,"",K12/TrAvia_act!K17*100)</f>
        <v>1419.1744719563678</v>
      </c>
      <c r="L27" s="133">
        <f>IF(TrAvia_act!L17=0,"",L12/TrAvia_act!L17*100)</f>
        <v>1749.1613821693545</v>
      </c>
      <c r="M27" s="133">
        <f>IF(TrAvia_act!M17=0,"",M12/TrAvia_act!M17*100)</f>
        <v>1606.6201517250179</v>
      </c>
      <c r="N27" s="133">
        <f>IF(TrAvia_act!N17=0,"",N12/TrAvia_act!N17*100)</f>
        <v>1297.6617528272968</v>
      </c>
      <c r="O27" s="133">
        <f>IF(TrAvia_act!O17=0,"",O12/TrAvia_act!O17*100)</f>
        <v>1352.6580963842948</v>
      </c>
      <c r="P27" s="133">
        <f>IF(TrAvia_act!P17=0,"",P12/TrAvia_act!P17*100)</f>
        <v>1448.7372283393797</v>
      </c>
      <c r="Q27" s="133">
        <f>IF(TrAvia_act!Q17=0,"",Q12/TrAvia_act!Q17*100)</f>
        <v>1489.0458241777496</v>
      </c>
    </row>
    <row r="28" spans="1:17" ht="11.45" customHeight="1" x14ac:dyDescent="0.25">
      <c r="A28" s="95" t="s">
        <v>126</v>
      </c>
      <c r="B28" s="75">
        <f>IF(TrAvia_act!B18=0,"",B13/TrAvia_act!B18*100)</f>
        <v>2904.4133622104719</v>
      </c>
      <c r="C28" s="75">
        <f>IF(TrAvia_act!C18=0,"",C13/TrAvia_act!C18*100)</f>
        <v>3128.3730643869658</v>
      </c>
      <c r="D28" s="75">
        <f>IF(TrAvia_act!D18=0,"",D13/TrAvia_act!D18*100)</f>
        <v>2952.1240607807572</v>
      </c>
      <c r="E28" s="75">
        <f>IF(TrAvia_act!E18=0,"",E13/TrAvia_act!E18*100)</f>
        <v>2749.4139962187878</v>
      </c>
      <c r="F28" s="75">
        <f>IF(TrAvia_act!F18=0,"",F13/TrAvia_act!F18*100)</f>
        <v>2537.1130341403741</v>
      </c>
      <c r="G28" s="75">
        <f>IF(TrAvia_act!G18=0,"",G13/TrAvia_act!G18*100)</f>
        <v>2833.8600347669499</v>
      </c>
      <c r="H28" s="75">
        <f>IF(TrAvia_act!H18=0,"",H13/TrAvia_act!H18*100)</f>
        <v>2492.450137278805</v>
      </c>
      <c r="I28" s="75">
        <f>IF(TrAvia_act!I18=0,"",I13/TrAvia_act!I18*100)</f>
        <v>2601.5270888494829</v>
      </c>
      <c r="J28" s="75">
        <f>IF(TrAvia_act!J18=0,"",J13/TrAvia_act!J18*100)</f>
        <v>2360.3721104463893</v>
      </c>
      <c r="K28" s="75">
        <f>IF(TrAvia_act!K18=0,"",K13/TrAvia_act!K18*100)</f>
        <v>1858.403112293913</v>
      </c>
      <c r="L28" s="75">
        <f>IF(TrAvia_act!L18=0,"",L13/TrAvia_act!L18*100)</f>
        <v>2294.7331197899357</v>
      </c>
      <c r="M28" s="75">
        <f>IF(TrAvia_act!M18=0,"",M13/TrAvia_act!M18*100)</f>
        <v>2141.9949222947066</v>
      </c>
      <c r="N28" s="75">
        <f>IF(TrAvia_act!N18=0,"",N13/TrAvia_act!N18*100)</f>
        <v>1755.4083303303987</v>
      </c>
      <c r="O28" s="75">
        <f>IF(TrAvia_act!O18=0,"",O13/TrAvia_act!O18*100)</f>
        <v>1854.765195447083</v>
      </c>
      <c r="P28" s="75">
        <f>IF(TrAvia_act!P18=0,"",P13/TrAvia_act!P18*100)</f>
        <v>2012.0008017253965</v>
      </c>
      <c r="Q28" s="75">
        <f>IF(TrAvia_act!Q18=0,"",Q13/TrAvia_act!Q18*100)</f>
        <v>2098.6577502937807</v>
      </c>
    </row>
    <row r="29" spans="1:17" ht="11.45" customHeight="1" x14ac:dyDescent="0.25">
      <c r="A29" s="93" t="s">
        <v>125</v>
      </c>
      <c r="B29" s="74">
        <f>IF(TrAvia_act!B19=0,"",B14/TrAvia_act!B19*100)</f>
        <v>1793.8735177614842</v>
      </c>
      <c r="C29" s="74">
        <f>IF(TrAvia_act!C19=0,"",C14/TrAvia_act!C19*100)</f>
        <v>1951.8308659231948</v>
      </c>
      <c r="D29" s="74">
        <f>IF(TrAvia_act!D19=0,"",D14/TrAvia_act!D19*100)</f>
        <v>1857.2160524719613</v>
      </c>
      <c r="E29" s="74">
        <f>IF(TrAvia_act!E19=0,"",E14/TrAvia_act!E19*100)</f>
        <v>1732.2638838487801</v>
      </c>
      <c r="F29" s="74">
        <f>IF(TrAvia_act!F19=0,"",F14/TrAvia_act!F19*100)</f>
        <v>1592.6295485667224</v>
      </c>
      <c r="G29" s="74">
        <f>IF(TrAvia_act!G19=0,"",G14/TrAvia_act!G19*100)</f>
        <v>1699.0645135059412</v>
      </c>
      <c r="H29" s="74">
        <f>IF(TrAvia_act!H19=0,"",H14/TrAvia_act!H19*100)</f>
        <v>1468.2418286804689</v>
      </c>
      <c r="I29" s="74">
        <f>IF(TrAvia_act!I19=0,"",I14/TrAvia_act!I19*100)</f>
        <v>1551.6724757856562</v>
      </c>
      <c r="J29" s="74">
        <f>IF(TrAvia_act!J19=0,"",J14/TrAvia_act!J19*100)</f>
        <v>1403.4684618545045</v>
      </c>
      <c r="K29" s="74">
        <f>IF(TrAvia_act!K19=0,"",K14/TrAvia_act!K19*100)</f>
        <v>1115.5990945844949</v>
      </c>
      <c r="L29" s="74">
        <f>IF(TrAvia_act!L19=0,"",L14/TrAvia_act!L19*100)</f>
        <v>1445.6429521650221</v>
      </c>
      <c r="M29" s="74">
        <f>IF(TrAvia_act!M19=0,"",M14/TrAvia_act!M19*100)</f>
        <v>1331.5550414805139</v>
      </c>
      <c r="N29" s="74">
        <f>IF(TrAvia_act!N19=0,"",N14/TrAvia_act!N19*100)</f>
        <v>1103.9594962639896</v>
      </c>
      <c r="O29" s="74">
        <f>IF(TrAvia_act!O19=0,"",O14/TrAvia_act!O19*100)</f>
        <v>1178.2671490625826</v>
      </c>
      <c r="P29" s="74">
        <f>IF(TrAvia_act!P19=0,"",P14/TrAvia_act!P19*100)</f>
        <v>1285.8024327105002</v>
      </c>
      <c r="Q29" s="74">
        <f>IF(TrAvia_act!Q19=0,"",Q14/TrAvia_act!Q19*100)</f>
        <v>1336.9147368690235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191.67784031870488</v>
      </c>
      <c r="C32" s="134">
        <f>IF(TrAvia_act!C4=0,"",C8/TrAvia_act!C4*1000)</f>
        <v>192.10367611700696</v>
      </c>
      <c r="D32" s="134">
        <f>IF(TrAvia_act!D4=0,"",D8/TrAvia_act!D4*1000)</f>
        <v>184.2933549951652</v>
      </c>
      <c r="E32" s="134">
        <f>IF(TrAvia_act!E4=0,"",E8/TrAvia_act!E4*1000)</f>
        <v>176.05746724494506</v>
      </c>
      <c r="F32" s="134">
        <f>IF(TrAvia_act!F4=0,"",F8/TrAvia_act!F4*1000)</f>
        <v>155.15023295511213</v>
      </c>
      <c r="G32" s="134">
        <f>IF(TrAvia_act!G4=0,"",G8/TrAvia_act!G4*1000)</f>
        <v>153.9869084520727</v>
      </c>
      <c r="H32" s="134">
        <f>IF(TrAvia_act!H4=0,"",H8/TrAvia_act!H4*1000)</f>
        <v>138.20538913336082</v>
      </c>
      <c r="I32" s="134">
        <f>IF(TrAvia_act!I4=0,"",I8/TrAvia_act!I4*1000)</f>
        <v>143.37561307132944</v>
      </c>
      <c r="J32" s="134">
        <f>IF(TrAvia_act!J4=0,"",J8/TrAvia_act!J4*1000)</f>
        <v>137.8818183598118</v>
      </c>
      <c r="K32" s="134">
        <f>IF(TrAvia_act!K4=0,"",K8/TrAvia_act!K4*1000)</f>
        <v>112.11470316726951</v>
      </c>
      <c r="L32" s="134">
        <f>IF(TrAvia_act!L4=0,"",L8/TrAvia_act!L4*1000)</f>
        <v>141.1911105381092</v>
      </c>
      <c r="M32" s="134">
        <f>IF(TrAvia_act!M4=0,"",M8/TrAvia_act!M4*1000)</f>
        <v>126.81778368266461</v>
      </c>
      <c r="N32" s="134">
        <f>IF(TrAvia_act!N4=0,"",N8/TrAvia_act!N4*1000)</f>
        <v>103.32738319963586</v>
      </c>
      <c r="O32" s="134">
        <f>IF(TrAvia_act!O4=0,"",O8/TrAvia_act!O4*1000)</f>
        <v>106.91010822482004</v>
      </c>
      <c r="P32" s="134">
        <f>IF(TrAvia_act!P4=0,"",P8/TrAvia_act!P4*1000)</f>
        <v>114.37901373071281</v>
      </c>
      <c r="Q32" s="134">
        <f>IF(TrAvia_act!Q4=0,"",Q8/TrAvia_act!Q4*1000)</f>
        <v>113.549175497153</v>
      </c>
    </row>
    <row r="33" spans="1:17" ht="11.45" customHeight="1" x14ac:dyDescent="0.25">
      <c r="A33" s="116" t="s">
        <v>23</v>
      </c>
      <c r="B33" s="77">
        <f>IF(TrAvia_act!B5=0,"",B9/TrAvia_act!B5*1000)</f>
        <v>294.60732671306567</v>
      </c>
      <c r="C33" s="77">
        <f>IF(TrAvia_act!C5=0,"",C9/TrAvia_act!C5*1000)</f>
        <v>291.27051017938766</v>
      </c>
      <c r="D33" s="77">
        <f>IF(TrAvia_act!D5=0,"",D9/TrAvia_act!D5*1000)</f>
        <v>290.3066956514906</v>
      </c>
      <c r="E33" s="77">
        <f>IF(TrAvia_act!E5=0,"",E9/TrAvia_act!E5*1000)</f>
        <v>284.05925182562146</v>
      </c>
      <c r="F33" s="77">
        <f>IF(TrAvia_act!F5=0,"",F9/TrAvia_act!F5*1000)</f>
        <v>269.22278139559717</v>
      </c>
      <c r="G33" s="77">
        <f>IF(TrAvia_act!G5=0,"",G9/TrAvia_act!G5*1000)</f>
        <v>259.49838988025937</v>
      </c>
      <c r="H33" s="77">
        <f>IF(TrAvia_act!H5=0,"",H9/TrAvia_act!H5*1000)</f>
        <v>260.58303987731028</v>
      </c>
      <c r="I33" s="77">
        <f>IF(TrAvia_act!I5=0,"",I9/TrAvia_act!I5*1000)</f>
        <v>257.40935869941626</v>
      </c>
      <c r="J33" s="77">
        <f>IF(TrAvia_act!J5=0,"",J9/TrAvia_act!J5*1000)</f>
        <v>263.21345562170495</v>
      </c>
      <c r="K33" s="77">
        <f>IF(TrAvia_act!K5=0,"",K9/TrAvia_act!K5*1000)</f>
        <v>260.0293782957915</v>
      </c>
      <c r="L33" s="77">
        <f>IF(TrAvia_act!L5=0,"",L9/TrAvia_act!L5*1000)</f>
        <v>257.15667246900136</v>
      </c>
      <c r="M33" s="77">
        <f>IF(TrAvia_act!M5=0,"",M9/TrAvia_act!M5*1000)</f>
        <v>237.91062029314566</v>
      </c>
      <c r="N33" s="77">
        <f>IF(TrAvia_act!N5=0,"",N9/TrAvia_act!N5*1000)</f>
        <v>232.16420037390438</v>
      </c>
      <c r="O33" s="77">
        <f>IF(TrAvia_act!O5=0,"",O9/TrAvia_act!O5*1000)</f>
        <v>238.31277701599646</v>
      </c>
      <c r="P33" s="77">
        <f>IF(TrAvia_act!P5=0,"",P9/TrAvia_act!P5*1000)</f>
        <v>237.18905298562188</v>
      </c>
      <c r="Q33" s="77">
        <f>IF(TrAvia_act!Q5=0,"",Q9/TrAvia_act!Q5*1000)</f>
        <v>217.11564433164017</v>
      </c>
    </row>
    <row r="34" spans="1:17" ht="11.45" customHeight="1" x14ac:dyDescent="0.25">
      <c r="A34" s="116" t="s">
        <v>127</v>
      </c>
      <c r="B34" s="77">
        <f>IF(TrAvia_act!B6=0,"",B10/TrAvia_act!B6*1000)</f>
        <v>221.05824912304794</v>
      </c>
      <c r="C34" s="77">
        <f>IF(TrAvia_act!C6=0,"",C10/TrAvia_act!C6*1000)</f>
        <v>241.32128982350292</v>
      </c>
      <c r="D34" s="77">
        <f>IF(TrAvia_act!D6=0,"",D10/TrAvia_act!D6*1000)</f>
        <v>231.94752763932462</v>
      </c>
      <c r="E34" s="77">
        <f>IF(TrAvia_act!E6=0,"",E10/TrAvia_act!E6*1000)</f>
        <v>215.94970716071967</v>
      </c>
      <c r="F34" s="77">
        <f>IF(TrAvia_act!F6=0,"",F10/TrAvia_act!F6*1000)</f>
        <v>189.63490058195688</v>
      </c>
      <c r="G34" s="77">
        <f>IF(TrAvia_act!G6=0,"",G10/TrAvia_act!G6*1000)</f>
        <v>193.02535875550168</v>
      </c>
      <c r="H34" s="77">
        <f>IF(TrAvia_act!H6=0,"",H10/TrAvia_act!H6*1000)</f>
        <v>169.81799645300623</v>
      </c>
      <c r="I34" s="77">
        <f>IF(TrAvia_act!I6=0,"",I10/TrAvia_act!I6*1000)</f>
        <v>174.93870589645937</v>
      </c>
      <c r="J34" s="77">
        <f>IF(TrAvia_act!J6=0,"",J10/TrAvia_act!J6*1000)</f>
        <v>161.90147453175251</v>
      </c>
      <c r="K34" s="77">
        <f>IF(TrAvia_act!K6=0,"",K10/TrAvia_act!K6*1000)</f>
        <v>128.36767669982751</v>
      </c>
      <c r="L34" s="77">
        <f>IF(TrAvia_act!L6=0,"",L10/TrAvia_act!L6*1000)</f>
        <v>164.14641728320035</v>
      </c>
      <c r="M34" s="77">
        <f>IF(TrAvia_act!M6=0,"",M10/TrAvia_act!M6*1000)</f>
        <v>148.61345639935152</v>
      </c>
      <c r="N34" s="77">
        <f>IF(TrAvia_act!N6=0,"",N10/TrAvia_act!N6*1000)</f>
        <v>123.7682806874829</v>
      </c>
      <c r="O34" s="77">
        <f>IF(TrAvia_act!O6=0,"",O10/TrAvia_act!O6*1000)</f>
        <v>129.03101979955275</v>
      </c>
      <c r="P34" s="77">
        <f>IF(TrAvia_act!P6=0,"",P10/TrAvia_act!P6*1000)</f>
        <v>137.66155058331702</v>
      </c>
      <c r="Q34" s="77">
        <f>IF(TrAvia_act!Q6=0,"",Q10/TrAvia_act!Q6*1000)</f>
        <v>136.16132515531234</v>
      </c>
    </row>
    <row r="35" spans="1:17" ht="11.45" customHeight="1" x14ac:dyDescent="0.25">
      <c r="A35" s="116" t="s">
        <v>125</v>
      </c>
      <c r="B35" s="77">
        <f>IF(TrAvia_act!B7=0,"",B11/TrAvia_act!B7*1000)</f>
        <v>133.38986104243386</v>
      </c>
      <c r="C35" s="77">
        <f>IF(TrAvia_act!C7=0,"",C11/TrAvia_act!C7*1000)</f>
        <v>124.04638641288287</v>
      </c>
      <c r="D35" s="77">
        <f>IF(TrAvia_act!D7=0,"",D11/TrAvia_act!D7*1000)</f>
        <v>120.5638810974413</v>
      </c>
      <c r="E35" s="77">
        <f>IF(TrAvia_act!E7=0,"",E11/TrAvia_act!E7*1000)</f>
        <v>113.98611147788871</v>
      </c>
      <c r="F35" s="77">
        <f>IF(TrAvia_act!F7=0,"",F11/TrAvia_act!F7*1000)</f>
        <v>99.855654419494272</v>
      </c>
      <c r="G35" s="77">
        <f>IF(TrAvia_act!G7=0,"",G11/TrAvia_act!G7*1000)</f>
        <v>90.575292414343394</v>
      </c>
      <c r="H35" s="77">
        <f>IF(TrAvia_act!H7=0,"",H11/TrAvia_act!H7*1000)</f>
        <v>83.001867883609123</v>
      </c>
      <c r="I35" s="77">
        <f>IF(TrAvia_act!I7=0,"",I11/TrAvia_act!I7*1000)</f>
        <v>88.978024747561662</v>
      </c>
      <c r="J35" s="77">
        <f>IF(TrAvia_act!J7=0,"",J11/TrAvia_act!J7*1000)</f>
        <v>90.336894490433068</v>
      </c>
      <c r="K35" s="77">
        <f>IF(TrAvia_act!K7=0,"",K11/TrAvia_act!K7*1000)</f>
        <v>58.756416561769008</v>
      </c>
      <c r="L35" s="77">
        <f>IF(TrAvia_act!L7=0,"",L11/TrAvia_act!L7*1000)</f>
        <v>94.225726968633339</v>
      </c>
      <c r="M35" s="77">
        <f>IF(TrAvia_act!M7=0,"",M11/TrAvia_act!M7*1000)</f>
        <v>84.635071745778589</v>
      </c>
      <c r="N35" s="77">
        <f>IF(TrAvia_act!N7=0,"",N11/TrAvia_act!N7*1000)</f>
        <v>67.374829641120442</v>
      </c>
      <c r="O35" s="77">
        <f>IF(TrAvia_act!O7=0,"",O11/TrAvia_act!O7*1000)</f>
        <v>70.5869410462346</v>
      </c>
      <c r="P35" s="77">
        <f>IF(TrAvia_act!P7=0,"",P11/TrAvia_act!P7*1000)</f>
        <v>78.272305247261443</v>
      </c>
      <c r="Q35" s="77">
        <f>IF(TrAvia_act!Q7=0,"",Q11/TrAvia_act!Q7*1000)</f>
        <v>80.245704438861438</v>
      </c>
    </row>
    <row r="36" spans="1:17" ht="11.45" customHeight="1" x14ac:dyDescent="0.25">
      <c r="A36" s="128" t="s">
        <v>33</v>
      </c>
      <c r="B36" s="133">
        <f>IF(TrAvia_act!B8=0,"",B12/TrAvia_act!B8*1000)</f>
        <v>712.03324520669605</v>
      </c>
      <c r="C36" s="133">
        <f>IF(TrAvia_act!C8=0,"",C12/TrAvia_act!C8*1000)</f>
        <v>751.80455575989004</v>
      </c>
      <c r="D36" s="133">
        <f>IF(TrAvia_act!D8=0,"",D12/TrAvia_act!D8*1000)</f>
        <v>633.56973556662251</v>
      </c>
      <c r="E36" s="133">
        <f>IF(TrAvia_act!E8=0,"",E12/TrAvia_act!E8*1000)</f>
        <v>581.034191875602</v>
      </c>
      <c r="F36" s="133">
        <f>IF(TrAvia_act!F8=0,"",F12/TrAvia_act!F8*1000)</f>
        <v>454.74303484328163</v>
      </c>
      <c r="G36" s="133">
        <f>IF(TrAvia_act!G8=0,"",G12/TrAvia_act!G8*1000)</f>
        <v>516.14587780212889</v>
      </c>
      <c r="H36" s="133">
        <f>IF(TrAvia_act!H8=0,"",H12/TrAvia_act!H8*1000)</f>
        <v>455.11210205858174</v>
      </c>
      <c r="I36" s="133">
        <f>IF(TrAvia_act!I8=0,"",I12/TrAvia_act!I8*1000)</f>
        <v>459.39407717844637</v>
      </c>
      <c r="J36" s="133">
        <f>IF(TrAvia_act!J8=0,"",J12/TrAvia_act!J8*1000)</f>
        <v>428.00851088814971</v>
      </c>
      <c r="K36" s="133">
        <f>IF(TrAvia_act!K8=0,"",K12/TrAvia_act!K8*1000)</f>
        <v>354.3111098432654</v>
      </c>
      <c r="L36" s="133">
        <f>IF(TrAvia_act!L8=0,"",L12/TrAvia_act!L8*1000)</f>
        <v>407.47789819726256</v>
      </c>
      <c r="M36" s="133">
        <f>IF(TrAvia_act!M8=0,"",M12/TrAvia_act!M8*1000)</f>
        <v>372.00312580221436</v>
      </c>
      <c r="N36" s="133">
        <f>IF(TrAvia_act!N8=0,"",N12/TrAvia_act!N8*1000)</f>
        <v>297.79264245640854</v>
      </c>
      <c r="O36" s="133">
        <f>IF(TrAvia_act!O8=0,"",O12/TrAvia_act!O8*1000)</f>
        <v>313.59017734951419</v>
      </c>
      <c r="P36" s="133">
        <f>IF(TrAvia_act!P8=0,"",P12/TrAvia_act!P8*1000)</f>
        <v>312.27021791263428</v>
      </c>
      <c r="Q36" s="133">
        <f>IF(TrAvia_act!Q8=0,"",Q12/TrAvia_act!Q8*1000)</f>
        <v>328.31402977408948</v>
      </c>
    </row>
    <row r="37" spans="1:17" ht="11.45" customHeight="1" x14ac:dyDescent="0.25">
      <c r="A37" s="95" t="s">
        <v>126</v>
      </c>
      <c r="B37" s="75">
        <f>IF(TrAvia_act!B9=0,"",B13/TrAvia_act!B9*1000)</f>
        <v>1420.7051934544177</v>
      </c>
      <c r="C37" s="75">
        <f>IF(TrAvia_act!C9=0,"",C13/TrAvia_act!C9*1000)</f>
        <v>1492.2413401699469</v>
      </c>
      <c r="D37" s="75">
        <f>IF(TrAvia_act!D9=0,"",D13/TrAvia_act!D9*1000)</f>
        <v>1386.7048622583395</v>
      </c>
      <c r="E37" s="75">
        <f>IF(TrAvia_act!E9=0,"",E13/TrAvia_act!E9*1000)</f>
        <v>1273.4441746356947</v>
      </c>
      <c r="F37" s="75">
        <f>IF(TrAvia_act!F9=0,"",F13/TrAvia_act!F9*1000)</f>
        <v>1160.198555752221</v>
      </c>
      <c r="G37" s="75">
        <f>IF(TrAvia_act!G9=0,"",G13/TrAvia_act!G9*1000)</f>
        <v>1309.5325822620891</v>
      </c>
      <c r="H37" s="75">
        <f>IF(TrAvia_act!H9=0,"",H13/TrAvia_act!H9*1000)</f>
        <v>1199.4274834893727</v>
      </c>
      <c r="I37" s="75">
        <f>IF(TrAvia_act!I9=0,"",I13/TrAvia_act!I9*1000)</f>
        <v>1266.0677426955758</v>
      </c>
      <c r="J37" s="75">
        <f>IF(TrAvia_act!J9=0,"",J13/TrAvia_act!J9*1000)</f>
        <v>1175.7029467644259</v>
      </c>
      <c r="K37" s="75">
        <f>IF(TrAvia_act!K9=0,"",K13/TrAvia_act!K9*1000)</f>
        <v>911.87985386234766</v>
      </c>
      <c r="L37" s="75">
        <f>IF(TrAvia_act!L9=0,"",L13/TrAvia_act!L9*1000)</f>
        <v>1084.4868996536668</v>
      </c>
      <c r="M37" s="75">
        <f>IF(TrAvia_act!M9=0,"",M13/TrAvia_act!M9*1000)</f>
        <v>976.40674688868751</v>
      </c>
      <c r="N37" s="75">
        <f>IF(TrAvia_act!N9=0,"",N13/TrAvia_act!N9*1000)</f>
        <v>807.12793568208042</v>
      </c>
      <c r="O37" s="75">
        <f>IF(TrAvia_act!O9=0,"",O13/TrAvia_act!O9*1000)</f>
        <v>843.11309356354116</v>
      </c>
      <c r="P37" s="75">
        <f>IF(TrAvia_act!P9=0,"",P13/TrAvia_act!P9*1000)</f>
        <v>847.04108680774164</v>
      </c>
      <c r="Q37" s="75">
        <f>IF(TrAvia_act!Q9=0,"",Q13/TrAvia_act!Q9*1000)</f>
        <v>895.20758997772759</v>
      </c>
    </row>
    <row r="38" spans="1:17" ht="11.45" customHeight="1" x14ac:dyDescent="0.25">
      <c r="A38" s="93" t="s">
        <v>125</v>
      </c>
      <c r="B38" s="74">
        <f>IF(TrAvia_act!B10=0,"",B14/TrAvia_act!B10*1000)</f>
        <v>334.15349596187161</v>
      </c>
      <c r="C38" s="74">
        <f>IF(TrAvia_act!C10=0,"",C14/TrAvia_act!C10*1000)</f>
        <v>364.92410583546672</v>
      </c>
      <c r="D38" s="74">
        <f>IF(TrAvia_act!D10=0,"",D14/TrAvia_act!D10*1000)</f>
        <v>343.26731961645527</v>
      </c>
      <c r="E38" s="74">
        <f>IF(TrAvia_act!E10=0,"",E14/TrAvia_act!E10*1000)</f>
        <v>322.63164549072081</v>
      </c>
      <c r="F38" s="74">
        <f>IF(TrAvia_act!F10=0,"",F14/TrAvia_act!F10*1000)</f>
        <v>292.48255008322064</v>
      </c>
      <c r="G38" s="74">
        <f>IF(TrAvia_act!G10=0,"",G14/TrAvia_act!G10*1000)</f>
        <v>308.77060545486734</v>
      </c>
      <c r="H38" s="74">
        <f>IF(TrAvia_act!H10=0,"",H14/TrAvia_act!H10*1000)</f>
        <v>269.30043916185764</v>
      </c>
      <c r="I38" s="74">
        <f>IF(TrAvia_act!I10=0,"",I14/TrAvia_act!I10*1000)</f>
        <v>284.33808787400881</v>
      </c>
      <c r="J38" s="74">
        <f>IF(TrAvia_act!J10=0,"",J14/TrAvia_act!J10*1000)</f>
        <v>258.77131051650127</v>
      </c>
      <c r="K38" s="74">
        <f>IF(TrAvia_act!K10=0,"",K14/TrAvia_act!K10*1000)</f>
        <v>207.92988510769007</v>
      </c>
      <c r="L38" s="74">
        <f>IF(TrAvia_act!L10=0,"",L14/TrAvia_act!L10*1000)</f>
        <v>262.67156900663713</v>
      </c>
      <c r="M38" s="74">
        <f>IF(TrAvia_act!M10=0,"",M14/TrAvia_act!M10*1000)</f>
        <v>246.09840687445677</v>
      </c>
      <c r="N38" s="74">
        <f>IF(TrAvia_act!N10=0,"",N14/TrAvia_act!N10*1000)</f>
        <v>209.03367560357827</v>
      </c>
      <c r="O38" s="74">
        <f>IF(TrAvia_act!O10=0,"",O14/TrAvia_act!O10*1000)</f>
        <v>233.43416708576805</v>
      </c>
      <c r="P38" s="74">
        <f>IF(TrAvia_act!P10=0,"",P14/TrAvia_act!P10*1000)</f>
        <v>242.86597508192267</v>
      </c>
      <c r="Q38" s="74">
        <f>IF(TrAvia_act!Q10=0,"",Q14/TrAvia_act!Q10*1000)</f>
        <v>263.05666872181439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12005.263359337621</v>
      </c>
      <c r="C41" s="134">
        <f>IF(TrAvia_act!C22=0,"",1000000*C8/TrAvia_act!C22)</f>
        <v>13334.329157332309</v>
      </c>
      <c r="D41" s="134">
        <f>IF(TrAvia_act!D22=0,"",1000000*D8/TrAvia_act!D22)</f>
        <v>13043.464495935883</v>
      </c>
      <c r="E41" s="134">
        <f>IF(TrAvia_act!E22=0,"",1000000*E8/TrAvia_act!E22)</f>
        <v>11962.014872446145</v>
      </c>
      <c r="F41" s="134">
        <f>IF(TrAvia_act!F22=0,"",1000000*F8/TrAvia_act!F22)</f>
        <v>10988.58408060211</v>
      </c>
      <c r="G41" s="134">
        <f>IF(TrAvia_act!G22=0,"",1000000*G8/TrAvia_act!G22)</f>
        <v>11480.970302329049</v>
      </c>
      <c r="H41" s="134">
        <f>IF(TrAvia_act!H22=0,"",1000000*H8/TrAvia_act!H22)</f>
        <v>10030.437627512179</v>
      </c>
      <c r="I41" s="134">
        <f>IF(TrAvia_act!I22=0,"",1000000*I8/TrAvia_act!I22)</f>
        <v>10698.186252135003</v>
      </c>
      <c r="J41" s="134">
        <f>IF(TrAvia_act!J22=0,"",1000000*J8/TrAvia_act!J22)</f>
        <v>9673.2430668749039</v>
      </c>
      <c r="K41" s="134">
        <f>IF(TrAvia_act!K22=0,"",1000000*K8/TrAvia_act!K22)</f>
        <v>7187.334103914327</v>
      </c>
      <c r="L41" s="134">
        <f>IF(TrAvia_act!L22=0,"",1000000*L8/TrAvia_act!L22)</f>
        <v>10331.878630518522</v>
      </c>
      <c r="M41" s="134">
        <f>IF(TrAvia_act!M22=0,"",1000000*M8/TrAvia_act!M22)</f>
        <v>9754.8573934159795</v>
      </c>
      <c r="N41" s="134">
        <f>IF(TrAvia_act!N22=0,"",1000000*N8/TrAvia_act!N22)</f>
        <v>8157.6568341540296</v>
      </c>
      <c r="O41" s="134">
        <f>IF(TrAvia_act!O22=0,"",1000000*O8/TrAvia_act!O22)</f>
        <v>8925.1685249449802</v>
      </c>
      <c r="P41" s="134">
        <f>IF(TrAvia_act!P22=0,"",1000000*P8/TrAvia_act!P22)</f>
        <v>9886.7527788420812</v>
      </c>
      <c r="Q41" s="134">
        <f>IF(TrAvia_act!Q22=0,"",1000000*Q8/TrAvia_act!Q22)</f>
        <v>10422.86413904322</v>
      </c>
    </row>
    <row r="42" spans="1:17" ht="11.45" customHeight="1" x14ac:dyDescent="0.25">
      <c r="A42" s="116" t="s">
        <v>23</v>
      </c>
      <c r="B42" s="77">
        <f>IF(TrAvia_act!B23=0,"",1000000*B9/TrAvia_act!B23)</f>
        <v>6898.3098798823667</v>
      </c>
      <c r="C42" s="77">
        <f>IF(TrAvia_act!C23=0,"",1000000*C9/TrAvia_act!C23)</f>
        <v>7551.6157686784181</v>
      </c>
      <c r="D42" s="77">
        <f>IF(TrAvia_act!D23=0,"",1000000*D9/TrAvia_act!D23)</f>
        <v>7694.769849851049</v>
      </c>
      <c r="E42" s="77">
        <f>IF(TrAvia_act!E23=0,"",1000000*E9/TrAvia_act!E23)</f>
        <v>6864.9112237762156</v>
      </c>
      <c r="F42" s="77">
        <f>IF(TrAvia_act!F23=0,"",1000000*F9/TrAvia_act!F23)</f>
        <v>6814.8889389880123</v>
      </c>
      <c r="G42" s="77">
        <f>IF(TrAvia_act!G23=0,"",1000000*G9/TrAvia_act!G23)</f>
        <v>6772.8700822789897</v>
      </c>
      <c r="H42" s="77">
        <f>IF(TrAvia_act!H23=0,"",1000000*H9/TrAvia_act!H23)</f>
        <v>6739.2995141160236</v>
      </c>
      <c r="I42" s="77">
        <f>IF(TrAvia_act!I23=0,"",1000000*I9/TrAvia_act!I23)</f>
        <v>6801.2644376716589</v>
      </c>
      <c r="J42" s="77">
        <f>IF(TrAvia_act!J23=0,"",1000000*J9/TrAvia_act!J23)</f>
        <v>6843.3942907801829</v>
      </c>
      <c r="K42" s="77">
        <f>IF(TrAvia_act!K23=0,"",1000000*K9/TrAvia_act!K23)</f>
        <v>6810.6948820526877</v>
      </c>
      <c r="L42" s="77">
        <f>IF(TrAvia_act!L23=0,"",1000000*L9/TrAvia_act!L23)</f>
        <v>6959.1367974116965</v>
      </c>
      <c r="M42" s="77">
        <f>IF(TrAvia_act!M23=0,"",1000000*M9/TrAvia_act!M23)</f>
        <v>6671.628068978539</v>
      </c>
      <c r="N42" s="77">
        <f>IF(TrAvia_act!N23=0,"",1000000*N9/TrAvia_act!N23)</f>
        <v>6674.434107897644</v>
      </c>
      <c r="O42" s="77">
        <f>IF(TrAvia_act!O23=0,"",1000000*O9/TrAvia_act!O23)</f>
        <v>6996.6462233224929</v>
      </c>
      <c r="P42" s="77">
        <f>IF(TrAvia_act!P23=0,"",1000000*P9/TrAvia_act!P23)</f>
        <v>7410.8913840281839</v>
      </c>
      <c r="Q42" s="77">
        <f>IF(TrAvia_act!Q23=0,"",1000000*Q9/TrAvia_act!Q23)</f>
        <v>7223.3028354217304</v>
      </c>
    </row>
    <row r="43" spans="1:17" ht="11.45" customHeight="1" x14ac:dyDescent="0.25">
      <c r="A43" s="116" t="s">
        <v>127</v>
      </c>
      <c r="B43" s="77">
        <f>IF(TrAvia_act!B24=0,"",1000000*B10/TrAvia_act!B24)</f>
        <v>9893.6979360291243</v>
      </c>
      <c r="C43" s="77">
        <f>IF(TrAvia_act!C24=0,"",1000000*C10/TrAvia_act!C24)</f>
        <v>10782.434994702238</v>
      </c>
      <c r="D43" s="77">
        <f>IF(TrAvia_act!D24=0,"",1000000*D10/TrAvia_act!D24)</f>
        <v>10457.591783526104</v>
      </c>
      <c r="E43" s="77">
        <f>IF(TrAvia_act!E24=0,"",1000000*E10/TrAvia_act!E24)</f>
        <v>9831.9880709972567</v>
      </c>
      <c r="F43" s="77">
        <f>IF(TrAvia_act!F24=0,"",1000000*F10/TrAvia_act!F24)</f>
        <v>9037.1333484854185</v>
      </c>
      <c r="G43" s="77">
        <f>IF(TrAvia_act!G24=0,"",1000000*G10/TrAvia_act!G24)</f>
        <v>9654.4971069984495</v>
      </c>
      <c r="H43" s="77">
        <f>IF(TrAvia_act!H24=0,"",1000000*H10/TrAvia_act!H24)</f>
        <v>8425.7213298808292</v>
      </c>
      <c r="I43" s="77">
        <f>IF(TrAvia_act!I24=0,"",1000000*I10/TrAvia_act!I24)</f>
        <v>8945.3294596597607</v>
      </c>
      <c r="J43" s="77">
        <f>IF(TrAvia_act!J24=0,"",1000000*J10/TrAvia_act!J24)</f>
        <v>8142.5872498226981</v>
      </c>
      <c r="K43" s="77">
        <f>IF(TrAvia_act!K24=0,"",1000000*K10/TrAvia_act!K24)</f>
        <v>6520.1808798287184</v>
      </c>
      <c r="L43" s="77">
        <f>IF(TrAvia_act!L24=0,"",1000000*L10/TrAvia_act!L24)</f>
        <v>8787.3418194685546</v>
      </c>
      <c r="M43" s="77">
        <f>IF(TrAvia_act!M24=0,"",1000000*M10/TrAvia_act!M24)</f>
        <v>8272.635249644145</v>
      </c>
      <c r="N43" s="77">
        <f>IF(TrAvia_act!N24=0,"",1000000*N10/TrAvia_act!N24)</f>
        <v>6857.3843896145072</v>
      </c>
      <c r="O43" s="77">
        <f>IF(TrAvia_act!O24=0,"",1000000*O10/TrAvia_act!O24)</f>
        <v>7416.4317261988217</v>
      </c>
      <c r="P43" s="77">
        <f>IF(TrAvia_act!P24=0,"",1000000*P10/TrAvia_act!P24)</f>
        <v>8089.3959859983024</v>
      </c>
      <c r="Q43" s="77">
        <f>IF(TrAvia_act!Q24=0,"",1000000*Q10/TrAvia_act!Q24)</f>
        <v>8390.5075874698359</v>
      </c>
    </row>
    <row r="44" spans="1:17" ht="11.45" customHeight="1" x14ac:dyDescent="0.25">
      <c r="A44" s="116" t="s">
        <v>125</v>
      </c>
      <c r="B44" s="77">
        <f>IF(TrAvia_act!B25=0,"",1000000*B11/TrAvia_act!B25)</f>
        <v>42359.935599361532</v>
      </c>
      <c r="C44" s="77">
        <f>IF(TrAvia_act!C25=0,"",1000000*C11/TrAvia_act!C25)</f>
        <v>39543.191119171352</v>
      </c>
      <c r="D44" s="77">
        <f>IF(TrAvia_act!D25=0,"",1000000*D11/TrAvia_act!D25)</f>
        <v>37560.202189233103</v>
      </c>
      <c r="E44" s="77">
        <f>IF(TrAvia_act!E25=0,"",1000000*E11/TrAvia_act!E25)</f>
        <v>34961.911715205402</v>
      </c>
      <c r="F44" s="77">
        <f>IF(TrAvia_act!F25=0,"",1000000*F11/TrAvia_act!F25)</f>
        <v>32758.487461113418</v>
      </c>
      <c r="G44" s="77">
        <f>IF(TrAvia_act!G25=0,"",1000000*G11/TrAvia_act!G25)</f>
        <v>35788.631288236327</v>
      </c>
      <c r="H44" s="77">
        <f>IF(TrAvia_act!H25=0,"",1000000*H11/TrAvia_act!H25)</f>
        <v>31468.896049128041</v>
      </c>
      <c r="I44" s="77">
        <f>IF(TrAvia_act!I25=0,"",1000000*I11/TrAvia_act!I25)</f>
        <v>32504.463333995631</v>
      </c>
      <c r="J44" s="77">
        <f>IF(TrAvia_act!J25=0,"",1000000*J11/TrAvia_act!J25)</f>
        <v>27973.809234020511</v>
      </c>
      <c r="K44" s="77">
        <f>IF(TrAvia_act!K25=0,"",1000000*K11/TrAvia_act!K25)</f>
        <v>22213.004791029616</v>
      </c>
      <c r="L44" s="77">
        <f>IF(TrAvia_act!L25=0,"",1000000*L11/TrAvia_act!L25)</f>
        <v>27327.116504259182</v>
      </c>
      <c r="M44" s="77">
        <f>IF(TrAvia_act!M25=0,"",1000000*M11/TrAvia_act!M25)</f>
        <v>24821.460726091296</v>
      </c>
      <c r="N44" s="77">
        <f>IF(TrAvia_act!N25=0,"",1000000*N11/TrAvia_act!N25)</f>
        <v>20839.230758968057</v>
      </c>
      <c r="O44" s="77">
        <f>IF(TrAvia_act!O25=0,"",1000000*O11/TrAvia_act!O25)</f>
        <v>22705.888624508501</v>
      </c>
      <c r="P44" s="77">
        <f>IF(TrAvia_act!P25=0,"",1000000*P11/TrAvia_act!P25)</f>
        <v>24932.298357818596</v>
      </c>
      <c r="Q44" s="77">
        <f>IF(TrAvia_act!Q25=0,"",1000000*Q11/TrAvia_act!Q25)</f>
        <v>26298.340978749333</v>
      </c>
    </row>
    <row r="45" spans="1:17" ht="11.45" customHeight="1" x14ac:dyDescent="0.25">
      <c r="A45" s="128" t="s">
        <v>18</v>
      </c>
      <c r="B45" s="133">
        <f>IF(TrAvia_act!B26=0,"",1000000*B12/TrAvia_act!B26)</f>
        <v>18171.061121210132</v>
      </c>
      <c r="C45" s="133">
        <f>IF(TrAvia_act!C26=0,"",1000000*C12/TrAvia_act!C26)</f>
        <v>19819.519666422515</v>
      </c>
      <c r="D45" s="133">
        <f>IF(TrAvia_act!D26=0,"",1000000*D12/TrAvia_act!D26)</f>
        <v>20019.8636367789</v>
      </c>
      <c r="E45" s="133">
        <f>IF(TrAvia_act!E26=0,"",1000000*E12/TrAvia_act!E26)</f>
        <v>18891.223396632475</v>
      </c>
      <c r="F45" s="133">
        <f>IF(TrAvia_act!F26=0,"",1000000*F12/TrAvia_act!F26)</f>
        <v>19707.896007488478</v>
      </c>
      <c r="G45" s="133">
        <f>IF(TrAvia_act!G26=0,"",1000000*G12/TrAvia_act!G26)</f>
        <v>18714.853615388347</v>
      </c>
      <c r="H45" s="133">
        <f>IF(TrAvia_act!H26=0,"",1000000*H12/TrAvia_act!H26)</f>
        <v>16056.986110679558</v>
      </c>
      <c r="I45" s="133">
        <f>IF(TrAvia_act!I26=0,"",1000000*I12/TrAvia_act!I26)</f>
        <v>17349.741249190451</v>
      </c>
      <c r="J45" s="133">
        <f>IF(TrAvia_act!J26=0,"",1000000*J12/TrAvia_act!J26)</f>
        <v>15500.328736974338</v>
      </c>
      <c r="K45" s="133">
        <f>IF(TrAvia_act!K26=0,"",1000000*K12/TrAvia_act!K26)</f>
        <v>11838.747112963263</v>
      </c>
      <c r="L45" s="133">
        <f>IF(TrAvia_act!L26=0,"",1000000*L12/TrAvia_act!L26)</f>
        <v>17214.140816648181</v>
      </c>
      <c r="M45" s="133">
        <f>IF(TrAvia_act!M26=0,"",1000000*M12/TrAvia_act!M26)</f>
        <v>16197.635689447743</v>
      </c>
      <c r="N45" s="133">
        <f>IF(TrAvia_act!N26=0,"",1000000*N12/TrAvia_act!N26)</f>
        <v>14054.374471557043</v>
      </c>
      <c r="O45" s="133">
        <f>IF(TrAvia_act!O26=0,"",1000000*O12/TrAvia_act!O26)</f>
        <v>15885.187936933837</v>
      </c>
      <c r="P45" s="133">
        <f>IF(TrAvia_act!P26=0,"",1000000*P12/TrAvia_act!P26)</f>
        <v>18206.540473440502</v>
      </c>
      <c r="Q45" s="133">
        <f>IF(TrAvia_act!Q26=0,"",1000000*Q12/TrAvia_act!Q26)</f>
        <v>19668.37549238923</v>
      </c>
    </row>
    <row r="46" spans="1:17" ht="11.45" customHeight="1" x14ac:dyDescent="0.25">
      <c r="A46" s="95" t="s">
        <v>126</v>
      </c>
      <c r="B46" s="75">
        <f>IF(TrAvia_act!B27=0,"",1000000*B13/TrAvia_act!B27)</f>
        <v>14307.810449190343</v>
      </c>
      <c r="C46" s="75">
        <f>IF(TrAvia_act!C27=0,"",1000000*C13/TrAvia_act!C27)</f>
        <v>15413.256296571348</v>
      </c>
      <c r="D46" s="75">
        <f>IF(TrAvia_act!D27=0,"",1000000*D13/TrAvia_act!D27)</f>
        <v>14542.601729186059</v>
      </c>
      <c r="E46" s="75">
        <f>IF(TrAvia_act!E27=0,"",1000000*E13/TrAvia_act!E27)</f>
        <v>13542.323098513543</v>
      </c>
      <c r="F46" s="75">
        <f>IF(TrAvia_act!F27=0,"",1000000*F13/TrAvia_act!F27)</f>
        <v>12498.88073327044</v>
      </c>
      <c r="G46" s="75">
        <f>IF(TrAvia_act!G27=0,"",1000000*G13/TrAvia_act!G27)</f>
        <v>12309.061528394534</v>
      </c>
      <c r="H46" s="75">
        <f>IF(TrAvia_act!H27=0,"",1000000*H13/TrAvia_act!H27)</f>
        <v>10522.06891539159</v>
      </c>
      <c r="I46" s="75">
        <f>IF(TrAvia_act!I27=0,"",1000000*I13/TrAvia_act!I27)</f>
        <v>10983.63671863456</v>
      </c>
      <c r="J46" s="75">
        <f>IF(TrAvia_act!J27=0,"",1000000*J13/TrAvia_act!J27)</f>
        <v>9966.1414055601344</v>
      </c>
      <c r="K46" s="75">
        <f>IF(TrAvia_act!K27=0,"",1000000*K13/TrAvia_act!K27)</f>
        <v>7845.7128427031867</v>
      </c>
      <c r="L46" s="75">
        <f>IF(TrAvia_act!L27=0,"",1000000*L13/TrAvia_act!L27)</f>
        <v>10765.97741525843</v>
      </c>
      <c r="M46" s="75">
        <f>IF(TrAvia_act!M27=0,"",1000000*M13/TrAvia_act!M27)</f>
        <v>9881.3494263958182</v>
      </c>
      <c r="N46" s="75">
        <f>IF(TrAvia_act!N27=0,"",1000000*N13/TrAvia_act!N27)</f>
        <v>8060.9767408556327</v>
      </c>
      <c r="O46" s="75">
        <f>IF(TrAvia_act!O27=0,"",1000000*O13/TrAvia_act!O27)</f>
        <v>8541.3074587336032</v>
      </c>
      <c r="P46" s="75">
        <f>IF(TrAvia_act!P27=0,"",1000000*P13/TrAvia_act!P27)</f>
        <v>9211.5794302618706</v>
      </c>
      <c r="Q46" s="75">
        <f>IF(TrAvia_act!Q27=0,"",1000000*Q13/TrAvia_act!Q27)</f>
        <v>9514.33753507861</v>
      </c>
    </row>
    <row r="47" spans="1:17" ht="11.45" customHeight="1" x14ac:dyDescent="0.25">
      <c r="A47" s="93" t="s">
        <v>125</v>
      </c>
      <c r="B47" s="74">
        <f>IF(TrAvia_act!B28=0,"",1000000*B14/TrAvia_act!B28)</f>
        <v>46848.733821344475</v>
      </c>
      <c r="C47" s="74">
        <f>IF(TrAvia_act!C28=0,"",1000000*C14/TrAvia_act!C28)</f>
        <v>50924.170121508949</v>
      </c>
      <c r="D47" s="74">
        <f>IF(TrAvia_act!D28=0,"",1000000*D14/TrAvia_act!D28)</f>
        <v>48412.897325982922</v>
      </c>
      <c r="E47" s="74">
        <f>IF(TrAvia_act!E28=0,"",1000000*E14/TrAvia_act!E28)</f>
        <v>45173.283939262983</v>
      </c>
      <c r="F47" s="74">
        <f>IF(TrAvia_act!F28=0,"",1000000*F14/TrAvia_act!F28)</f>
        <v>41598.525569602112</v>
      </c>
      <c r="G47" s="74">
        <f>IF(TrAvia_act!G28=0,"",1000000*G14/TrAvia_act!G28)</f>
        <v>44232.663540880152</v>
      </c>
      <c r="H47" s="74">
        <f>IF(TrAvia_act!H28=0,"",1000000*H14/TrAvia_act!H28)</f>
        <v>38679.861948562932</v>
      </c>
      <c r="I47" s="74">
        <f>IF(TrAvia_act!I28=0,"",1000000*I14/TrAvia_act!I28)</f>
        <v>39435.919938925632</v>
      </c>
      <c r="J47" s="74">
        <f>IF(TrAvia_act!J28=0,"",1000000*J14/TrAvia_act!J28)</f>
        <v>36136.160932903127</v>
      </c>
      <c r="K47" s="74">
        <f>IF(TrAvia_act!K28=0,"",1000000*K14/TrAvia_act!K28)</f>
        <v>28594.206706351244</v>
      </c>
      <c r="L47" s="74">
        <f>IF(TrAvia_act!L28=0,"",1000000*L14/TrAvia_act!L28)</f>
        <v>36541.572387480424</v>
      </c>
      <c r="M47" s="74">
        <f>IF(TrAvia_act!M28=0,"",1000000*M14/TrAvia_act!M28)</f>
        <v>34339.014700656531</v>
      </c>
      <c r="N47" s="74">
        <f>IF(TrAvia_act!N28=0,"",1000000*N14/TrAvia_act!N28)</f>
        <v>28124.944681912679</v>
      </c>
      <c r="O47" s="74">
        <f>IF(TrAvia_act!O28=0,"",1000000*O14/TrAvia_act!O28)</f>
        <v>29976.713052529929</v>
      </c>
      <c r="P47" s="74">
        <f>IF(TrAvia_act!P28=0,"",1000000*P14/TrAvia_act!P28)</f>
        <v>32628.149020967358</v>
      </c>
      <c r="Q47" s="74">
        <f>IF(TrAvia_act!Q28=0,"",1000000*Q14/TrAvia_act!Q28)</f>
        <v>33799.2877594811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0.9742499203322067</v>
      </c>
      <c r="C50" s="129">
        <f t="shared" si="6"/>
        <v>0.97748097705988546</v>
      </c>
      <c r="D50" s="129">
        <f t="shared" si="6"/>
        <v>0.98355314395061433</v>
      </c>
      <c r="E50" s="129">
        <f t="shared" si="6"/>
        <v>0.9835883395170274</v>
      </c>
      <c r="F50" s="129">
        <f t="shared" si="6"/>
        <v>0.98056154474263024</v>
      </c>
      <c r="G50" s="129">
        <f t="shared" si="6"/>
        <v>0.97813529606962246</v>
      </c>
      <c r="H50" s="129">
        <f t="shared" si="6"/>
        <v>0.97703001757358054</v>
      </c>
      <c r="I50" s="129">
        <f t="shared" si="6"/>
        <v>0.97915673186546848</v>
      </c>
      <c r="J50" s="129">
        <f t="shared" si="6"/>
        <v>0.98057742966930994</v>
      </c>
      <c r="K50" s="129">
        <f t="shared" si="6"/>
        <v>0.97869241901920889</v>
      </c>
      <c r="L50" s="129">
        <f t="shared" si="6"/>
        <v>0.97752407488326865</v>
      </c>
      <c r="M50" s="129">
        <f t="shared" si="6"/>
        <v>0.97908942461981285</v>
      </c>
      <c r="N50" s="129">
        <f t="shared" si="6"/>
        <v>0.97655818272565664</v>
      </c>
      <c r="O50" s="129">
        <f t="shared" si="6"/>
        <v>0.97606129292989519</v>
      </c>
      <c r="P50" s="129">
        <f t="shared" si="6"/>
        <v>0.97581246282395806</v>
      </c>
      <c r="Q50" s="129">
        <f t="shared" si="6"/>
        <v>0.97479284236168418</v>
      </c>
    </row>
    <row r="51" spans="1:17" ht="11.45" customHeight="1" x14ac:dyDescent="0.25">
      <c r="A51" s="116" t="s">
        <v>23</v>
      </c>
      <c r="B51" s="52">
        <f t="shared" ref="B51:Q51" si="7">IF(B9=0,0,B9/B$7)</f>
        <v>1.9485604760073928E-2</v>
      </c>
      <c r="C51" s="52">
        <f t="shared" si="7"/>
        <v>1.8911548343705585E-2</v>
      </c>
      <c r="D51" s="52">
        <f t="shared" si="7"/>
        <v>1.8069503989806977E-2</v>
      </c>
      <c r="E51" s="52">
        <f t="shared" si="7"/>
        <v>1.6438394920496719E-2</v>
      </c>
      <c r="F51" s="52">
        <f t="shared" si="7"/>
        <v>1.5875796143656529E-2</v>
      </c>
      <c r="G51" s="52">
        <f t="shared" si="7"/>
        <v>1.7235790972063292E-2</v>
      </c>
      <c r="H51" s="52">
        <f t="shared" si="7"/>
        <v>2.2841037167966344E-2</v>
      </c>
      <c r="I51" s="52">
        <f t="shared" si="7"/>
        <v>1.7173687903206454E-2</v>
      </c>
      <c r="J51" s="52">
        <f t="shared" si="7"/>
        <v>1.4865930017634551E-2</v>
      </c>
      <c r="K51" s="52">
        <f t="shared" si="7"/>
        <v>1.8116113788797367E-2</v>
      </c>
      <c r="L51" s="52">
        <f t="shared" si="7"/>
        <v>1.2186240435310816E-2</v>
      </c>
      <c r="M51" s="52">
        <f t="shared" si="7"/>
        <v>3.9272763356719307E-3</v>
      </c>
      <c r="N51" s="52">
        <f t="shared" si="7"/>
        <v>2.3010761223961349E-3</v>
      </c>
      <c r="O51" s="52">
        <f t="shared" si="7"/>
        <v>2.3927475853456341E-3</v>
      </c>
      <c r="P51" s="52">
        <f t="shared" si="7"/>
        <v>1.9401963456563075E-3</v>
      </c>
      <c r="Q51" s="52">
        <f t="shared" si="7"/>
        <v>1.8361877292753211E-3</v>
      </c>
    </row>
    <row r="52" spans="1:17" ht="11.45" customHeight="1" x14ac:dyDescent="0.25">
      <c r="A52" s="116" t="s">
        <v>127</v>
      </c>
      <c r="B52" s="52">
        <f t="shared" ref="B52:Q52" si="8">IF(B10=0,0,B10/B$7)</f>
        <v>0.72014815331623505</v>
      </c>
      <c r="C52" s="52">
        <f t="shared" si="8"/>
        <v>0.69024501619875944</v>
      </c>
      <c r="D52" s="52">
        <f t="shared" si="8"/>
        <v>0.68626533990622651</v>
      </c>
      <c r="E52" s="52">
        <f t="shared" si="8"/>
        <v>0.71359760721240939</v>
      </c>
      <c r="F52" s="52">
        <f t="shared" si="8"/>
        <v>0.7170587748973577</v>
      </c>
      <c r="G52" s="52">
        <f t="shared" si="8"/>
        <v>0.73776350316805295</v>
      </c>
      <c r="H52" s="52">
        <f t="shared" si="8"/>
        <v>0.73291896414323709</v>
      </c>
      <c r="I52" s="52">
        <f t="shared" si="8"/>
        <v>0.73316722162995396</v>
      </c>
      <c r="J52" s="52">
        <f t="shared" si="8"/>
        <v>0.74285883225406046</v>
      </c>
      <c r="K52" s="52">
        <f t="shared" si="8"/>
        <v>0.83307924185523341</v>
      </c>
      <c r="L52" s="52">
        <f t="shared" si="8"/>
        <v>0.74522398292403402</v>
      </c>
      <c r="M52" s="52">
        <f t="shared" si="8"/>
        <v>0.75060989550668145</v>
      </c>
      <c r="N52" s="52">
        <f t="shared" si="8"/>
        <v>0.74216511561101439</v>
      </c>
      <c r="O52" s="52">
        <f t="shared" si="8"/>
        <v>0.72842459654260594</v>
      </c>
      <c r="P52" s="52">
        <f t="shared" si="8"/>
        <v>0.71101073999891862</v>
      </c>
      <c r="Q52" s="52">
        <f t="shared" si="8"/>
        <v>0.69338839108187156</v>
      </c>
    </row>
    <row r="53" spans="1:17" ht="11.45" customHeight="1" x14ac:dyDescent="0.25">
      <c r="A53" s="116" t="s">
        <v>125</v>
      </c>
      <c r="B53" s="52">
        <f t="shared" ref="B53:Q53" si="9">IF(B11=0,0,B11/B$7)</f>
        <v>0.23461616225589763</v>
      </c>
      <c r="C53" s="52">
        <f t="shared" si="9"/>
        <v>0.2683244125174204</v>
      </c>
      <c r="D53" s="52">
        <f t="shared" si="9"/>
        <v>0.2792183000545807</v>
      </c>
      <c r="E53" s="52">
        <f t="shared" si="9"/>
        <v>0.25355233738412125</v>
      </c>
      <c r="F53" s="52">
        <f t="shared" si="9"/>
        <v>0.24762697370161604</v>
      </c>
      <c r="G53" s="52">
        <f t="shared" si="9"/>
        <v>0.22313600192950622</v>
      </c>
      <c r="H53" s="52">
        <f t="shared" si="9"/>
        <v>0.22127001626237724</v>
      </c>
      <c r="I53" s="52">
        <f t="shared" si="9"/>
        <v>0.22881582233230818</v>
      </c>
      <c r="J53" s="52">
        <f t="shared" si="9"/>
        <v>0.22285266739761475</v>
      </c>
      <c r="K53" s="52">
        <f t="shared" si="9"/>
        <v>0.1274970633751781</v>
      </c>
      <c r="L53" s="52">
        <f t="shared" si="9"/>
        <v>0.22011385152392388</v>
      </c>
      <c r="M53" s="52">
        <f t="shared" si="9"/>
        <v>0.22455225277745944</v>
      </c>
      <c r="N53" s="52">
        <f t="shared" si="9"/>
        <v>0.23209199099224606</v>
      </c>
      <c r="O53" s="52">
        <f t="shared" si="9"/>
        <v>0.24524394880194358</v>
      </c>
      <c r="P53" s="52">
        <f t="shared" si="9"/>
        <v>0.26286152647938316</v>
      </c>
      <c r="Q53" s="52">
        <f t="shared" si="9"/>
        <v>0.27956826355053732</v>
      </c>
    </row>
    <row r="54" spans="1:17" ht="11.45" customHeight="1" x14ac:dyDescent="0.25">
      <c r="A54" s="128" t="s">
        <v>18</v>
      </c>
      <c r="B54" s="127">
        <f t="shared" ref="B54:Q54" si="10">IF(B12=0,0,B12/B$7)</f>
        <v>2.5750079667793309E-2</v>
      </c>
      <c r="C54" s="127">
        <f t="shared" si="10"/>
        <v>2.25190229401146E-2</v>
      </c>
      <c r="D54" s="127">
        <f t="shared" si="10"/>
        <v>1.6446856049385793E-2</v>
      </c>
      <c r="E54" s="127">
        <f t="shared" si="10"/>
        <v>1.641166048297257E-2</v>
      </c>
      <c r="F54" s="127">
        <f t="shared" si="10"/>
        <v>1.9438455257369838E-2</v>
      </c>
      <c r="G54" s="127">
        <f t="shared" si="10"/>
        <v>2.1864703930377562E-2</v>
      </c>
      <c r="H54" s="127">
        <f t="shared" si="10"/>
        <v>2.2969982426419518E-2</v>
      </c>
      <c r="I54" s="127">
        <f t="shared" si="10"/>
        <v>2.0843268134531464E-2</v>
      </c>
      <c r="J54" s="127">
        <f t="shared" si="10"/>
        <v>1.9422570330690173E-2</v>
      </c>
      <c r="K54" s="127">
        <f t="shared" si="10"/>
        <v>2.1307580980791097E-2</v>
      </c>
      <c r="L54" s="127">
        <f t="shared" si="10"/>
        <v>2.2475925116731424E-2</v>
      </c>
      <c r="M54" s="127">
        <f t="shared" si="10"/>
        <v>2.0910575380187174E-2</v>
      </c>
      <c r="N54" s="127">
        <f t="shared" si="10"/>
        <v>2.3441817274343368E-2</v>
      </c>
      <c r="O54" s="127">
        <f t="shared" si="10"/>
        <v>2.3938707070104859E-2</v>
      </c>
      <c r="P54" s="127">
        <f t="shared" si="10"/>
        <v>2.4187537176041919E-2</v>
      </c>
      <c r="Q54" s="127">
        <f t="shared" si="10"/>
        <v>2.5207157638315766E-2</v>
      </c>
    </row>
    <row r="55" spans="1:17" ht="11.45" customHeight="1" x14ac:dyDescent="0.25">
      <c r="A55" s="95" t="s">
        <v>126</v>
      </c>
      <c r="B55" s="48">
        <f t="shared" ref="B55:Q55" si="11">IF(B13=0,0,B13/B$7)</f>
        <v>1.7868393064376903E-2</v>
      </c>
      <c r="C55" s="48">
        <f t="shared" si="11"/>
        <v>1.5339609192130923E-2</v>
      </c>
      <c r="D55" s="48">
        <f t="shared" si="11"/>
        <v>1.0015132459627665E-2</v>
      </c>
      <c r="E55" s="48">
        <f t="shared" si="11"/>
        <v>9.7753572525837058E-3</v>
      </c>
      <c r="F55" s="48">
        <f t="shared" si="11"/>
        <v>9.2739163582687169E-3</v>
      </c>
      <c r="G55" s="48">
        <f t="shared" si="11"/>
        <v>1.149512291194525E-2</v>
      </c>
      <c r="H55" s="48">
        <f t="shared" si="11"/>
        <v>1.2093359759313142E-2</v>
      </c>
      <c r="I55" s="48">
        <f t="shared" si="11"/>
        <v>1.0242888188413799E-2</v>
      </c>
      <c r="J55" s="48">
        <f t="shared" si="11"/>
        <v>9.8471551279015E-3</v>
      </c>
      <c r="K55" s="48">
        <f t="shared" si="11"/>
        <v>1.1403300808415577E-2</v>
      </c>
      <c r="L55" s="48">
        <f t="shared" si="11"/>
        <v>1.0540255418811494E-2</v>
      </c>
      <c r="M55" s="48">
        <f t="shared" si="11"/>
        <v>9.4620646987683497E-3</v>
      </c>
      <c r="N55" s="48">
        <f t="shared" si="11"/>
        <v>9.4289274879967074E-3</v>
      </c>
      <c r="O55" s="48">
        <f t="shared" si="11"/>
        <v>8.461726461529602E-3</v>
      </c>
      <c r="P55" s="48">
        <f t="shared" si="11"/>
        <v>7.5368305289692942E-3</v>
      </c>
      <c r="Q55" s="48">
        <f t="shared" si="11"/>
        <v>7.0952372744539595E-3</v>
      </c>
    </row>
    <row r="56" spans="1:17" ht="11.45" customHeight="1" x14ac:dyDescent="0.25">
      <c r="A56" s="93" t="s">
        <v>125</v>
      </c>
      <c r="B56" s="46">
        <f t="shared" ref="B56:Q56" si="12">IF(B14=0,0,B14/B$7)</f>
        <v>7.8816866034164077E-3</v>
      </c>
      <c r="C56" s="46">
        <f t="shared" si="12"/>
        <v>7.1794137479836784E-3</v>
      </c>
      <c r="D56" s="46">
        <f t="shared" si="12"/>
        <v>6.4317235897581289E-3</v>
      </c>
      <c r="E56" s="46">
        <f t="shared" si="12"/>
        <v>6.6363032303888665E-3</v>
      </c>
      <c r="F56" s="46">
        <f t="shared" si="12"/>
        <v>1.0164538899101122E-2</v>
      </c>
      <c r="G56" s="46">
        <f t="shared" si="12"/>
        <v>1.0369581018432312E-2</v>
      </c>
      <c r="H56" s="46">
        <f t="shared" si="12"/>
        <v>1.0876622667106378E-2</v>
      </c>
      <c r="I56" s="46">
        <f t="shared" si="12"/>
        <v>1.0600379946117665E-2</v>
      </c>
      <c r="J56" s="46">
        <f t="shared" si="12"/>
        <v>9.5754152027886733E-3</v>
      </c>
      <c r="K56" s="46">
        <f t="shared" si="12"/>
        <v>9.9042801723755198E-3</v>
      </c>
      <c r="L56" s="46">
        <f t="shared" si="12"/>
        <v>1.1935669697919928E-2</v>
      </c>
      <c r="M56" s="46">
        <f t="shared" si="12"/>
        <v>1.1448510681418826E-2</v>
      </c>
      <c r="N56" s="46">
        <f t="shared" si="12"/>
        <v>1.401288978634666E-2</v>
      </c>
      <c r="O56" s="46">
        <f t="shared" si="12"/>
        <v>1.5476980608575257E-2</v>
      </c>
      <c r="P56" s="46">
        <f t="shared" si="12"/>
        <v>1.6650706647072626E-2</v>
      </c>
      <c r="Q56" s="46">
        <f t="shared" si="12"/>
        <v>1.8111920363861809E-2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20636073.300000001</v>
      </c>
      <c r="C4" s="132">
        <f t="shared" si="0"/>
        <v>22617543.800000001</v>
      </c>
      <c r="D4" s="132">
        <f t="shared" si="0"/>
        <v>24875647.599999998</v>
      </c>
      <c r="E4" s="132">
        <f t="shared" si="0"/>
        <v>26560056.999999996</v>
      </c>
      <c r="F4" s="132">
        <f t="shared" si="0"/>
        <v>27452623.699999996</v>
      </c>
      <c r="G4" s="132">
        <f t="shared" si="0"/>
        <v>30478584.599999998</v>
      </c>
      <c r="H4" s="132">
        <f t="shared" si="0"/>
        <v>36132696.700000003</v>
      </c>
      <c r="I4" s="132">
        <f t="shared" si="0"/>
        <v>40407972.300000012</v>
      </c>
      <c r="J4" s="132">
        <f t="shared" si="0"/>
        <v>41884753.399999999</v>
      </c>
      <c r="K4" s="132">
        <f t="shared" si="0"/>
        <v>34719230.300000004</v>
      </c>
      <c r="L4" s="132">
        <f t="shared" si="0"/>
        <v>31780620.399999999</v>
      </c>
      <c r="M4" s="132">
        <f t="shared" si="0"/>
        <v>31104894.300000004</v>
      </c>
      <c r="N4" s="132">
        <f t="shared" si="0"/>
        <v>31393859.600000001</v>
      </c>
      <c r="O4" s="132">
        <f t="shared" si="0"/>
        <v>32189005.200000003</v>
      </c>
      <c r="P4" s="132">
        <f t="shared" si="0"/>
        <v>33877134.299999997</v>
      </c>
      <c r="Q4" s="132">
        <f t="shared" si="0"/>
        <v>36554037.599999994</v>
      </c>
    </row>
    <row r="5" spans="1:17" ht="11.45" customHeight="1" x14ac:dyDescent="0.25">
      <c r="A5" s="116" t="s">
        <v>23</v>
      </c>
      <c r="B5" s="42">
        <f>B13*TrAvia_act!B23</f>
        <v>633079.20000000007</v>
      </c>
      <c r="C5" s="42">
        <f>C13*TrAvia_act!C23</f>
        <v>663712.80000000005</v>
      </c>
      <c r="D5" s="42">
        <f>D13*TrAvia_act!D23</f>
        <v>664425.4</v>
      </c>
      <c r="E5" s="42">
        <f>E13*TrAvia_act!E23</f>
        <v>674195.20000000007</v>
      </c>
      <c r="F5" s="42">
        <f>F13*TrAvia_act!F23</f>
        <v>621106.5</v>
      </c>
      <c r="G5" s="42">
        <f>G13*TrAvia_act!G23</f>
        <v>780120</v>
      </c>
      <c r="H5" s="42">
        <f>H13*TrAvia_act!H23</f>
        <v>1078860.8</v>
      </c>
      <c r="I5" s="42">
        <f>I13*TrAvia_act!I23</f>
        <v>955920</v>
      </c>
      <c r="J5" s="42">
        <f>J13*TrAvia_act!J23</f>
        <v>770462.40000000014</v>
      </c>
      <c r="K5" s="42">
        <f>K13*TrAvia_act!K23</f>
        <v>583096.5</v>
      </c>
      <c r="L5" s="42">
        <f>L13*TrAvia_act!L23</f>
        <v>500140.2</v>
      </c>
      <c r="M5" s="42">
        <f>M13*TrAvia_act!M23</f>
        <v>150030.1</v>
      </c>
      <c r="N5" s="42">
        <f>N13*TrAvia_act!N23</f>
        <v>74908.599999999991</v>
      </c>
      <c r="O5" s="42">
        <f>O13*TrAvia_act!O23</f>
        <v>82889.100000000006</v>
      </c>
      <c r="P5" s="42">
        <f>P13*TrAvia_act!P23</f>
        <v>76416.3</v>
      </c>
      <c r="Q5" s="42">
        <f>Q13*TrAvia_act!Q23</f>
        <v>85406.400000000009</v>
      </c>
    </row>
    <row r="6" spans="1:17" ht="11.45" customHeight="1" x14ac:dyDescent="0.25">
      <c r="A6" s="116" t="s">
        <v>127</v>
      </c>
      <c r="B6" s="42">
        <f>B14*TrAvia_act!B24</f>
        <v>18066425.300000001</v>
      </c>
      <c r="C6" s="42">
        <f>C14*TrAvia_act!C24</f>
        <v>19094036</v>
      </c>
      <c r="D6" s="42">
        <f>D14*TrAvia_act!D24</f>
        <v>20961896.399999999</v>
      </c>
      <c r="E6" s="42">
        <f>E14*TrAvia_act!E24</f>
        <v>22835008.799999997</v>
      </c>
      <c r="F6" s="42">
        <f>F14*TrAvia_act!F24</f>
        <v>23748328.799999997</v>
      </c>
      <c r="G6" s="42">
        <f>G14*TrAvia_act!G24</f>
        <v>26774928.599999998</v>
      </c>
      <c r="H6" s="42">
        <f>H14*TrAvia_act!H24</f>
        <v>31641663.900000006</v>
      </c>
      <c r="I6" s="42">
        <f>I14*TrAvia_act!I24</f>
        <v>35501249.100000009</v>
      </c>
      <c r="J6" s="42">
        <f>J14*TrAvia_act!J24</f>
        <v>36911108</v>
      </c>
      <c r="K6" s="42">
        <f>K14*TrAvia_act!K24</f>
        <v>32218139.800000004</v>
      </c>
      <c r="L6" s="42">
        <f>L14*TrAvia_act!L24</f>
        <v>27794239.199999999</v>
      </c>
      <c r="M6" s="42">
        <f>M14*TrAvia_act!M24</f>
        <v>27378782.600000001</v>
      </c>
      <c r="N6" s="42">
        <f>N14*TrAvia_act!N24</f>
        <v>27562809.599999998</v>
      </c>
      <c r="O6" s="42">
        <f>O14*TrAvia_act!O24</f>
        <v>28013428.800000001</v>
      </c>
      <c r="P6" s="42">
        <f>P14*TrAvia_act!P24</f>
        <v>29166857.999999996</v>
      </c>
      <c r="Q6" s="42">
        <f>Q14*TrAvia_act!Q24</f>
        <v>31135547.999999996</v>
      </c>
    </row>
    <row r="7" spans="1:17" ht="11.45" customHeight="1" x14ac:dyDescent="0.25">
      <c r="A7" s="93" t="s">
        <v>125</v>
      </c>
      <c r="B7" s="36">
        <f>B15*TrAvia_act!B25</f>
        <v>1936568.8</v>
      </c>
      <c r="C7" s="36">
        <f>C15*TrAvia_act!C25</f>
        <v>2859795</v>
      </c>
      <c r="D7" s="36">
        <f>D15*TrAvia_act!D25</f>
        <v>3249325.8000000003</v>
      </c>
      <c r="E7" s="36">
        <f>E15*TrAvia_act!E25</f>
        <v>3050853</v>
      </c>
      <c r="F7" s="36">
        <f>F15*TrAvia_act!F25</f>
        <v>3083188.4</v>
      </c>
      <c r="G7" s="36">
        <f>G15*TrAvia_act!G25</f>
        <v>2923536.0000000005</v>
      </c>
      <c r="H7" s="36">
        <f>H15*TrAvia_act!H25</f>
        <v>3412172</v>
      </c>
      <c r="I7" s="36">
        <f>I15*TrAvia_act!I25</f>
        <v>3950803.2</v>
      </c>
      <c r="J7" s="36">
        <f>J15*TrAvia_act!J25</f>
        <v>4203183</v>
      </c>
      <c r="K7" s="36">
        <f>K15*TrAvia_act!K25</f>
        <v>1917994</v>
      </c>
      <c r="L7" s="36">
        <f>L15*TrAvia_act!L25</f>
        <v>3486241</v>
      </c>
      <c r="M7" s="36">
        <f>M15*TrAvia_act!M25</f>
        <v>3576081.5999999996</v>
      </c>
      <c r="N7" s="36">
        <f>N15*TrAvia_act!N25</f>
        <v>3756141.4000000004</v>
      </c>
      <c r="O7" s="36">
        <f>O15*TrAvia_act!O25</f>
        <v>4092687.3</v>
      </c>
      <c r="P7" s="36">
        <f>P15*TrAvia_act!P25</f>
        <v>4633860</v>
      </c>
      <c r="Q7" s="36">
        <f>Q15*TrAvia_act!Q25</f>
        <v>5333083.2000000011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134.1093309504468</v>
      </c>
      <c r="C12" s="134">
        <f>IF(C4=0,0,C4/TrAvia_act!C22)</f>
        <v>135.50904570182377</v>
      </c>
      <c r="D12" s="134">
        <f>IF(D4=0,0,D4/TrAvia_act!D22)</f>
        <v>136.53084885673826</v>
      </c>
      <c r="E12" s="134">
        <f>IF(E4=0,0,E4/TrAvia_act!E22)</f>
        <v>136.75243023375552</v>
      </c>
      <c r="F12" s="134">
        <f>IF(F4=0,0,F4/TrAvia_act!F22)</f>
        <v>137.42734417629063</v>
      </c>
      <c r="G12" s="134">
        <f>IF(G4=0,0,G4/TrAvia_act!G22)</f>
        <v>137.93961060120566</v>
      </c>
      <c r="H12" s="134">
        <f>IF(H4=0,0,H4/TrAvia_act!H22)</f>
        <v>137.97477728263817</v>
      </c>
      <c r="I12" s="134">
        <f>IF(I4=0,0,I4/TrAvia_act!I22)</f>
        <v>139.94539154467157</v>
      </c>
      <c r="J12" s="134">
        <f>IF(J4=0,0,J4/TrAvia_act!J22)</f>
        <v>140.72853830956765</v>
      </c>
      <c r="K12" s="134">
        <f>IF(K4=0,0,K4/TrAvia_act!K22)</f>
        <v>140.8539472029405</v>
      </c>
      <c r="L12" s="134">
        <f>IF(L4=0,0,L4/TrAvia_act!L22)</f>
        <v>145.12825379139019</v>
      </c>
      <c r="M12" s="134">
        <f>IF(M4=0,0,M4/TrAvia_act!M22)</f>
        <v>146.76273615174108</v>
      </c>
      <c r="N12" s="134">
        <f>IF(N4=0,0,N4/TrAvia_act!N22)</f>
        <v>147.9746583897774</v>
      </c>
      <c r="O12" s="134">
        <f>IF(O4=0,0,O4/TrAvia_act!O22)</f>
        <v>150.46231641534305</v>
      </c>
      <c r="P12" s="134">
        <f>IF(P4=0,0,P4/TrAvia_act!P22)</f>
        <v>152.04835753237137</v>
      </c>
      <c r="Q12" s="134">
        <f>IF(Q4=0,0,Q4/TrAvia_act!Q22)</f>
        <v>153.3261926034051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0.68659103861585913</v>
      </c>
      <c r="C18" s="144">
        <f>IF(TrAvia_act!C31=0,0,TrAvia_act!C31/C4)</f>
        <v>0.68581235598181967</v>
      </c>
      <c r="D18" s="144">
        <f>IF(TrAvia_act!D31=0,0,TrAvia_act!D31/D4)</f>
        <v>0.68554838347203473</v>
      </c>
      <c r="E18" s="144">
        <f>IF(TrAvia_act!E31=0,0,TrAvia_act!E31/E4)</f>
        <v>0.6857970598481774</v>
      </c>
      <c r="F18" s="144">
        <f>IF(TrAvia_act!F31=0,0,TrAvia_act!F31/F4)</f>
        <v>0.71726335577899625</v>
      </c>
      <c r="G18" s="144">
        <f>IF(TrAvia_act!G31=0,0,TrAvia_act!G31/G4)</f>
        <v>0.75510799802691631</v>
      </c>
      <c r="H18" s="144">
        <f>IF(TrAvia_act!H31=0,0,TrAvia_act!H31/H4)</f>
        <v>0.74566399579027265</v>
      </c>
      <c r="I18" s="144">
        <f>IF(TrAvia_act!I31=0,0,TrAvia_act!I31/I4)</f>
        <v>0.74450268814899156</v>
      </c>
      <c r="J18" s="144">
        <f>IF(TrAvia_act!J31=0,0,TrAvia_act!J31/J4)</f>
        <v>0.72022006938687144</v>
      </c>
      <c r="K18" s="144">
        <f>IF(TrAvia_act!K31=0,0,TrAvia_act!K31/K4)</f>
        <v>0.72680168258223155</v>
      </c>
      <c r="L18" s="144">
        <f>IF(TrAvia_act!L31=0,0,TrAvia_act!L31/L4)</f>
        <v>0.72891635557876022</v>
      </c>
      <c r="M18" s="144">
        <f>IF(TrAvia_act!M31=0,0,TrAvia_act!M31/M4)</f>
        <v>0.75120322784700788</v>
      </c>
      <c r="N18" s="144">
        <f>IF(TrAvia_act!N31=0,0,TrAvia_act!N31/N4)</f>
        <v>0.75262119092868718</v>
      </c>
      <c r="O18" s="144">
        <f>IF(TrAvia_act!O31=0,0,TrAvia_act!O31/O4)</f>
        <v>0.76562931494384912</v>
      </c>
      <c r="P18" s="144">
        <f>IF(TrAvia_act!P31=0,0,TrAvia_act!P31/P4)</f>
        <v>0.77771654965514603</v>
      </c>
      <c r="Q18" s="144">
        <f>IF(TrAvia_act!Q31=0,0,TrAvia_act!Q31/Q4)</f>
        <v>0.81310560888628092</v>
      </c>
    </row>
    <row r="19" spans="1:17" ht="11.45" customHeight="1" x14ac:dyDescent="0.25">
      <c r="A19" s="116" t="s">
        <v>23</v>
      </c>
      <c r="B19" s="143">
        <v>0.75239085409850781</v>
      </c>
      <c r="C19" s="143">
        <v>0.75239923051054614</v>
      </c>
      <c r="D19" s="143">
        <v>0.75238243450656772</v>
      </c>
      <c r="E19" s="143">
        <v>0.75236964012796292</v>
      </c>
      <c r="F19" s="143">
        <v>0.78644805681473307</v>
      </c>
      <c r="G19" s="143">
        <v>0.81474644926421569</v>
      </c>
      <c r="H19" s="143">
        <v>0.80374502438127327</v>
      </c>
      <c r="I19" s="143">
        <v>0.80787513599464389</v>
      </c>
      <c r="J19" s="143">
        <v>0.78736743026006195</v>
      </c>
      <c r="K19" s="143">
        <v>0.78890543846515981</v>
      </c>
      <c r="L19" s="143">
        <v>0.79746239154541054</v>
      </c>
      <c r="M19" s="143">
        <v>0.84744327971520383</v>
      </c>
      <c r="N19" s="143">
        <v>0.85801897245443126</v>
      </c>
      <c r="O19" s="143">
        <v>0.86978866943904565</v>
      </c>
      <c r="P19" s="143">
        <v>0.88984941694376718</v>
      </c>
      <c r="Q19" s="143">
        <v>0.93251793776578795</v>
      </c>
    </row>
    <row r="20" spans="1:17" ht="11.45" customHeight="1" x14ac:dyDescent="0.25">
      <c r="A20" s="116" t="s">
        <v>127</v>
      </c>
      <c r="B20" s="143">
        <v>0.68657478134315808</v>
      </c>
      <c r="C20" s="143">
        <v>0.68657794507143488</v>
      </c>
      <c r="D20" s="143">
        <v>0.68657905398292118</v>
      </c>
      <c r="E20" s="143">
        <v>0.68657748886000003</v>
      </c>
      <c r="F20" s="143">
        <v>0.71595560021048732</v>
      </c>
      <c r="G20" s="143">
        <v>0.74364388781227231</v>
      </c>
      <c r="H20" s="143">
        <v>0.73659821031093109</v>
      </c>
      <c r="I20" s="143">
        <v>0.73737628009263467</v>
      </c>
      <c r="J20" s="143">
        <v>0.71460485553562891</v>
      </c>
      <c r="K20" s="143">
        <v>0.71377578416243626</v>
      </c>
      <c r="L20" s="143">
        <v>0.7214255751242149</v>
      </c>
      <c r="M20" s="143">
        <v>0.74576781949391713</v>
      </c>
      <c r="N20" s="143">
        <v>0.74308400693665144</v>
      </c>
      <c r="O20" s="143">
        <v>0.75437013265580677</v>
      </c>
      <c r="P20" s="143">
        <v>0.76906106924510009</v>
      </c>
      <c r="Q20" s="143">
        <v>0.80692393787319883</v>
      </c>
    </row>
    <row r="21" spans="1:17" ht="11.45" customHeight="1" x14ac:dyDescent="0.25">
      <c r="A21" s="93" t="s">
        <v>125</v>
      </c>
      <c r="B21" s="142">
        <v>0.6652322396188558</v>
      </c>
      <c r="C21" s="142">
        <v>0.66524698448665032</v>
      </c>
      <c r="D21" s="142">
        <v>0.66523307696630485</v>
      </c>
      <c r="E21" s="142">
        <v>0.6652441136954157</v>
      </c>
      <c r="F21" s="142">
        <v>0.71339915523812947</v>
      </c>
      <c r="G21" s="142">
        <v>0.84418697084626282</v>
      </c>
      <c r="H21" s="142">
        <v>0.81136853593546865</v>
      </c>
      <c r="I21" s="142">
        <v>0.79320604984829401</v>
      </c>
      <c r="J21" s="142">
        <v>0.75722279995898345</v>
      </c>
      <c r="K21" s="142">
        <v>0.92672813366465179</v>
      </c>
      <c r="L21" s="142">
        <v>0.77880330132082087</v>
      </c>
      <c r="M21" s="142">
        <v>0.78877954015367002</v>
      </c>
      <c r="N21" s="142">
        <v>0.82050372225071178</v>
      </c>
      <c r="O21" s="142">
        <v>0.84058608631057641</v>
      </c>
      <c r="P21" s="142">
        <v>0.83034748568148375</v>
      </c>
      <c r="Q21" s="142">
        <v>0.84728305007504845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4.7015925917726208E-2</v>
      </c>
      <c r="C24" s="137">
        <f>IF(TrAvia_ene!C8=0,0,TrAvia_ene!C8/(C12*TrAvia_act!C13))</f>
        <v>4.7821911650447101E-2</v>
      </c>
      <c r="D24" s="137">
        <f>IF(TrAvia_ene!D8=0,0,TrAvia_ene!D8/(D12*TrAvia_act!D13))</f>
        <v>4.5541912568617851E-2</v>
      </c>
      <c r="E24" s="137">
        <f>IF(TrAvia_ene!E8=0,0,TrAvia_ene!E8/(E12*TrAvia_act!E13))</f>
        <v>4.3010535447922299E-2</v>
      </c>
      <c r="F24" s="137">
        <f>IF(TrAvia_ene!F8=0,0,TrAvia_ene!F8/(F12*TrAvia_act!F13))</f>
        <v>4.0032439227235539E-2</v>
      </c>
      <c r="G24" s="137">
        <f>IF(TrAvia_ene!G8=0,0,TrAvia_ene!G8/(G12*TrAvia_act!G13))</f>
        <v>4.2933749175387122E-2</v>
      </c>
      <c r="H24" s="137">
        <f>IF(TrAvia_ene!H8=0,0,TrAvia_ene!H8/(H12*TrAvia_act!H13))</f>
        <v>3.7690654189944363E-2</v>
      </c>
      <c r="I24" s="137">
        <f>IF(TrAvia_ene!I8=0,0,TrAvia_ene!I8/(I12*TrAvia_act!I13))</f>
        <v>3.8543489924688243E-2</v>
      </c>
      <c r="J24" s="137">
        <f>IF(TrAvia_ene!J8=0,0,TrAvia_ene!J8/(J12*TrAvia_act!J13))</f>
        <v>3.5439550878440029E-2</v>
      </c>
      <c r="K24" s="137">
        <f>IF(TrAvia_ene!K8=0,0,TrAvia_ene!K8/(K12*TrAvia_act!K13))</f>
        <v>2.933828380119918E-2</v>
      </c>
      <c r="L24" s="137">
        <f>IF(TrAvia_ene!L8=0,0,TrAvia_ene!L8/(L12*TrAvia_act!L13))</f>
        <v>3.6705516496840049E-2</v>
      </c>
      <c r="M24" s="137">
        <f>IF(TrAvia_ene!M8=0,0,TrAvia_ene!M8/(M12*TrAvia_act!M13))</f>
        <v>3.3825743984118986E-2</v>
      </c>
      <c r="N24" s="137">
        <f>IF(TrAvia_ene!N8=0,0,TrAvia_ene!N8/(N12*TrAvia_act!N13))</f>
        <v>2.799800496782923E-2</v>
      </c>
      <c r="O24" s="137">
        <f>IF(TrAvia_ene!O8=0,0,TrAvia_ene!O8/(O12*TrAvia_act!O13))</f>
        <v>2.9621262832738044E-2</v>
      </c>
      <c r="P24" s="137">
        <f>IF(TrAvia_ene!P8=0,0,TrAvia_ene!P8/(P12*TrAvia_act!P13))</f>
        <v>3.2047953403936964E-2</v>
      </c>
      <c r="Q24" s="137">
        <f>IF(TrAvia_ene!Q8=0,0,TrAvia_ene!Q8/(Q12*TrAvia_act!Q13))</f>
        <v>3.317795469476028E-2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7.3636905207084283E-2</v>
      </c>
      <c r="C25" s="108">
        <f>IF(TrAvia_ene!C9=0,0,TrAvia_ene!C9/(C13*TrAvia_act!C14))</f>
        <v>7.2803195791533326E-2</v>
      </c>
      <c r="D25" s="108">
        <f>IF(TrAvia_ene!D9=0,0,TrAvia_ene!D9/(D13*TrAvia_act!D14))</f>
        <v>7.2560509215341809E-2</v>
      </c>
      <c r="E25" s="108">
        <f>IF(TrAvia_ene!E9=0,0,TrAvia_ene!E9/(E13*TrAvia_act!E14))</f>
        <v>7.0997847826706428E-2</v>
      </c>
      <c r="F25" s="108">
        <f>IF(TrAvia_ene!F9=0,0,TrAvia_ene!F9/(F13*TrAvia_act!F14))</f>
        <v>7.0337628153547799E-2</v>
      </c>
      <c r="G25" s="108">
        <f>IF(TrAvia_ene!G9=0,0,TrAvia_ene!G9/(G13*TrAvia_act!G14))</f>
        <v>7.0244659166679324E-2</v>
      </c>
      <c r="H25" s="108">
        <f>IF(TrAvia_ene!H9=0,0,TrAvia_ene!H9/(H13*TrAvia_act!H14))</f>
        <v>6.9595283751541795E-2</v>
      </c>
      <c r="I25" s="108">
        <f>IF(TrAvia_ene!I9=0,0,TrAvia_ene!I9/(I13*TrAvia_act!I14))</f>
        <v>6.9087739511650995E-2</v>
      </c>
      <c r="J25" s="108">
        <f>IF(TrAvia_ene!J9=0,0,TrAvia_ene!J9/(J13*TrAvia_act!J14))</f>
        <v>6.8850680888499591E-2</v>
      </c>
      <c r="K25" s="108">
        <f>IF(TrAvia_ene!K9=0,0,TrAvia_ene!K9/(K13*TrAvia_act!K14))</f>
        <v>6.8153987627390569E-2</v>
      </c>
      <c r="L25" s="108">
        <f>IF(TrAvia_ene!L9=0,0,TrAvia_ene!L9/(L13*TrAvia_act!L14))</f>
        <v>6.8130308590942823E-2</v>
      </c>
      <c r="M25" s="108">
        <f>IF(TrAvia_ene!M9=0,0,TrAvia_ene!M9/(M13*TrAvia_act!M14))</f>
        <v>6.6982438421753721E-2</v>
      </c>
      <c r="N25" s="108">
        <f>IF(TrAvia_ene!N9=0,0,TrAvia_ene!N9/(N13*TrAvia_act!N14))</f>
        <v>6.6181672615152259E-2</v>
      </c>
      <c r="O25" s="108">
        <f>IF(TrAvia_ene!O9=0,0,TrAvia_ene!O9/(O13*TrAvia_act!O14))</f>
        <v>6.8865441549424714E-2</v>
      </c>
      <c r="P25" s="108">
        <f>IF(TrAvia_ene!P9=0,0,TrAvia_ene!P9/(P13*TrAvia_act!P14))</f>
        <v>7.0120429996954933E-2</v>
      </c>
      <c r="Q25" s="108">
        <f>IF(TrAvia_ene!Q9=0,0,TrAvia_ene!Q9/(Q13*TrAvia_act!Q14))</f>
        <v>6.7263061223259923E-2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5.0420024218659626E-2</v>
      </c>
      <c r="C26" s="106">
        <f>IF(TrAvia_ene!C10=0,0,TrAvia_ene!C10/(C14*TrAvia_act!C15))</f>
        <v>5.50416026508736E-2</v>
      </c>
      <c r="D26" s="106">
        <f>IF(TrAvia_ene!D10=0,0,TrAvia_ene!D10/(D14*TrAvia_act!D15))</f>
        <v>5.290356261825601E-2</v>
      </c>
      <c r="E26" s="106">
        <f>IF(TrAvia_ene!E10=0,0,TrAvia_ene!E10/(E14*TrAvia_act!E15))</f>
        <v>4.9254641470387224E-2</v>
      </c>
      <c r="F26" s="106">
        <f>IF(TrAvia_ene!F10=0,0,TrAvia_ene!F10/(F14*TrAvia_act!F15))</f>
        <v>4.5103498305567466E-2</v>
      </c>
      <c r="G26" s="106">
        <f>IF(TrAvia_ene!G10=0,0,TrAvia_ene!G10/(G14*TrAvia_act!G15))</f>
        <v>4.7690903114616705E-2</v>
      </c>
      <c r="H26" s="106">
        <f>IF(TrAvia_ene!H10=0,0,TrAvia_ene!H10/(H14*TrAvia_act!H15))</f>
        <v>4.1565186964352803E-2</v>
      </c>
      <c r="I26" s="106">
        <f>IF(TrAvia_ene!I10=0,0,TrAvia_ene!I10/(I14*TrAvia_act!I15))</f>
        <v>4.2855590266171174E-2</v>
      </c>
      <c r="J26" s="106">
        <f>IF(TrAvia_ene!J10=0,0,TrAvia_ene!J10/(J14*TrAvia_act!J15))</f>
        <v>3.8436114057782189E-2</v>
      </c>
      <c r="K26" s="106">
        <f>IF(TrAvia_ene!K10=0,0,TrAvia_ene!K10/(K14*TrAvia_act!K15))</f>
        <v>3.0441173781820166E-2</v>
      </c>
      <c r="L26" s="106">
        <f>IF(TrAvia_ene!L10=0,0,TrAvia_ene!L10/(L14*TrAvia_act!L15))</f>
        <v>3.9341896380964109E-2</v>
      </c>
      <c r="M26" s="106">
        <f>IF(TrAvia_ene!M10=0,0,TrAvia_ene!M10/(M14*TrAvia_act!M15))</f>
        <v>3.6821227160035767E-2</v>
      </c>
      <c r="N26" s="106">
        <f>IF(TrAvia_ene!N10=0,0,TrAvia_ene!N10/(N14*TrAvia_act!N15))</f>
        <v>3.0555744342527683E-2</v>
      </c>
      <c r="O26" s="106">
        <f>IF(TrAvia_ene!O10=0,0,TrAvia_ene!O10/(O14*TrAvia_act!O15))</f>
        <v>3.2338426025631986E-2</v>
      </c>
      <c r="P26" s="106">
        <f>IF(TrAvia_ene!P10=0,0,TrAvia_ene!P10/(P14*TrAvia_act!P15))</f>
        <v>3.517279604797785E-2</v>
      </c>
      <c r="Q26" s="106">
        <f>IF(TrAvia_ene!Q10=0,0,TrAvia_ene!Q10/(Q14*TrAvia_act!Q15))</f>
        <v>3.6501833939323457E-2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2.9478446012276307E-2</v>
      </c>
      <c r="C27" s="105">
        <f>IF(TrAvia_ene!C11=0,0,TrAvia_ene!C11/(C15*TrAvia_act!C16))</f>
        <v>2.7414013128786639E-2</v>
      </c>
      <c r="D27" s="105">
        <f>IF(TrAvia_ene!D11=0,0,TrAvia_ene!D11/(D15*TrAvia_act!D16))</f>
        <v>2.6643770049861504E-2</v>
      </c>
      <c r="E27" s="105">
        <f>IF(TrAvia_ene!E11=0,0,TrAvia_ene!E11/(E15*TrAvia_act!E16))</f>
        <v>2.5190568086582703E-2</v>
      </c>
      <c r="F27" s="105">
        <f>IF(TrAvia_ene!F11=0,0,TrAvia_ene!F11/(F15*TrAvia_act!F16))</f>
        <v>2.3665251376647559E-2</v>
      </c>
      <c r="G27" s="105">
        <f>IF(TrAvia_ene!G11=0,0,TrAvia_ene!G11/(G15*TrAvia_act!G16))</f>
        <v>2.5404143392216548E-2</v>
      </c>
      <c r="H27" s="105">
        <f>IF(TrAvia_ene!H11=0,0,TrAvia_ene!H11/(H15*TrAvia_act!H16))</f>
        <v>2.2378006436063722E-2</v>
      </c>
      <c r="I27" s="105">
        <f>IF(TrAvia_ene!I11=0,0,TrAvia_ene!I11/(I15*TrAvia_act!I16))</f>
        <v>2.3447750645466472E-2</v>
      </c>
      <c r="J27" s="105">
        <f>IF(TrAvia_ene!J11=0,0,TrAvia_ene!J11/(J15*TrAvia_act!J16))</f>
        <v>2.2725400481249318E-2</v>
      </c>
      <c r="K27" s="105">
        <f>IF(TrAvia_ene!K11=0,0,TrAvia_ene!K11/(K15*TrAvia_act!K16))</f>
        <v>1.809054089703966E-2</v>
      </c>
      <c r="L27" s="105">
        <f>IF(TrAvia_ene!L11=0,0,TrAvia_ene!L11/(L15*TrAvia_act!L16))</f>
        <v>2.4379771359066056E-2</v>
      </c>
      <c r="M27" s="105">
        <f>IF(TrAvia_ene!M11=0,0,TrAvia_ene!M11/(M15*TrAvia_act!M16))</f>
        <v>2.217902691353876E-2</v>
      </c>
      <c r="N27" s="105">
        <f>IF(TrAvia_ene!N11=0,0,TrAvia_ene!N11/(N15*TrAvia_act!N16))</f>
        <v>1.836639122355917E-2</v>
      </c>
      <c r="O27" s="105">
        <f>IF(TrAvia_ene!O11=0,0,TrAvia_ene!O11/(O15*TrAvia_act!O16))</f>
        <v>1.97127321971028E-2</v>
      </c>
      <c r="P27" s="105">
        <f>IF(TrAvia_ene!P11=0,0,TrAvia_ene!P11/(P15*TrAvia_act!P16))</f>
        <v>2.15924244617153E-2</v>
      </c>
      <c r="Q27" s="105">
        <f>IF(TrAvia_ene!Q11=0,0,TrAvia_ene!Q11/(Q15*TrAvia_act!Q16))</f>
        <v>2.2588044185263861E-2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1115.269778436666</v>
      </c>
      <c r="C3" s="68">
        <f t="shared" si="0"/>
        <v>1067.7061626836687</v>
      </c>
      <c r="D3" s="68">
        <f t="shared" si="0"/>
        <v>791.40372484774207</v>
      </c>
      <c r="E3" s="68">
        <f t="shared" si="0"/>
        <v>755.62205123257559</v>
      </c>
      <c r="F3" s="68">
        <f t="shared" si="0"/>
        <v>644.40234437515858</v>
      </c>
      <c r="G3" s="68">
        <f t="shared" si="0"/>
        <v>834.07052187728959</v>
      </c>
      <c r="H3" s="68">
        <f t="shared" si="0"/>
        <v>874.50196467557362</v>
      </c>
      <c r="I3" s="68">
        <f t="shared" si="0"/>
        <v>821.96381739594881</v>
      </c>
      <c r="J3" s="68">
        <f t="shared" si="0"/>
        <v>855.3096899849437</v>
      </c>
      <c r="K3" s="68">
        <f t="shared" si="0"/>
        <v>898.57350282337541</v>
      </c>
      <c r="L3" s="68">
        <f t="shared" si="0"/>
        <v>799.95235971481861</v>
      </c>
      <c r="M3" s="68">
        <f t="shared" si="0"/>
        <v>800.06417575467822</v>
      </c>
      <c r="N3" s="68">
        <f t="shared" si="0"/>
        <v>841.01755436472047</v>
      </c>
      <c r="O3" s="68">
        <f t="shared" si="0"/>
        <v>826.27750951389817</v>
      </c>
      <c r="P3" s="68">
        <f t="shared" si="0"/>
        <v>670.70411568947327</v>
      </c>
      <c r="Q3" s="68">
        <f t="shared" si="0"/>
        <v>2133.1080166817874</v>
      </c>
    </row>
    <row r="4" spans="1:17" ht="11.45" customHeight="1" x14ac:dyDescent="0.25">
      <c r="A4" s="148" t="s">
        <v>147</v>
      </c>
      <c r="B4" s="77">
        <v>1115.269778436666</v>
      </c>
      <c r="C4" s="77">
        <v>1067.7061626836687</v>
      </c>
      <c r="D4" s="77">
        <v>791.40372484774207</v>
      </c>
      <c r="E4" s="77">
        <v>755.62205123257559</v>
      </c>
      <c r="F4" s="77">
        <v>644.40234437515858</v>
      </c>
      <c r="G4" s="77">
        <v>834.07052187728959</v>
      </c>
      <c r="H4" s="77">
        <v>874.50196467557362</v>
      </c>
      <c r="I4" s="77">
        <v>821.96381739594881</v>
      </c>
      <c r="J4" s="77">
        <v>855.3096899849437</v>
      </c>
      <c r="K4" s="77">
        <v>898.57350282337541</v>
      </c>
      <c r="L4" s="77">
        <v>799.95235971481861</v>
      </c>
      <c r="M4" s="77">
        <v>800.06417575467822</v>
      </c>
      <c r="N4" s="77">
        <v>841.01755436472047</v>
      </c>
      <c r="O4" s="77">
        <v>826.27750951389817</v>
      </c>
      <c r="P4" s="77">
        <v>670.70411568947327</v>
      </c>
      <c r="Q4" s="77">
        <v>2133.1080166817874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0.81454774760890936</v>
      </c>
      <c r="C7" s="26">
        <f t="shared" si="1"/>
        <v>0.66379862677066215</v>
      </c>
      <c r="D7" s="26">
        <f t="shared" si="1"/>
        <v>0.60697696208581986</v>
      </c>
      <c r="E7" s="26">
        <f t="shared" si="1"/>
        <v>0.5797056492222542</v>
      </c>
      <c r="F7" s="26">
        <f t="shared" si="1"/>
        <v>0.61923708293626811</v>
      </c>
      <c r="G7" s="26">
        <f t="shared" si="1"/>
        <v>0.62625887799757252</v>
      </c>
      <c r="H7" s="26">
        <f t="shared" si="1"/>
        <v>0.93387150724599466</v>
      </c>
      <c r="I7" s="26">
        <f t="shared" si="1"/>
        <v>0.94285615732125994</v>
      </c>
      <c r="J7" s="26">
        <f t="shared" si="1"/>
        <v>0.91359143380606278</v>
      </c>
      <c r="K7" s="26">
        <f t="shared" si="1"/>
        <v>0.7865929575638485</v>
      </c>
      <c r="L7" s="26">
        <f t="shared" si="1"/>
        <v>0.72722941792256235</v>
      </c>
      <c r="M7" s="26">
        <f t="shared" si="1"/>
        <v>0.73449781062984498</v>
      </c>
      <c r="N7" s="26">
        <f t="shared" si="1"/>
        <v>0.74184381335192595</v>
      </c>
      <c r="O7" s="26">
        <f t="shared" si="1"/>
        <v>0.74928934613264153</v>
      </c>
      <c r="P7" s="26">
        <f t="shared" si="1"/>
        <v>0.5771930014607648</v>
      </c>
      <c r="Q7" s="26">
        <f t="shared" si="1"/>
        <v>2.7091733952918915</v>
      </c>
    </row>
    <row r="8" spans="1:17" ht="11.45" customHeight="1" x14ac:dyDescent="0.25">
      <c r="A8" s="148" t="s">
        <v>147</v>
      </c>
      <c r="B8" s="108">
        <v>0.81454774760890936</v>
      </c>
      <c r="C8" s="108">
        <v>0.66379862677066215</v>
      </c>
      <c r="D8" s="108">
        <v>0.60697696208581986</v>
      </c>
      <c r="E8" s="108">
        <v>0.5797056492222542</v>
      </c>
      <c r="F8" s="108">
        <v>0.61923708293626811</v>
      </c>
      <c r="G8" s="108">
        <v>0.62625887799757252</v>
      </c>
      <c r="H8" s="108">
        <v>0.93387150724599466</v>
      </c>
      <c r="I8" s="108">
        <v>0.94285615732125994</v>
      </c>
      <c r="J8" s="108">
        <v>0.91359143380606278</v>
      </c>
      <c r="K8" s="108">
        <v>0.7865929575638485</v>
      </c>
      <c r="L8" s="108">
        <v>0.72722941792256235</v>
      </c>
      <c r="M8" s="108">
        <v>0.73449781062984498</v>
      </c>
      <c r="N8" s="108">
        <v>0.74184381335192595</v>
      </c>
      <c r="O8" s="108">
        <v>0.74928934613264153</v>
      </c>
      <c r="P8" s="108">
        <v>0.5771930014607648</v>
      </c>
      <c r="Q8" s="108">
        <v>2.7091733952918915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1369.1889538833309</v>
      </c>
      <c r="C13" s="68">
        <f t="shared" si="2"/>
        <v>1608.4790170145288</v>
      </c>
      <c r="D13" s="68">
        <f t="shared" si="2"/>
        <v>1303.8447491123168</v>
      </c>
      <c r="E13" s="68">
        <f t="shared" si="2"/>
        <v>1303.4581468135332</v>
      </c>
      <c r="F13" s="68">
        <f t="shared" si="2"/>
        <v>1040.6391382757038</v>
      </c>
      <c r="G13" s="68">
        <f t="shared" si="2"/>
        <v>1331.8302561141857</v>
      </c>
      <c r="H13" s="68">
        <f t="shared" si="2"/>
        <v>936.42643328362919</v>
      </c>
      <c r="I13" s="68">
        <f t="shared" si="2"/>
        <v>871.78071757119642</v>
      </c>
      <c r="J13" s="68">
        <f t="shared" si="2"/>
        <v>936.20589941576543</v>
      </c>
      <c r="K13" s="68">
        <f t="shared" si="2"/>
        <v>1142.3614897422183</v>
      </c>
      <c r="L13" s="68">
        <f t="shared" si="2"/>
        <v>1100</v>
      </c>
      <c r="M13" s="68">
        <f t="shared" si="2"/>
        <v>1089.2669306510375</v>
      </c>
      <c r="N13" s="68">
        <f t="shared" si="2"/>
        <v>1133.6854729093052</v>
      </c>
      <c r="O13" s="68">
        <f t="shared" si="2"/>
        <v>1102.7482424227983</v>
      </c>
      <c r="P13" s="68">
        <f t="shared" si="2"/>
        <v>1162.0101317792312</v>
      </c>
      <c r="Q13" s="68">
        <f t="shared" si="2"/>
        <v>787.36489158973245</v>
      </c>
    </row>
    <row r="14" spans="1:17" ht="11.45" customHeight="1" x14ac:dyDescent="0.25">
      <c r="A14" s="148" t="s">
        <v>147</v>
      </c>
      <c r="B14" s="77">
        <f t="shared" ref="B14:Q14" si="3">IF(B4=0,"",B4/B8)</f>
        <v>1369.1889538833309</v>
      </c>
      <c r="C14" s="77">
        <f t="shared" si="3"/>
        <v>1608.4790170145288</v>
      </c>
      <c r="D14" s="77">
        <f t="shared" si="3"/>
        <v>1303.8447491123168</v>
      </c>
      <c r="E14" s="77">
        <f t="shared" si="3"/>
        <v>1303.4581468135332</v>
      </c>
      <c r="F14" s="77">
        <f t="shared" si="3"/>
        <v>1040.6391382757038</v>
      </c>
      <c r="G14" s="77">
        <f t="shared" si="3"/>
        <v>1331.8302561141857</v>
      </c>
      <c r="H14" s="77">
        <f t="shared" si="3"/>
        <v>936.42643328362919</v>
      </c>
      <c r="I14" s="77">
        <f t="shared" si="3"/>
        <v>871.78071757119642</v>
      </c>
      <c r="J14" s="77">
        <f t="shared" si="3"/>
        <v>936.20589941576543</v>
      </c>
      <c r="K14" s="77">
        <f t="shared" si="3"/>
        <v>1142.3614897422183</v>
      </c>
      <c r="L14" s="77">
        <f t="shared" si="3"/>
        <v>1100</v>
      </c>
      <c r="M14" s="77">
        <f t="shared" si="3"/>
        <v>1089.2669306510375</v>
      </c>
      <c r="N14" s="77">
        <f t="shared" si="3"/>
        <v>1133.6854729093052</v>
      </c>
      <c r="O14" s="77">
        <f t="shared" si="3"/>
        <v>1102.7482424227983</v>
      </c>
      <c r="P14" s="77">
        <f t="shared" si="3"/>
        <v>1162.0101317792312</v>
      </c>
      <c r="Q14" s="77">
        <f t="shared" si="3"/>
        <v>787.36489158973245</v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1</v>
      </c>
      <c r="C18" s="115">
        <f t="shared" si="6"/>
        <v>1</v>
      </c>
      <c r="D18" s="115">
        <f t="shared" si="6"/>
        <v>1</v>
      </c>
      <c r="E18" s="115">
        <f t="shared" si="6"/>
        <v>1</v>
      </c>
      <c r="F18" s="115">
        <f t="shared" si="6"/>
        <v>1</v>
      </c>
      <c r="G18" s="115">
        <f t="shared" si="6"/>
        <v>1</v>
      </c>
      <c r="H18" s="115">
        <f t="shared" si="6"/>
        <v>1</v>
      </c>
      <c r="I18" s="115">
        <f t="shared" si="6"/>
        <v>1</v>
      </c>
      <c r="J18" s="115">
        <f t="shared" si="6"/>
        <v>1</v>
      </c>
      <c r="K18" s="115">
        <f t="shared" si="6"/>
        <v>1</v>
      </c>
      <c r="L18" s="115">
        <f t="shared" si="6"/>
        <v>1</v>
      </c>
      <c r="M18" s="115">
        <f t="shared" si="6"/>
        <v>1</v>
      </c>
      <c r="N18" s="115">
        <f t="shared" si="6"/>
        <v>1</v>
      </c>
      <c r="O18" s="115">
        <f t="shared" si="6"/>
        <v>1</v>
      </c>
      <c r="P18" s="115">
        <f t="shared" si="6"/>
        <v>1</v>
      </c>
      <c r="Q18" s="115">
        <f t="shared" si="6"/>
        <v>1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1</v>
      </c>
      <c r="C22" s="115">
        <f t="shared" si="9"/>
        <v>1</v>
      </c>
      <c r="D22" s="115">
        <f t="shared" si="9"/>
        <v>1</v>
      </c>
      <c r="E22" s="115">
        <f t="shared" si="9"/>
        <v>1</v>
      </c>
      <c r="F22" s="115">
        <f t="shared" si="9"/>
        <v>1</v>
      </c>
      <c r="G22" s="115">
        <f t="shared" si="9"/>
        <v>1</v>
      </c>
      <c r="H22" s="115">
        <f t="shared" si="9"/>
        <v>1</v>
      </c>
      <c r="I22" s="115">
        <f t="shared" si="9"/>
        <v>1</v>
      </c>
      <c r="J22" s="115">
        <f t="shared" si="9"/>
        <v>1</v>
      </c>
      <c r="K22" s="115">
        <f t="shared" si="9"/>
        <v>1</v>
      </c>
      <c r="L22" s="115">
        <f t="shared" si="9"/>
        <v>1</v>
      </c>
      <c r="M22" s="115">
        <f t="shared" si="9"/>
        <v>1</v>
      </c>
      <c r="N22" s="115">
        <f t="shared" si="9"/>
        <v>1</v>
      </c>
      <c r="O22" s="115">
        <f t="shared" si="9"/>
        <v>1</v>
      </c>
      <c r="P22" s="115">
        <f t="shared" si="9"/>
        <v>1</v>
      </c>
      <c r="Q22" s="115">
        <f t="shared" si="9"/>
        <v>1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24.911767543854388</v>
      </c>
      <c r="C4" s="100">
        <v>20.10032</v>
      </c>
      <c r="D4" s="100">
        <v>18.19774</v>
      </c>
      <c r="E4" s="100">
        <v>17.20804</v>
      </c>
      <c r="F4" s="100">
        <v>18.1995</v>
      </c>
      <c r="G4" s="100">
        <v>18.223635585905555</v>
      </c>
      <c r="H4" s="100">
        <v>26.905860000000001</v>
      </c>
      <c r="I4" s="100">
        <v>26.895760000000003</v>
      </c>
      <c r="J4" s="100">
        <v>25.80293</v>
      </c>
      <c r="K4" s="100">
        <v>21.996099999999998</v>
      </c>
      <c r="L4" s="100">
        <v>20.134724727118499</v>
      </c>
      <c r="M4" s="100">
        <v>20.134617776974871</v>
      </c>
      <c r="N4" s="100">
        <v>20.134645586434583</v>
      </c>
      <c r="O4" s="100">
        <v>20.135373690803256</v>
      </c>
      <c r="P4" s="100">
        <v>15.357121465171186</v>
      </c>
      <c r="Q4" s="100">
        <v>71.36810922127556</v>
      </c>
    </row>
    <row r="5" spans="1:17" ht="11.45" customHeight="1" x14ac:dyDescent="0.25">
      <c r="A5" s="95" t="s">
        <v>120</v>
      </c>
      <c r="B5" s="20">
        <v>24.911767543854388</v>
      </c>
      <c r="C5" s="20">
        <v>20.10032</v>
      </c>
      <c r="D5" s="20">
        <v>18.19774</v>
      </c>
      <c r="E5" s="20">
        <v>17.20804</v>
      </c>
      <c r="F5" s="20">
        <v>18.1995</v>
      </c>
      <c r="G5" s="20">
        <v>18.223635585905555</v>
      </c>
      <c r="H5" s="20">
        <v>26.905860000000001</v>
      </c>
      <c r="I5" s="20">
        <v>26.895760000000003</v>
      </c>
      <c r="J5" s="20">
        <v>25.80293</v>
      </c>
      <c r="K5" s="20">
        <v>21.996099999999998</v>
      </c>
      <c r="L5" s="20">
        <v>20.134724727118499</v>
      </c>
      <c r="M5" s="20">
        <v>20.134617776974871</v>
      </c>
      <c r="N5" s="20">
        <v>20.134645586434583</v>
      </c>
      <c r="O5" s="20">
        <v>20.135373690803256</v>
      </c>
      <c r="P5" s="20">
        <v>15.357121465171186</v>
      </c>
      <c r="Q5" s="20">
        <v>71.36810922127556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1.0270377993608879</v>
      </c>
      <c r="C9" s="20">
        <v>1</v>
      </c>
      <c r="D9" s="20">
        <v>1.0000199999999999</v>
      </c>
      <c r="E9" s="20">
        <v>1.00579</v>
      </c>
      <c r="F9" s="20">
        <v>0.99997999999999998</v>
      </c>
      <c r="G9" s="20">
        <v>1.027036210134292</v>
      </c>
      <c r="H9" s="20">
        <v>2.0999400000000001</v>
      </c>
      <c r="I9" s="20">
        <v>2.09999</v>
      </c>
      <c r="J9" s="20">
        <v>1.0045200000000001</v>
      </c>
      <c r="K9" s="20">
        <v>1.0045999999999999</v>
      </c>
      <c r="L9" s="20">
        <v>1.0270347730965477</v>
      </c>
      <c r="M9" s="20">
        <v>1.0270391472422618</v>
      </c>
      <c r="N9" s="20">
        <v>1.027057217444465</v>
      </c>
      <c r="O9" s="20">
        <v>1.0270193422194485</v>
      </c>
      <c r="P9" s="20">
        <v>1.0270251702771562</v>
      </c>
      <c r="Q9" s="20">
        <v>71.36810922127556</v>
      </c>
    </row>
    <row r="10" spans="1:17" ht="11.45" customHeight="1" x14ac:dyDescent="0.25">
      <c r="A10" s="17" t="s">
        <v>153</v>
      </c>
      <c r="B10" s="20">
        <v>23.884729744493502</v>
      </c>
      <c r="C10" s="20">
        <v>19.10032</v>
      </c>
      <c r="D10" s="20">
        <v>17.19772</v>
      </c>
      <c r="E10" s="20">
        <v>16.202249999999999</v>
      </c>
      <c r="F10" s="20">
        <v>17.19952</v>
      </c>
      <c r="G10" s="20">
        <v>17.196599375771264</v>
      </c>
      <c r="H10" s="20">
        <v>24.80592</v>
      </c>
      <c r="I10" s="20">
        <v>24.795770000000001</v>
      </c>
      <c r="J10" s="20">
        <v>24.798410000000001</v>
      </c>
      <c r="K10" s="20">
        <v>20.991499999999998</v>
      </c>
      <c r="L10" s="20">
        <v>19.10768995402195</v>
      </c>
      <c r="M10" s="20">
        <v>19.107578629732608</v>
      </c>
      <c r="N10" s="20">
        <v>19.107588368990118</v>
      </c>
      <c r="O10" s="20">
        <v>19.108354348583809</v>
      </c>
      <c r="P10" s="20">
        <v>14.33009629489403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24.911767543854388</v>
      </c>
      <c r="C19" s="71">
        <f t="shared" si="0"/>
        <v>20.10032</v>
      </c>
      <c r="D19" s="71">
        <f t="shared" si="0"/>
        <v>18.19774</v>
      </c>
      <c r="E19" s="71">
        <f t="shared" si="0"/>
        <v>17.20804</v>
      </c>
      <c r="F19" s="71">
        <f t="shared" si="0"/>
        <v>18.1995</v>
      </c>
      <c r="G19" s="71">
        <f t="shared" si="0"/>
        <v>18.223635585905555</v>
      </c>
      <c r="H19" s="71">
        <f t="shared" si="0"/>
        <v>26.905860000000001</v>
      </c>
      <c r="I19" s="71">
        <f t="shared" si="0"/>
        <v>26.895759999999999</v>
      </c>
      <c r="J19" s="71">
        <f t="shared" si="0"/>
        <v>25.80293</v>
      </c>
      <c r="K19" s="71">
        <f t="shared" si="0"/>
        <v>21.996099999999998</v>
      </c>
      <c r="L19" s="71">
        <f t="shared" si="0"/>
        <v>20.134724727118499</v>
      </c>
      <c r="M19" s="71">
        <f t="shared" si="0"/>
        <v>20.134617776974871</v>
      </c>
      <c r="N19" s="71">
        <f t="shared" si="0"/>
        <v>20.134645586434583</v>
      </c>
      <c r="O19" s="71">
        <f t="shared" si="0"/>
        <v>20.135373690803256</v>
      </c>
      <c r="P19" s="71">
        <f t="shared" si="0"/>
        <v>15.357121465171186</v>
      </c>
      <c r="Q19" s="71">
        <f t="shared" si="0"/>
        <v>71.36810922127556</v>
      </c>
    </row>
    <row r="20" spans="1:17" ht="11.45" customHeight="1" x14ac:dyDescent="0.25">
      <c r="A20" s="148" t="s">
        <v>147</v>
      </c>
      <c r="B20" s="70">
        <v>24.911767543854388</v>
      </c>
      <c r="C20" s="70">
        <v>20.10032</v>
      </c>
      <c r="D20" s="70">
        <v>18.19774</v>
      </c>
      <c r="E20" s="70">
        <v>17.20804</v>
      </c>
      <c r="F20" s="70">
        <v>18.1995</v>
      </c>
      <c r="G20" s="70">
        <v>18.223635585905555</v>
      </c>
      <c r="H20" s="70">
        <v>26.905860000000001</v>
      </c>
      <c r="I20" s="70">
        <v>26.895759999999999</v>
      </c>
      <c r="J20" s="70">
        <v>25.80293</v>
      </c>
      <c r="K20" s="70">
        <v>21.996099999999998</v>
      </c>
      <c r="L20" s="70">
        <v>20.134724727118499</v>
      </c>
      <c r="M20" s="70">
        <v>20.134617776974871</v>
      </c>
      <c r="N20" s="70">
        <v>20.134645586434583</v>
      </c>
      <c r="O20" s="70">
        <v>20.135373690803256</v>
      </c>
      <c r="P20" s="70">
        <v>15.357121465171186</v>
      </c>
      <c r="Q20" s="70">
        <v>71.36810922127556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3058.3557092856063</v>
      </c>
      <c r="C25" s="68">
        <f>IF(C19=0,"",C19/TrNavi_act!C7*100)</f>
        <v>3028.0749596887194</v>
      </c>
      <c r="D25" s="68">
        <f>IF(D19=0,"",D19/TrNavi_act!D7*100)</f>
        <v>2998.0940194937807</v>
      </c>
      <c r="E25" s="68">
        <f>IF(E19=0,"",E19/TrNavi_act!E7*100)</f>
        <v>2968.4099202908724</v>
      </c>
      <c r="F25" s="68">
        <f>IF(F19=0,"",F19/TrNavi_act!F7*100)</f>
        <v>2939.0197230602698</v>
      </c>
      <c r="G25" s="68">
        <f>IF(G19=0,"",G19/TrNavi_act!G7*100)</f>
        <v>2909.9205178814555</v>
      </c>
      <c r="H25" s="68">
        <f>IF(H19=0,"",H19/TrNavi_act!H7*100)</f>
        <v>2881.1094236450053</v>
      </c>
      <c r="I25" s="68">
        <f>IF(I19=0,"",I19/TrNavi_act!I7*100)</f>
        <v>2852.5835877673321</v>
      </c>
      <c r="J25" s="68">
        <f>IF(J19=0,"",J19/TrNavi_act!J7*100)</f>
        <v>2824.3401859082501</v>
      </c>
      <c r="K25" s="68">
        <f>IF(K19=0,"",K19/TrNavi_act!K7*100)</f>
        <v>2796.3764216913364</v>
      </c>
      <c r="L25" s="68">
        <f>IF(L19=0,"",L19/TrNavi_act!L7*100)</f>
        <v>2768.6895264270656</v>
      </c>
      <c r="M25" s="68">
        <f>IF(M19=0,"",M19/TrNavi_act!M7*100)</f>
        <v>2741.2767588386787</v>
      </c>
      <c r="N25" s="68">
        <f>IF(N19=0,"",N19/TrNavi_act!N7*100)</f>
        <v>2714.1354047907703</v>
      </c>
      <c r="O25" s="68">
        <f>IF(O19=0,"",O19/TrNavi_act!O7*100)</f>
        <v>2687.262777020565</v>
      </c>
      <c r="P25" s="68">
        <f>IF(P19=0,"",P19/TrNavi_act!P7*100)</f>
        <v>2660.6562148718463</v>
      </c>
      <c r="Q25" s="68">
        <f>IF(Q19=0,"",Q19/TrNavi_act!Q7*100)</f>
        <v>2634.3130840315307</v>
      </c>
    </row>
    <row r="26" spans="1:17" ht="11.45" customHeight="1" x14ac:dyDescent="0.25">
      <c r="A26" s="148" t="s">
        <v>147</v>
      </c>
      <c r="B26" s="77">
        <f>IF(B20=0,"",B20/TrNavi_act!B8*100)</f>
        <v>3058.3557092856063</v>
      </c>
      <c r="C26" s="77">
        <f>IF(C20=0,"",C20/TrNavi_act!C8*100)</f>
        <v>3028.0749596887194</v>
      </c>
      <c r="D26" s="77">
        <f>IF(D20=0,"",D20/TrNavi_act!D8*100)</f>
        <v>2998.0940194937807</v>
      </c>
      <c r="E26" s="77">
        <f>IF(E20=0,"",E20/TrNavi_act!E8*100)</f>
        <v>2968.4099202908724</v>
      </c>
      <c r="F26" s="77">
        <f>IF(F20=0,"",F20/TrNavi_act!F8*100)</f>
        <v>2939.0197230602698</v>
      </c>
      <c r="G26" s="77">
        <f>IF(G20=0,"",G20/TrNavi_act!G8*100)</f>
        <v>2909.9205178814555</v>
      </c>
      <c r="H26" s="77">
        <f>IF(H20=0,"",H20/TrNavi_act!H8*100)</f>
        <v>2881.1094236450053</v>
      </c>
      <c r="I26" s="77">
        <f>IF(I20=0,"",I20/TrNavi_act!I8*100)</f>
        <v>2852.5835877673321</v>
      </c>
      <c r="J26" s="77">
        <f>IF(J20=0,"",J20/TrNavi_act!J8*100)</f>
        <v>2824.3401859082501</v>
      </c>
      <c r="K26" s="77">
        <f>IF(K20=0,"",K20/TrNavi_act!K8*100)</f>
        <v>2796.3764216913364</v>
      </c>
      <c r="L26" s="77">
        <f>IF(L20=0,"",L20/TrNavi_act!L8*100)</f>
        <v>2768.6895264270656</v>
      </c>
      <c r="M26" s="77">
        <f>IF(M20=0,"",M20/TrNavi_act!M8*100)</f>
        <v>2741.2767588386787</v>
      </c>
      <c r="N26" s="77">
        <f>IF(N20=0,"",N20/TrNavi_act!N8*100)</f>
        <v>2714.1354047907703</v>
      </c>
      <c r="O26" s="77">
        <f>IF(O20=0,"",O20/TrNavi_act!O8*100)</f>
        <v>2687.262777020565</v>
      </c>
      <c r="P26" s="77">
        <f>IF(P20=0,"",P20/TrNavi_act!P8*100)</f>
        <v>2660.6562148718463</v>
      </c>
      <c r="Q26" s="77">
        <f>IF(Q20=0,"",Q20/TrNavi_act!Q8*100)</f>
        <v>2634.3130840315307</v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>
        <f>IF(B19=0,"",B19/TrNavi_act!B3*1000)</f>
        <v>22.336987897918796</v>
      </c>
      <c r="C29" s="68">
        <f>IF(C19=0,"",C19/TrNavi_act!C3*1000)</f>
        <v>18.825703833607225</v>
      </c>
      <c r="D29" s="68">
        <f>IF(D19=0,"",D19/TrNavi_act!D3*1000)</f>
        <v>22.994256191428789</v>
      </c>
      <c r="E29" s="68">
        <f>IF(E19=0,"",E19/TrNavi_act!E3*1000)</f>
        <v>22.773342800054781</v>
      </c>
      <c r="F29" s="68">
        <f>IF(F19=0,"",F19/TrNavi_act!F3*1000)</f>
        <v>28.242448462298892</v>
      </c>
      <c r="G29" s="68">
        <f>IF(G19=0,"",G19/TrNavi_act!G3*1000)</f>
        <v>21.849034473594138</v>
      </c>
      <c r="H29" s="68">
        <f>IF(H19=0,"",H19/TrNavi_act!H3*1000)</f>
        <v>30.767066383872159</v>
      </c>
      <c r="I29" s="68">
        <f>IF(I19=0,"",I19/TrNavi_act!I3*1000)</f>
        <v>32.72134299683416</v>
      </c>
      <c r="J29" s="68">
        <f>IF(J19=0,"",J19/TrNavi_act!J3*1000)</f>
        <v>30.167938352778648</v>
      </c>
      <c r="K29" s="68">
        <f>IF(K19=0,"",K19/TrNavi_act!K3*1000)</f>
        <v>24.478910106838054</v>
      </c>
      <c r="L29" s="68">
        <f>IF(L19=0,"",L19/TrNavi_act!L3*1000)</f>
        <v>25.169904785700599</v>
      </c>
      <c r="M29" s="68">
        <f>IF(M19=0,"",M19/TrNavi_act!M3*1000)</f>
        <v>25.166253392088763</v>
      </c>
      <c r="N29" s="68">
        <f>IF(N19=0,"",N19/TrNavi_act!N3*1000)</f>
        <v>23.940814887798261</v>
      </c>
      <c r="O29" s="68">
        <f>IF(O19=0,"",O19/TrNavi_act!O3*1000)</f>
        <v>24.368778599152435</v>
      </c>
      <c r="P29" s="68">
        <f>IF(P19=0,"",P19/TrNavi_act!P3*1000)</f>
        <v>22.897013908114022</v>
      </c>
      <c r="Q29" s="68">
        <f>IF(Q19=0,"",Q19/TrNavi_act!Q3*1000)</f>
        <v>33.457334866845663</v>
      </c>
    </row>
    <row r="30" spans="1:17" ht="11.45" customHeight="1" x14ac:dyDescent="0.25">
      <c r="A30" s="148" t="s">
        <v>147</v>
      </c>
      <c r="B30" s="77">
        <f>IF(B20=0,"",B20/TrNavi_act!B4*1000)</f>
        <v>22.336987897918796</v>
      </c>
      <c r="C30" s="77">
        <f>IF(C20=0,"",C20/TrNavi_act!C4*1000)</f>
        <v>18.825703833607225</v>
      </c>
      <c r="D30" s="77">
        <f>IF(D20=0,"",D20/TrNavi_act!D4*1000)</f>
        <v>22.994256191428789</v>
      </c>
      <c r="E30" s="77">
        <f>IF(E20=0,"",E20/TrNavi_act!E4*1000)</f>
        <v>22.773342800054781</v>
      </c>
      <c r="F30" s="77">
        <f>IF(F20=0,"",F20/TrNavi_act!F4*1000)</f>
        <v>28.242448462298892</v>
      </c>
      <c r="G30" s="77">
        <f>IF(G20=0,"",G20/TrNavi_act!G4*1000)</f>
        <v>21.849034473594138</v>
      </c>
      <c r="H30" s="77">
        <f>IF(H20=0,"",H20/TrNavi_act!H4*1000)</f>
        <v>30.767066383872159</v>
      </c>
      <c r="I30" s="77">
        <f>IF(I20=0,"",I20/TrNavi_act!I4*1000)</f>
        <v>32.72134299683416</v>
      </c>
      <c r="J30" s="77">
        <f>IF(J20=0,"",J20/TrNavi_act!J4*1000)</f>
        <v>30.167938352778648</v>
      </c>
      <c r="K30" s="77">
        <f>IF(K20=0,"",K20/TrNavi_act!K4*1000)</f>
        <v>24.478910106838054</v>
      </c>
      <c r="L30" s="77">
        <f>IF(L20=0,"",L20/TrNavi_act!L4*1000)</f>
        <v>25.169904785700599</v>
      </c>
      <c r="M30" s="77">
        <f>IF(M20=0,"",M20/TrNavi_act!M4*1000)</f>
        <v>25.166253392088763</v>
      </c>
      <c r="N30" s="77">
        <f>IF(N20=0,"",N20/TrNavi_act!N4*1000)</f>
        <v>23.940814887798261</v>
      </c>
      <c r="O30" s="77">
        <f>IF(O20=0,"",O20/TrNavi_act!O4*1000)</f>
        <v>24.368778599152435</v>
      </c>
      <c r="P30" s="77">
        <f>IF(P20=0,"",P20/TrNavi_act!P4*1000)</f>
        <v>22.897013908114022</v>
      </c>
      <c r="Q30" s="77">
        <f>IF(Q20=0,"",Q20/TrNavi_act!Q4*1000)</f>
        <v>33.457334866845663</v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1</v>
      </c>
      <c r="C34" s="52">
        <f t="shared" si="2"/>
        <v>1</v>
      </c>
      <c r="D34" s="52">
        <f t="shared" si="2"/>
        <v>1</v>
      </c>
      <c r="E34" s="52">
        <f t="shared" si="2"/>
        <v>1</v>
      </c>
      <c r="F34" s="52">
        <f t="shared" si="2"/>
        <v>1</v>
      </c>
      <c r="G34" s="52">
        <f t="shared" si="2"/>
        <v>1</v>
      </c>
      <c r="H34" s="52">
        <f t="shared" si="2"/>
        <v>1</v>
      </c>
      <c r="I34" s="52">
        <f t="shared" si="2"/>
        <v>1</v>
      </c>
      <c r="J34" s="52">
        <f t="shared" si="2"/>
        <v>1</v>
      </c>
      <c r="K34" s="52">
        <f t="shared" si="2"/>
        <v>1</v>
      </c>
      <c r="L34" s="52">
        <f t="shared" si="2"/>
        <v>1</v>
      </c>
      <c r="M34" s="52">
        <f t="shared" si="2"/>
        <v>1</v>
      </c>
      <c r="N34" s="52">
        <f t="shared" si="2"/>
        <v>1</v>
      </c>
      <c r="O34" s="52">
        <f t="shared" si="2"/>
        <v>1</v>
      </c>
      <c r="P34" s="52">
        <f t="shared" si="2"/>
        <v>1</v>
      </c>
      <c r="Q34" s="52">
        <f t="shared" si="2"/>
        <v>1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80.586755323593792</v>
      </c>
      <c r="C4" s="100">
        <v>64.998594906624007</v>
      </c>
      <c r="D4" s="100">
        <v>58.833123358680005</v>
      </c>
      <c r="E4" s="100">
        <v>55.625120957052012</v>
      </c>
      <c r="F4" s="100">
        <v>58.838832311688009</v>
      </c>
      <c r="G4" s="100">
        <v>58.913307480856233</v>
      </c>
      <c r="H4" s="100">
        <v>86.900540947416019</v>
      </c>
      <c r="I4" s="100">
        <v>86.867804148876019</v>
      </c>
      <c r="J4" s="100">
        <v>83.477752565688021</v>
      </c>
      <c r="K4" s="100">
        <v>71.14139216928001</v>
      </c>
      <c r="L4" s="100">
        <v>65.106351044120785</v>
      </c>
      <c r="M4" s="100">
        <v>65.106003858930876</v>
      </c>
      <c r="N4" s="100">
        <v>65.106091481140183</v>
      </c>
      <c r="O4" s="100">
        <v>65.108456196932892</v>
      </c>
      <c r="P4" s="100">
        <v>49.624131503956896</v>
      </c>
      <c r="Q4" s="100">
        <v>221.41376376853867</v>
      </c>
    </row>
    <row r="5" spans="1:17" ht="11.45" customHeight="1" x14ac:dyDescent="0.25">
      <c r="A5" s="141" t="s">
        <v>91</v>
      </c>
      <c r="B5" s="140">
        <f t="shared" ref="B5:Q5" si="0">B4</f>
        <v>80.586755323593792</v>
      </c>
      <c r="C5" s="140">
        <f t="shared" si="0"/>
        <v>64.998594906624007</v>
      </c>
      <c r="D5" s="140">
        <f t="shared" si="0"/>
        <v>58.833123358680005</v>
      </c>
      <c r="E5" s="140">
        <f t="shared" si="0"/>
        <v>55.625120957052012</v>
      </c>
      <c r="F5" s="140">
        <f t="shared" si="0"/>
        <v>58.838832311688009</v>
      </c>
      <c r="G5" s="140">
        <f t="shared" si="0"/>
        <v>58.913307480856233</v>
      </c>
      <c r="H5" s="140">
        <f t="shared" si="0"/>
        <v>86.900540947416019</v>
      </c>
      <c r="I5" s="140">
        <f t="shared" si="0"/>
        <v>86.867804148876019</v>
      </c>
      <c r="J5" s="140">
        <f t="shared" si="0"/>
        <v>83.477752565688021</v>
      </c>
      <c r="K5" s="140">
        <f t="shared" si="0"/>
        <v>71.14139216928001</v>
      </c>
      <c r="L5" s="140">
        <f t="shared" si="0"/>
        <v>65.106351044120785</v>
      </c>
      <c r="M5" s="140">
        <f t="shared" si="0"/>
        <v>65.106003858930876</v>
      </c>
      <c r="N5" s="140">
        <f t="shared" si="0"/>
        <v>65.106091481140183</v>
      </c>
      <c r="O5" s="140">
        <f t="shared" si="0"/>
        <v>65.108456196932892</v>
      </c>
      <c r="P5" s="140">
        <f t="shared" si="0"/>
        <v>49.624131503956896</v>
      </c>
      <c r="Q5" s="140">
        <f t="shared" si="0"/>
        <v>221.41376376853867</v>
      </c>
    </row>
    <row r="7" spans="1:17" ht="11.45" customHeight="1" x14ac:dyDescent="0.25">
      <c r="A7" s="27" t="s">
        <v>100</v>
      </c>
      <c r="B7" s="71">
        <f t="shared" ref="B7:Q7" si="1">SUM(B8:B9)</f>
        <v>80.586755323593792</v>
      </c>
      <c r="C7" s="71">
        <f t="shared" si="1"/>
        <v>64.998594906624007</v>
      </c>
      <c r="D7" s="71">
        <f t="shared" si="1"/>
        <v>58.833123358680005</v>
      </c>
      <c r="E7" s="71">
        <f t="shared" si="1"/>
        <v>55.625120957052012</v>
      </c>
      <c r="F7" s="71">
        <f t="shared" si="1"/>
        <v>58.838832311688009</v>
      </c>
      <c r="G7" s="71">
        <f t="shared" si="1"/>
        <v>58.913307480856233</v>
      </c>
      <c r="H7" s="71">
        <f t="shared" si="1"/>
        <v>86.900540947416019</v>
      </c>
      <c r="I7" s="71">
        <f t="shared" si="1"/>
        <v>86.867804148876019</v>
      </c>
      <c r="J7" s="71">
        <f t="shared" si="1"/>
        <v>83.477752565688021</v>
      </c>
      <c r="K7" s="71">
        <f t="shared" si="1"/>
        <v>71.14139216928001</v>
      </c>
      <c r="L7" s="71">
        <f t="shared" si="1"/>
        <v>65.106351044120785</v>
      </c>
      <c r="M7" s="71">
        <f t="shared" si="1"/>
        <v>65.106003858930876</v>
      </c>
      <c r="N7" s="71">
        <f t="shared" si="1"/>
        <v>65.106091481140183</v>
      </c>
      <c r="O7" s="71">
        <f t="shared" si="1"/>
        <v>65.108456196932892</v>
      </c>
      <c r="P7" s="71">
        <f t="shared" si="1"/>
        <v>49.624131503956903</v>
      </c>
      <c r="Q7" s="71">
        <f t="shared" si="1"/>
        <v>221.41376376853867</v>
      </c>
    </row>
    <row r="8" spans="1:17" ht="11.45" customHeight="1" x14ac:dyDescent="0.25">
      <c r="A8" s="148" t="s">
        <v>147</v>
      </c>
      <c r="B8" s="70">
        <v>80.586755323593792</v>
      </c>
      <c r="C8" s="70">
        <v>64.998594906624007</v>
      </c>
      <c r="D8" s="70">
        <v>58.833123358680005</v>
      </c>
      <c r="E8" s="70">
        <v>55.625120957052012</v>
      </c>
      <c r="F8" s="70">
        <v>58.838832311688009</v>
      </c>
      <c r="G8" s="70">
        <v>58.913307480856233</v>
      </c>
      <c r="H8" s="70">
        <v>86.900540947416019</v>
      </c>
      <c r="I8" s="70">
        <v>86.867804148876019</v>
      </c>
      <c r="J8" s="70">
        <v>83.477752565688021</v>
      </c>
      <c r="K8" s="70">
        <v>71.14139216928001</v>
      </c>
      <c r="L8" s="70">
        <v>65.106351044120785</v>
      </c>
      <c r="M8" s="70">
        <v>65.106003858930876</v>
      </c>
      <c r="N8" s="70">
        <v>65.106091481140183</v>
      </c>
      <c r="O8" s="70">
        <v>65.108456196932892</v>
      </c>
      <c r="P8" s="70">
        <v>49.624131503956903</v>
      </c>
      <c r="Q8" s="70">
        <v>221.41376376853867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3.2348870942910732</v>
      </c>
      <c r="C14" s="100">
        <f>IF(C4=0,0,C4/TrNavi_ene!C4)</f>
        <v>3.233709458686429</v>
      </c>
      <c r="D14" s="100">
        <f>IF(D4=0,0,D4/TrNavi_ene!D4)</f>
        <v>3.2329906548109824</v>
      </c>
      <c r="E14" s="100">
        <f>IF(E4=0,0,E4/TrNavi_ene!E4)</f>
        <v>3.2325076509034156</v>
      </c>
      <c r="F14" s="100">
        <f>IF(F4=0,0,F4/TrNavi_ene!F4)</f>
        <v>3.2329916927216686</v>
      </c>
      <c r="G14" s="100">
        <f>IF(G4=0,0,G4/TrNavi_ene!G4)</f>
        <v>3.2327966175103229</v>
      </c>
      <c r="H14" s="100">
        <f>IF(H4=0,0,H4/TrNavi_ene!H4)</f>
        <v>3.2297997888718672</v>
      </c>
      <c r="I14" s="100">
        <f>IF(I4=0,0,I4/TrNavi_ene!I4)</f>
        <v>3.2297954825919035</v>
      </c>
      <c r="J14" s="100">
        <f>IF(J4=0,0,J4/TrNavi_ene!J4)</f>
        <v>3.2352043960003001</v>
      </c>
      <c r="K14" s="100">
        <f>IF(K4=0,0,K4/TrNavi_ene!K4)</f>
        <v>3.2342729924522993</v>
      </c>
      <c r="L14" s="100">
        <f>IF(L4=0,0,L4/TrNavi_ene!L4)</f>
        <v>3.2335356915226234</v>
      </c>
      <c r="M14" s="100">
        <f>IF(M4=0,0,M4/TrNavi_ene!M4)</f>
        <v>3.2335356240724593</v>
      </c>
      <c r="N14" s="100">
        <f>IF(N4=0,0,N4/TrNavi_ene!N4)</f>
        <v>3.2335355098082501</v>
      </c>
      <c r="O14" s="100">
        <f>IF(O4=0,0,O4/TrNavi_ene!O4)</f>
        <v>3.2335360245472322</v>
      </c>
      <c r="P14" s="100">
        <f>IF(P4=0,0,P4/TrNavi_ene!P4)</f>
        <v>3.2313432967565405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3.2348870942910732</v>
      </c>
      <c r="C15" s="140">
        <f t="shared" si="2"/>
        <v>3.233709458686429</v>
      </c>
      <c r="D15" s="140">
        <f t="shared" si="2"/>
        <v>3.2329906548109824</v>
      </c>
      <c r="E15" s="140">
        <f t="shared" si="2"/>
        <v>3.2325076509034156</v>
      </c>
      <c r="F15" s="140">
        <f t="shared" si="2"/>
        <v>3.2329916927216686</v>
      </c>
      <c r="G15" s="140">
        <f t="shared" si="2"/>
        <v>3.2327966175103229</v>
      </c>
      <c r="H15" s="140">
        <f t="shared" si="2"/>
        <v>3.2297997888718672</v>
      </c>
      <c r="I15" s="140">
        <f t="shared" si="2"/>
        <v>3.2297954825919035</v>
      </c>
      <c r="J15" s="140">
        <f t="shared" si="2"/>
        <v>3.2352043960003001</v>
      </c>
      <c r="K15" s="140">
        <f t="shared" si="2"/>
        <v>3.2342729924522993</v>
      </c>
      <c r="L15" s="140">
        <f t="shared" si="2"/>
        <v>3.2335356915226234</v>
      </c>
      <c r="M15" s="140">
        <f t="shared" si="2"/>
        <v>3.2335356240724593</v>
      </c>
      <c r="N15" s="140">
        <f t="shared" si="2"/>
        <v>3.2335355098082501</v>
      </c>
      <c r="O15" s="140">
        <f t="shared" si="2"/>
        <v>3.2335360245472322</v>
      </c>
      <c r="P15" s="140">
        <f t="shared" si="2"/>
        <v>3.2313432967565405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9893.4354137194296</v>
      </c>
      <c r="C17" s="68">
        <f>IF(C7=0,"",C7/TrNavi_act!C7*100)</f>
        <v>9791.9146387569399</v>
      </c>
      <c r="D17" s="68">
        <f>IF(D7=0,"",D7/TrNavi_act!D7*100)</f>
        <v>9692.8099472680879</v>
      </c>
      <c r="E17" s="68">
        <f>IF(E7=0,"",E7/TrNavi_act!E7*100)</f>
        <v>9595.4077783578432</v>
      </c>
      <c r="F17" s="68">
        <f>IF(F7=0,"",F7/TrNavi_act!F7*100)</f>
        <v>9501.8263493989925</v>
      </c>
      <c r="G17" s="68">
        <f>IF(G7=0,"",G7/TrNavi_act!G7*100)</f>
        <v>9407.1812074310565</v>
      </c>
      <c r="H17" s="68">
        <f>IF(H7=0,"",H7/TrNavi_act!H7*100)</f>
        <v>9305.4066082053851</v>
      </c>
      <c r="I17" s="68">
        <f>IF(I7=0,"",I7/TrNavi_act!I7*100)</f>
        <v>9213.2615854867345</v>
      </c>
      <c r="J17" s="68">
        <f>IF(J7=0,"",J7/TrNavi_act!J7*100)</f>
        <v>9137.3177852506742</v>
      </c>
      <c r="K17" s="68">
        <f>IF(K7=0,"",K7/TrNavi_act!K7*100)</f>
        <v>9044.2447374066905</v>
      </c>
      <c r="L17" s="68">
        <f>IF(L7=0,"",L7/TrNavi_act!L7*100)</f>
        <v>8952.656402446788</v>
      </c>
      <c r="M17" s="68">
        <f>IF(M7=0,"",M7/TrNavi_act!M7*100)</f>
        <v>8864.0160551467561</v>
      </c>
      <c r="N17" s="68">
        <f>IF(N7=0,"",N7/TrNavi_act!N7*100)</f>
        <v>8776.2532098187457</v>
      </c>
      <c r="O17" s="68">
        <f>IF(O7=0,"",O7/TrNavi_act!O7*100)</f>
        <v>8689.3609969208319</v>
      </c>
      <c r="P17" s="68">
        <f>IF(P7=0,"",P7/TrNavi_act!P7*100)</f>
        <v>8597.4936248997728</v>
      </c>
      <c r="Q17" s="68">
        <f>IF(Q7=0,"",Q7/TrNavi_act!Q7*100)</f>
        <v>8172.7424369854007</v>
      </c>
    </row>
    <row r="18" spans="1:17" ht="11.45" customHeight="1" x14ac:dyDescent="0.25">
      <c r="A18" s="148" t="s">
        <v>147</v>
      </c>
      <c r="B18" s="77">
        <f>IF(B8=0,"",B8/TrNavi_act!B8*100)</f>
        <v>9893.4354137194296</v>
      </c>
      <c r="C18" s="77">
        <f>IF(C8=0,"",C8/TrNavi_act!C8*100)</f>
        <v>9791.9146387569399</v>
      </c>
      <c r="D18" s="77">
        <f>IF(D8=0,"",D8/TrNavi_act!D8*100)</f>
        <v>9692.8099472680879</v>
      </c>
      <c r="E18" s="77">
        <f>IF(E8=0,"",E8/TrNavi_act!E8*100)</f>
        <v>9595.4077783578432</v>
      </c>
      <c r="F18" s="77">
        <f>IF(F8=0,"",F8/TrNavi_act!F8*100)</f>
        <v>9501.8263493989925</v>
      </c>
      <c r="G18" s="77">
        <f>IF(G8=0,"",G8/TrNavi_act!G8*100)</f>
        <v>9407.1812074310565</v>
      </c>
      <c r="H18" s="77">
        <f>IF(H8=0,"",H8/TrNavi_act!H8*100)</f>
        <v>9305.4066082053851</v>
      </c>
      <c r="I18" s="77">
        <f>IF(I8=0,"",I8/TrNavi_act!I8*100)</f>
        <v>9213.2615854867345</v>
      </c>
      <c r="J18" s="77">
        <f>IF(J8=0,"",J8/TrNavi_act!J8*100)</f>
        <v>9137.3177852506742</v>
      </c>
      <c r="K18" s="77">
        <f>IF(K8=0,"",K8/TrNavi_act!K8*100)</f>
        <v>9044.2447374066905</v>
      </c>
      <c r="L18" s="77">
        <f>IF(L8=0,"",L8/TrNavi_act!L8*100)</f>
        <v>8952.656402446788</v>
      </c>
      <c r="M18" s="77">
        <f>IF(M8=0,"",M8/TrNavi_act!M8*100)</f>
        <v>8864.0160551467561</v>
      </c>
      <c r="N18" s="77">
        <f>IF(N8=0,"",N8/TrNavi_act!N8*100)</f>
        <v>8776.2532098187457</v>
      </c>
      <c r="O18" s="77">
        <f>IF(O8=0,"",O8/TrNavi_act!O8*100)</f>
        <v>8689.3609969208319</v>
      </c>
      <c r="P18" s="77">
        <f>IF(P8=0,"",P8/TrNavi_act!P8*100)</f>
        <v>8597.4936248997728</v>
      </c>
      <c r="Q18" s="77">
        <f>IF(Q8=0,"",Q8/TrNavi_act!Q8*100)</f>
        <v>8172.7424369854007</v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>
        <f>IF(B7=0,"",B7/TrNavi_act!B3*1000)</f>
        <v>72.257633876313406</v>
      </c>
      <c r="C21" s="68">
        <f>IF(C7=0,"",C7/TrNavi_act!C3*1000)</f>
        <v>60.876856553165048</v>
      </c>
      <c r="D21" s="68">
        <f>IF(D7=0,"",D7/TrNavi_act!D3*1000)</f>
        <v>74.340215381218854</v>
      </c>
      <c r="E21" s="68">
        <f>IF(E7=0,"",E7/TrNavi_act!E3*1000)</f>
        <v>73.615004837823292</v>
      </c>
      <c r="F21" s="68">
        <f>IF(F7=0,"",F7/TrNavi_act!F3*1000)</f>
        <v>91.307601260732184</v>
      </c>
      <c r="G21" s="68">
        <f>IF(G7=0,"",G7/TrNavi_act!G3*1000)</f>
        <v>70.633484742101572</v>
      </c>
      <c r="H21" s="68">
        <f>IF(H7=0,"",H7/TrNavi_act!H3*1000)</f>
        <v>99.371464510837029</v>
      </c>
      <c r="I21" s="68">
        <f>IF(I7=0,"",I7/TrNavi_act!I3*1000)</f>
        <v>105.68324579551519</v>
      </c>
      <c r="J21" s="68">
        <f>IF(J7=0,"",J7/TrNavi_act!J3*1000)</f>
        <v>97.599446777175544</v>
      </c>
      <c r="K21" s="68">
        <f>IF(K7=0,"",K7/TrNavi_act!K3*1000)</f>
        <v>79.17147784321395</v>
      </c>
      <c r="L21" s="68">
        <f>IF(L7=0,"",L7/TrNavi_act!L3*1000)</f>
        <v>81.387785476788977</v>
      </c>
      <c r="M21" s="68">
        <f>IF(M7=0,"",M7/TrNavi_act!M3*1000)</f>
        <v>81.37597686775338</v>
      </c>
      <c r="N21" s="68">
        <f>IF(N7=0,"",N7/TrNavi_act!N3*1000)</f>
        <v>77.413475073441688</v>
      </c>
      <c r="O21" s="68">
        <f>IF(O7=0,"",O7/TrNavi_act!O3*1000)</f>
        <v>78.797323474575052</v>
      </c>
      <c r="P21" s="68">
        <f>IF(P7=0,"",P7/TrNavi_act!P3*1000)</f>
        <v>73.988112407725538</v>
      </c>
      <c r="Q21" s="68">
        <f>IF(Q7=0,"",Q7/TrNavi_act!Q3*1000)</f>
        <v>103.79866468879747</v>
      </c>
    </row>
    <row r="22" spans="1:17" ht="11.45" customHeight="1" x14ac:dyDescent="0.25">
      <c r="A22" s="148" t="s">
        <v>147</v>
      </c>
      <c r="B22" s="77">
        <f>IF(B8=0,"",B8/TrNavi_act!B4*1000)</f>
        <v>72.257633876313406</v>
      </c>
      <c r="C22" s="77">
        <f>IF(C8=0,"",C8/TrNavi_act!C4*1000)</f>
        <v>60.876856553165048</v>
      </c>
      <c r="D22" s="77">
        <f>IF(D8=0,"",D8/TrNavi_act!D4*1000)</f>
        <v>74.340215381218854</v>
      </c>
      <c r="E22" s="77">
        <f>IF(E8=0,"",E8/TrNavi_act!E4*1000)</f>
        <v>73.615004837823292</v>
      </c>
      <c r="F22" s="77">
        <f>IF(F8=0,"",F8/TrNavi_act!F4*1000)</f>
        <v>91.307601260732184</v>
      </c>
      <c r="G22" s="77">
        <f>IF(G8=0,"",G8/TrNavi_act!G4*1000)</f>
        <v>70.633484742101572</v>
      </c>
      <c r="H22" s="77">
        <f>IF(H8=0,"",H8/TrNavi_act!H4*1000)</f>
        <v>99.371464510837029</v>
      </c>
      <c r="I22" s="77">
        <f>IF(I8=0,"",I8/TrNavi_act!I4*1000)</f>
        <v>105.68324579551519</v>
      </c>
      <c r="J22" s="77">
        <f>IF(J8=0,"",J8/TrNavi_act!J4*1000)</f>
        <v>97.599446777175544</v>
      </c>
      <c r="K22" s="77">
        <f>IF(K8=0,"",K8/TrNavi_act!K4*1000)</f>
        <v>79.17147784321395</v>
      </c>
      <c r="L22" s="77">
        <f>IF(L8=0,"",L8/TrNavi_act!L4*1000)</f>
        <v>81.387785476788977</v>
      </c>
      <c r="M22" s="77">
        <f>IF(M8=0,"",M8/TrNavi_act!M4*1000)</f>
        <v>81.37597686775338</v>
      </c>
      <c r="N22" s="77">
        <f>IF(N8=0,"",N8/TrNavi_act!N4*1000)</f>
        <v>77.413475073441688</v>
      </c>
      <c r="O22" s="77">
        <f>IF(O8=0,"",O8/TrNavi_act!O4*1000)</f>
        <v>78.797323474575052</v>
      </c>
      <c r="P22" s="77">
        <f>IF(P8=0,"",P8/TrNavi_act!P4*1000)</f>
        <v>73.988112407725538</v>
      </c>
      <c r="Q22" s="77">
        <f>IF(Q8=0,"",Q8/TrNavi_act!Q4*1000)</f>
        <v>103.79866468879747</v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1</v>
      </c>
      <c r="C26" s="52">
        <f t="shared" si="4"/>
        <v>1</v>
      </c>
      <c r="D26" s="52">
        <f t="shared" si="4"/>
        <v>1</v>
      </c>
      <c r="E26" s="52">
        <f t="shared" si="4"/>
        <v>1</v>
      </c>
      <c r="F26" s="52">
        <f t="shared" si="4"/>
        <v>1</v>
      </c>
      <c r="G26" s="52">
        <f t="shared" si="4"/>
        <v>1</v>
      </c>
      <c r="H26" s="52">
        <f t="shared" si="4"/>
        <v>1</v>
      </c>
      <c r="I26" s="52">
        <f t="shared" si="4"/>
        <v>1</v>
      </c>
      <c r="J26" s="52">
        <f t="shared" si="4"/>
        <v>1</v>
      </c>
      <c r="K26" s="52">
        <f t="shared" si="4"/>
        <v>1</v>
      </c>
      <c r="L26" s="52">
        <f t="shared" si="4"/>
        <v>1</v>
      </c>
      <c r="M26" s="52">
        <f t="shared" si="4"/>
        <v>1</v>
      </c>
      <c r="N26" s="52">
        <f t="shared" si="4"/>
        <v>1</v>
      </c>
      <c r="O26" s="52">
        <f t="shared" si="4"/>
        <v>1</v>
      </c>
      <c r="P26" s="52">
        <f t="shared" si="4"/>
        <v>1</v>
      </c>
      <c r="Q26" s="52">
        <f t="shared" si="4"/>
        <v>1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IE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52717.615501642867</v>
      </c>
      <c r="C4" s="40">
        <f t="shared" si="0"/>
        <v>56978.866515237627</v>
      </c>
      <c r="D4" s="40">
        <f t="shared" si="0"/>
        <v>59703.548781293168</v>
      </c>
      <c r="E4" s="40">
        <f t="shared" si="0"/>
        <v>62420.627169251311</v>
      </c>
      <c r="F4" s="40">
        <f t="shared" si="0"/>
        <v>66402.979114627713</v>
      </c>
      <c r="G4" s="40">
        <f t="shared" si="0"/>
        <v>70824.609940828406</v>
      </c>
      <c r="H4" s="40">
        <f t="shared" si="0"/>
        <v>75168.402124387954</v>
      </c>
      <c r="I4" s="40">
        <f t="shared" si="0"/>
        <v>80147.480607749603</v>
      </c>
      <c r="J4" s="40">
        <f t="shared" si="0"/>
        <v>80629.597021150606</v>
      </c>
      <c r="K4" s="40">
        <f t="shared" si="0"/>
        <v>75585.576510290484</v>
      </c>
      <c r="L4" s="40">
        <f t="shared" si="0"/>
        <v>74516.678581561384</v>
      </c>
      <c r="M4" s="40">
        <f t="shared" si="0"/>
        <v>74042.913546232972</v>
      </c>
      <c r="N4" s="40">
        <f t="shared" si="0"/>
        <v>73308.16926973543</v>
      </c>
      <c r="O4" s="40">
        <f t="shared" si="0"/>
        <v>75874.110488186881</v>
      </c>
      <c r="P4" s="40">
        <f t="shared" si="0"/>
        <v>78666.524193946389</v>
      </c>
      <c r="Q4" s="40">
        <f t="shared" si="0"/>
        <v>86793.863329012253</v>
      </c>
    </row>
    <row r="5" spans="1:17" ht="11.45" customHeight="1" x14ac:dyDescent="0.25">
      <c r="A5" s="23" t="s">
        <v>50</v>
      </c>
      <c r="B5" s="39">
        <f t="shared" ref="B5:Q5" si="1">B6+B7+B8</f>
        <v>41691.038740831427</v>
      </c>
      <c r="C5" s="39">
        <f t="shared" si="1"/>
        <v>43878.423404630812</v>
      </c>
      <c r="D5" s="39">
        <f t="shared" si="1"/>
        <v>45180.384198213811</v>
      </c>
      <c r="E5" s="39">
        <f t="shared" si="1"/>
        <v>47623.58064602044</v>
      </c>
      <c r="F5" s="39">
        <f t="shared" si="1"/>
        <v>50622.817666747454</v>
      </c>
      <c r="G5" s="39">
        <f t="shared" si="1"/>
        <v>52459.551856137557</v>
      </c>
      <c r="H5" s="39">
        <f t="shared" si="1"/>
        <v>54177.079762288398</v>
      </c>
      <c r="I5" s="39">
        <f t="shared" si="1"/>
        <v>56420.638144959703</v>
      </c>
      <c r="J5" s="39">
        <f t="shared" si="1"/>
        <v>57632.19363109066</v>
      </c>
      <c r="K5" s="39">
        <f t="shared" si="1"/>
        <v>57968.784947191147</v>
      </c>
      <c r="L5" s="39">
        <f t="shared" si="1"/>
        <v>56683.257713109044</v>
      </c>
      <c r="M5" s="39">
        <f t="shared" si="1"/>
        <v>55964.432806355544</v>
      </c>
      <c r="N5" s="39">
        <f t="shared" si="1"/>
        <v>54836.45639236804</v>
      </c>
      <c r="O5" s="39">
        <f t="shared" si="1"/>
        <v>56295.44972471911</v>
      </c>
      <c r="P5" s="39">
        <f t="shared" si="1"/>
        <v>57519.516591423242</v>
      </c>
      <c r="Q5" s="39">
        <f t="shared" si="1"/>
        <v>62812.428020190695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119.83874083142857</v>
      </c>
      <c r="C6" s="37">
        <f>TrRoad_act!C$5</f>
        <v>129.82340463081323</v>
      </c>
      <c r="D6" s="37">
        <f>TrRoad_act!D$5</f>
        <v>129.98419821380676</v>
      </c>
      <c r="E6" s="37">
        <f>TrRoad_act!E$5</f>
        <v>139.68064602044129</v>
      </c>
      <c r="F6" s="37">
        <f>TrRoad_act!F$5</f>
        <v>135.01766674745232</v>
      </c>
      <c r="G6" s="37">
        <f>TrRoad_act!G$5</f>
        <v>165.35185613755999</v>
      </c>
      <c r="H6" s="37">
        <f>TrRoad_act!H$5</f>
        <v>163.07976228839985</v>
      </c>
      <c r="I6" s="37">
        <f>TrRoad_act!I$5</f>
        <v>165.13814495970306</v>
      </c>
      <c r="J6" s="37">
        <f>TrRoad_act!J$5</f>
        <v>176.19363109065847</v>
      </c>
      <c r="K6" s="37">
        <f>TrRoad_act!K$5</f>
        <v>161.98494719114291</v>
      </c>
      <c r="L6" s="37">
        <f>TrRoad_act!L$5</f>
        <v>141.55771310904393</v>
      </c>
      <c r="M6" s="37">
        <f>TrRoad_act!M$5</f>
        <v>129.83280635554573</v>
      </c>
      <c r="N6" s="37">
        <f>TrRoad_act!N$5</f>
        <v>116.85639236803915</v>
      </c>
      <c r="O6" s="37">
        <f>TrRoad_act!O$5</f>
        <v>116.14972471912324</v>
      </c>
      <c r="P6" s="37">
        <f>TrRoad_act!P$5</f>
        <v>134.01659142324041</v>
      </c>
      <c r="Q6" s="37">
        <f>TrRoad_act!Q$5</f>
        <v>127.7280201906994</v>
      </c>
    </row>
    <row r="7" spans="1:17" ht="11.45" customHeight="1" x14ac:dyDescent="0.25">
      <c r="A7" s="17" t="str">
        <f>TrRoad_act!$A$6</f>
        <v>Passenger cars</v>
      </c>
      <c r="B7" s="37">
        <f>TrRoad_act!B$6</f>
        <v>34608</v>
      </c>
      <c r="C7" s="37">
        <f>TrRoad_act!C$6</f>
        <v>36459</v>
      </c>
      <c r="D7" s="37">
        <f>TrRoad_act!D$6</f>
        <v>37788</v>
      </c>
      <c r="E7" s="37">
        <f>TrRoad_act!E$6</f>
        <v>39949.5</v>
      </c>
      <c r="F7" s="37">
        <f>TrRoad_act!F$6</f>
        <v>42627</v>
      </c>
      <c r="G7" s="37">
        <f>TrRoad_act!G$6</f>
        <v>44379</v>
      </c>
      <c r="H7" s="37">
        <f>TrRoad_act!H$6</f>
        <v>45990</v>
      </c>
      <c r="I7" s="37">
        <f>TrRoad_act!I$6</f>
        <v>47959.5</v>
      </c>
      <c r="J7" s="37">
        <f>TrRoad_act!J$6</f>
        <v>48888</v>
      </c>
      <c r="K7" s="37">
        <f>TrRoad_act!K$6</f>
        <v>48858</v>
      </c>
      <c r="L7" s="37">
        <f>TrRoad_act!L$6</f>
        <v>48082.5</v>
      </c>
      <c r="M7" s="37">
        <f>TrRoad_act!M$6</f>
        <v>47457</v>
      </c>
      <c r="N7" s="37">
        <f>TrRoad_act!N$6</f>
        <v>46614</v>
      </c>
      <c r="O7" s="37">
        <f>TrRoad_act!O$6</f>
        <v>48046.499999999993</v>
      </c>
      <c r="P7" s="37">
        <f>TrRoad_act!P$6</f>
        <v>47185.5</v>
      </c>
      <c r="Q7" s="37">
        <f>TrRoad_act!Q$6</f>
        <v>51913.5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6963.2</v>
      </c>
      <c r="C8" s="37">
        <f>TrRoad_act!C$13</f>
        <v>7289.6000000000013</v>
      </c>
      <c r="D8" s="37">
        <f>TrRoad_act!D$13</f>
        <v>7262.4000000000005</v>
      </c>
      <c r="E8" s="37">
        <f>TrRoad_act!E$13</f>
        <v>7534.4</v>
      </c>
      <c r="F8" s="37">
        <f>TrRoad_act!F$13</f>
        <v>7860.8</v>
      </c>
      <c r="G8" s="37">
        <f>TrRoad_act!G$13</f>
        <v>7915.2</v>
      </c>
      <c r="H8" s="37">
        <f>TrRoad_act!H$13</f>
        <v>8023.9999999999982</v>
      </c>
      <c r="I8" s="37">
        <f>TrRoad_act!I$13</f>
        <v>8296</v>
      </c>
      <c r="J8" s="37">
        <f>TrRoad_act!J$13</f>
        <v>8568</v>
      </c>
      <c r="K8" s="37">
        <f>TrRoad_act!K$13</f>
        <v>8948.8000000000011</v>
      </c>
      <c r="L8" s="37">
        <f>TrRoad_act!L$13</f>
        <v>8459.1999999999989</v>
      </c>
      <c r="M8" s="37">
        <f>TrRoad_act!M$13</f>
        <v>8377.5999999999985</v>
      </c>
      <c r="N8" s="37">
        <f>TrRoad_act!N$13</f>
        <v>8105.5999999999995</v>
      </c>
      <c r="O8" s="37">
        <f>TrRoad_act!O$13</f>
        <v>8132.7999999999984</v>
      </c>
      <c r="P8" s="37">
        <f>TrRoad_act!P$13</f>
        <v>10200</v>
      </c>
      <c r="Q8" s="37">
        <f>TrRoad_act!Q$13</f>
        <v>10771.199999999999</v>
      </c>
    </row>
    <row r="9" spans="1:17" ht="11.45" customHeight="1" x14ac:dyDescent="0.25">
      <c r="A9" s="19" t="s">
        <v>52</v>
      </c>
      <c r="B9" s="38">
        <f t="shared" ref="B9:Q9" si="2">B10+B11+B12</f>
        <v>1389</v>
      </c>
      <c r="C9" s="38">
        <f t="shared" si="2"/>
        <v>1515</v>
      </c>
      <c r="D9" s="38">
        <f t="shared" si="2"/>
        <v>1628</v>
      </c>
      <c r="E9" s="38">
        <f t="shared" si="2"/>
        <v>1601</v>
      </c>
      <c r="F9" s="38">
        <f t="shared" si="2"/>
        <v>1632</v>
      </c>
      <c r="G9" s="38">
        <f t="shared" si="2"/>
        <v>1891</v>
      </c>
      <c r="H9" s="38">
        <f t="shared" si="2"/>
        <v>1985.11</v>
      </c>
      <c r="I9" s="38">
        <f t="shared" si="2"/>
        <v>2182</v>
      </c>
      <c r="J9" s="38">
        <f t="shared" si="2"/>
        <v>2117</v>
      </c>
      <c r="K9" s="38">
        <f t="shared" si="2"/>
        <v>1815</v>
      </c>
      <c r="L9" s="38">
        <f t="shared" si="2"/>
        <v>1809</v>
      </c>
      <c r="M9" s="38">
        <f t="shared" si="2"/>
        <v>1776</v>
      </c>
      <c r="N9" s="38">
        <f t="shared" si="2"/>
        <v>1722</v>
      </c>
      <c r="O9" s="38">
        <f t="shared" si="2"/>
        <v>1718.82473</v>
      </c>
      <c r="P9" s="38">
        <f t="shared" si="2"/>
        <v>1888.072934</v>
      </c>
      <c r="Q9" s="38">
        <f t="shared" si="2"/>
        <v>2097.6676819999998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0</v>
      </c>
      <c r="C10" s="37">
        <f>TrRail_act!C$5</f>
        <v>0</v>
      </c>
      <c r="D10" s="37">
        <f>TrRail_act!D$5</f>
        <v>0</v>
      </c>
      <c r="E10" s="37">
        <f>TrRail_act!E$5</f>
        <v>0</v>
      </c>
      <c r="F10" s="37">
        <f>TrRail_act!F$5</f>
        <v>50</v>
      </c>
      <c r="G10" s="37">
        <f>TrRail_act!G$5</f>
        <v>110</v>
      </c>
      <c r="H10" s="37">
        <f>TrRail_act!H$5</f>
        <v>113.10999999999999</v>
      </c>
      <c r="I10" s="37">
        <f>TrRail_act!I$5</f>
        <v>175</v>
      </c>
      <c r="J10" s="37">
        <f>TrRail_act!J$5</f>
        <v>141</v>
      </c>
      <c r="K10" s="37">
        <f>TrRail_act!K$5</f>
        <v>132</v>
      </c>
      <c r="L10" s="37">
        <f>TrRail_act!L$5</f>
        <v>131</v>
      </c>
      <c r="M10" s="37">
        <f>TrRail_act!M$5</f>
        <v>138</v>
      </c>
      <c r="N10" s="37">
        <f>TrRail_act!N$5</f>
        <v>144.00000000000003</v>
      </c>
      <c r="O10" s="37">
        <f>TrRail_act!O$5</f>
        <v>149.82472999999999</v>
      </c>
      <c r="P10" s="37">
        <f>TrRail_act!P$5</f>
        <v>160.072934</v>
      </c>
      <c r="Q10" s="37">
        <f>TrRail_act!Q$5</f>
        <v>179.66768199999999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1389</v>
      </c>
      <c r="C11" s="37">
        <f>TrRail_act!C$6</f>
        <v>1515</v>
      </c>
      <c r="D11" s="37">
        <f>TrRail_act!D$6</f>
        <v>1628</v>
      </c>
      <c r="E11" s="37">
        <f>TrRail_act!E$6</f>
        <v>1601</v>
      </c>
      <c r="F11" s="37">
        <f>TrRail_act!F$6</f>
        <v>1582</v>
      </c>
      <c r="G11" s="37">
        <f>TrRail_act!G$6</f>
        <v>1781</v>
      </c>
      <c r="H11" s="37">
        <f>TrRail_act!H$6</f>
        <v>1872</v>
      </c>
      <c r="I11" s="37">
        <f>TrRail_act!I$6</f>
        <v>2007.0000000000002</v>
      </c>
      <c r="J11" s="37">
        <f>TrRail_act!J$6</f>
        <v>1976</v>
      </c>
      <c r="K11" s="37">
        <f>TrRail_act!K$6</f>
        <v>1683</v>
      </c>
      <c r="L11" s="37">
        <f>TrRail_act!L$6</f>
        <v>1678</v>
      </c>
      <c r="M11" s="37">
        <f>TrRail_act!M$6</f>
        <v>1638</v>
      </c>
      <c r="N11" s="37">
        <f>TrRail_act!N$6</f>
        <v>1578</v>
      </c>
      <c r="O11" s="37">
        <f>TrRail_act!O$6</f>
        <v>1569</v>
      </c>
      <c r="P11" s="37">
        <f>TrRail_act!P$6</f>
        <v>1728</v>
      </c>
      <c r="Q11" s="37">
        <f>TrRail_act!Q$6</f>
        <v>1918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9637.576760811442</v>
      </c>
      <c r="C13" s="38">
        <f t="shared" si="3"/>
        <v>11585.443110606815</v>
      </c>
      <c r="D13" s="38">
        <f t="shared" si="3"/>
        <v>12895.16458307936</v>
      </c>
      <c r="E13" s="38">
        <f t="shared" si="3"/>
        <v>13196.046523230871</v>
      </c>
      <c r="F13" s="38">
        <f t="shared" si="3"/>
        <v>14148.161447880255</v>
      </c>
      <c r="G13" s="38">
        <f t="shared" si="3"/>
        <v>16474.058084690845</v>
      </c>
      <c r="H13" s="38">
        <f t="shared" si="3"/>
        <v>19006.212362099555</v>
      </c>
      <c r="I13" s="38">
        <f t="shared" si="3"/>
        <v>21544.8424627899</v>
      </c>
      <c r="J13" s="38">
        <f t="shared" si="3"/>
        <v>20880.403390059946</v>
      </c>
      <c r="K13" s="38">
        <f t="shared" si="3"/>
        <v>15801.791563099341</v>
      </c>
      <c r="L13" s="38">
        <f t="shared" si="3"/>
        <v>16024.420868452336</v>
      </c>
      <c r="M13" s="38">
        <f t="shared" si="3"/>
        <v>16302.480739877434</v>
      </c>
      <c r="N13" s="38">
        <f t="shared" si="3"/>
        <v>16749.712877367398</v>
      </c>
      <c r="O13" s="38">
        <f t="shared" si="3"/>
        <v>17859.836033467767</v>
      </c>
      <c r="P13" s="38">
        <f t="shared" si="3"/>
        <v>19258.934668523147</v>
      </c>
      <c r="Q13" s="38">
        <f t="shared" si="3"/>
        <v>21883.767626821562</v>
      </c>
    </row>
    <row r="14" spans="1:17" ht="11.45" customHeight="1" x14ac:dyDescent="0.25">
      <c r="A14" s="17" t="str">
        <f>TrAvia_act!$A$5</f>
        <v>Domestic</v>
      </c>
      <c r="B14" s="37">
        <f>TrAvia_act!B$5</f>
        <v>125.41218213705534</v>
      </c>
      <c r="C14" s="37">
        <f>TrAvia_act!C$5</f>
        <v>147.83272459160037</v>
      </c>
      <c r="D14" s="37">
        <f>TrAvia_act!D$5</f>
        <v>150.39310075186228</v>
      </c>
      <c r="E14" s="37">
        <f>TrAvia_act!E$5</f>
        <v>136.68957315114665</v>
      </c>
      <c r="F14" s="37">
        <f>TrAvia_act!F$5</f>
        <v>132.00831531637868</v>
      </c>
      <c r="G14" s="37">
        <f>TrAvia_act!G$5</f>
        <v>172.25903622626615</v>
      </c>
      <c r="H14" s="37">
        <f>TrAvia_act!H$5</f>
        <v>235.65807353209951</v>
      </c>
      <c r="I14" s="37">
        <f>TrAvia_act!I$5</f>
        <v>210.4774775254327</v>
      </c>
      <c r="J14" s="37">
        <f>TrAvia_act!J$5</f>
        <v>165.82423069330656</v>
      </c>
      <c r="K14" s="37">
        <f>TrAvia_act!K$5</f>
        <v>126.1145800986382</v>
      </c>
      <c r="L14" s="37">
        <f>TrAvia_act!L$5</f>
        <v>109.68170169999999</v>
      </c>
      <c r="M14" s="37">
        <f>TrAvia_act!M$5</f>
        <v>34.856929377604772</v>
      </c>
      <c r="N14" s="37">
        <f>TrAvia_act!N$5</f>
        <v>17.565495599052934</v>
      </c>
      <c r="O14" s="37">
        <f>TrAvia_act!O$5</f>
        <v>19.641231083000463</v>
      </c>
      <c r="P14" s="37">
        <f>TrAvia_act!P$5</f>
        <v>18.465594228862482</v>
      </c>
      <c r="Q14" s="37">
        <f>TrAvia_act!Q$5</f>
        <v>21.558558121236061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6177.0981786653547</v>
      </c>
      <c r="C15" s="37">
        <f>TrAvia_act!C$6</f>
        <v>6512.4987365899478</v>
      </c>
      <c r="D15" s="37">
        <f>TrAvia_act!D$6</f>
        <v>7148.9301276705528</v>
      </c>
      <c r="E15" s="37">
        <f>TrAvia_act!E$6</f>
        <v>7805.2295838905193</v>
      </c>
      <c r="F15" s="37">
        <f>TrAvia_act!F$6</f>
        <v>8464.7486774072459</v>
      </c>
      <c r="G15" s="37">
        <f>TrAvia_act!G$6</f>
        <v>9912.6155028739631</v>
      </c>
      <c r="H15" s="37">
        <f>TrAvia_act!H$6</f>
        <v>11603.390150202413</v>
      </c>
      <c r="I15" s="37">
        <f>TrAvia_act!I$6</f>
        <v>13221.585186327015</v>
      </c>
      <c r="J15" s="37">
        <f>TrAvia_act!J$6</f>
        <v>13471.609366409757</v>
      </c>
      <c r="K15" s="37">
        <f>TrAvia_act!K$6</f>
        <v>11747.712459565697</v>
      </c>
      <c r="L15" s="37">
        <f>TrAvia_act!L$6</f>
        <v>10507.941582070425</v>
      </c>
      <c r="M15" s="37">
        <f>TrAvia_act!M$6</f>
        <v>10665.166643868168</v>
      </c>
      <c r="N15" s="37">
        <f>TrAvia_act!N$6</f>
        <v>10627.126576350674</v>
      </c>
      <c r="O15" s="37">
        <f>TrAvia_act!O$6</f>
        <v>11043.573307864966</v>
      </c>
      <c r="P15" s="37">
        <f>TrAvia_act!P$6</f>
        <v>11659.387885467999</v>
      </c>
      <c r="Q15" s="37">
        <f>TrAvia_act!Q$6</f>
        <v>12981.250926871098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3335.0664000090314</v>
      </c>
      <c r="C16" s="37">
        <f>TrAvia_act!C$7</f>
        <v>4925.1116494252665</v>
      </c>
      <c r="D16" s="37">
        <f>TrAvia_act!D$7</f>
        <v>5595.8413546569464</v>
      </c>
      <c r="E16" s="37">
        <f>TrAvia_act!E$7</f>
        <v>5254.1273661892046</v>
      </c>
      <c r="F16" s="37">
        <f>TrAvia_act!F$7</f>
        <v>5551.4044551566294</v>
      </c>
      <c r="G16" s="37">
        <f>TrAvia_act!G$7</f>
        <v>6389.1835455906175</v>
      </c>
      <c r="H16" s="37">
        <f>TrAvia_act!H$7</f>
        <v>7167.1641383650422</v>
      </c>
      <c r="I16" s="37">
        <f>TrAvia_act!I$7</f>
        <v>8112.7797989374521</v>
      </c>
      <c r="J16" s="37">
        <f>TrAvia_act!J$7</f>
        <v>7242.9697929568829</v>
      </c>
      <c r="K16" s="37">
        <f>TrAvia_act!K$7</f>
        <v>3927.9645234350064</v>
      </c>
      <c r="L16" s="37">
        <f>TrAvia_act!L$7</f>
        <v>5406.7975846819108</v>
      </c>
      <c r="M16" s="37">
        <f>TrAvia_act!M$7</f>
        <v>5602.4571666316606</v>
      </c>
      <c r="N16" s="37">
        <f>TrAvia_act!N$7</f>
        <v>6105.020805417671</v>
      </c>
      <c r="O16" s="37">
        <f>TrAvia_act!O$7</f>
        <v>6796.6214945198017</v>
      </c>
      <c r="P16" s="37">
        <f>TrAvia_act!P$7</f>
        <v>7581.0811888262842</v>
      </c>
      <c r="Q16" s="37">
        <f>TrAvia_act!Q$7</f>
        <v>8880.9581418292273</v>
      </c>
    </row>
    <row r="17" spans="1:17" ht="11.45" customHeight="1" x14ac:dyDescent="0.25">
      <c r="A17" s="25" t="s">
        <v>51</v>
      </c>
      <c r="B17" s="40">
        <f t="shared" ref="B17:Q17" si="4">B18+B21+B22+B25</f>
        <v>12830.229580625064</v>
      </c>
      <c r="C17" s="40">
        <f t="shared" si="4"/>
        <v>13800.630520435507</v>
      </c>
      <c r="D17" s="40">
        <f t="shared" si="4"/>
        <v>15234.65771342872</v>
      </c>
      <c r="E17" s="40">
        <f t="shared" si="4"/>
        <v>16535.823932020121</v>
      </c>
      <c r="F17" s="40">
        <f t="shared" si="4"/>
        <v>18071.320970143297</v>
      </c>
      <c r="G17" s="40">
        <f t="shared" si="4"/>
        <v>19139.055324711211</v>
      </c>
      <c r="H17" s="40">
        <f t="shared" si="4"/>
        <v>19173.724429956921</v>
      </c>
      <c r="I17" s="40">
        <f t="shared" si="4"/>
        <v>19922.563090555108</v>
      </c>
      <c r="J17" s="40">
        <f t="shared" si="4"/>
        <v>18532.362228217087</v>
      </c>
      <c r="K17" s="40">
        <f t="shared" si="4"/>
        <v>13406.735047510776</v>
      </c>
      <c r="L17" s="40">
        <f t="shared" si="4"/>
        <v>13053.871250280372</v>
      </c>
      <c r="M17" s="40">
        <f t="shared" si="4"/>
        <v>12383.789344633073</v>
      </c>
      <c r="N17" s="40">
        <f t="shared" si="4"/>
        <v>12105.260098372231</v>
      </c>
      <c r="O17" s="40">
        <f t="shared" si="4"/>
        <v>11913.150420866674</v>
      </c>
      <c r="P17" s="40">
        <f t="shared" si="4"/>
        <v>12180.187582489447</v>
      </c>
      <c r="Q17" s="40">
        <f t="shared" si="4"/>
        <v>13762.398006082502</v>
      </c>
    </row>
    <row r="18" spans="1:17" ht="11.45" customHeight="1" x14ac:dyDescent="0.25">
      <c r="A18" s="23" t="s">
        <v>50</v>
      </c>
      <c r="B18" s="39">
        <f t="shared" ref="B18:Q18" si="5">B19+B20</f>
        <v>11155.387665197071</v>
      </c>
      <c r="C18" s="39">
        <f t="shared" si="5"/>
        <v>12148.724322271592</v>
      </c>
      <c r="D18" s="39">
        <f t="shared" si="5"/>
        <v>13954.530933661908</v>
      </c>
      <c r="E18" s="39">
        <f t="shared" si="5"/>
        <v>15315.484997423495</v>
      </c>
      <c r="F18" s="39">
        <f t="shared" si="5"/>
        <v>16932.227144974968</v>
      </c>
      <c r="G18" s="39">
        <f t="shared" si="5"/>
        <v>17892.12050110571</v>
      </c>
      <c r="H18" s="39">
        <f t="shared" si="5"/>
        <v>17958.530251643562</v>
      </c>
      <c r="I18" s="39">
        <f t="shared" si="5"/>
        <v>18828.46395078344</v>
      </c>
      <c r="J18" s="39">
        <f t="shared" si="5"/>
        <v>17440.817548804021</v>
      </c>
      <c r="K18" s="39">
        <f t="shared" si="5"/>
        <v>12320.300611393221</v>
      </c>
      <c r="L18" s="39">
        <f t="shared" si="5"/>
        <v>12034.252742835679</v>
      </c>
      <c r="M18" s="39">
        <f t="shared" si="5"/>
        <v>11360.030588572878</v>
      </c>
      <c r="N18" s="39">
        <f t="shared" si="5"/>
        <v>11033.733620633073</v>
      </c>
      <c r="O18" s="39">
        <f t="shared" si="5"/>
        <v>10838.539362598514</v>
      </c>
      <c r="P18" s="39">
        <f t="shared" si="5"/>
        <v>11234.630369233288</v>
      </c>
      <c r="Q18" s="39">
        <f t="shared" si="5"/>
        <v>11337.573154582995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1617.0775601749015</v>
      </c>
      <c r="C19" s="37">
        <f>TrRoad_act!C$20</f>
        <v>1748.6470705437418</v>
      </c>
      <c r="D19" s="37">
        <f>TrRoad_act!D$20</f>
        <v>1873.6215710614629</v>
      </c>
      <c r="E19" s="37">
        <f>TrRoad_act!E$20</f>
        <v>2009.4867662832255</v>
      </c>
      <c r="F19" s="37">
        <f>TrRoad_act!F$20</f>
        <v>2136.3317192962159</v>
      </c>
      <c r="G19" s="37">
        <f>TrRoad_act!G$20</f>
        <v>2279.5014257618795</v>
      </c>
      <c r="H19" s="37">
        <f>TrRoad_act!H$20</f>
        <v>2443.1998601008399</v>
      </c>
      <c r="I19" s="37">
        <f>TrRoad_act!I$20</f>
        <v>2581.4918531908847</v>
      </c>
      <c r="J19" s="37">
        <f>TrRoad_act!J$20</f>
        <v>2593.8131756908369</v>
      </c>
      <c r="K19" s="37">
        <f>TrRoad_act!K$20</f>
        <v>2506.033691759681</v>
      </c>
      <c r="L19" s="37">
        <f>TrRoad_act!L$20</f>
        <v>2378.4274489392592</v>
      </c>
      <c r="M19" s="37">
        <f>TrRoad_act!M$20</f>
        <v>2329.4249474074259</v>
      </c>
      <c r="N19" s="37">
        <f>TrRoad_act!N$20</f>
        <v>2216.6449434775323</v>
      </c>
      <c r="O19" s="37">
        <f>TrRoad_act!O$20</f>
        <v>2271.9757227580758</v>
      </c>
      <c r="P19" s="37">
        <f>TrRoad_act!P$20</f>
        <v>2215.7453594922345</v>
      </c>
      <c r="Q19" s="37">
        <f>TrRoad_act!Q$20</f>
        <v>2107.296095107778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9538.3101050221703</v>
      </c>
      <c r="C20" s="37">
        <f>TrRoad_act!C$26</f>
        <v>10400.077251727849</v>
      </c>
      <c r="D20" s="37">
        <f>TrRoad_act!D$26</f>
        <v>12080.909362600445</v>
      </c>
      <c r="E20" s="37">
        <f>TrRoad_act!E$26</f>
        <v>13305.998231140269</v>
      </c>
      <c r="F20" s="37">
        <f>TrRoad_act!F$26</f>
        <v>14795.895425678753</v>
      </c>
      <c r="G20" s="37">
        <f>TrRoad_act!G$26</f>
        <v>15612.61907534383</v>
      </c>
      <c r="H20" s="37">
        <f>TrRoad_act!H$26</f>
        <v>15515.330391542724</v>
      </c>
      <c r="I20" s="37">
        <f>TrRoad_act!I$26</f>
        <v>16246.972097592554</v>
      </c>
      <c r="J20" s="37">
        <f>TrRoad_act!J$26</f>
        <v>14847.004373113186</v>
      </c>
      <c r="K20" s="37">
        <f>TrRoad_act!K$26</f>
        <v>9814.2669196335391</v>
      </c>
      <c r="L20" s="37">
        <f>TrRoad_act!L$26</f>
        <v>9655.8252938964197</v>
      </c>
      <c r="M20" s="37">
        <f>TrRoad_act!M$26</f>
        <v>9030.6056411654517</v>
      </c>
      <c r="N20" s="37">
        <f>TrRoad_act!N$26</f>
        <v>8817.0886771555397</v>
      </c>
      <c r="O20" s="37">
        <f>TrRoad_act!O$26</f>
        <v>8566.5636398404386</v>
      </c>
      <c r="P20" s="37">
        <f>TrRoad_act!P$26</f>
        <v>9018.8850097410541</v>
      </c>
      <c r="Q20" s="37">
        <f>TrRoad_act!Q$26</f>
        <v>9230.2770594752164</v>
      </c>
    </row>
    <row r="21" spans="1:17" ht="11.45" customHeight="1" x14ac:dyDescent="0.25">
      <c r="A21" s="19" t="s">
        <v>49</v>
      </c>
      <c r="B21" s="38">
        <f>TrRail_act!B$10</f>
        <v>491.00000000000006</v>
      </c>
      <c r="C21" s="38">
        <f>TrRail_act!C$10</f>
        <v>516</v>
      </c>
      <c r="D21" s="38">
        <f>TrRail_act!D$10</f>
        <v>426.00000000000006</v>
      </c>
      <c r="E21" s="38">
        <f>TrRail_act!E$10</f>
        <v>398</v>
      </c>
      <c r="F21" s="38">
        <f>TrRail_act!F$10</f>
        <v>399.00000000000006</v>
      </c>
      <c r="G21" s="38">
        <f>TrRail_act!G$10</f>
        <v>302.99999999999994</v>
      </c>
      <c r="H21" s="38">
        <f>TrRail_act!H$10</f>
        <v>205</v>
      </c>
      <c r="I21" s="38">
        <f>TrRail_act!I$10</f>
        <v>129</v>
      </c>
      <c r="J21" s="38">
        <f>TrRail_act!J$10</f>
        <v>103</v>
      </c>
      <c r="K21" s="38">
        <f>TrRail_act!K$10</f>
        <v>79.000000000000014</v>
      </c>
      <c r="L21" s="38">
        <f>TrRail_act!L$10</f>
        <v>92</v>
      </c>
      <c r="M21" s="38">
        <f>TrRail_act!M$10</f>
        <v>105</v>
      </c>
      <c r="N21" s="38">
        <f>TrRail_act!N$10</f>
        <v>91</v>
      </c>
      <c r="O21" s="38">
        <f>TrRail_act!O$10</f>
        <v>99.000000000000014</v>
      </c>
      <c r="P21" s="38">
        <f>TrRail_act!P$10</f>
        <v>100</v>
      </c>
      <c r="Q21" s="38">
        <f>TrRail_act!Q$10</f>
        <v>96</v>
      </c>
    </row>
    <row r="22" spans="1:17" ht="11.45" customHeight="1" x14ac:dyDescent="0.25">
      <c r="A22" s="19" t="s">
        <v>48</v>
      </c>
      <c r="B22" s="38">
        <f t="shared" ref="B22:Q22" si="6">B23+B24</f>
        <v>68.572136991325493</v>
      </c>
      <c r="C22" s="38">
        <f t="shared" si="6"/>
        <v>68.200035480245944</v>
      </c>
      <c r="D22" s="38">
        <f t="shared" si="6"/>
        <v>62.723054919070307</v>
      </c>
      <c r="E22" s="38">
        <f t="shared" si="6"/>
        <v>66.716883364050432</v>
      </c>
      <c r="F22" s="38">
        <f t="shared" si="6"/>
        <v>95.691480793171834</v>
      </c>
      <c r="G22" s="38">
        <f t="shared" si="6"/>
        <v>109.86430172821349</v>
      </c>
      <c r="H22" s="38">
        <f t="shared" si="6"/>
        <v>135.692213637783</v>
      </c>
      <c r="I22" s="38">
        <f t="shared" si="6"/>
        <v>143.13532237571673</v>
      </c>
      <c r="J22" s="38">
        <f t="shared" si="6"/>
        <v>133.23498942812134</v>
      </c>
      <c r="K22" s="38">
        <f t="shared" si="6"/>
        <v>108.86093329417919</v>
      </c>
      <c r="L22" s="38">
        <f t="shared" si="6"/>
        <v>127.66614772987531</v>
      </c>
      <c r="M22" s="38">
        <f t="shared" si="6"/>
        <v>118.69458030551772</v>
      </c>
      <c r="N22" s="38">
        <f t="shared" si="6"/>
        <v>139.50892337443838</v>
      </c>
      <c r="O22" s="38">
        <f t="shared" si="6"/>
        <v>149.33354875426073</v>
      </c>
      <c r="P22" s="38">
        <f t="shared" si="6"/>
        <v>174.85309756668579</v>
      </c>
      <c r="Q22" s="38">
        <f t="shared" si="6"/>
        <v>195.71683481772041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23.84794206411112</v>
      </c>
      <c r="C23" s="37">
        <f>TrAvia_act!C$9</f>
        <v>23.405355305364349</v>
      </c>
      <c r="D23" s="37">
        <f>TrAvia_act!D$9</f>
        <v>17.450641398888681</v>
      </c>
      <c r="E23" s="37">
        <f>TrAvia_act!E$9</f>
        <v>18.131663203509529</v>
      </c>
      <c r="F23" s="37">
        <f>TrAvia_act!F$9</f>
        <v>17.894041321661472</v>
      </c>
      <c r="G23" s="37">
        <f>TrAvia_act!G$9</f>
        <v>22.765792486257432</v>
      </c>
      <c r="H23" s="37">
        <f>TrAvia_act!H$9</f>
        <v>27.107260252176882</v>
      </c>
      <c r="I23" s="37">
        <f>TrAvia_act!I$9</f>
        <v>25.523009659359669</v>
      </c>
      <c r="J23" s="37">
        <f>TrAvia_act!J$9</f>
        <v>24.591055331702737</v>
      </c>
      <c r="K23" s="37">
        <f>TrAvia_act!K$9</f>
        <v>22.636831378301398</v>
      </c>
      <c r="L23" s="37">
        <f>TrAvia_act!L$9</f>
        <v>22.495158614425332</v>
      </c>
      <c r="M23" s="37">
        <f>TrAvia_act!M$9</f>
        <v>20.462874313229339</v>
      </c>
      <c r="N23" s="37">
        <f>TrAvia_act!N$9</f>
        <v>20.70353911077585</v>
      </c>
      <c r="O23" s="37">
        <f>TrAvia_act!O$9</f>
        <v>19.633254401330447</v>
      </c>
      <c r="P23" s="37">
        <f>TrAvia_act!P$9</f>
        <v>20.086141596523763</v>
      </c>
      <c r="Q23" s="37">
        <f>TrAvia_act!Q$9</f>
        <v>20.20397934141111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44.724194927214377</v>
      </c>
      <c r="C24" s="37">
        <f>TrAvia_act!C$10</f>
        <v>44.794680174881591</v>
      </c>
      <c r="D24" s="37">
        <f>TrAvia_act!D$10</f>
        <v>45.27241352018163</v>
      </c>
      <c r="E24" s="37">
        <f>TrAvia_act!E$10</f>
        <v>48.585220160540899</v>
      </c>
      <c r="F24" s="37">
        <f>TrAvia_act!F$10</f>
        <v>77.797439471510359</v>
      </c>
      <c r="G24" s="37">
        <f>TrAvia_act!G$10</f>
        <v>87.098509241956052</v>
      </c>
      <c r="H24" s="37">
        <f>TrAvia_act!H$10</f>
        <v>108.58495338560611</v>
      </c>
      <c r="I24" s="37">
        <f>TrAvia_act!I$10</f>
        <v>117.61231271635705</v>
      </c>
      <c r="J24" s="37">
        <f>TrAvia_act!J$10</f>
        <v>108.64393409641859</v>
      </c>
      <c r="K24" s="37">
        <f>TrAvia_act!K$10</f>
        <v>86.224101915877796</v>
      </c>
      <c r="L24" s="37">
        <f>TrAvia_act!L$10</f>
        <v>105.17098911544997</v>
      </c>
      <c r="M24" s="37">
        <f>TrAvia_act!M$10</f>
        <v>98.231705992288383</v>
      </c>
      <c r="N24" s="37">
        <f>TrAvia_act!N$10</f>
        <v>118.80538426366253</v>
      </c>
      <c r="O24" s="37">
        <f>TrAvia_act!O$10</f>
        <v>129.70029435293029</v>
      </c>
      <c r="P24" s="37">
        <f>TrAvia_act!P$10</f>
        <v>154.76695597016203</v>
      </c>
      <c r="Q24" s="37">
        <f>TrAvia_act!Q$10</f>
        <v>175.51285547630931</v>
      </c>
    </row>
    <row r="25" spans="1:17" ht="11.45" customHeight="1" x14ac:dyDescent="0.25">
      <c r="A25" s="19" t="s">
        <v>32</v>
      </c>
      <c r="B25" s="38">
        <f t="shared" ref="B25:Q25" si="7">B26+B27</f>
        <v>1115.269778436666</v>
      </c>
      <c r="C25" s="38">
        <f t="shared" si="7"/>
        <v>1067.7061626836687</v>
      </c>
      <c r="D25" s="38">
        <f t="shared" si="7"/>
        <v>791.40372484774207</v>
      </c>
      <c r="E25" s="38">
        <f t="shared" si="7"/>
        <v>755.62205123257559</v>
      </c>
      <c r="F25" s="38">
        <f t="shared" si="7"/>
        <v>644.40234437515858</v>
      </c>
      <c r="G25" s="38">
        <f t="shared" si="7"/>
        <v>834.07052187728959</v>
      </c>
      <c r="H25" s="38">
        <f t="shared" si="7"/>
        <v>874.50196467557362</v>
      </c>
      <c r="I25" s="38">
        <f t="shared" si="7"/>
        <v>821.96381739594881</v>
      </c>
      <c r="J25" s="38">
        <f t="shared" si="7"/>
        <v>855.3096899849437</v>
      </c>
      <c r="K25" s="38">
        <f t="shared" si="7"/>
        <v>898.57350282337541</v>
      </c>
      <c r="L25" s="38">
        <f t="shared" si="7"/>
        <v>799.95235971481861</v>
      </c>
      <c r="M25" s="38">
        <f t="shared" si="7"/>
        <v>800.06417575467822</v>
      </c>
      <c r="N25" s="38">
        <f t="shared" si="7"/>
        <v>841.01755436472047</v>
      </c>
      <c r="O25" s="38">
        <f t="shared" si="7"/>
        <v>826.27750951389817</v>
      </c>
      <c r="P25" s="38">
        <f t="shared" si="7"/>
        <v>670.70411568947327</v>
      </c>
      <c r="Q25" s="38">
        <f t="shared" si="7"/>
        <v>2133.1080166817874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1115.269778436666</v>
      </c>
      <c r="C26" s="37">
        <f>TrNavi_act!C4</f>
        <v>1067.7061626836687</v>
      </c>
      <c r="D26" s="37">
        <f>TrNavi_act!D4</f>
        <v>791.40372484774207</v>
      </c>
      <c r="E26" s="37">
        <f>TrNavi_act!E4</f>
        <v>755.62205123257559</v>
      </c>
      <c r="F26" s="37">
        <f>TrNavi_act!F4</f>
        <v>644.40234437515858</v>
      </c>
      <c r="G26" s="37">
        <f>TrNavi_act!G4</f>
        <v>834.07052187728959</v>
      </c>
      <c r="H26" s="37">
        <f>TrNavi_act!H4</f>
        <v>874.50196467557362</v>
      </c>
      <c r="I26" s="37">
        <f>TrNavi_act!I4</f>
        <v>821.96381739594881</v>
      </c>
      <c r="J26" s="37">
        <f>TrNavi_act!J4</f>
        <v>855.3096899849437</v>
      </c>
      <c r="K26" s="37">
        <f>TrNavi_act!K4</f>
        <v>898.57350282337541</v>
      </c>
      <c r="L26" s="37">
        <f>TrNavi_act!L4</f>
        <v>799.95235971481861</v>
      </c>
      <c r="M26" s="37">
        <f>TrNavi_act!M4</f>
        <v>800.06417575467822</v>
      </c>
      <c r="N26" s="37">
        <f>TrNavi_act!N4</f>
        <v>841.01755436472047</v>
      </c>
      <c r="O26" s="37">
        <f>TrNavi_act!O4</f>
        <v>826.27750951389817</v>
      </c>
      <c r="P26" s="37">
        <f>TrNavi_act!P4</f>
        <v>670.70411568947327</v>
      </c>
      <c r="Q26" s="37">
        <f>TrNavi_act!Q4</f>
        <v>2133.1080166817874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4084.6384424670523</v>
      </c>
      <c r="C29" s="41">
        <f t="shared" si="8"/>
        <v>4360.1233700000003</v>
      </c>
      <c r="D29" s="41">
        <f t="shared" si="8"/>
        <v>4472.3903399999999</v>
      </c>
      <c r="E29" s="41">
        <f t="shared" si="8"/>
        <v>4514.4306299999998</v>
      </c>
      <c r="F29" s="41">
        <f t="shared" si="8"/>
        <v>4691.2309999999998</v>
      </c>
      <c r="G29" s="41">
        <f t="shared" si="8"/>
        <v>5081.6770503171829</v>
      </c>
      <c r="H29" s="41">
        <f t="shared" si="8"/>
        <v>5460.7315499999995</v>
      </c>
      <c r="I29" s="41">
        <f t="shared" si="8"/>
        <v>5840.2287900000001</v>
      </c>
      <c r="J29" s="41">
        <f t="shared" si="8"/>
        <v>5527.9463843273952</v>
      </c>
      <c r="K29" s="41">
        <f t="shared" si="8"/>
        <v>4746.0308931161453</v>
      </c>
      <c r="L29" s="41">
        <f t="shared" si="8"/>
        <v>4715.0699267730051</v>
      </c>
      <c r="M29" s="41">
        <f t="shared" si="8"/>
        <v>4315.4688232363233</v>
      </c>
      <c r="N29" s="41">
        <f t="shared" si="8"/>
        <v>4109.1291956005571</v>
      </c>
      <c r="O29" s="41">
        <f t="shared" si="8"/>
        <v>4212.9941424608769</v>
      </c>
      <c r="P29" s="41">
        <f t="shared" si="8"/>
        <v>4475.2741220810321</v>
      </c>
      <c r="Q29" s="41">
        <f t="shared" si="8"/>
        <v>4624.6510844995464</v>
      </c>
    </row>
    <row r="30" spans="1:17" ht="11.45" customHeight="1" x14ac:dyDescent="0.25">
      <c r="A30" s="25" t="s">
        <v>39</v>
      </c>
      <c r="B30" s="40">
        <f t="shared" ref="B30:Q30" si="9">B31+B35+B39</f>
        <v>2671.0017274740985</v>
      </c>
      <c r="C30" s="40">
        <f t="shared" si="9"/>
        <v>2869.8562719037332</v>
      </c>
      <c r="D30" s="40">
        <f t="shared" si="9"/>
        <v>2963.6527965860628</v>
      </c>
      <c r="E30" s="40">
        <f t="shared" si="9"/>
        <v>2967.5555859614406</v>
      </c>
      <c r="F30" s="40">
        <f t="shared" si="9"/>
        <v>3009.4197192129554</v>
      </c>
      <c r="G30" s="40">
        <f t="shared" si="9"/>
        <v>3312.0198196709889</v>
      </c>
      <c r="H30" s="40">
        <f t="shared" si="9"/>
        <v>3574.3136177032311</v>
      </c>
      <c r="I30" s="40">
        <f t="shared" si="9"/>
        <v>3729.3994363955244</v>
      </c>
      <c r="J30" s="40">
        <f t="shared" si="9"/>
        <v>3644.8617189398828</v>
      </c>
      <c r="K30" s="40">
        <f t="shared" si="9"/>
        <v>3181.5854422618859</v>
      </c>
      <c r="L30" s="40">
        <f t="shared" si="9"/>
        <v>3285.8201410468973</v>
      </c>
      <c r="M30" s="40">
        <f t="shared" si="9"/>
        <v>3073.3635255727932</v>
      </c>
      <c r="N30" s="40">
        <f t="shared" si="9"/>
        <v>2908.1670971543954</v>
      </c>
      <c r="O30" s="40">
        <f t="shared" si="9"/>
        <v>2969.2213102017431</v>
      </c>
      <c r="P30" s="40">
        <f t="shared" si="9"/>
        <v>3151.1831954730392</v>
      </c>
      <c r="Q30" s="40">
        <f t="shared" si="9"/>
        <v>3239.309642017296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2022.2094382515534</v>
      </c>
      <c r="C31" s="39">
        <f t="shared" si="10"/>
        <v>2097.0338534092916</v>
      </c>
      <c r="D31" s="39">
        <f t="shared" si="10"/>
        <v>2137.7938209953927</v>
      </c>
      <c r="E31" s="39">
        <f t="shared" si="10"/>
        <v>2158.3127291573724</v>
      </c>
      <c r="F31" s="39">
        <f t="shared" si="10"/>
        <v>2242.3249269044691</v>
      </c>
      <c r="G31" s="39">
        <f t="shared" si="10"/>
        <v>2428.1721109372806</v>
      </c>
      <c r="H31" s="39">
        <f t="shared" si="10"/>
        <v>2657.034149416389</v>
      </c>
      <c r="I31" s="39">
        <f t="shared" si="10"/>
        <v>2656.0413055517861</v>
      </c>
      <c r="J31" s="39">
        <f t="shared" si="10"/>
        <v>2641.6571764739892</v>
      </c>
      <c r="K31" s="39">
        <f t="shared" si="10"/>
        <v>2548.6877224306177</v>
      </c>
      <c r="L31" s="39">
        <f t="shared" si="10"/>
        <v>2489.9517637752651</v>
      </c>
      <c r="M31" s="39">
        <f t="shared" si="10"/>
        <v>2342.5509837673321</v>
      </c>
      <c r="N31" s="39">
        <f t="shared" si="10"/>
        <v>2289.0045540995129</v>
      </c>
      <c r="O31" s="39">
        <f t="shared" si="10"/>
        <v>2291.013737290853</v>
      </c>
      <c r="P31" s="39">
        <f t="shared" si="10"/>
        <v>2375.8229618186897</v>
      </c>
      <c r="Q31" s="39">
        <f t="shared" si="10"/>
        <v>2375.2012686203057</v>
      </c>
    </row>
    <row r="32" spans="1:17" ht="11.45" customHeight="1" x14ac:dyDescent="0.25">
      <c r="A32" s="17" t="str">
        <f>$A$6</f>
        <v>Powered 2-wheelers</v>
      </c>
      <c r="B32" s="37">
        <f>TrRoad_ene!B$19</f>
        <v>4.1965239352399841</v>
      </c>
      <c r="C32" s="37">
        <f>TrRoad_ene!C$19</f>
        <v>4.5001379761155906</v>
      </c>
      <c r="D32" s="37">
        <f>TrRoad_ene!D$19</f>
        <v>4.4521505437409203</v>
      </c>
      <c r="E32" s="37">
        <f>TrRoad_ene!E$19</f>
        <v>4.7560563318876712</v>
      </c>
      <c r="F32" s="37">
        <f>TrRoad_ene!F$19</f>
        <v>4.6005945182242201</v>
      </c>
      <c r="G32" s="37">
        <f>TrRoad_ene!G$19</f>
        <v>5.6430879540435051</v>
      </c>
      <c r="H32" s="37">
        <f>TrRoad_ene!H$19</f>
        <v>5.5432830473696706</v>
      </c>
      <c r="I32" s="37">
        <f>TrRoad_ene!I$19</f>
        <v>5.5614265913133094</v>
      </c>
      <c r="J32" s="37">
        <f>TrRoad_ene!J$19</f>
        <v>5.8968998584992711</v>
      </c>
      <c r="K32" s="37">
        <f>TrRoad_ene!K$19</f>
        <v>5.4214636529279225</v>
      </c>
      <c r="L32" s="37">
        <f>TrRoad_ene!L$19</f>
        <v>4.7623162831192207</v>
      </c>
      <c r="M32" s="37">
        <f>TrRoad_ene!M$19</f>
        <v>4.3685933225681755</v>
      </c>
      <c r="N32" s="37">
        <f>TrRoad_ene!N$19</f>
        <v>3.8628677177539963</v>
      </c>
      <c r="O32" s="37">
        <f>TrRoad_ene!O$19</f>
        <v>3.8065269476572725</v>
      </c>
      <c r="P32" s="37">
        <f>TrRoad_ene!P$19</f>
        <v>4.3810676470427747</v>
      </c>
      <c r="Q32" s="37">
        <f>TrRoad_ene!Q$19</f>
        <v>4.1686154293142117</v>
      </c>
    </row>
    <row r="33" spans="1:17" ht="11.45" customHeight="1" x14ac:dyDescent="0.25">
      <c r="A33" s="17" t="str">
        <f>$A$7</f>
        <v>Passenger cars</v>
      </c>
      <c r="B33" s="37">
        <f>TrRoad_ene!B$21</f>
        <v>1877.9656575337244</v>
      </c>
      <c r="C33" s="37">
        <f>TrRoad_ene!C$21</f>
        <v>1951.0390881348549</v>
      </c>
      <c r="D33" s="37">
        <f>TrRoad_ene!D$21</f>
        <v>1989.8060515275677</v>
      </c>
      <c r="E33" s="37">
        <f>TrRoad_ene!E$21</f>
        <v>2003.4024828382096</v>
      </c>
      <c r="F33" s="37">
        <f>TrRoad_ene!F$21</f>
        <v>2083.1609018375489</v>
      </c>
      <c r="G33" s="37">
        <f>TrRoad_ene!G$21</f>
        <v>2263.0802156286709</v>
      </c>
      <c r="H33" s="37">
        <f>TrRoad_ene!H$21</f>
        <v>2482.3751170742448</v>
      </c>
      <c r="I33" s="37">
        <f>TrRoad_ene!I$21</f>
        <v>2471.67992544442</v>
      </c>
      <c r="J33" s="37">
        <f>TrRoad_ene!J$21</f>
        <v>2446.2939941698332</v>
      </c>
      <c r="K33" s="37">
        <f>TrRoad_ene!K$21</f>
        <v>2356.7949652474335</v>
      </c>
      <c r="L33" s="37">
        <f>TrRoad_ene!L$21</f>
        <v>2304.3325996806179</v>
      </c>
      <c r="M33" s="37">
        <f>TrRoad_ene!M$21</f>
        <v>2156.3988164532375</v>
      </c>
      <c r="N33" s="37">
        <f>TrRoad_ene!N$21</f>
        <v>2103.6136747377163</v>
      </c>
      <c r="O33" s="37">
        <f>TrRoad_ene!O$21</f>
        <v>2098.6975080652082</v>
      </c>
      <c r="P33" s="37">
        <f>TrRoad_ene!P$21</f>
        <v>2174.1945976911552</v>
      </c>
      <c r="Q33" s="37">
        <f>TrRoad_ene!Q$21</f>
        <v>2162.9246204499505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140.04725678258876</v>
      </c>
      <c r="C34" s="37">
        <f>TrRoad_ene!C$33</f>
        <v>141.49462729832092</v>
      </c>
      <c r="D34" s="37">
        <f>TrRoad_ene!D$33</f>
        <v>143.53561892408379</v>
      </c>
      <c r="E34" s="37">
        <f>TrRoad_ene!E$33</f>
        <v>150.15418998727495</v>
      </c>
      <c r="F34" s="37">
        <f>TrRoad_ene!F$33</f>
        <v>154.56343054869612</v>
      </c>
      <c r="G34" s="37">
        <f>TrRoad_ene!G$33</f>
        <v>159.44880735456647</v>
      </c>
      <c r="H34" s="37">
        <f>TrRoad_ene!H$33</f>
        <v>169.11574929477464</v>
      </c>
      <c r="I34" s="37">
        <f>TrRoad_ene!I$33</f>
        <v>178.79995351605274</v>
      </c>
      <c r="J34" s="37">
        <f>TrRoad_ene!J$33</f>
        <v>189.46628244565659</v>
      </c>
      <c r="K34" s="37">
        <f>TrRoad_ene!K$33</f>
        <v>186.47129353025639</v>
      </c>
      <c r="L34" s="37">
        <f>TrRoad_ene!L$33</f>
        <v>180.85684781152821</v>
      </c>
      <c r="M34" s="37">
        <f>TrRoad_ene!M$33</f>
        <v>181.78357399152617</v>
      </c>
      <c r="N34" s="37">
        <f>TrRoad_ene!N$33</f>
        <v>181.52801164404281</v>
      </c>
      <c r="O34" s="37">
        <f>TrRoad_ene!O$33</f>
        <v>188.50970227798743</v>
      </c>
      <c r="P34" s="37">
        <f>TrRoad_ene!P$33</f>
        <v>197.24729648049166</v>
      </c>
      <c r="Q34" s="37">
        <f>TrRoad_ene!Q$33</f>
        <v>208.10803274104077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35.103436964746834</v>
      </c>
      <c r="C35" s="38">
        <f t="shared" si="11"/>
        <v>33.465895050027655</v>
      </c>
      <c r="D35" s="38">
        <f t="shared" si="11"/>
        <v>36.378875799577834</v>
      </c>
      <c r="E35" s="38">
        <f t="shared" si="11"/>
        <v>37.445528955293774</v>
      </c>
      <c r="F35" s="38">
        <f t="shared" si="11"/>
        <v>37.875234463700721</v>
      </c>
      <c r="G35" s="38">
        <f t="shared" si="11"/>
        <v>41.01659716361538</v>
      </c>
      <c r="H35" s="38">
        <f t="shared" si="11"/>
        <v>44.436893223953639</v>
      </c>
      <c r="I35" s="38">
        <f t="shared" si="11"/>
        <v>47.113213206656681</v>
      </c>
      <c r="J35" s="38">
        <f t="shared" si="11"/>
        <v>46.740619844647462</v>
      </c>
      <c r="K35" s="38">
        <f t="shared" si="11"/>
        <v>44.307822147244536</v>
      </c>
      <c r="L35" s="38">
        <f t="shared" si="11"/>
        <v>44.207329957356272</v>
      </c>
      <c r="M35" s="38">
        <f t="shared" si="11"/>
        <v>43.949199301198981</v>
      </c>
      <c r="N35" s="38">
        <f t="shared" si="11"/>
        <v>44.16181708401151</v>
      </c>
      <c r="O35" s="38">
        <f t="shared" si="11"/>
        <v>43.846536930029259</v>
      </c>
      <c r="P35" s="38">
        <f t="shared" si="11"/>
        <v>43.527186955032576</v>
      </c>
      <c r="Q35" s="38">
        <f t="shared" si="11"/>
        <v>38.575454290937635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0</v>
      </c>
      <c r="C36" s="37">
        <f>TrRail_ene!C$18</f>
        <v>0</v>
      </c>
      <c r="D36" s="37">
        <f>TrRail_ene!D$18</f>
        <v>0</v>
      </c>
      <c r="E36" s="37">
        <f>TrRail_ene!E$18</f>
        <v>0</v>
      </c>
      <c r="F36" s="37">
        <f>TrRail_ene!F$18</f>
        <v>0.34037056377964314</v>
      </c>
      <c r="G36" s="37">
        <f>TrRail_ene!G$18</f>
        <v>0.73001704855637595</v>
      </c>
      <c r="H36" s="37">
        <f>TrRail_ene!H$18</f>
        <v>0.7419016942290364</v>
      </c>
      <c r="I36" s="37">
        <f>TrRail_ene!I$18</f>
        <v>1.1137048456226104</v>
      </c>
      <c r="J36" s="37">
        <f>TrRail_ene!J$18</f>
        <v>0.87517063986724541</v>
      </c>
      <c r="K36" s="37">
        <f>TrRail_ene!K$18</f>
        <v>0.8402840052435524</v>
      </c>
      <c r="L36" s="37">
        <f>TrRail_ene!L$18</f>
        <v>0.82990877478030856</v>
      </c>
      <c r="M36" s="37">
        <f>TrRail_ene!M$18</f>
        <v>0.85916892227183639</v>
      </c>
      <c r="N36" s="37">
        <f>TrRail_ene!N$18</f>
        <v>0.87946991442474631</v>
      </c>
      <c r="O36" s="37">
        <f>TrRail_ene!O$18</f>
        <v>0.89638523363167677</v>
      </c>
      <c r="P36" s="37">
        <f>TrRail_ene!P$18</f>
        <v>0.91361145499510354</v>
      </c>
      <c r="Q36" s="37">
        <f>TrRail_ene!Q$18</f>
        <v>0.98517851155040137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35.103436964746834</v>
      </c>
      <c r="C37" s="37">
        <f>TrRail_ene!C$19</f>
        <v>33.465895050027655</v>
      </c>
      <c r="D37" s="37">
        <f>TrRail_ene!D$19</f>
        <v>36.378875799577834</v>
      </c>
      <c r="E37" s="37">
        <f>TrRail_ene!E$19</f>
        <v>37.445528955293774</v>
      </c>
      <c r="F37" s="37">
        <f>TrRail_ene!F$19</f>
        <v>37.534863899921078</v>
      </c>
      <c r="G37" s="37">
        <f>TrRail_ene!G$19</f>
        <v>40.286580115059003</v>
      </c>
      <c r="H37" s="37">
        <f>TrRail_ene!H$19</f>
        <v>43.694991529724604</v>
      </c>
      <c r="I37" s="37">
        <f>TrRail_ene!I$19</f>
        <v>45.999508361034074</v>
      </c>
      <c r="J37" s="37">
        <f>TrRail_ene!J$19</f>
        <v>45.865449204780219</v>
      </c>
      <c r="K37" s="37">
        <f>TrRail_ene!K$19</f>
        <v>43.467538142000983</v>
      </c>
      <c r="L37" s="37">
        <f>TrRail_ene!L$19</f>
        <v>43.377421182575965</v>
      </c>
      <c r="M37" s="37">
        <f>TrRail_ene!M$19</f>
        <v>43.090030378927146</v>
      </c>
      <c r="N37" s="37">
        <f>TrRail_ene!N$19</f>
        <v>43.282347169586764</v>
      </c>
      <c r="O37" s="37">
        <f>TrRail_ene!O$19</f>
        <v>42.950151696397583</v>
      </c>
      <c r="P37" s="37">
        <f>TrRail_ene!P$19</f>
        <v>42.61357550003747</v>
      </c>
      <c r="Q37" s="37">
        <f>TrRail_ene!Q$19</f>
        <v>37.590275779387234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613.68885225779832</v>
      </c>
      <c r="C39" s="38">
        <f t="shared" si="12"/>
        <v>739.35652344441405</v>
      </c>
      <c r="D39" s="38">
        <f t="shared" si="12"/>
        <v>789.48009979109213</v>
      </c>
      <c r="E39" s="38">
        <f t="shared" si="12"/>
        <v>771.79732784877433</v>
      </c>
      <c r="F39" s="38">
        <f t="shared" si="12"/>
        <v>729.21955784478598</v>
      </c>
      <c r="G39" s="38">
        <f t="shared" si="12"/>
        <v>842.83111157009307</v>
      </c>
      <c r="H39" s="38">
        <f t="shared" si="12"/>
        <v>872.8425750628885</v>
      </c>
      <c r="I39" s="38">
        <f t="shared" si="12"/>
        <v>1026.2449176370817</v>
      </c>
      <c r="J39" s="38">
        <f t="shared" si="12"/>
        <v>956.46392262124596</v>
      </c>
      <c r="K39" s="38">
        <f t="shared" si="12"/>
        <v>588.58989768402353</v>
      </c>
      <c r="L39" s="38">
        <f t="shared" si="12"/>
        <v>751.66104731427606</v>
      </c>
      <c r="M39" s="38">
        <f t="shared" si="12"/>
        <v>686.86334250426194</v>
      </c>
      <c r="N39" s="38">
        <f t="shared" si="12"/>
        <v>575.00072597087103</v>
      </c>
      <c r="O39" s="38">
        <f t="shared" si="12"/>
        <v>634.36103598086106</v>
      </c>
      <c r="P39" s="38">
        <f t="shared" si="12"/>
        <v>731.83304669931704</v>
      </c>
      <c r="Q39" s="38">
        <f t="shared" si="12"/>
        <v>825.53291910605265</v>
      </c>
    </row>
    <row r="40" spans="1:17" ht="11.45" customHeight="1" x14ac:dyDescent="0.25">
      <c r="A40" s="17" t="str">
        <f>$A$14</f>
        <v>Domestic</v>
      </c>
      <c r="B40" s="37">
        <f>TrAvia_ene!B$9</f>
        <v>12.274158992675414</v>
      </c>
      <c r="C40" s="37">
        <f>TrAvia_ene!C$9</f>
        <v>14.304499999999999</v>
      </c>
      <c r="D40" s="37">
        <f>TrAvia_ene!D$9</f>
        <v>14.504060000000004</v>
      </c>
      <c r="E40" s="37">
        <f>TrAvia_ene!E$9</f>
        <v>12.8988</v>
      </c>
      <c r="F40" s="37">
        <f>TrAvia_ene!F$9</f>
        <v>11.806439999999995</v>
      </c>
      <c r="G40" s="37">
        <f>TrAvia_ene!G$9</f>
        <v>14.851586403380209</v>
      </c>
      <c r="H40" s="37">
        <f>TrAvia_ene!H$9</f>
        <v>20.405339999999999</v>
      </c>
      <c r="I40" s="37">
        <f>TrAvia_ene!I$9</f>
        <v>17.999580000000002</v>
      </c>
      <c r="J40" s="37">
        <f>TrAvia_ene!J$9</f>
        <v>14.500359999999997</v>
      </c>
      <c r="K40" s="37">
        <f>TrAvia_ene!K$9</f>
        <v>10.895109999999997</v>
      </c>
      <c r="L40" s="37">
        <f>TrAvia_ene!L$9</f>
        <v>9.3705336613045986</v>
      </c>
      <c r="M40" s="37">
        <f>TrAvia_ene!M$9</f>
        <v>2.7551131521055607</v>
      </c>
      <c r="N40" s="37">
        <f>TrAvia_ene!N$9</f>
        <v>1.3548813212532542</v>
      </c>
      <c r="O40" s="37">
        <f>TrAvia_ene!O$9</f>
        <v>1.5550927468133702</v>
      </c>
      <c r="P40" s="37">
        <f>TrAvia_ene!P$9</f>
        <v>1.4550949664317767</v>
      </c>
      <c r="Q40" s="37">
        <f>TrAvia_ene!Q$9</f>
        <v>1.5550313361994712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453.62784686039811</v>
      </c>
      <c r="C41" s="37">
        <f>TrAvia_ene!C$10</f>
        <v>522.0942069241745</v>
      </c>
      <c r="D41" s="37">
        <f>TrAvia_ene!D$10</f>
        <v>550.85262282435428</v>
      </c>
      <c r="E41" s="37">
        <f>TrAvia_ene!E$10</f>
        <v>559.94230947903839</v>
      </c>
      <c r="F41" s="37">
        <f>TrAvia_ene!F$10</f>
        <v>533.25901426882888</v>
      </c>
      <c r="G41" s="37">
        <f>TrAvia_ene!G$10</f>
        <v>635.70963643736695</v>
      </c>
      <c r="H41" s="37">
        <f>TrAvia_ene!H$10</f>
        <v>654.76276518498059</v>
      </c>
      <c r="I41" s="37">
        <f>TrAvia_ene!I$10</f>
        <v>768.42563656011043</v>
      </c>
      <c r="J41" s="37">
        <f>TrAvia_ene!J$10</f>
        <v>724.59109413845272</v>
      </c>
      <c r="K41" s="37">
        <f>TrAvia_ene!K$10</f>
        <v>501.01749660802443</v>
      </c>
      <c r="L41" s="37">
        <f>TrAvia_ene!L$10</f>
        <v>573.03533885371235</v>
      </c>
      <c r="M41" s="37">
        <f>TrAvia_ene!M$10</f>
        <v>526.57745940284462</v>
      </c>
      <c r="N41" s="37">
        <f>TrAvia_ene!N$10</f>
        <v>436.98930367416096</v>
      </c>
      <c r="O41" s="37">
        <f>TrAvia_ene!O$10</f>
        <v>473.41717681442481</v>
      </c>
      <c r="P41" s="37">
        <f>TrAvia_ene!P$10</f>
        <v>533.23889160372096</v>
      </c>
      <c r="Q41" s="37">
        <f>TrAvia_ene!Q$10</f>
        <v>587.21701441430935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147.7868464047248</v>
      </c>
      <c r="C42" s="37">
        <f>TrAvia_ene!C$11</f>
        <v>202.95781652023962</v>
      </c>
      <c r="D42" s="37">
        <f>TrAvia_ene!D$11</f>
        <v>224.12341696673789</v>
      </c>
      <c r="E42" s="37">
        <f>TrAvia_ene!E$11</f>
        <v>198.95621836973595</v>
      </c>
      <c r="F42" s="37">
        <f>TrAvia_ene!F$11</f>
        <v>184.15410357595718</v>
      </c>
      <c r="G42" s="37">
        <f>TrAvia_ene!G$11</f>
        <v>192.26988872934595</v>
      </c>
      <c r="H42" s="37">
        <f>TrAvia_ene!H$11</f>
        <v>197.67446987790782</v>
      </c>
      <c r="I42" s="37">
        <f>TrAvia_ene!I$11</f>
        <v>239.8197010769712</v>
      </c>
      <c r="J42" s="37">
        <f>TrAvia_ene!J$11</f>
        <v>217.37246848279324</v>
      </c>
      <c r="K42" s="37">
        <f>TrAvia_ene!K$11</f>
        <v>76.677291075999079</v>
      </c>
      <c r="L42" s="37">
        <f>TrAvia_ene!L$11</f>
        <v>169.25517479925909</v>
      </c>
      <c r="M42" s="37">
        <f>TrAvia_ene!M$11</f>
        <v>157.53076994931175</v>
      </c>
      <c r="N42" s="37">
        <f>TrAvia_ene!N$11</f>
        <v>136.65654097545683</v>
      </c>
      <c r="O42" s="37">
        <f>TrAvia_ene!O$11</f>
        <v>159.3887664196229</v>
      </c>
      <c r="P42" s="37">
        <f>TrAvia_ene!P$11</f>
        <v>197.13906012916425</v>
      </c>
      <c r="Q42" s="37">
        <f>TrAvia_ene!Q$11</f>
        <v>236.76087335554385</v>
      </c>
    </row>
    <row r="43" spans="1:17" ht="11.45" customHeight="1" x14ac:dyDescent="0.25">
      <c r="A43" s="25" t="s">
        <v>18</v>
      </c>
      <c r="B43" s="40">
        <f t="shared" ref="B43:Q43" si="13">B44+B47+B48+B51</f>
        <v>1413.636714992954</v>
      </c>
      <c r="C43" s="40">
        <f t="shared" si="13"/>
        <v>1490.2670980962671</v>
      </c>
      <c r="D43" s="40">
        <f t="shared" si="13"/>
        <v>1508.7375434139376</v>
      </c>
      <c r="E43" s="40">
        <f t="shared" si="13"/>
        <v>1546.8750440385593</v>
      </c>
      <c r="F43" s="40">
        <f t="shared" si="13"/>
        <v>1681.8112807870439</v>
      </c>
      <c r="G43" s="40">
        <f t="shared" si="13"/>
        <v>1769.6572306461942</v>
      </c>
      <c r="H43" s="40">
        <f t="shared" si="13"/>
        <v>1886.4179322967686</v>
      </c>
      <c r="I43" s="40">
        <f t="shared" si="13"/>
        <v>2110.8293536044757</v>
      </c>
      <c r="J43" s="40">
        <f t="shared" si="13"/>
        <v>1883.0846653875126</v>
      </c>
      <c r="K43" s="40">
        <f t="shared" si="13"/>
        <v>1564.445450854259</v>
      </c>
      <c r="L43" s="40">
        <f t="shared" si="13"/>
        <v>1429.249785726108</v>
      </c>
      <c r="M43" s="40">
        <f t="shared" si="13"/>
        <v>1242.1052976635303</v>
      </c>
      <c r="N43" s="40">
        <f t="shared" si="13"/>
        <v>1200.9620984461612</v>
      </c>
      <c r="O43" s="40">
        <f t="shared" si="13"/>
        <v>1243.7728322591338</v>
      </c>
      <c r="P43" s="40">
        <f t="shared" si="13"/>
        <v>1324.0909266079932</v>
      </c>
      <c r="Q43" s="40">
        <f t="shared" si="13"/>
        <v>1385.3414424822504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1365.0219561275287</v>
      </c>
      <c r="C44" s="39">
        <f t="shared" si="14"/>
        <v>1444.0044565907087</v>
      </c>
      <c r="D44" s="39">
        <f t="shared" si="14"/>
        <v>1471.4161590046076</v>
      </c>
      <c r="E44" s="39">
        <f t="shared" si="14"/>
        <v>1510.8356008426276</v>
      </c>
      <c r="F44" s="39">
        <f t="shared" si="14"/>
        <v>1643.3319330955308</v>
      </c>
      <c r="G44" s="39">
        <f t="shared" si="14"/>
        <v>1728.2054293732172</v>
      </c>
      <c r="H44" s="39">
        <f t="shared" si="14"/>
        <v>1836.1296505836108</v>
      </c>
      <c r="I44" s="39">
        <f t="shared" si="14"/>
        <v>2060.3015544482141</v>
      </c>
      <c r="J44" s="39">
        <f t="shared" si="14"/>
        <v>1836.988297853406</v>
      </c>
      <c r="K44" s="39">
        <f t="shared" si="14"/>
        <v>1528.7322306855267</v>
      </c>
      <c r="L44" s="39">
        <f t="shared" si="14"/>
        <v>1390.706837040565</v>
      </c>
      <c r="M44" s="39">
        <f t="shared" si="14"/>
        <v>1206.0128939499846</v>
      </c>
      <c r="N44" s="39">
        <f t="shared" si="14"/>
        <v>1165.9484365140108</v>
      </c>
      <c r="O44" s="39">
        <f t="shared" si="14"/>
        <v>1206.9298073578484</v>
      </c>
      <c r="P44" s="39">
        <f t="shared" si="14"/>
        <v>1289.3874281315243</v>
      </c>
      <c r="Q44" s="39">
        <f t="shared" si="14"/>
        <v>1291.4786775397488</v>
      </c>
    </row>
    <row r="45" spans="1:17" ht="11.45" customHeight="1" x14ac:dyDescent="0.25">
      <c r="A45" s="17" t="str">
        <f>$A$19</f>
        <v>Light duty vehicles</v>
      </c>
      <c r="B45" s="37">
        <f>TrRoad_ene!B$43</f>
        <v>392.93588822435339</v>
      </c>
      <c r="C45" s="37">
        <f>TrRoad_ene!C$43</f>
        <v>408.3009968504964</v>
      </c>
      <c r="D45" s="37">
        <f>TrRoad_ene!D$43</f>
        <v>429.43256823375964</v>
      </c>
      <c r="E45" s="37">
        <f>TrRoad_ene!E$43</f>
        <v>453.19211284050687</v>
      </c>
      <c r="F45" s="37">
        <f>TrRoad_ene!F$43</f>
        <v>485.12209692652897</v>
      </c>
      <c r="G45" s="37">
        <f>TrRoad_ene!G$43</f>
        <v>511.21569296096419</v>
      </c>
      <c r="H45" s="37">
        <f>TrRoad_ene!H$43</f>
        <v>547.54196925346753</v>
      </c>
      <c r="I45" s="37">
        <f>TrRoad_ene!I$43</f>
        <v>577.56820593307498</v>
      </c>
      <c r="J45" s="37">
        <f>TrRoad_ene!J$43</f>
        <v>559.39080496883923</v>
      </c>
      <c r="K45" s="37">
        <f>TrRoad_ene!K$43</f>
        <v>525.39033719117469</v>
      </c>
      <c r="L45" s="37">
        <f>TrRoad_ene!L$43</f>
        <v>486.01484739500654</v>
      </c>
      <c r="M45" s="37">
        <f>TrRoad_ene!M$43</f>
        <v>476.58000865804627</v>
      </c>
      <c r="N45" s="37">
        <f>TrRoad_ene!N$43</f>
        <v>445.18747305267783</v>
      </c>
      <c r="O45" s="37">
        <f>TrRoad_ene!O$43</f>
        <v>456.82647916660193</v>
      </c>
      <c r="P45" s="37">
        <f>TrRoad_ene!P$43</f>
        <v>445.99631966542768</v>
      </c>
      <c r="Q45" s="37">
        <f>TrRoad_ene!Q$43</f>
        <v>432.54849606758131</v>
      </c>
    </row>
    <row r="46" spans="1:17" ht="11.45" customHeight="1" x14ac:dyDescent="0.25">
      <c r="A46" s="17" t="str">
        <f>$A$20</f>
        <v>Heavy duty vehicles</v>
      </c>
      <c r="B46" s="37">
        <f>TrRoad_ene!B$52</f>
        <v>972.08606790317526</v>
      </c>
      <c r="C46" s="37">
        <f>TrRoad_ene!C$52</f>
        <v>1035.7034597402123</v>
      </c>
      <c r="D46" s="37">
        <f>TrRoad_ene!D$52</f>
        <v>1041.983590770848</v>
      </c>
      <c r="E46" s="37">
        <f>TrRoad_ene!E$52</f>
        <v>1057.6434880021209</v>
      </c>
      <c r="F46" s="37">
        <f>TrRoad_ene!F$52</f>
        <v>1158.2098361690018</v>
      </c>
      <c r="G46" s="37">
        <f>TrRoad_ene!G$52</f>
        <v>1216.989736412253</v>
      </c>
      <c r="H46" s="37">
        <f>TrRoad_ene!H$52</f>
        <v>1288.5876813301434</v>
      </c>
      <c r="I46" s="37">
        <f>TrRoad_ene!I$52</f>
        <v>1482.7333485151394</v>
      </c>
      <c r="J46" s="37">
        <f>TrRoad_ene!J$52</f>
        <v>1277.5974928845667</v>
      </c>
      <c r="K46" s="37">
        <f>TrRoad_ene!K$52</f>
        <v>1003.341893494352</v>
      </c>
      <c r="L46" s="37">
        <f>TrRoad_ene!L$52</f>
        <v>904.69198964555858</v>
      </c>
      <c r="M46" s="37">
        <f>TrRoad_ene!M$52</f>
        <v>729.43288529193842</v>
      </c>
      <c r="N46" s="37">
        <f>TrRoad_ene!N$52</f>
        <v>720.76096346133306</v>
      </c>
      <c r="O46" s="37">
        <f>TrRoad_ene!O$52</f>
        <v>750.10332819124642</v>
      </c>
      <c r="P46" s="37">
        <f>TrRoad_ene!P$52</f>
        <v>843.39110846609663</v>
      </c>
      <c r="Q46" s="37">
        <f>TrRoad_ene!Q$52</f>
        <v>858.93018147216753</v>
      </c>
    </row>
    <row r="47" spans="1:17" ht="11.45" customHeight="1" x14ac:dyDescent="0.25">
      <c r="A47" s="19" t="str">
        <f>$A$21</f>
        <v>Rail transport</v>
      </c>
      <c r="B47" s="38">
        <f>TrRail_ene!B$23</f>
        <v>7.4827828236460965</v>
      </c>
      <c r="C47" s="38">
        <f>TrRail_ene!C$23</f>
        <v>9.1291649499723455</v>
      </c>
      <c r="D47" s="38">
        <f>TrRail_ene!D$23</f>
        <v>5.9220542004221697</v>
      </c>
      <c r="E47" s="38">
        <f>TrRail_ene!E$23</f>
        <v>5.953581044706227</v>
      </c>
      <c r="F47" s="38">
        <f>TrRail_ene!F$23</f>
        <v>5.8239455362992816</v>
      </c>
      <c r="G47" s="38">
        <f>TrRail_ene!G$23</f>
        <v>4.3879778400116898</v>
      </c>
      <c r="H47" s="38">
        <f>TrRail_ene!H$23</f>
        <v>2.8618867760463642</v>
      </c>
      <c r="I47" s="38">
        <f>TrRail_ene!I$23</f>
        <v>1.7864067933433205</v>
      </c>
      <c r="J47" s="38">
        <f>TrRail_ene!J$23</f>
        <v>1.3484901553525341</v>
      </c>
      <c r="K47" s="38">
        <f>TrRail_ene!K$23</f>
        <v>0.90264785275546522</v>
      </c>
      <c r="L47" s="38">
        <f>TrRail_ene!L$23</f>
        <v>1.1255013670480383</v>
      </c>
      <c r="M47" s="38">
        <f>TrRail_ene!M$23</f>
        <v>1.2883315045614852</v>
      </c>
      <c r="N47" s="38">
        <f>TrRail_ene!N$23</f>
        <v>1.076395888220087</v>
      </c>
      <c r="O47" s="38">
        <f>TrRail_ene!O$23</f>
        <v>1.1494243583033557</v>
      </c>
      <c r="P47" s="38">
        <f>TrRail_ene!P$23</f>
        <v>1.2063760397287731</v>
      </c>
      <c r="Q47" s="38">
        <f>TrRail_ene!Q$23</f>
        <v>1.1472088348607035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16.220208497924723</v>
      </c>
      <c r="C48" s="38">
        <f t="shared" si="15"/>
        <v>17.033156555585943</v>
      </c>
      <c r="D48" s="38">
        <f t="shared" si="15"/>
        <v>13.20159020890771</v>
      </c>
      <c r="E48" s="38">
        <f t="shared" si="15"/>
        <v>12.877822151225574</v>
      </c>
      <c r="F48" s="38">
        <f t="shared" si="15"/>
        <v>14.455902155213932</v>
      </c>
      <c r="G48" s="38">
        <f t="shared" si="15"/>
        <v>18.840187847059763</v>
      </c>
      <c r="H48" s="38">
        <f t="shared" si="15"/>
        <v>20.520534937111481</v>
      </c>
      <c r="I48" s="38">
        <f t="shared" si="15"/>
        <v>21.845632362918558</v>
      </c>
      <c r="J48" s="38">
        <f t="shared" si="15"/>
        <v>18.94494737875403</v>
      </c>
      <c r="K48" s="38">
        <f t="shared" si="15"/>
        <v>12.814472315976655</v>
      </c>
      <c r="L48" s="38">
        <f t="shared" si="15"/>
        <v>17.282722591376604</v>
      </c>
      <c r="M48" s="38">
        <f t="shared" si="15"/>
        <v>14.669454432009447</v>
      </c>
      <c r="N48" s="38">
        <f t="shared" si="15"/>
        <v>13.802620457495667</v>
      </c>
      <c r="O48" s="38">
        <f t="shared" si="15"/>
        <v>15.558226852178624</v>
      </c>
      <c r="P48" s="38">
        <f t="shared" si="15"/>
        <v>18.140000971569012</v>
      </c>
      <c r="Q48" s="38">
        <f t="shared" si="15"/>
        <v>21.347446886365436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11.25546269239573</v>
      </c>
      <c r="C49" s="37">
        <f>TrAvia_ene!C$13</f>
        <v>11.602722088160968</v>
      </c>
      <c r="D49" s="37">
        <f>TrAvia_ene!D$13</f>
        <v>8.0389634482677899</v>
      </c>
      <c r="E49" s="37">
        <f>TrAvia_ene!E$13</f>
        <v>7.6704799184747063</v>
      </c>
      <c r="F49" s="37">
        <f>TrAvia_ene!F$13</f>
        <v>6.8967840137370118</v>
      </c>
      <c r="G49" s="37">
        <f>TrAvia_ene!G$13</f>
        <v>9.9050174964957503</v>
      </c>
      <c r="H49" s="37">
        <f>TrAvia_ene!H$13</f>
        <v>10.803761484928836</v>
      </c>
      <c r="I49" s="37">
        <f>TrAvia_ene!I$13</f>
        <v>10.735474314983124</v>
      </c>
      <c r="J49" s="37">
        <f>TrAvia_ene!J$13</f>
        <v>9.6050024560211078</v>
      </c>
      <c r="K49" s="37">
        <f>TrAvia_ene!K$13</f>
        <v>6.8579949386056622</v>
      </c>
      <c r="L49" s="37">
        <f>TrAvia_ene!L$13</f>
        <v>8.1048637375093922</v>
      </c>
      <c r="M49" s="37">
        <f>TrAvia_ene!M$13</f>
        <v>6.6379487129189183</v>
      </c>
      <c r="N49" s="37">
        <f>TrAvia_ene!N$13</f>
        <v>5.5517840581628741</v>
      </c>
      <c r="O49" s="37">
        <f>TrAvia_ene!O$13</f>
        <v>5.499439024172144</v>
      </c>
      <c r="P49" s="37">
        <f>TrAvia_ene!P$13</f>
        <v>5.6524197615900764</v>
      </c>
      <c r="Q49" s="37">
        <f>TrAvia_ene!Q$13</f>
        <v>6.0088171397926162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4.9647458055289944</v>
      </c>
      <c r="C50" s="37">
        <f>TrAvia_ene!C$14</f>
        <v>5.430434467424976</v>
      </c>
      <c r="D50" s="37">
        <f>TrAvia_ene!D$14</f>
        <v>5.1626267606399212</v>
      </c>
      <c r="E50" s="37">
        <f>TrAvia_ene!E$14</f>
        <v>5.207342232750868</v>
      </c>
      <c r="F50" s="37">
        <f>TrAvia_ene!F$14</f>
        <v>7.5591181414769206</v>
      </c>
      <c r="G50" s="37">
        <f>TrAvia_ene!G$14</f>
        <v>8.9351703505640128</v>
      </c>
      <c r="H50" s="37">
        <f>TrAvia_ene!H$14</f>
        <v>9.716773452182645</v>
      </c>
      <c r="I50" s="37">
        <f>TrAvia_ene!I$14</f>
        <v>11.110158047935435</v>
      </c>
      <c r="J50" s="37">
        <f>TrAvia_ene!J$14</f>
        <v>9.3399449227329203</v>
      </c>
      <c r="K50" s="37">
        <f>TrAvia_ene!K$14</f>
        <v>5.9564773773709927</v>
      </c>
      <c r="L50" s="37">
        <f>TrAvia_ene!L$14</f>
        <v>9.1778588538672103</v>
      </c>
      <c r="M50" s="37">
        <f>TrAvia_ene!M$14</f>
        <v>8.0315057190905286</v>
      </c>
      <c r="N50" s="37">
        <f>TrAvia_ene!N$14</f>
        <v>8.250836399332794</v>
      </c>
      <c r="O50" s="37">
        <f>TrAvia_ene!O$14</f>
        <v>10.05878782800648</v>
      </c>
      <c r="P50" s="37">
        <f>TrAvia_ene!P$14</f>
        <v>12.487581209978936</v>
      </c>
      <c r="Q50" s="37">
        <f>TrAvia_ene!Q$14</f>
        <v>15.338629746572821</v>
      </c>
    </row>
    <row r="51" spans="1:17" ht="11.45" customHeight="1" x14ac:dyDescent="0.25">
      <c r="A51" s="19" t="s">
        <v>32</v>
      </c>
      <c r="B51" s="38">
        <f t="shared" ref="B51:Q51" si="16">B52+B53</f>
        <v>24.911767543854388</v>
      </c>
      <c r="C51" s="38">
        <f t="shared" si="16"/>
        <v>20.10032</v>
      </c>
      <c r="D51" s="38">
        <f t="shared" si="16"/>
        <v>18.19774</v>
      </c>
      <c r="E51" s="38">
        <f t="shared" si="16"/>
        <v>17.20804</v>
      </c>
      <c r="F51" s="38">
        <f t="shared" si="16"/>
        <v>18.1995</v>
      </c>
      <c r="G51" s="38">
        <f t="shared" si="16"/>
        <v>18.223635585905555</v>
      </c>
      <c r="H51" s="38">
        <f t="shared" si="16"/>
        <v>26.905860000000001</v>
      </c>
      <c r="I51" s="38">
        <f t="shared" si="16"/>
        <v>26.895759999999999</v>
      </c>
      <c r="J51" s="38">
        <f t="shared" si="16"/>
        <v>25.80293</v>
      </c>
      <c r="K51" s="38">
        <f t="shared" si="16"/>
        <v>21.996099999999998</v>
      </c>
      <c r="L51" s="38">
        <f t="shared" si="16"/>
        <v>20.134724727118499</v>
      </c>
      <c r="M51" s="38">
        <f t="shared" si="16"/>
        <v>20.134617776974871</v>
      </c>
      <c r="N51" s="38">
        <f t="shared" si="16"/>
        <v>20.134645586434583</v>
      </c>
      <c r="O51" s="38">
        <f t="shared" si="16"/>
        <v>20.135373690803256</v>
      </c>
      <c r="P51" s="38">
        <f t="shared" si="16"/>
        <v>15.357121465171186</v>
      </c>
      <c r="Q51" s="38">
        <f t="shared" si="16"/>
        <v>71.36810922127556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24.911767543854388</v>
      </c>
      <c r="C52" s="37">
        <f>TrNavi_ene!C20</f>
        <v>20.10032</v>
      </c>
      <c r="D52" s="37">
        <f>TrNavi_ene!D20</f>
        <v>18.19774</v>
      </c>
      <c r="E52" s="37">
        <f>TrNavi_ene!E20</f>
        <v>17.20804</v>
      </c>
      <c r="F52" s="37">
        <f>TrNavi_ene!F20</f>
        <v>18.1995</v>
      </c>
      <c r="G52" s="37">
        <f>TrNavi_ene!G20</f>
        <v>18.223635585905555</v>
      </c>
      <c r="H52" s="37">
        <f>TrNavi_ene!H20</f>
        <v>26.905860000000001</v>
      </c>
      <c r="I52" s="37">
        <f>TrNavi_ene!I20</f>
        <v>26.895759999999999</v>
      </c>
      <c r="J52" s="37">
        <f>TrNavi_ene!J20</f>
        <v>25.80293</v>
      </c>
      <c r="K52" s="37">
        <f>TrNavi_ene!K20</f>
        <v>21.996099999999998</v>
      </c>
      <c r="L52" s="37">
        <f>TrNavi_ene!L20</f>
        <v>20.134724727118499</v>
      </c>
      <c r="M52" s="37">
        <f>TrNavi_ene!M20</f>
        <v>20.134617776974871</v>
      </c>
      <c r="N52" s="37">
        <f>TrNavi_ene!N20</f>
        <v>20.134645586434583</v>
      </c>
      <c r="O52" s="37">
        <f>TrNavi_ene!O20</f>
        <v>20.135373690803256</v>
      </c>
      <c r="P52" s="37">
        <f>TrNavi_ene!P20</f>
        <v>15.357121465171186</v>
      </c>
      <c r="Q52" s="37">
        <f>TrNavi_ene!Q20</f>
        <v>71.36810922127556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12288.350803515475</v>
      </c>
      <c r="C55" s="41">
        <f t="shared" si="17"/>
        <v>13118.452541793829</v>
      </c>
      <c r="D55" s="41">
        <f t="shared" si="17"/>
        <v>13456.080506932238</v>
      </c>
      <c r="E55" s="41">
        <f t="shared" si="17"/>
        <v>13588.445007710354</v>
      </c>
      <c r="F55" s="41">
        <f t="shared" si="17"/>
        <v>14124.008311188407</v>
      </c>
      <c r="G55" s="41">
        <f t="shared" si="17"/>
        <v>15300.095157436972</v>
      </c>
      <c r="H55" s="41">
        <f t="shared" si="17"/>
        <v>16432.847865673419</v>
      </c>
      <c r="I55" s="41">
        <f t="shared" si="17"/>
        <v>17552.734501980853</v>
      </c>
      <c r="J55" s="41">
        <f t="shared" si="17"/>
        <v>16512.815293750224</v>
      </c>
      <c r="K55" s="41">
        <f t="shared" si="17"/>
        <v>14087.474179083936</v>
      </c>
      <c r="L55" s="41">
        <f t="shared" si="17"/>
        <v>13950.967638810489</v>
      </c>
      <c r="M55" s="41">
        <f t="shared" si="17"/>
        <v>12861.98719829483</v>
      </c>
      <c r="N55" s="41">
        <f t="shared" si="17"/>
        <v>12239.194938990937</v>
      </c>
      <c r="O55" s="41">
        <f t="shared" si="17"/>
        <v>12536.435867486674</v>
      </c>
      <c r="P55" s="41">
        <f t="shared" si="17"/>
        <v>13288.168462601909</v>
      </c>
      <c r="Q55" s="41">
        <f t="shared" si="17"/>
        <v>13775.938874926924</v>
      </c>
    </row>
    <row r="56" spans="1:17" ht="11.45" customHeight="1" x14ac:dyDescent="0.25">
      <c r="A56" s="25" t="s">
        <v>39</v>
      </c>
      <c r="B56" s="40">
        <f t="shared" ref="B56:Q56" si="18">B57+B61+B65</f>
        <v>7901.6530122526701</v>
      </c>
      <c r="C56" s="40">
        <f t="shared" si="18"/>
        <v>8494.6795992311327</v>
      </c>
      <c r="D56" s="40">
        <f t="shared" si="18"/>
        <v>8774.8588248853066</v>
      </c>
      <c r="E56" s="40">
        <f t="shared" si="18"/>
        <v>8788.9422422402313</v>
      </c>
      <c r="F56" s="40">
        <f t="shared" si="18"/>
        <v>8905.8028409728322</v>
      </c>
      <c r="G56" s="40">
        <f t="shared" si="18"/>
        <v>9812.3945734829322</v>
      </c>
      <c r="H56" s="40">
        <f t="shared" si="18"/>
        <v>10584.206856021478</v>
      </c>
      <c r="I56" s="40">
        <f t="shared" si="18"/>
        <v>11045.495732883637</v>
      </c>
      <c r="J56" s="40">
        <f t="shared" si="18"/>
        <v>10749.833809825253</v>
      </c>
      <c r="K56" s="40">
        <f t="shared" si="18"/>
        <v>9340.1360272384372</v>
      </c>
      <c r="L56" s="40">
        <f t="shared" si="18"/>
        <v>9632.6810006973283</v>
      </c>
      <c r="M56" s="40">
        <f t="shared" si="18"/>
        <v>9065.9750738592265</v>
      </c>
      <c r="N56" s="40">
        <f t="shared" si="18"/>
        <v>8564.9010445532331</v>
      </c>
      <c r="O56" s="40">
        <f t="shared" si="18"/>
        <v>8749.8534227643504</v>
      </c>
      <c r="P56" s="40">
        <f t="shared" si="18"/>
        <v>9285.8955048342214</v>
      </c>
      <c r="Q56" s="40">
        <f t="shared" si="18"/>
        <v>9578.2475313662253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5952.4028848538319</v>
      </c>
      <c r="C57" s="39">
        <f t="shared" si="19"/>
        <v>6172.0740460724628</v>
      </c>
      <c r="D57" s="39">
        <f t="shared" si="19"/>
        <v>6291.7079169787412</v>
      </c>
      <c r="E57" s="39">
        <f t="shared" si="19"/>
        <v>6355.712776258516</v>
      </c>
      <c r="F57" s="39">
        <f t="shared" si="19"/>
        <v>6606.8575102535096</v>
      </c>
      <c r="G57" s="39">
        <f t="shared" si="19"/>
        <v>7164.0638838805417</v>
      </c>
      <c r="H57" s="39">
        <f t="shared" si="19"/>
        <v>7834.7857556378767</v>
      </c>
      <c r="I57" s="39">
        <f t="shared" si="19"/>
        <v>7823.9758401114241</v>
      </c>
      <c r="J57" s="39">
        <f t="shared" si="19"/>
        <v>7740.0682813096018</v>
      </c>
      <c r="K57" s="39">
        <f t="shared" si="19"/>
        <v>7443.1605282677547</v>
      </c>
      <c r="L57" s="39">
        <f t="shared" si="19"/>
        <v>7245.3261218545294</v>
      </c>
      <c r="M57" s="39">
        <f t="shared" si="19"/>
        <v>6874.1861178781364</v>
      </c>
      <c r="N57" s="39">
        <f t="shared" si="19"/>
        <v>6709.1927924301572</v>
      </c>
      <c r="O57" s="39">
        <f t="shared" si="19"/>
        <v>6715.6153096344588</v>
      </c>
      <c r="P57" s="39">
        <f t="shared" si="19"/>
        <v>6958.4120008261234</v>
      </c>
      <c r="Q57" s="39">
        <f t="shared" si="19"/>
        <v>6984.6532893989561</v>
      </c>
    </row>
    <row r="58" spans="1:17" ht="11.45" customHeight="1" x14ac:dyDescent="0.25">
      <c r="A58" s="17" t="str">
        <f>$A$6</f>
        <v>Powered 2-wheelers</v>
      </c>
      <c r="B58" s="37">
        <f>TrRoad_emi!B$19</f>
        <v>12.176014443559497</v>
      </c>
      <c r="C58" s="37">
        <f>TrRoad_emi!C$19</f>
        <v>13.056936131131724</v>
      </c>
      <c r="D58" s="37">
        <f>TrRoad_emi!D$19</f>
        <v>12.9177028802984</v>
      </c>
      <c r="E58" s="37">
        <f>TrRoad_emi!E$19</f>
        <v>13.799471058690681</v>
      </c>
      <c r="F58" s="37">
        <f>TrRoad_emi!F$19</f>
        <v>13.348406006328508</v>
      </c>
      <c r="G58" s="37">
        <f>TrRoad_emi!G$19</f>
        <v>16.373151087670617</v>
      </c>
      <c r="H58" s="37">
        <f>TrRoad_emi!H$19</f>
        <v>16.078727810365834</v>
      </c>
      <c r="I58" s="37">
        <f>TrRoad_emi!I$19</f>
        <v>16.104625360192454</v>
      </c>
      <c r="J58" s="37">
        <f>TrRoad_emi!J$19</f>
        <v>16.944233626146509</v>
      </c>
      <c r="K58" s="37">
        <f>TrRoad_emi!K$19</f>
        <v>15.515269336259909</v>
      </c>
      <c r="L58" s="37">
        <f>TrRoad_emi!L$19</f>
        <v>13.547744607184564</v>
      </c>
      <c r="M58" s="37">
        <f>TrRoad_emi!M$19</f>
        <v>12.460093480911693</v>
      </c>
      <c r="N58" s="37">
        <f>TrRoad_emi!N$19</f>
        <v>10.964078436297964</v>
      </c>
      <c r="O58" s="37">
        <f>TrRoad_emi!O$19</f>
        <v>10.790700164815755</v>
      </c>
      <c r="P58" s="37">
        <f>TrRoad_emi!P$19</f>
        <v>12.450406195000836</v>
      </c>
      <c r="Q58" s="37">
        <f>TrRoad_emi!Q$19</f>
        <v>11.815907050166869</v>
      </c>
    </row>
    <row r="59" spans="1:17" ht="11.45" customHeight="1" x14ac:dyDescent="0.25">
      <c r="A59" s="17" t="str">
        <f>$A$7</f>
        <v>Passenger cars</v>
      </c>
      <c r="B59" s="37">
        <f>TrRoad_emi!B$20</f>
        <v>5505.9002501192836</v>
      </c>
      <c r="C59" s="37">
        <f>TrRoad_emi!C$20</f>
        <v>5720.190568024861</v>
      </c>
      <c r="D59" s="37">
        <f>TrRoad_emi!D$20</f>
        <v>5833.6189247899974</v>
      </c>
      <c r="E59" s="37">
        <f>TrRoad_emi!E$20</f>
        <v>5876.1958111368949</v>
      </c>
      <c r="F59" s="37">
        <f>TrRoad_emi!F$20</f>
        <v>6114.0984527161199</v>
      </c>
      <c r="G59" s="37">
        <f>TrRoad_emi!G$20</f>
        <v>6653.363909546697</v>
      </c>
      <c r="H59" s="37">
        <f>TrRoad_emi!H$20</f>
        <v>7294.586989135857</v>
      </c>
      <c r="I59" s="37">
        <f>TrRoad_emi!I$20</f>
        <v>7256.9287626708738</v>
      </c>
      <c r="J59" s="37">
        <f>TrRoad_emi!J$20</f>
        <v>7143.740051513877</v>
      </c>
      <c r="K59" s="37">
        <f>TrRoad_emi!K$20</f>
        <v>6862.3707794851734</v>
      </c>
      <c r="L59" s="37">
        <f>TrRoad_emi!L$20</f>
        <v>6685.9498595456662</v>
      </c>
      <c r="M59" s="37">
        <f>TrRoad_emi!M$20</f>
        <v>6306.6714527350669</v>
      </c>
      <c r="N59" s="37">
        <f>TrRoad_emi!N$20</f>
        <v>6143.3318191961398</v>
      </c>
      <c r="O59" s="37">
        <f>TrRoad_emi!O$20</f>
        <v>6131.4741329388353</v>
      </c>
      <c r="P59" s="37">
        <f>TrRoad_emi!P$20</f>
        <v>6350.2514562292345</v>
      </c>
      <c r="Q59" s="37">
        <f>TrRoad_emi!Q$20</f>
        <v>6343.0527049023267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434.32662029098861</v>
      </c>
      <c r="C60" s="37">
        <f>TrRoad_emi!C$27</f>
        <v>438.82654191646964</v>
      </c>
      <c r="D60" s="37">
        <f>TrRoad_emi!D$27</f>
        <v>445.17128930844518</v>
      </c>
      <c r="E60" s="37">
        <f>TrRoad_emi!E$27</f>
        <v>465.71749406293014</v>
      </c>
      <c r="F60" s="37">
        <f>TrRoad_emi!F$27</f>
        <v>479.41065153106132</v>
      </c>
      <c r="G60" s="37">
        <f>TrRoad_emi!G$27</f>
        <v>494.32682324617457</v>
      </c>
      <c r="H60" s="37">
        <f>TrRoad_emi!H$27</f>
        <v>524.12003869165335</v>
      </c>
      <c r="I60" s="37">
        <f>TrRoad_emi!I$27</f>
        <v>550.94245208035773</v>
      </c>
      <c r="J60" s="37">
        <f>TrRoad_emi!J$27</f>
        <v>579.38399616957884</v>
      </c>
      <c r="K60" s="37">
        <f>TrRoad_emi!K$27</f>
        <v>565.27447944632172</v>
      </c>
      <c r="L60" s="37">
        <f>TrRoad_emi!L$27</f>
        <v>545.82851770167849</v>
      </c>
      <c r="M60" s="37">
        <f>TrRoad_emi!M$27</f>
        <v>555.05457166215797</v>
      </c>
      <c r="N60" s="37">
        <f>TrRoad_emi!N$27</f>
        <v>554.89689479771937</v>
      </c>
      <c r="O60" s="37">
        <f>TrRoad_emi!O$27</f>
        <v>573.35047653080846</v>
      </c>
      <c r="P60" s="37">
        <f>TrRoad_emi!P$27</f>
        <v>595.71013840188812</v>
      </c>
      <c r="Q60" s="37">
        <f>TrRoad_emi!Q$27</f>
        <v>629.78467744646252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101.94022798076213</v>
      </c>
      <c r="C61" s="38">
        <f t="shared" si="20"/>
        <v>96.999342166648745</v>
      </c>
      <c r="D61" s="38">
        <f t="shared" si="20"/>
        <v>106.65776367603932</v>
      </c>
      <c r="E61" s="38">
        <f t="shared" si="20"/>
        <v>109.96693745522376</v>
      </c>
      <c r="F61" s="38">
        <f t="shared" si="20"/>
        <v>103.85478619416503</v>
      </c>
      <c r="G61" s="38">
        <f t="shared" si="20"/>
        <v>111.54141548097239</v>
      </c>
      <c r="H61" s="38">
        <f t="shared" si="20"/>
        <v>122.6601249283384</v>
      </c>
      <c r="I61" s="38">
        <f t="shared" si="20"/>
        <v>132.51489614449997</v>
      </c>
      <c r="J61" s="38">
        <f t="shared" si="20"/>
        <v>130.73754100780741</v>
      </c>
      <c r="K61" s="38">
        <f t="shared" si="20"/>
        <v>125.36232836273582</v>
      </c>
      <c r="L61" s="38">
        <f t="shared" si="20"/>
        <v>124.84910069596249</v>
      </c>
      <c r="M61" s="38">
        <f t="shared" si="20"/>
        <v>124.34448002050732</v>
      </c>
      <c r="N61" s="38">
        <f t="shared" si="20"/>
        <v>125.00425115945963</v>
      </c>
      <c r="O61" s="38">
        <f t="shared" si="20"/>
        <v>124.84110991431196</v>
      </c>
      <c r="P61" s="38">
        <f t="shared" si="20"/>
        <v>124.6655511181872</v>
      </c>
      <c r="Q61" s="38">
        <f t="shared" si="20"/>
        <v>108.71047117039102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101.94022798076213</v>
      </c>
      <c r="C63" s="37">
        <f>TrRail_emi!C$11</f>
        <v>96.999342166648745</v>
      </c>
      <c r="D63" s="37">
        <f>TrRail_emi!D$11</f>
        <v>106.65776367603932</v>
      </c>
      <c r="E63" s="37">
        <f>TrRail_emi!E$11</f>
        <v>109.96693745522376</v>
      </c>
      <c r="F63" s="37">
        <f>TrRail_emi!F$11</f>
        <v>103.85478619416503</v>
      </c>
      <c r="G63" s="37">
        <f>TrRail_emi!G$11</f>
        <v>111.54141548097239</v>
      </c>
      <c r="H63" s="37">
        <f>TrRail_emi!H$11</f>
        <v>122.6601249283384</v>
      </c>
      <c r="I63" s="37">
        <f>TrRail_emi!I$11</f>
        <v>132.51489614449997</v>
      </c>
      <c r="J63" s="37">
        <f>TrRail_emi!J$11</f>
        <v>130.73754100780741</v>
      </c>
      <c r="K63" s="37">
        <f>TrRail_emi!K$11</f>
        <v>125.36232836273582</v>
      </c>
      <c r="L63" s="37">
        <f>TrRail_emi!L$11</f>
        <v>124.84910069596249</v>
      </c>
      <c r="M63" s="37">
        <f>TrRail_emi!M$11</f>
        <v>124.34448002050732</v>
      </c>
      <c r="N63" s="37">
        <f>TrRail_emi!N$11</f>
        <v>125.00425115945963</v>
      </c>
      <c r="O63" s="37">
        <f>TrRail_emi!O$11</f>
        <v>124.84110991431196</v>
      </c>
      <c r="P63" s="37">
        <f>TrRail_emi!P$11</f>
        <v>124.6655511181872</v>
      </c>
      <c r="Q63" s="37">
        <f>TrRail_emi!Q$11</f>
        <v>108.71047117039102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1847.3098994180766</v>
      </c>
      <c r="C65" s="38">
        <f t="shared" si="21"/>
        <v>2225.6062109920213</v>
      </c>
      <c r="D65" s="38">
        <f t="shared" si="21"/>
        <v>2376.493144230526</v>
      </c>
      <c r="E65" s="38">
        <f t="shared" si="21"/>
        <v>2323.2625285264903</v>
      </c>
      <c r="F65" s="38">
        <f t="shared" si="21"/>
        <v>2195.0905445251578</v>
      </c>
      <c r="G65" s="38">
        <f t="shared" si="21"/>
        <v>2536.7892741214173</v>
      </c>
      <c r="H65" s="38">
        <f t="shared" si="21"/>
        <v>2626.7609754552623</v>
      </c>
      <c r="I65" s="38">
        <f t="shared" si="21"/>
        <v>3089.0049966277129</v>
      </c>
      <c r="J65" s="38">
        <f t="shared" si="21"/>
        <v>2879.027987507844</v>
      </c>
      <c r="K65" s="38">
        <f t="shared" si="21"/>
        <v>1771.6131706079464</v>
      </c>
      <c r="L65" s="38">
        <f t="shared" si="21"/>
        <v>2262.5057781468377</v>
      </c>
      <c r="M65" s="38">
        <f t="shared" si="21"/>
        <v>2067.4444759605826</v>
      </c>
      <c r="N65" s="38">
        <f t="shared" si="21"/>
        <v>1730.7040009636164</v>
      </c>
      <c r="O65" s="38">
        <f t="shared" si="21"/>
        <v>1909.3970032155796</v>
      </c>
      <c r="P65" s="38">
        <f t="shared" si="21"/>
        <v>2202.81795288991</v>
      </c>
      <c r="Q65" s="38">
        <f t="shared" si="21"/>
        <v>2484.8837707968769</v>
      </c>
    </row>
    <row r="66" spans="1:17" ht="11.45" customHeight="1" x14ac:dyDescent="0.25">
      <c r="A66" s="17" t="str">
        <f>$A$14</f>
        <v>Domestic</v>
      </c>
      <c r="B66" s="37">
        <f>TrAvia_emi!B$9</f>
        <v>36.947347716649958</v>
      </c>
      <c r="C66" s="37">
        <f>TrAvia_emi!C$9</f>
        <v>43.059313113004343</v>
      </c>
      <c r="D66" s="37">
        <f>TrAvia_emi!D$9</f>
        <v>43.660124128054846</v>
      </c>
      <c r="E66" s="37">
        <f>TrAvia_emi!E$9</f>
        <v>38.827937881678274</v>
      </c>
      <c r="F66" s="37">
        <f>TrAvia_emi!F$9</f>
        <v>35.539645816822485</v>
      </c>
      <c r="G66" s="37">
        <f>TrAvia_emi!G$9</f>
        <v>44.700942543041336</v>
      </c>
      <c r="H66" s="37">
        <f>TrAvia_emi!H$9</f>
        <v>61.408497172625204</v>
      </c>
      <c r="I66" s="37">
        <f>TrAvia_emi!I$9</f>
        <v>54.17887251049244</v>
      </c>
      <c r="J66" s="37">
        <f>TrAvia_emi!J$9</f>
        <v>43.647168786596012</v>
      </c>
      <c r="K66" s="37">
        <f>TrAvia_emi!K$9</f>
        <v>32.793495857083691</v>
      </c>
      <c r="L66" s="37">
        <f>TrAvia_emi!L$9</f>
        <v>28.205381439909608</v>
      </c>
      <c r="M66" s="37">
        <f>TrAvia_emi!M$9</f>
        <v>8.2928336897403234</v>
      </c>
      <c r="N66" s="37">
        <f>TrAvia_emi!N$9</f>
        <v>4.0780792399254606</v>
      </c>
      <c r="O66" s="37">
        <f>TrAvia_emi!O$9</f>
        <v>4.6807563234027478</v>
      </c>
      <c r="P66" s="37">
        <f>TrAvia_emi!P$9</f>
        <v>4.3798368079606567</v>
      </c>
      <c r="Q66" s="37">
        <f>TrAvia_emi!Q$9</f>
        <v>4.6807002373532809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1365.4985080369318</v>
      </c>
      <c r="C67" s="37">
        <f>TrAvia_emi!C$10</f>
        <v>1571.6045950878195</v>
      </c>
      <c r="D67" s="37">
        <f>TrAvia_emi!D$10</f>
        <v>1658.176668379466</v>
      </c>
      <c r="E67" s="37">
        <f>TrAvia_emi!E$10</f>
        <v>1685.5370429633435</v>
      </c>
      <c r="F67" s="37">
        <f>TrAvia_emi!F$10</f>
        <v>1605.2117738913742</v>
      </c>
      <c r="G67" s="37">
        <f>TrAvia_emi!G$10</f>
        <v>1913.3861636475947</v>
      </c>
      <c r="H67" s="37">
        <f>TrAvia_emi!H$10</f>
        <v>1970.4644673699208</v>
      </c>
      <c r="I67" s="37">
        <f>TrAvia_emi!I$10</f>
        <v>2312.9670023958456</v>
      </c>
      <c r="J67" s="37">
        <f>TrAvia_emi!J$10</f>
        <v>2181.0734207375081</v>
      </c>
      <c r="K67" s="37">
        <f>TrAvia_emi!K$10</f>
        <v>1508.026554972065</v>
      </c>
      <c r="L67" s="37">
        <f>TrAvia_emi!L$10</f>
        <v>1724.8409637180243</v>
      </c>
      <c r="M67" s="37">
        <f>TrAvia_emi!M$10</f>
        <v>1584.9872780203202</v>
      </c>
      <c r="N67" s="37">
        <f>TrAvia_emi!N$10</f>
        <v>1315.3011850031794</v>
      </c>
      <c r="O67" s="37">
        <f>TrAvia_emi!O$10</f>
        <v>1424.9635261449368</v>
      </c>
      <c r="P67" s="37">
        <f>TrAvia_emi!P$10</f>
        <v>1605.0494151658668</v>
      </c>
      <c r="Q67" s="37">
        <f>TrAvia_emi!Q$10</f>
        <v>1767.5443283763952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444.86404366449483</v>
      </c>
      <c r="C68" s="37">
        <f>TrAvia_emi!C$11</f>
        <v>610.94230279119745</v>
      </c>
      <c r="D68" s="37">
        <f>TrAvia_emi!D$11</f>
        <v>674.65635172300495</v>
      </c>
      <c r="E68" s="37">
        <f>TrAvia_emi!E$11</f>
        <v>598.8975476814685</v>
      </c>
      <c r="F68" s="37">
        <f>TrAvia_emi!F$11</f>
        <v>554.33912481696132</v>
      </c>
      <c r="G68" s="37">
        <f>TrAvia_emi!G$11</f>
        <v>578.70216793078146</v>
      </c>
      <c r="H68" s="37">
        <f>TrAvia_emi!H$11</f>
        <v>594.88801091271648</v>
      </c>
      <c r="I68" s="37">
        <f>TrAvia_emi!I$11</f>
        <v>721.859121721375</v>
      </c>
      <c r="J68" s="37">
        <f>TrAvia_emi!J$11</f>
        <v>654.30739798373975</v>
      </c>
      <c r="K68" s="37">
        <f>TrAvia_emi!K$11</f>
        <v>230.79311977879772</v>
      </c>
      <c r="L68" s="37">
        <f>TrAvia_emi!L$11</f>
        <v>509.45943298890393</v>
      </c>
      <c r="M68" s="37">
        <f>TrAvia_emi!M$11</f>
        <v>474.164364250522</v>
      </c>
      <c r="N68" s="37">
        <f>TrAvia_emi!N$11</f>
        <v>411.32473672051151</v>
      </c>
      <c r="O68" s="37">
        <f>TrAvia_emi!O$11</f>
        <v>479.75272074724012</v>
      </c>
      <c r="P68" s="37">
        <f>TrAvia_emi!P$11</f>
        <v>593.3887009160826</v>
      </c>
      <c r="Q68" s="37">
        <f>TrAvia_emi!Q$11</f>
        <v>712.6587421831282</v>
      </c>
    </row>
    <row r="69" spans="1:17" ht="11.45" customHeight="1" x14ac:dyDescent="0.25">
      <c r="A69" s="25" t="s">
        <v>18</v>
      </c>
      <c r="B69" s="40">
        <f t="shared" ref="B69:Q69" si="22">B70+B73+B74+B77+B80</f>
        <v>4386.6977912628054</v>
      </c>
      <c r="C69" s="40">
        <f t="shared" si="22"/>
        <v>4623.7729425626967</v>
      </c>
      <c r="D69" s="40">
        <f t="shared" si="22"/>
        <v>4681.2216820469303</v>
      </c>
      <c r="E69" s="40">
        <f t="shared" si="22"/>
        <v>4799.5027654701234</v>
      </c>
      <c r="F69" s="40">
        <f t="shared" si="22"/>
        <v>5218.2054702155747</v>
      </c>
      <c r="G69" s="40">
        <f t="shared" si="22"/>
        <v>5487.7005839540407</v>
      </c>
      <c r="H69" s="40">
        <f t="shared" si="22"/>
        <v>5848.6410096519403</v>
      </c>
      <c r="I69" s="40">
        <f t="shared" si="22"/>
        <v>6507.2387690972155</v>
      </c>
      <c r="J69" s="40">
        <f t="shared" si="22"/>
        <v>5762.9814839249711</v>
      </c>
      <c r="K69" s="40">
        <f t="shared" si="22"/>
        <v>4747.3381518454989</v>
      </c>
      <c r="L69" s="40">
        <f t="shared" si="22"/>
        <v>4318.2866381131607</v>
      </c>
      <c r="M69" s="40">
        <f t="shared" si="22"/>
        <v>3796.0121244356033</v>
      </c>
      <c r="N69" s="40">
        <f t="shared" si="22"/>
        <v>3674.2938944377033</v>
      </c>
      <c r="O69" s="40">
        <f t="shared" si="22"/>
        <v>3786.582444722324</v>
      </c>
      <c r="P69" s="40">
        <f t="shared" si="22"/>
        <v>4002.2729577676882</v>
      </c>
      <c r="Q69" s="40">
        <f t="shared" si="22"/>
        <v>4197.6913435606994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4234.0706685981231</v>
      </c>
      <c r="C70" s="39">
        <f t="shared" si="23"/>
        <v>4479.1787573099427</v>
      </c>
      <c r="D70" s="39">
        <f t="shared" si="23"/>
        <v>4564.2764370832356</v>
      </c>
      <c r="E70" s="39">
        <f t="shared" si="23"/>
        <v>4686.642352342762</v>
      </c>
      <c r="F70" s="39">
        <f t="shared" si="23"/>
        <v>5097.7832853973614</v>
      </c>
      <c r="G70" s="39">
        <f t="shared" si="23"/>
        <v>5358.4679250737227</v>
      </c>
      <c r="H70" s="39">
        <f t="shared" si="23"/>
        <v>5691.1065287853735</v>
      </c>
      <c r="I70" s="39">
        <f t="shared" si="23"/>
        <v>6349.073263593792</v>
      </c>
      <c r="J70" s="39">
        <f t="shared" si="23"/>
        <v>5618.294440726374</v>
      </c>
      <c r="K70" s="39">
        <f t="shared" si="23"/>
        <v>4634.8257299140159</v>
      </c>
      <c r="L70" s="39">
        <f t="shared" si="23"/>
        <v>4197.6673769205736</v>
      </c>
      <c r="M70" s="39">
        <f t="shared" si="23"/>
        <v>3682.7544218068542</v>
      </c>
      <c r="N70" s="39">
        <f t="shared" si="23"/>
        <v>3564.3036411787843</v>
      </c>
      <c r="O70" s="39">
        <f t="shared" si="23"/>
        <v>3671.078458748932</v>
      </c>
      <c r="P70" s="39">
        <f t="shared" si="23"/>
        <v>3894.3047276783591</v>
      </c>
      <c r="Q70" s="39">
        <f t="shared" si="23"/>
        <v>3908.4618748017269</v>
      </c>
    </row>
    <row r="71" spans="1:17" ht="11.45" customHeight="1" x14ac:dyDescent="0.25">
      <c r="A71" s="17" t="str">
        <f>$A$19</f>
        <v>Light duty vehicles</v>
      </c>
      <c r="B71" s="37">
        <f>TrRoad_emi!B$34</f>
        <v>1218.2525763172359</v>
      </c>
      <c r="C71" s="37">
        <f>TrRoad_emi!C$34</f>
        <v>1265.9928725868645</v>
      </c>
      <c r="D71" s="37">
        <f>TrRoad_emi!D$34</f>
        <v>1331.6069557842502</v>
      </c>
      <c r="E71" s="37">
        <f>TrRoad_emi!E$34</f>
        <v>1405.389311467407</v>
      </c>
      <c r="F71" s="37">
        <f>TrRoad_emi!F$34</f>
        <v>1504.5313153217294</v>
      </c>
      <c r="G71" s="37">
        <f>TrRoad_emi!G$34</f>
        <v>1584.7952334316528</v>
      </c>
      <c r="H71" s="37">
        <f>TrRoad_emi!H$34</f>
        <v>1696.9018654884799</v>
      </c>
      <c r="I71" s="37">
        <f>TrRoad_emi!I$34</f>
        <v>1779.68993685654</v>
      </c>
      <c r="J71" s="37">
        <f>TrRoad_emi!J$34</f>
        <v>1710.7206857836388</v>
      </c>
      <c r="K71" s="37">
        <f>TrRoad_emi!K$34</f>
        <v>1592.7778670607063</v>
      </c>
      <c r="L71" s="37">
        <f>TrRoad_emi!L$34</f>
        <v>1466.8826088097328</v>
      </c>
      <c r="M71" s="37">
        <f>TrRoad_emi!M$34</f>
        <v>1455.1938213811072</v>
      </c>
      <c r="N71" s="37">
        <f>TrRoad_emi!N$34</f>
        <v>1360.7762798946278</v>
      </c>
      <c r="O71" s="37">
        <f>TrRoad_emi!O$34</f>
        <v>1389.3539713644541</v>
      </c>
      <c r="P71" s="37">
        <f>TrRoad_emi!P$34</f>
        <v>1346.8652836446311</v>
      </c>
      <c r="Q71" s="37">
        <f>TrRoad_emi!Q$34</f>
        <v>1308.8497441057411</v>
      </c>
    </row>
    <row r="72" spans="1:17" ht="11.45" customHeight="1" x14ac:dyDescent="0.25">
      <c r="A72" s="17" t="str">
        <f>$A$20</f>
        <v>Heavy duty vehicles</v>
      </c>
      <c r="B72" s="37">
        <f>TrRoad_emi!B$40</f>
        <v>3015.8180922808874</v>
      </c>
      <c r="C72" s="37">
        <f>TrRoad_emi!C$40</f>
        <v>3213.1858847230778</v>
      </c>
      <c r="D72" s="37">
        <f>TrRoad_emi!D$40</f>
        <v>3232.6694812989854</v>
      </c>
      <c r="E72" s="37">
        <f>TrRoad_emi!E$40</f>
        <v>3281.2530408753546</v>
      </c>
      <c r="F72" s="37">
        <f>TrRoad_emi!F$40</f>
        <v>3593.251970075632</v>
      </c>
      <c r="G72" s="37">
        <f>TrRoad_emi!G$40</f>
        <v>3773.6726916420703</v>
      </c>
      <c r="H72" s="37">
        <f>TrRoad_emi!H$40</f>
        <v>3994.2046632968936</v>
      </c>
      <c r="I72" s="37">
        <f>TrRoad_emi!I$40</f>
        <v>4569.383326737252</v>
      </c>
      <c r="J72" s="37">
        <f>TrRoad_emi!J$40</f>
        <v>3907.5737549427354</v>
      </c>
      <c r="K72" s="37">
        <f>TrRoad_emi!K$40</f>
        <v>3042.0478628533097</v>
      </c>
      <c r="L72" s="37">
        <f>TrRoad_emi!L$40</f>
        <v>2730.7847681108406</v>
      </c>
      <c r="M72" s="37">
        <f>TrRoad_emi!M$40</f>
        <v>2227.560600425747</v>
      </c>
      <c r="N72" s="37">
        <f>TrRoad_emi!N$40</f>
        <v>2203.5273612841565</v>
      </c>
      <c r="O72" s="37">
        <f>TrRoad_emi!O$40</f>
        <v>2281.7244873844779</v>
      </c>
      <c r="P72" s="37">
        <f>TrRoad_emi!P$40</f>
        <v>2547.4394440337283</v>
      </c>
      <c r="Q72" s="37">
        <f>TrRoad_emi!Q$40</f>
        <v>2599.6121306959858</v>
      </c>
    </row>
    <row r="73" spans="1:17" ht="11.45" customHeight="1" x14ac:dyDescent="0.25">
      <c r="A73" s="19" t="str">
        <f>$A$21</f>
        <v>Rail transport</v>
      </c>
      <c r="B73" s="38">
        <f>TrRail_emi!B$15</f>
        <v>23.214726108396736</v>
      </c>
      <c r="C73" s="38">
        <f>TrRail_emi!C$15</f>
        <v>28.322492969095265</v>
      </c>
      <c r="D73" s="38">
        <f>TrRail_emi!D$15</f>
        <v>18.372692286008707</v>
      </c>
      <c r="E73" s="38">
        <f>TrRail_emi!E$15</f>
        <v>18.470501760420238</v>
      </c>
      <c r="F73" s="38">
        <f>TrRail_emi!F$15</f>
        <v>18.068318121990973</v>
      </c>
      <c r="G73" s="38">
        <f>TrRail_emi!G$15</f>
        <v>13.61334494483566</v>
      </c>
      <c r="H73" s="38">
        <f>TrRail_emi!H$15</f>
        <v>8.878771337477632</v>
      </c>
      <c r="I73" s="38">
        <f>TrRail_emi!I$15</f>
        <v>5.5421820201160328</v>
      </c>
      <c r="J73" s="38">
        <f>TrRail_emi!J$15</f>
        <v>4.1835812095806233</v>
      </c>
      <c r="K73" s="38">
        <f>TrRail_emi!K$15</f>
        <v>2.8003916681681873</v>
      </c>
      <c r="L73" s="38">
        <f>TrRail_emi!L$15</f>
        <v>3.4917766005555353</v>
      </c>
      <c r="M73" s="38">
        <f>TrRail_emi!M$15</f>
        <v>3.9969438803838373</v>
      </c>
      <c r="N73" s="38">
        <f>TrRail_emi!N$15</f>
        <v>3.3394308398566968</v>
      </c>
      <c r="O73" s="38">
        <f>TrRail_emi!O$15</f>
        <v>3.565995738378267</v>
      </c>
      <c r="P73" s="38">
        <f>TrRail_emi!P$15</f>
        <v>3.7426837055240925</v>
      </c>
      <c r="Q73" s="38">
        <f>TrRail_emi!Q$15</f>
        <v>3.5591222567979419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48.825641232691623</v>
      </c>
      <c r="C74" s="38">
        <f t="shared" si="24"/>
        <v>51.273097377035043</v>
      </c>
      <c r="D74" s="38">
        <f t="shared" si="24"/>
        <v>39.739429319006121</v>
      </c>
      <c r="E74" s="38">
        <f t="shared" si="24"/>
        <v>38.764790409889841</v>
      </c>
      <c r="F74" s="38">
        <f t="shared" si="24"/>
        <v>43.515034384534559</v>
      </c>
      <c r="G74" s="38">
        <f t="shared" si="24"/>
        <v>56.706006454626689</v>
      </c>
      <c r="H74" s="38">
        <f t="shared" si="24"/>
        <v>61.75516858167358</v>
      </c>
      <c r="I74" s="38">
        <f t="shared" si="24"/>
        <v>65.75551933443181</v>
      </c>
      <c r="J74" s="38">
        <f t="shared" si="24"/>
        <v>57.025709423328586</v>
      </c>
      <c r="K74" s="38">
        <f t="shared" si="24"/>
        <v>38.570638094034315</v>
      </c>
      <c r="L74" s="38">
        <f t="shared" si="24"/>
        <v>52.021133547910807</v>
      </c>
      <c r="M74" s="38">
        <f t="shared" si="24"/>
        <v>44.154754889434543</v>
      </c>
      <c r="N74" s="38">
        <f t="shared" si="24"/>
        <v>41.544730937922623</v>
      </c>
      <c r="O74" s="38">
        <f t="shared" si="24"/>
        <v>46.829534038080951</v>
      </c>
      <c r="P74" s="38">
        <f t="shared" si="24"/>
        <v>54.601414879848072</v>
      </c>
      <c r="Q74" s="38">
        <f t="shared" si="24"/>
        <v>64.256582733635611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33.880895143682736</v>
      </c>
      <c r="C75" s="37">
        <f>TrAvia_emi!C$13</f>
        <v>34.926438768030671</v>
      </c>
      <c r="D75" s="37">
        <f>TrAvia_emi!D$13</f>
        <v>24.198889277365605</v>
      </c>
      <c r="E75" s="37">
        <f>TrAvia_emi!E$13</f>
        <v>23.089660882965589</v>
      </c>
      <c r="F75" s="37">
        <f>TrAvia_emi!F$13</f>
        <v>20.760640897962205</v>
      </c>
      <c r="G75" s="37">
        <f>TrAvia_emi!G$13</f>
        <v>29.812547021771561</v>
      </c>
      <c r="H75" s="37">
        <f>TrAvia_emi!H$13</f>
        <v>32.513192948560011</v>
      </c>
      <c r="I75" s="37">
        <f>TrAvia_emi!I$13</f>
        <v>32.313859226222874</v>
      </c>
      <c r="J75" s="37">
        <f>TrAvia_emi!J$13</f>
        <v>28.911776217529951</v>
      </c>
      <c r="K75" s="37">
        <f>TrAvia_emi!K$13</f>
        <v>20.642070489152086</v>
      </c>
      <c r="L75" s="37">
        <f>TrAvia_emi!L$13</f>
        <v>24.395704822975603</v>
      </c>
      <c r="M75" s="37">
        <f>TrAvia_emi!M$13</f>
        <v>19.980088540172346</v>
      </c>
      <c r="N75" s="37">
        <f>TrAvia_emi!N$13</f>
        <v>16.710404783793727</v>
      </c>
      <c r="O75" s="37">
        <f>TrAvia_emi!O$13</f>
        <v>16.553053855025723</v>
      </c>
      <c r="P75" s="37">
        <f>TrAvia_emi!P$13</f>
        <v>17.013787207693674</v>
      </c>
      <c r="Q75" s="37">
        <f>TrAvia_emi!Q$13</f>
        <v>18.086755654184437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14.944746089008888</v>
      </c>
      <c r="C76" s="37">
        <f>TrAvia_emi!C$14</f>
        <v>16.346658609004372</v>
      </c>
      <c r="D76" s="37">
        <f>TrAvia_emi!D$14</f>
        <v>15.540540041640519</v>
      </c>
      <c r="E76" s="37">
        <f>TrAvia_emi!E$14</f>
        <v>15.675129526924254</v>
      </c>
      <c r="F76" s="37">
        <f>TrAvia_emi!F$14</f>
        <v>22.754393486572354</v>
      </c>
      <c r="G76" s="37">
        <f>TrAvia_emi!G$14</f>
        <v>26.893459432855128</v>
      </c>
      <c r="H76" s="37">
        <f>TrAvia_emi!H$14</f>
        <v>29.241975633113569</v>
      </c>
      <c r="I76" s="37">
        <f>TrAvia_emi!I$14</f>
        <v>33.441660108208936</v>
      </c>
      <c r="J76" s="37">
        <f>TrAvia_emi!J$14</f>
        <v>28.113933205798634</v>
      </c>
      <c r="K76" s="37">
        <f>TrAvia_emi!K$14</f>
        <v>17.928567604882229</v>
      </c>
      <c r="L76" s="37">
        <f>TrAvia_emi!L$14</f>
        <v>27.625428724935201</v>
      </c>
      <c r="M76" s="37">
        <f>TrAvia_emi!M$14</f>
        <v>24.1746663492622</v>
      </c>
      <c r="N76" s="37">
        <f>TrAvia_emi!N$14</f>
        <v>24.834326154128895</v>
      </c>
      <c r="O76" s="37">
        <f>TrAvia_emi!O$14</f>
        <v>30.276480183055227</v>
      </c>
      <c r="P76" s="37">
        <f>TrAvia_emi!P$14</f>
        <v>37.587627672154397</v>
      </c>
      <c r="Q76" s="37">
        <f>TrAvia_emi!Q$14</f>
        <v>46.169827079451181</v>
      </c>
    </row>
    <row r="77" spans="1:17" ht="11.45" customHeight="1" x14ac:dyDescent="0.25">
      <c r="A77" s="19" t="s">
        <v>32</v>
      </c>
      <c r="B77" s="38">
        <f t="shared" ref="B77:Q77" si="25">B78+B79</f>
        <v>80.586755323593792</v>
      </c>
      <c r="C77" s="38">
        <f t="shared" si="25"/>
        <v>64.998594906624007</v>
      </c>
      <c r="D77" s="38">
        <f t="shared" si="25"/>
        <v>58.833123358680005</v>
      </c>
      <c r="E77" s="38">
        <f t="shared" si="25"/>
        <v>55.625120957052012</v>
      </c>
      <c r="F77" s="38">
        <f t="shared" si="25"/>
        <v>58.838832311688009</v>
      </c>
      <c r="G77" s="38">
        <f t="shared" si="25"/>
        <v>58.913307480856233</v>
      </c>
      <c r="H77" s="38">
        <f t="shared" si="25"/>
        <v>86.900540947416019</v>
      </c>
      <c r="I77" s="38">
        <f t="shared" si="25"/>
        <v>86.867804148876019</v>
      </c>
      <c r="J77" s="38">
        <f t="shared" si="25"/>
        <v>83.477752565688021</v>
      </c>
      <c r="K77" s="38">
        <f t="shared" si="25"/>
        <v>71.14139216928001</v>
      </c>
      <c r="L77" s="38">
        <f t="shared" si="25"/>
        <v>65.106351044120785</v>
      </c>
      <c r="M77" s="38">
        <f t="shared" si="25"/>
        <v>65.106003858930876</v>
      </c>
      <c r="N77" s="38">
        <f t="shared" si="25"/>
        <v>65.106091481140183</v>
      </c>
      <c r="O77" s="38">
        <f t="shared" si="25"/>
        <v>65.108456196932892</v>
      </c>
      <c r="P77" s="38">
        <f t="shared" si="25"/>
        <v>49.624131503956903</v>
      </c>
      <c r="Q77" s="38">
        <f t="shared" si="25"/>
        <v>221.41376376853867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80.586755323593792</v>
      </c>
      <c r="C78" s="37">
        <f>TrNavi_emi!C$8</f>
        <v>64.998594906624007</v>
      </c>
      <c r="D78" s="37">
        <f>TrNavi_emi!D$8</f>
        <v>58.833123358680005</v>
      </c>
      <c r="E78" s="37">
        <f>TrNavi_emi!E$8</f>
        <v>55.625120957052012</v>
      </c>
      <c r="F78" s="37">
        <f>TrNavi_emi!F$8</f>
        <v>58.838832311688009</v>
      </c>
      <c r="G78" s="37">
        <f>TrNavi_emi!G$8</f>
        <v>58.913307480856233</v>
      </c>
      <c r="H78" s="37">
        <f>TrNavi_emi!H$8</f>
        <v>86.900540947416019</v>
      </c>
      <c r="I78" s="37">
        <f>TrNavi_emi!I$8</f>
        <v>86.867804148876019</v>
      </c>
      <c r="J78" s="37">
        <f>TrNavi_emi!J$8</f>
        <v>83.477752565688021</v>
      </c>
      <c r="K78" s="37">
        <f>TrNavi_emi!K$8</f>
        <v>71.14139216928001</v>
      </c>
      <c r="L78" s="37">
        <f>TrNavi_emi!L$8</f>
        <v>65.106351044120785</v>
      </c>
      <c r="M78" s="37">
        <f>TrNavi_emi!M$8</f>
        <v>65.106003858930876</v>
      </c>
      <c r="N78" s="37">
        <f>TrNavi_emi!N$8</f>
        <v>65.106091481140183</v>
      </c>
      <c r="O78" s="37">
        <f>TrNavi_emi!O$8</f>
        <v>65.108456196932892</v>
      </c>
      <c r="P78" s="37">
        <f>TrNavi_emi!P$8</f>
        <v>49.624131503956903</v>
      </c>
      <c r="Q78" s="37">
        <f>TrNavi_emi!Q$8</f>
        <v>221.41376376853867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0.79083695922347219</v>
      </c>
      <c r="C85" s="31">
        <f t="shared" si="27"/>
        <v>0.77008241981957615</v>
      </c>
      <c r="D85" s="31">
        <f t="shared" si="27"/>
        <v>0.75674537143041853</v>
      </c>
      <c r="E85" s="31">
        <f t="shared" si="27"/>
        <v>0.76294620553700609</v>
      </c>
      <c r="F85" s="31">
        <f t="shared" si="27"/>
        <v>0.76235762825279485</v>
      </c>
      <c r="G85" s="31">
        <f t="shared" si="27"/>
        <v>0.74069665755964997</v>
      </c>
      <c r="H85" s="31">
        <f t="shared" si="27"/>
        <v>0.72074273539347933</v>
      </c>
      <c r="I85" s="31">
        <f t="shared" si="27"/>
        <v>0.70396022079706255</v>
      </c>
      <c r="J85" s="31">
        <f t="shared" si="27"/>
        <v>0.71477715082679494</v>
      </c>
      <c r="K85" s="31">
        <f t="shared" si="27"/>
        <v>0.76692918971517099</v>
      </c>
      <c r="L85" s="31">
        <f t="shared" si="27"/>
        <v>0.76067880093537754</v>
      </c>
      <c r="M85" s="31">
        <f t="shared" si="27"/>
        <v>0.75583779900031778</v>
      </c>
      <c r="N85" s="31">
        <f t="shared" si="27"/>
        <v>0.74802654245257139</v>
      </c>
      <c r="O85" s="31">
        <f t="shared" si="27"/>
        <v>0.74195861226582627</v>
      </c>
      <c r="P85" s="31">
        <f t="shared" si="27"/>
        <v>0.73118161989225816</v>
      </c>
      <c r="Q85" s="31">
        <f t="shared" si="27"/>
        <v>0.72369664871450223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2.2732200554043264E-3</v>
      </c>
      <c r="C86" s="29">
        <f t="shared" si="28"/>
        <v>2.2784483541120476E-3</v>
      </c>
      <c r="D86" s="29">
        <f t="shared" si="28"/>
        <v>2.177160334136361E-3</v>
      </c>
      <c r="E86" s="29">
        <f t="shared" si="28"/>
        <v>2.2377321785265339E-3</v>
      </c>
      <c r="F86" s="29">
        <f t="shared" si="28"/>
        <v>2.0333073688513126E-3</v>
      </c>
      <c r="G86" s="29">
        <f t="shared" si="28"/>
        <v>2.3346666684886221E-3</v>
      </c>
      <c r="H86" s="29">
        <f t="shared" si="28"/>
        <v>2.1695254612242123E-3</v>
      </c>
      <c r="I86" s="29">
        <f t="shared" si="28"/>
        <v>2.0604283965943598E-3</v>
      </c>
      <c r="J86" s="29">
        <f t="shared" si="28"/>
        <v>2.1852227668264258E-3</v>
      </c>
      <c r="K86" s="29">
        <f t="shared" si="28"/>
        <v>2.1430669007213264E-3</v>
      </c>
      <c r="L86" s="29">
        <f t="shared" si="28"/>
        <v>1.8996782438994988E-3</v>
      </c>
      <c r="M86" s="29">
        <f t="shared" si="28"/>
        <v>1.7534805174093684E-3</v>
      </c>
      <c r="N86" s="29">
        <f t="shared" si="28"/>
        <v>1.5940432496420584E-3</v>
      </c>
      <c r="O86" s="29">
        <f t="shared" si="28"/>
        <v>1.5308215670904902E-3</v>
      </c>
      <c r="P86" s="29">
        <f t="shared" si="28"/>
        <v>1.7036038238175187E-3</v>
      </c>
      <c r="Q86" s="29">
        <f t="shared" si="28"/>
        <v>1.4716250123181719E-3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0.65647885760162072</v>
      </c>
      <c r="C87" s="29">
        <f t="shared" si="29"/>
        <v>0.63986881856012212</v>
      </c>
      <c r="D87" s="29">
        <f t="shared" si="29"/>
        <v>0.63292720066650476</v>
      </c>
      <c r="E87" s="29">
        <f t="shared" si="29"/>
        <v>0.6400047838622055</v>
      </c>
      <c r="F87" s="29">
        <f t="shared" si="29"/>
        <v>0.64194408998450836</v>
      </c>
      <c r="G87" s="29">
        <f t="shared" si="29"/>
        <v>0.62660422750054212</v>
      </c>
      <c r="H87" s="29">
        <f t="shared" si="29"/>
        <v>0.61182622884408511</v>
      </c>
      <c r="I87" s="29">
        <f t="shared" si="29"/>
        <v>0.59839061236021818</v>
      </c>
      <c r="J87" s="29">
        <f t="shared" si="29"/>
        <v>0.60632821948962223</v>
      </c>
      <c r="K87" s="29">
        <f t="shared" si="29"/>
        <v>0.64639316461849439</v>
      </c>
      <c r="L87" s="29">
        <f t="shared" si="29"/>
        <v>0.64525822829545265</v>
      </c>
      <c r="M87" s="29">
        <f t="shared" si="29"/>
        <v>0.64093912201830738</v>
      </c>
      <c r="N87" s="29">
        <f t="shared" si="29"/>
        <v>0.63586364881770607</v>
      </c>
      <c r="O87" s="29">
        <f t="shared" si="29"/>
        <v>0.63323971366333875</v>
      </c>
      <c r="P87" s="29">
        <f t="shared" si="29"/>
        <v>0.59981676429058572</v>
      </c>
      <c r="Q87" s="29">
        <f t="shared" si="29"/>
        <v>0.5981240839943931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0.13208488156644721</v>
      </c>
      <c r="C88" s="29">
        <f t="shared" si="30"/>
        <v>0.12793515290534208</v>
      </c>
      <c r="D88" s="29">
        <f t="shared" si="30"/>
        <v>0.1216410104297773</v>
      </c>
      <c r="E88" s="29">
        <f t="shared" si="30"/>
        <v>0.12070368949627408</v>
      </c>
      <c r="F88" s="29">
        <f t="shared" si="30"/>
        <v>0.11838023089943518</v>
      </c>
      <c r="G88" s="29">
        <f t="shared" si="30"/>
        <v>0.11175776339061923</v>
      </c>
      <c r="H88" s="29">
        <f t="shared" si="30"/>
        <v>0.10674698108816999</v>
      </c>
      <c r="I88" s="29">
        <f t="shared" si="30"/>
        <v>0.10350918004025</v>
      </c>
      <c r="J88" s="29">
        <f t="shared" si="30"/>
        <v>0.10626370857034617</v>
      </c>
      <c r="K88" s="29">
        <f t="shared" si="30"/>
        <v>0.11839295819595529</v>
      </c>
      <c r="L88" s="29">
        <f t="shared" si="30"/>
        <v>0.11352089439602542</v>
      </c>
      <c r="M88" s="29">
        <f t="shared" si="30"/>
        <v>0.11314519646460103</v>
      </c>
      <c r="N88" s="29">
        <f t="shared" si="30"/>
        <v>0.11056885038522328</v>
      </c>
      <c r="O88" s="29">
        <f t="shared" si="30"/>
        <v>0.107188077035397</v>
      </c>
      <c r="P88" s="29">
        <f t="shared" si="30"/>
        <v>0.12966125177785495</v>
      </c>
      <c r="Q88" s="29">
        <f t="shared" si="30"/>
        <v>0.12410093970779097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2.6347929184253674E-2</v>
      </c>
      <c r="C89" s="30">
        <f t="shared" si="31"/>
        <v>2.6588805510808989E-2</v>
      </c>
      <c r="D89" s="30">
        <f t="shared" si="31"/>
        <v>2.7268060831085791E-2</v>
      </c>
      <c r="E89" s="30">
        <f t="shared" si="31"/>
        <v>2.5648572797241295E-2</v>
      </c>
      <c r="F89" s="30">
        <f t="shared" si="31"/>
        <v>2.4577210567356782E-2</v>
      </c>
      <c r="G89" s="30">
        <f t="shared" si="31"/>
        <v>2.6699758764359836E-2</v>
      </c>
      <c r="H89" s="30">
        <f t="shared" si="31"/>
        <v>2.6408835945655181E-2</v>
      </c>
      <c r="I89" s="30">
        <f t="shared" si="31"/>
        <v>2.7224810854366625E-2</v>
      </c>
      <c r="J89" s="30">
        <f t="shared" si="31"/>
        <v>2.6255867301986795E-2</v>
      </c>
      <c r="K89" s="30">
        <f t="shared" si="31"/>
        <v>2.4012517781787372E-2</v>
      </c>
      <c r="L89" s="30">
        <f t="shared" si="31"/>
        <v>2.4276444340175195E-2</v>
      </c>
      <c r="M89" s="30">
        <f t="shared" si="31"/>
        <v>2.398609015960794E-2</v>
      </c>
      <c r="N89" s="30">
        <f t="shared" si="31"/>
        <v>2.3489878647275277E-2</v>
      </c>
      <c r="O89" s="30">
        <f t="shared" si="31"/>
        <v>2.2653639284082417E-2</v>
      </c>
      <c r="P89" s="30">
        <f t="shared" si="31"/>
        <v>2.4000970595130129E-2</v>
      </c>
      <c r="Q89" s="30">
        <f t="shared" si="31"/>
        <v>2.4168387044234962E-2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0</v>
      </c>
      <c r="C90" s="29">
        <f t="shared" si="32"/>
        <v>0</v>
      </c>
      <c r="D90" s="29">
        <f t="shared" si="32"/>
        <v>0</v>
      </c>
      <c r="E90" s="29">
        <f t="shared" si="32"/>
        <v>0</v>
      </c>
      <c r="F90" s="29">
        <f t="shared" si="32"/>
        <v>7.5297826493127403E-4</v>
      </c>
      <c r="G90" s="29">
        <f t="shared" si="32"/>
        <v>1.5531324505973464E-3</v>
      </c>
      <c r="H90" s="29">
        <f t="shared" si="32"/>
        <v>1.5047546150153176E-3</v>
      </c>
      <c r="I90" s="29">
        <f t="shared" si="32"/>
        <v>2.1834747477150135E-3</v>
      </c>
      <c r="J90" s="29">
        <f t="shared" si="32"/>
        <v>1.7487375009825877E-3</v>
      </c>
      <c r="K90" s="29">
        <f t="shared" si="32"/>
        <v>1.7463649295845359E-3</v>
      </c>
      <c r="L90" s="29">
        <f t="shared" si="32"/>
        <v>1.757995692959066E-3</v>
      </c>
      <c r="M90" s="29">
        <f t="shared" si="32"/>
        <v>1.8637840326722385E-3</v>
      </c>
      <c r="N90" s="29">
        <f t="shared" si="32"/>
        <v>1.9643104095282467E-3</v>
      </c>
      <c r="O90" s="29">
        <f t="shared" si="32"/>
        <v>1.9746489156314624E-3</v>
      </c>
      <c r="P90" s="29">
        <f t="shared" si="32"/>
        <v>2.0348291174699957E-3</v>
      </c>
      <c r="Q90" s="29">
        <f t="shared" si="32"/>
        <v>2.0700505209559346E-3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2.6347929184253674E-2</v>
      </c>
      <c r="C91" s="29">
        <f t="shared" si="33"/>
        <v>2.6588805510808989E-2</v>
      </c>
      <c r="D91" s="29">
        <f t="shared" si="33"/>
        <v>2.7268060831085791E-2</v>
      </c>
      <c r="E91" s="29">
        <f t="shared" si="33"/>
        <v>2.5648572797241295E-2</v>
      </c>
      <c r="F91" s="29">
        <f t="shared" si="33"/>
        <v>2.3824232302425509E-2</v>
      </c>
      <c r="G91" s="29">
        <f t="shared" si="33"/>
        <v>2.514662631376249E-2</v>
      </c>
      <c r="H91" s="29">
        <f t="shared" si="33"/>
        <v>2.4904081330639864E-2</v>
      </c>
      <c r="I91" s="29">
        <f t="shared" si="33"/>
        <v>2.5041336106651615E-2</v>
      </c>
      <c r="J91" s="29">
        <f t="shared" si="33"/>
        <v>2.4507129801004206E-2</v>
      </c>
      <c r="K91" s="29">
        <f t="shared" si="33"/>
        <v>2.2266152852202833E-2</v>
      </c>
      <c r="L91" s="29">
        <f t="shared" si="33"/>
        <v>2.2518448647216128E-2</v>
      </c>
      <c r="M91" s="29">
        <f t="shared" si="33"/>
        <v>2.2122306126935699E-2</v>
      </c>
      <c r="N91" s="29">
        <f t="shared" si="33"/>
        <v>2.1525568237747032E-2</v>
      </c>
      <c r="O91" s="29">
        <f t="shared" si="33"/>
        <v>2.0678990368450955E-2</v>
      </c>
      <c r="P91" s="29">
        <f t="shared" si="33"/>
        <v>2.1966141477660132E-2</v>
      </c>
      <c r="Q91" s="29">
        <f t="shared" si="33"/>
        <v>2.2098336523279031E-2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0.18281511159227415</v>
      </c>
      <c r="C93" s="30">
        <f t="shared" si="35"/>
        <v>0.20332877466961485</v>
      </c>
      <c r="D93" s="30">
        <f t="shared" si="35"/>
        <v>0.21598656773849573</v>
      </c>
      <c r="E93" s="30">
        <f t="shared" si="35"/>
        <v>0.21140522166575257</v>
      </c>
      <c r="F93" s="30">
        <f t="shared" si="35"/>
        <v>0.21306516117984831</v>
      </c>
      <c r="G93" s="30">
        <f t="shared" si="35"/>
        <v>0.23260358367599016</v>
      </c>
      <c r="H93" s="30">
        <f t="shared" si="35"/>
        <v>0.25284842866086549</v>
      </c>
      <c r="I93" s="30">
        <f t="shared" si="35"/>
        <v>0.26881496834857077</v>
      </c>
      <c r="J93" s="30">
        <f t="shared" si="35"/>
        <v>0.2589669818712183</v>
      </c>
      <c r="K93" s="30">
        <f t="shared" si="35"/>
        <v>0.20905829250304164</v>
      </c>
      <c r="L93" s="30">
        <f t="shared" si="35"/>
        <v>0.2150447547244472</v>
      </c>
      <c r="M93" s="30">
        <f t="shared" si="35"/>
        <v>0.22017611084007435</v>
      </c>
      <c r="N93" s="30">
        <f t="shared" si="35"/>
        <v>0.22848357890015342</v>
      </c>
      <c r="O93" s="30">
        <f t="shared" si="35"/>
        <v>0.23538774845009131</v>
      </c>
      <c r="P93" s="30">
        <f t="shared" si="35"/>
        <v>0.24481740951261166</v>
      </c>
      <c r="Q93" s="30">
        <f t="shared" si="35"/>
        <v>0.25213496424126286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2.3789426161194079E-3</v>
      </c>
      <c r="C94" s="29">
        <f t="shared" si="36"/>
        <v>2.5945185229696707E-3</v>
      </c>
      <c r="D94" s="29">
        <f t="shared" si="36"/>
        <v>2.5189976780573679E-3</v>
      </c>
      <c r="E94" s="29">
        <f t="shared" si="36"/>
        <v>2.1898141583953927E-3</v>
      </c>
      <c r="F94" s="29">
        <f t="shared" si="36"/>
        <v>1.9879878444685468E-3</v>
      </c>
      <c r="G94" s="29">
        <f t="shared" si="36"/>
        <v>2.432191809742162E-3</v>
      </c>
      <c r="H94" s="29">
        <f t="shared" si="36"/>
        <v>3.1350682849707883E-3</v>
      </c>
      <c r="I94" s="29">
        <f t="shared" si="36"/>
        <v>2.6261271836544946E-3</v>
      </c>
      <c r="J94" s="29">
        <f t="shared" si="36"/>
        <v>2.0566173814537095E-3</v>
      </c>
      <c r="K94" s="29">
        <f t="shared" si="36"/>
        <v>1.6685006044965275E-3</v>
      </c>
      <c r="L94" s="29">
        <f t="shared" si="36"/>
        <v>1.4719080853818401E-3</v>
      </c>
      <c r="M94" s="29">
        <f t="shared" si="36"/>
        <v>4.7076658262292491E-4</v>
      </c>
      <c r="N94" s="29">
        <f t="shared" si="36"/>
        <v>2.396117073176547E-4</v>
      </c>
      <c r="O94" s="29">
        <f t="shared" si="36"/>
        <v>2.5886604741229193E-4</v>
      </c>
      <c r="P94" s="29">
        <f t="shared" si="36"/>
        <v>2.3473255515061211E-4</v>
      </c>
      <c r="Q94" s="29">
        <f t="shared" si="36"/>
        <v>2.4838804604783346E-4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0.11717332280464875</v>
      </c>
      <c r="C95" s="29">
        <f t="shared" si="37"/>
        <v>0.11429674078982138</v>
      </c>
      <c r="D95" s="29">
        <f t="shared" si="37"/>
        <v>0.11974045552733571</v>
      </c>
      <c r="E95" s="29">
        <f t="shared" si="37"/>
        <v>0.12504247294290902</v>
      </c>
      <c r="F95" s="29">
        <f t="shared" si="37"/>
        <v>0.12747543544386808</v>
      </c>
      <c r="G95" s="29">
        <f t="shared" si="37"/>
        <v>0.13996004370734441</v>
      </c>
      <c r="H95" s="29">
        <f t="shared" si="37"/>
        <v>0.15436526282680899</v>
      </c>
      <c r="I95" s="29">
        <f t="shared" si="37"/>
        <v>0.16496569930918822</v>
      </c>
      <c r="J95" s="29">
        <f t="shared" si="37"/>
        <v>0.16708020211084409</v>
      </c>
      <c r="K95" s="29">
        <f t="shared" si="37"/>
        <v>0.15542267456233957</v>
      </c>
      <c r="L95" s="29">
        <f t="shared" si="37"/>
        <v>0.14101462628355177</v>
      </c>
      <c r="M95" s="29">
        <f t="shared" si="37"/>
        <v>0.1440403427292033</v>
      </c>
      <c r="N95" s="29">
        <f t="shared" si="37"/>
        <v>0.14496510664791598</v>
      </c>
      <c r="O95" s="29">
        <f t="shared" si="37"/>
        <v>0.14555127219032613</v>
      </c>
      <c r="P95" s="29">
        <f t="shared" si="37"/>
        <v>0.14821282629346449</v>
      </c>
      <c r="Q95" s="29">
        <f t="shared" si="37"/>
        <v>0.14956415613927287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6.3262846171505974E-2</v>
      </c>
      <c r="C96" s="29">
        <f t="shared" si="38"/>
        <v>8.6437515356823813E-2</v>
      </c>
      <c r="D96" s="29">
        <f t="shared" si="38"/>
        <v>9.3727114533102659E-2</v>
      </c>
      <c r="E96" s="29">
        <f t="shared" si="38"/>
        <v>8.4172934564448146E-2</v>
      </c>
      <c r="F96" s="29">
        <f t="shared" si="38"/>
        <v>8.3601737891511665E-2</v>
      </c>
      <c r="G96" s="29">
        <f t="shared" si="38"/>
        <v>9.0211348158903623E-2</v>
      </c>
      <c r="H96" s="29">
        <f t="shared" si="38"/>
        <v>9.5348097549085686E-2</v>
      </c>
      <c r="I96" s="29">
        <f t="shared" si="38"/>
        <v>0.10122314185572806</v>
      </c>
      <c r="J96" s="29">
        <f t="shared" si="38"/>
        <v>8.9830162378920497E-2</v>
      </c>
      <c r="K96" s="29">
        <f t="shared" si="38"/>
        <v>5.1967117336205536E-2</v>
      </c>
      <c r="L96" s="29">
        <f t="shared" si="38"/>
        <v>7.2558220355513597E-2</v>
      </c>
      <c r="M96" s="29">
        <f t="shared" si="38"/>
        <v>7.5665001528248108E-2</v>
      </c>
      <c r="N96" s="29">
        <f t="shared" si="38"/>
        <v>8.3278860544919786E-2</v>
      </c>
      <c r="O96" s="29">
        <f t="shared" si="38"/>
        <v>8.9577610212352901E-2</v>
      </c>
      <c r="P96" s="29">
        <f t="shared" si="38"/>
        <v>9.6369850663996545E-2</v>
      </c>
      <c r="Q96" s="29">
        <f t="shared" si="38"/>
        <v>0.10232242005594218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0.86946126685393277</v>
      </c>
      <c r="C98" s="31">
        <f t="shared" si="40"/>
        <v>0.88030212128947094</v>
      </c>
      <c r="D98" s="31">
        <f t="shared" si="40"/>
        <v>0.91597272457008128</v>
      </c>
      <c r="E98" s="31">
        <f t="shared" si="40"/>
        <v>0.92620029460802678</v>
      </c>
      <c r="F98" s="31">
        <f t="shared" si="40"/>
        <v>0.93696676479542951</v>
      </c>
      <c r="G98" s="31">
        <f t="shared" si="40"/>
        <v>0.93484867448000253</v>
      </c>
      <c r="H98" s="31">
        <f t="shared" si="40"/>
        <v>0.93662190239812004</v>
      </c>
      <c r="I98" s="31">
        <f t="shared" si="40"/>
        <v>0.94508241059151876</v>
      </c>
      <c r="J98" s="31">
        <f t="shared" si="40"/>
        <v>0.94110061815265533</v>
      </c>
      <c r="K98" s="31">
        <f t="shared" si="40"/>
        <v>0.91896353345781434</v>
      </c>
      <c r="L98" s="31">
        <f t="shared" si="40"/>
        <v>0.92189148430410683</v>
      </c>
      <c r="M98" s="31">
        <f t="shared" si="40"/>
        <v>0.91733073556327294</v>
      </c>
      <c r="N98" s="31">
        <f t="shared" si="40"/>
        <v>0.91148257294502544</v>
      </c>
      <c r="O98" s="31">
        <f t="shared" si="40"/>
        <v>0.90979623186945524</v>
      </c>
      <c r="P98" s="31">
        <f t="shared" si="40"/>
        <v>0.92236924046920943</v>
      </c>
      <c r="Q98" s="31">
        <f t="shared" si="40"/>
        <v>0.82380796933588041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0.12603652569217086</v>
      </c>
      <c r="C99" s="29">
        <f t="shared" si="41"/>
        <v>0.12670776657301305</v>
      </c>
      <c r="D99" s="29">
        <f t="shared" si="41"/>
        <v>0.12298415929686055</v>
      </c>
      <c r="E99" s="29">
        <f t="shared" si="41"/>
        <v>0.1215232318960555</v>
      </c>
      <c r="F99" s="29">
        <f t="shared" si="41"/>
        <v>0.11821668835531041</v>
      </c>
      <c r="G99" s="29">
        <f t="shared" si="41"/>
        <v>0.11910208665412669</v>
      </c>
      <c r="H99" s="29">
        <f t="shared" si="41"/>
        <v>0.12742437542721735</v>
      </c>
      <c r="I99" s="29">
        <f t="shared" si="41"/>
        <v>0.12957629203918641</v>
      </c>
      <c r="J99" s="29">
        <f t="shared" si="41"/>
        <v>0.13996128198603508</v>
      </c>
      <c r="K99" s="29">
        <f t="shared" si="41"/>
        <v>0.18692348904329062</v>
      </c>
      <c r="L99" s="29">
        <f t="shared" si="41"/>
        <v>0.18220092747491862</v>
      </c>
      <c r="M99" s="29">
        <f t="shared" si="41"/>
        <v>0.1881027593881803</v>
      </c>
      <c r="N99" s="29">
        <f t="shared" si="41"/>
        <v>0.18311419378552632</v>
      </c>
      <c r="O99" s="29">
        <f t="shared" si="41"/>
        <v>0.1907115785912146</v>
      </c>
      <c r="P99" s="29">
        <f t="shared" si="41"/>
        <v>0.18191389455098766</v>
      </c>
      <c r="Q99" s="29">
        <f t="shared" si="41"/>
        <v>0.15311983378016145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0.74342474116176194</v>
      </c>
      <c r="C100" s="29">
        <f t="shared" si="42"/>
        <v>0.75359435471645786</v>
      </c>
      <c r="D100" s="29">
        <f t="shared" si="42"/>
        <v>0.7929885652732207</v>
      </c>
      <c r="E100" s="29">
        <f t="shared" si="42"/>
        <v>0.80467706271197115</v>
      </c>
      <c r="F100" s="29">
        <f t="shared" si="42"/>
        <v>0.81875007644011921</v>
      </c>
      <c r="G100" s="29">
        <f t="shared" si="42"/>
        <v>0.81574658782587584</v>
      </c>
      <c r="H100" s="29">
        <f t="shared" si="42"/>
        <v>0.80919752697090286</v>
      </c>
      <c r="I100" s="29">
        <f t="shared" si="42"/>
        <v>0.81550611855233235</v>
      </c>
      <c r="J100" s="29">
        <f t="shared" si="42"/>
        <v>0.80113933616662036</v>
      </c>
      <c r="K100" s="29">
        <f t="shared" si="42"/>
        <v>0.73204004441452364</v>
      </c>
      <c r="L100" s="29">
        <f t="shared" si="42"/>
        <v>0.73969055682918827</v>
      </c>
      <c r="M100" s="29">
        <f t="shared" si="42"/>
        <v>0.72922797617509261</v>
      </c>
      <c r="N100" s="29">
        <f t="shared" si="42"/>
        <v>0.72836837915949904</v>
      </c>
      <c r="O100" s="29">
        <f t="shared" si="42"/>
        <v>0.71908465327824067</v>
      </c>
      <c r="P100" s="29">
        <f t="shared" si="42"/>
        <v>0.74045534591822193</v>
      </c>
      <c r="Q100" s="29">
        <f t="shared" si="42"/>
        <v>0.67068813555571893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3.8268995649264094E-2</v>
      </c>
      <c r="C101" s="30">
        <f t="shared" si="43"/>
        <v>3.7389596021422694E-2</v>
      </c>
      <c r="D101" s="30">
        <f t="shared" si="43"/>
        <v>2.7962558005126606E-2</v>
      </c>
      <c r="E101" s="30">
        <f t="shared" si="43"/>
        <v>2.4068954872536418E-2</v>
      </c>
      <c r="F101" s="30">
        <f t="shared" si="43"/>
        <v>2.2079182847740443E-2</v>
      </c>
      <c r="G101" s="30">
        <f t="shared" si="43"/>
        <v>1.5831502383964812E-2</v>
      </c>
      <c r="H101" s="30">
        <f t="shared" si="43"/>
        <v>1.0691715151580522E-2</v>
      </c>
      <c r="I101" s="30">
        <f t="shared" si="43"/>
        <v>6.4750704722906028E-3</v>
      </c>
      <c r="J101" s="30">
        <f t="shared" si="43"/>
        <v>5.5578451754614315E-3</v>
      </c>
      <c r="K101" s="30">
        <f t="shared" si="43"/>
        <v>5.8925606958025118E-3</v>
      </c>
      <c r="L101" s="30">
        <f t="shared" si="43"/>
        <v>7.0477177410512622E-3</v>
      </c>
      <c r="M101" s="30">
        <f t="shared" si="43"/>
        <v>8.4788263977944069E-3</v>
      </c>
      <c r="N101" s="30">
        <f t="shared" si="43"/>
        <v>7.5173932043175662E-3</v>
      </c>
      <c r="O101" s="30">
        <f t="shared" si="43"/>
        <v>8.3101443784840447E-3</v>
      </c>
      <c r="P101" s="30">
        <f t="shared" si="43"/>
        <v>8.2100541820688041E-3</v>
      </c>
      <c r="Q101" s="30">
        <f t="shared" si="43"/>
        <v>6.9755285348942339E-3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5.3445759922235775E-3</v>
      </c>
      <c r="C102" s="30">
        <f t="shared" si="44"/>
        <v>4.9418057659943605E-3</v>
      </c>
      <c r="D102" s="30">
        <f t="shared" si="44"/>
        <v>4.117129252190716E-3</v>
      </c>
      <c r="E102" s="30">
        <f t="shared" si="44"/>
        <v>4.0346875751899637E-3</v>
      </c>
      <c r="F102" s="30">
        <f t="shared" si="44"/>
        <v>5.2952122842192563E-3</v>
      </c>
      <c r="G102" s="30">
        <f t="shared" si="44"/>
        <v>5.7403199825836349E-3</v>
      </c>
      <c r="H102" s="30">
        <f t="shared" si="44"/>
        <v>7.0769877878174899E-3</v>
      </c>
      <c r="I102" s="30">
        <f t="shared" si="44"/>
        <v>7.1845837167193788E-3</v>
      </c>
      <c r="J102" s="30">
        <f t="shared" si="44"/>
        <v>7.1893149824829028E-3</v>
      </c>
      <c r="K102" s="30">
        <f t="shared" si="44"/>
        <v>8.1198690738944201E-3</v>
      </c>
      <c r="L102" s="30">
        <f t="shared" si="44"/>
        <v>9.7799453726903646E-3</v>
      </c>
      <c r="M102" s="30">
        <f t="shared" si="44"/>
        <v>9.5846737216147785E-3</v>
      </c>
      <c r="N102" s="30">
        <f t="shared" si="44"/>
        <v>1.1524653104578715E-2</v>
      </c>
      <c r="O102" s="30">
        <f t="shared" si="44"/>
        <v>1.2535185360598914E-2</v>
      </c>
      <c r="P102" s="30">
        <f t="shared" si="44"/>
        <v>1.4355534049250534E-2</v>
      </c>
      <c r="Q102" s="30">
        <f t="shared" si="44"/>
        <v>1.422112881281448E-2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1.8587307354284532E-3</v>
      </c>
      <c r="C103" s="29">
        <f t="shared" si="45"/>
        <v>1.6959627511733244E-3</v>
      </c>
      <c r="D103" s="29">
        <f t="shared" si="45"/>
        <v>1.1454567425894094E-3</v>
      </c>
      <c r="E103" s="29">
        <f t="shared" si="45"/>
        <v>1.0965079985158291E-3</v>
      </c>
      <c r="F103" s="29">
        <f t="shared" si="45"/>
        <v>9.9019000056638261E-4</v>
      </c>
      <c r="G103" s="29">
        <f t="shared" si="45"/>
        <v>1.189494052868095E-3</v>
      </c>
      <c r="H103" s="29">
        <f t="shared" si="45"/>
        <v>1.4137712446635903E-3</v>
      </c>
      <c r="I103" s="29">
        <f t="shared" si="45"/>
        <v>1.2811107458085863E-3</v>
      </c>
      <c r="J103" s="29">
        <f t="shared" si="45"/>
        <v>1.3269250314059142E-3</v>
      </c>
      <c r="K103" s="29">
        <f t="shared" si="45"/>
        <v>1.6884671247757949E-3</v>
      </c>
      <c r="L103" s="29">
        <f t="shared" si="45"/>
        <v>1.723255744072256E-3</v>
      </c>
      <c r="M103" s="29">
        <f t="shared" si="45"/>
        <v>1.6523919895405526E-3</v>
      </c>
      <c r="N103" s="29">
        <f t="shared" si="45"/>
        <v>1.7102927935897726E-3</v>
      </c>
      <c r="O103" s="29">
        <f t="shared" si="45"/>
        <v>1.6480321080258921E-3</v>
      </c>
      <c r="P103" s="29">
        <f t="shared" si="45"/>
        <v>1.6490831081616608E-3</v>
      </c>
      <c r="Q103" s="29">
        <f t="shared" si="45"/>
        <v>1.4680566084836126E-3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3.4858452567951242E-3</v>
      </c>
      <c r="C104" s="29">
        <f t="shared" si="46"/>
        <v>3.2458430148210363E-3</v>
      </c>
      <c r="D104" s="29">
        <f t="shared" si="46"/>
        <v>2.9716725096013068E-3</v>
      </c>
      <c r="E104" s="29">
        <f t="shared" si="46"/>
        <v>2.9381795766741342E-3</v>
      </c>
      <c r="F104" s="29">
        <f t="shared" si="46"/>
        <v>4.3050222836528733E-3</v>
      </c>
      <c r="G104" s="29">
        <f t="shared" si="46"/>
        <v>4.5508259297155395E-3</v>
      </c>
      <c r="H104" s="29">
        <f t="shared" si="46"/>
        <v>5.6632165431538999E-3</v>
      </c>
      <c r="I104" s="29">
        <f t="shared" si="46"/>
        <v>5.9034729709107918E-3</v>
      </c>
      <c r="J104" s="29">
        <f t="shared" si="46"/>
        <v>5.862389951076988E-3</v>
      </c>
      <c r="K104" s="29">
        <f t="shared" si="46"/>
        <v>6.4314019491186255E-3</v>
      </c>
      <c r="L104" s="29">
        <f t="shared" si="46"/>
        <v>8.0566896286181078E-3</v>
      </c>
      <c r="M104" s="29">
        <f t="shared" si="46"/>
        <v>7.932281732074227E-3</v>
      </c>
      <c r="N104" s="29">
        <f t="shared" si="46"/>
        <v>9.8143603109889423E-3</v>
      </c>
      <c r="O104" s="29">
        <f t="shared" si="46"/>
        <v>1.0887153252573023E-2</v>
      </c>
      <c r="P104" s="29">
        <f t="shared" si="46"/>
        <v>1.2706450941088873E-2</v>
      </c>
      <c r="Q104" s="29">
        <f t="shared" si="46"/>
        <v>1.2753072204330869E-2</v>
      </c>
    </row>
    <row r="105" spans="1:17" ht="11.45" customHeight="1" x14ac:dyDescent="0.25">
      <c r="A105" s="19" t="s">
        <v>32</v>
      </c>
      <c r="B105" s="30">
        <f t="shared" ref="B105:Q105" si="47">IF(B25=0,0,B25/B$17)</f>
        <v>8.6925161504579421E-2</v>
      </c>
      <c r="C105" s="30">
        <f t="shared" si="47"/>
        <v>7.7366476923111993E-2</v>
      </c>
      <c r="D105" s="30">
        <f t="shared" si="47"/>
        <v>5.1947588172601505E-2</v>
      </c>
      <c r="E105" s="30">
        <f t="shared" si="47"/>
        <v>4.5696062944246892E-2</v>
      </c>
      <c r="F105" s="30">
        <f t="shared" si="47"/>
        <v>3.5658840072610852E-2</v>
      </c>
      <c r="G105" s="30">
        <f t="shared" si="47"/>
        <v>4.3579503153449127E-2</v>
      </c>
      <c r="H105" s="30">
        <f t="shared" si="47"/>
        <v>4.5609394662481775E-2</v>
      </c>
      <c r="I105" s="30">
        <f t="shared" si="47"/>
        <v>4.125793521947111E-2</v>
      </c>
      <c r="J105" s="30">
        <f t="shared" si="47"/>
        <v>4.6152221689400308E-2</v>
      </c>
      <c r="K105" s="30">
        <f t="shared" si="47"/>
        <v>6.7024036772488707E-2</v>
      </c>
      <c r="L105" s="30">
        <f t="shared" si="47"/>
        <v>6.1280852582151608E-2</v>
      </c>
      <c r="M105" s="30">
        <f t="shared" si="47"/>
        <v>6.4605764317318001E-2</v>
      </c>
      <c r="N105" s="30">
        <f t="shared" si="47"/>
        <v>6.9475380746078341E-2</v>
      </c>
      <c r="O105" s="30">
        <f t="shared" si="47"/>
        <v>6.9358438391461774E-2</v>
      </c>
      <c r="P105" s="30">
        <f t="shared" si="47"/>
        <v>5.5065171299471187E-2</v>
      </c>
      <c r="Q105" s="30">
        <f t="shared" si="47"/>
        <v>0.15499537331641097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8.6925161504579421E-2</v>
      </c>
      <c r="C106" s="29">
        <f t="shared" si="48"/>
        <v>7.7366476923111993E-2</v>
      </c>
      <c r="D106" s="29">
        <f t="shared" si="48"/>
        <v>5.1947588172601505E-2</v>
      </c>
      <c r="E106" s="29">
        <f t="shared" si="48"/>
        <v>4.5696062944246892E-2</v>
      </c>
      <c r="F106" s="29">
        <f t="shared" si="48"/>
        <v>3.5658840072610852E-2</v>
      </c>
      <c r="G106" s="29">
        <f t="shared" si="48"/>
        <v>4.3579503153449127E-2</v>
      </c>
      <c r="H106" s="29">
        <f t="shared" si="48"/>
        <v>4.5609394662481775E-2</v>
      </c>
      <c r="I106" s="29">
        <f t="shared" si="48"/>
        <v>4.125793521947111E-2</v>
      </c>
      <c r="J106" s="29">
        <f t="shared" si="48"/>
        <v>4.6152221689400308E-2</v>
      </c>
      <c r="K106" s="29">
        <f t="shared" si="48"/>
        <v>6.7024036772488707E-2</v>
      </c>
      <c r="L106" s="29">
        <f t="shared" si="48"/>
        <v>6.1280852582151608E-2</v>
      </c>
      <c r="M106" s="29">
        <f t="shared" si="48"/>
        <v>6.4605764317318001E-2</v>
      </c>
      <c r="N106" s="29">
        <f t="shared" si="48"/>
        <v>6.9475380746078341E-2</v>
      </c>
      <c r="O106" s="29">
        <f t="shared" si="48"/>
        <v>6.9358438391461774E-2</v>
      </c>
      <c r="P106" s="29">
        <f t="shared" si="48"/>
        <v>5.5065171299471187E-2</v>
      </c>
      <c r="Q106" s="29">
        <f t="shared" si="48"/>
        <v>0.15499537331641097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0.6539138690230949</v>
      </c>
      <c r="C110" s="32">
        <f t="shared" si="51"/>
        <v>0.65820529108187431</v>
      </c>
      <c r="D110" s="32">
        <f t="shared" si="51"/>
        <v>0.66265521819056228</v>
      </c>
      <c r="E110" s="32">
        <f t="shared" si="51"/>
        <v>0.65734880634580506</v>
      </c>
      <c r="F110" s="32">
        <f t="shared" si="51"/>
        <v>0.64149894115488149</v>
      </c>
      <c r="G110" s="32">
        <f t="shared" si="51"/>
        <v>0.65175724212231523</v>
      </c>
      <c r="H110" s="32">
        <f t="shared" si="51"/>
        <v>0.65454849500947021</v>
      </c>
      <c r="I110" s="32">
        <f t="shared" si="51"/>
        <v>0.63857077701839904</v>
      </c>
      <c r="J110" s="32">
        <f t="shared" si="51"/>
        <v>0.65935185791122064</v>
      </c>
      <c r="K110" s="32">
        <f t="shared" si="51"/>
        <v>0.67036762168501662</v>
      </c>
      <c r="L110" s="32">
        <f t="shared" si="51"/>
        <v>0.69687622709250319</v>
      </c>
      <c r="M110" s="32">
        <f t="shared" si="51"/>
        <v>0.71217372931174805</v>
      </c>
      <c r="N110" s="32">
        <f t="shared" si="51"/>
        <v>0.70773318596748602</v>
      </c>
      <c r="O110" s="32">
        <f t="shared" si="51"/>
        <v>0.7047769851555914</v>
      </c>
      <c r="P110" s="32">
        <f t="shared" si="51"/>
        <v>0.70413188321248976</v>
      </c>
      <c r="Q110" s="32">
        <f t="shared" si="51"/>
        <v>0.70044411628684755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0.49507672875697001</v>
      </c>
      <c r="C111" s="31">
        <f t="shared" si="52"/>
        <v>0.4809574581852466</v>
      </c>
      <c r="D111" s="31">
        <f t="shared" si="52"/>
        <v>0.47799804097497284</v>
      </c>
      <c r="E111" s="31">
        <f t="shared" si="52"/>
        <v>0.47809190262324897</v>
      </c>
      <c r="F111" s="31">
        <f t="shared" si="52"/>
        <v>0.4779822027319629</v>
      </c>
      <c r="G111" s="31">
        <f t="shared" si="52"/>
        <v>0.47782889130778616</v>
      </c>
      <c r="H111" s="31">
        <f t="shared" si="52"/>
        <v>0.48657109859509379</v>
      </c>
      <c r="I111" s="31">
        <f t="shared" si="52"/>
        <v>0.45478377663896041</v>
      </c>
      <c r="J111" s="31">
        <f t="shared" si="52"/>
        <v>0.47787315447984557</v>
      </c>
      <c r="K111" s="31">
        <f t="shared" si="52"/>
        <v>0.5370145664511683</v>
      </c>
      <c r="L111" s="31">
        <f t="shared" si="52"/>
        <v>0.52808374052670493</v>
      </c>
      <c r="M111" s="31">
        <f t="shared" si="52"/>
        <v>0.54282653396869407</v>
      </c>
      <c r="N111" s="31">
        <f t="shared" si="52"/>
        <v>0.55705344006954993</v>
      </c>
      <c r="O111" s="31">
        <f t="shared" si="52"/>
        <v>0.54379703835824356</v>
      </c>
      <c r="P111" s="31">
        <f t="shared" si="52"/>
        <v>0.53087763944924926</v>
      </c>
      <c r="Q111" s="31">
        <f t="shared" si="52"/>
        <v>0.51359577732929373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1.0273917739229215E-3</v>
      </c>
      <c r="C112" s="29">
        <f t="shared" si="53"/>
        <v>1.0321125331175182E-3</v>
      </c>
      <c r="D112" s="29">
        <f t="shared" si="53"/>
        <v>9.9547450139178149E-4</v>
      </c>
      <c r="E112" s="29">
        <f t="shared" si="53"/>
        <v>1.0535229626261132E-3</v>
      </c>
      <c r="F112" s="29">
        <f t="shared" si="53"/>
        <v>9.806795952329399E-4</v>
      </c>
      <c r="G112" s="29">
        <f t="shared" si="53"/>
        <v>1.1104774857133592E-3</v>
      </c>
      <c r="H112" s="29">
        <f t="shared" si="53"/>
        <v>1.0151172963940465E-3</v>
      </c>
      <c r="I112" s="29">
        <f t="shared" si="53"/>
        <v>9.5226176769580106E-4</v>
      </c>
      <c r="J112" s="29">
        <f t="shared" si="53"/>
        <v>1.0667433163277266E-3</v>
      </c>
      <c r="K112" s="29">
        <f t="shared" si="53"/>
        <v>1.1423152893487176E-3</v>
      </c>
      <c r="L112" s="29">
        <f t="shared" si="53"/>
        <v>1.0100202875206457E-3</v>
      </c>
      <c r="M112" s="29">
        <f t="shared" si="53"/>
        <v>1.0123102498263473E-3</v>
      </c>
      <c r="N112" s="29">
        <f t="shared" si="53"/>
        <v>9.4006966777529879E-4</v>
      </c>
      <c r="O112" s="29">
        <f t="shared" si="53"/>
        <v>9.0352058866946809E-4</v>
      </c>
      <c r="P112" s="29">
        <f t="shared" si="53"/>
        <v>9.789495632069906E-4</v>
      </c>
      <c r="Q112" s="29">
        <f t="shared" si="53"/>
        <v>9.0139025693985206E-4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0.45976300815488214</v>
      </c>
      <c r="C113" s="29">
        <f t="shared" si="54"/>
        <v>0.44747336773978824</v>
      </c>
      <c r="D113" s="29">
        <f t="shared" si="54"/>
        <v>0.44490885192448737</v>
      </c>
      <c r="E113" s="29">
        <f t="shared" si="54"/>
        <v>0.44377744327820356</v>
      </c>
      <c r="F113" s="29">
        <f t="shared" si="54"/>
        <v>0.4440542155859622</v>
      </c>
      <c r="G113" s="29">
        <f t="shared" si="54"/>
        <v>0.44534121181262715</v>
      </c>
      <c r="H113" s="29">
        <f t="shared" si="54"/>
        <v>0.45458655023505873</v>
      </c>
      <c r="I113" s="29">
        <f t="shared" si="54"/>
        <v>0.42321628386829346</v>
      </c>
      <c r="J113" s="29">
        <f t="shared" si="54"/>
        <v>0.44253214920923706</v>
      </c>
      <c r="K113" s="29">
        <f t="shared" si="54"/>
        <v>0.49658230599927911</v>
      </c>
      <c r="L113" s="29">
        <f t="shared" si="54"/>
        <v>0.48871652710730923</v>
      </c>
      <c r="M113" s="29">
        <f t="shared" si="54"/>
        <v>0.49969050983343161</v>
      </c>
      <c r="N113" s="29">
        <f t="shared" si="54"/>
        <v>0.51193661104400223</v>
      </c>
      <c r="O113" s="29">
        <f t="shared" si="54"/>
        <v>0.49814868881809687</v>
      </c>
      <c r="P113" s="29">
        <f t="shared" si="54"/>
        <v>0.48582378160114587</v>
      </c>
      <c r="Q113" s="29">
        <f t="shared" si="54"/>
        <v>0.46769466083602068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3.4286328828164923E-2</v>
      </c>
      <c r="C114" s="29">
        <f t="shared" si="55"/>
        <v>3.2451977912340793E-2</v>
      </c>
      <c r="D114" s="29">
        <f t="shared" si="55"/>
        <v>3.2093714549093627E-2</v>
      </c>
      <c r="E114" s="29">
        <f t="shared" si="55"/>
        <v>3.3260936382419275E-2</v>
      </c>
      <c r="F114" s="29">
        <f t="shared" si="55"/>
        <v>3.2947307550767829E-2</v>
      </c>
      <c r="G114" s="29">
        <f t="shared" si="55"/>
        <v>3.1377202009445715E-2</v>
      </c>
      <c r="H114" s="29">
        <f t="shared" si="55"/>
        <v>3.0969431063641036E-2</v>
      </c>
      <c r="I114" s="29">
        <f t="shared" si="55"/>
        <v>3.0615231002971158E-2</v>
      </c>
      <c r="J114" s="29">
        <f t="shared" si="55"/>
        <v>3.4274261954280807E-2</v>
      </c>
      <c r="K114" s="29">
        <f t="shared" si="55"/>
        <v>3.9289945162540488E-2</v>
      </c>
      <c r="L114" s="29">
        <f t="shared" si="55"/>
        <v>3.8357193131875071E-2</v>
      </c>
      <c r="M114" s="29">
        <f t="shared" si="55"/>
        <v>4.2123713885436023E-2</v>
      </c>
      <c r="N114" s="29">
        <f t="shared" si="55"/>
        <v>4.4176759357772433E-2</v>
      </c>
      <c r="O114" s="29">
        <f t="shared" si="55"/>
        <v>4.4744828951477231E-2</v>
      </c>
      <c r="P114" s="29">
        <f t="shared" si="55"/>
        <v>4.407490828489638E-2</v>
      </c>
      <c r="Q114" s="29">
        <f t="shared" si="55"/>
        <v>4.4999726236333144E-2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8.5940132668253875E-3</v>
      </c>
      <c r="C115" s="30">
        <f t="shared" si="56"/>
        <v>7.6754468188425717E-3</v>
      </c>
      <c r="D115" s="30">
        <f t="shared" si="56"/>
        <v>8.1341012375896141E-3</v>
      </c>
      <c r="E115" s="30">
        <f t="shared" si="56"/>
        <v>8.2946293839260467E-3</v>
      </c>
      <c r="F115" s="30">
        <f t="shared" si="56"/>
        <v>8.0736238449355246E-3</v>
      </c>
      <c r="G115" s="30">
        <f t="shared" si="56"/>
        <v>8.0714686819886063E-3</v>
      </c>
      <c r="H115" s="30">
        <f t="shared" si="56"/>
        <v>8.1375348370592657E-3</v>
      </c>
      <c r="I115" s="30">
        <f t="shared" si="56"/>
        <v>8.0670149921740781E-3</v>
      </c>
      <c r="J115" s="30">
        <f t="shared" si="56"/>
        <v>8.4553316177531194E-3</v>
      </c>
      <c r="K115" s="30">
        <f t="shared" si="56"/>
        <v>9.3357635348540555E-3</v>
      </c>
      <c r="L115" s="30">
        <f t="shared" si="56"/>
        <v>9.3757527765047973E-3</v>
      </c>
      <c r="M115" s="30">
        <f t="shared" si="56"/>
        <v>1.0184107706805286E-2</v>
      </c>
      <c r="N115" s="30">
        <f t="shared" si="56"/>
        <v>1.0747244727981151E-2</v>
      </c>
      <c r="O115" s="30">
        <f t="shared" si="56"/>
        <v>1.0407452620956601E-2</v>
      </c>
      <c r="P115" s="30">
        <f t="shared" si="56"/>
        <v>9.7261499000182248E-3</v>
      </c>
      <c r="Q115" s="30">
        <f t="shared" si="56"/>
        <v>8.3412680407892979E-3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0</v>
      </c>
      <c r="C116" s="29">
        <f t="shared" si="57"/>
        <v>0</v>
      </c>
      <c r="D116" s="29">
        <f t="shared" si="57"/>
        <v>0</v>
      </c>
      <c r="E116" s="29">
        <f t="shared" si="57"/>
        <v>0</v>
      </c>
      <c r="F116" s="29">
        <f t="shared" si="57"/>
        <v>7.2554637317932786E-5</v>
      </c>
      <c r="G116" s="29">
        <f t="shared" si="57"/>
        <v>1.4365671830932476E-4</v>
      </c>
      <c r="H116" s="29">
        <f t="shared" si="57"/>
        <v>1.3586122801239632E-4</v>
      </c>
      <c r="I116" s="29">
        <f t="shared" si="57"/>
        <v>1.9069541377035853E-4</v>
      </c>
      <c r="J116" s="29">
        <f t="shared" si="57"/>
        <v>1.5831749785933036E-4</v>
      </c>
      <c r="K116" s="29">
        <f t="shared" si="57"/>
        <v>1.7704983894275484E-4</v>
      </c>
      <c r="L116" s="29">
        <f t="shared" si="57"/>
        <v>1.7601197599805232E-4</v>
      </c>
      <c r="M116" s="29">
        <f t="shared" si="57"/>
        <v>1.9909051773140031E-4</v>
      </c>
      <c r="N116" s="29">
        <f t="shared" si="57"/>
        <v>2.1402829469717127E-4</v>
      </c>
      <c r="O116" s="29">
        <f t="shared" si="57"/>
        <v>2.127667884931081E-4</v>
      </c>
      <c r="P116" s="29">
        <f t="shared" si="57"/>
        <v>2.0414647909216077E-4</v>
      </c>
      <c r="Q116" s="29">
        <f t="shared" si="57"/>
        <v>2.1302764112354907E-4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8.5940132668253875E-3</v>
      </c>
      <c r="C117" s="29">
        <f t="shared" si="58"/>
        <v>7.6754468188425717E-3</v>
      </c>
      <c r="D117" s="29">
        <f t="shared" si="58"/>
        <v>8.1341012375896141E-3</v>
      </c>
      <c r="E117" s="29">
        <f t="shared" si="58"/>
        <v>8.2946293839260467E-3</v>
      </c>
      <c r="F117" s="29">
        <f t="shared" si="58"/>
        <v>8.0010692076175911E-3</v>
      </c>
      <c r="G117" s="29">
        <f t="shared" si="58"/>
        <v>7.9278119636792804E-3</v>
      </c>
      <c r="H117" s="29">
        <f t="shared" si="58"/>
        <v>8.0016736090468693E-3</v>
      </c>
      <c r="I117" s="29">
        <f t="shared" si="58"/>
        <v>7.8763195784037204E-3</v>
      </c>
      <c r="J117" s="29">
        <f t="shared" si="58"/>
        <v>8.2970141198937895E-3</v>
      </c>
      <c r="K117" s="29">
        <f t="shared" si="58"/>
        <v>9.1587136959113014E-3</v>
      </c>
      <c r="L117" s="29">
        <f t="shared" si="58"/>
        <v>9.1997408005067456E-3</v>
      </c>
      <c r="M117" s="29">
        <f t="shared" si="58"/>
        <v>9.9850171890738873E-3</v>
      </c>
      <c r="N117" s="29">
        <f t="shared" si="58"/>
        <v>1.0533216433283978E-2</v>
      </c>
      <c r="O117" s="29">
        <f t="shared" si="58"/>
        <v>1.0194685832463492E-2</v>
      </c>
      <c r="P117" s="29">
        <f t="shared" si="58"/>
        <v>9.5220034209260625E-3</v>
      </c>
      <c r="Q117" s="29">
        <f t="shared" si="58"/>
        <v>8.1282403996657485E-3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0.15024312699929951</v>
      </c>
      <c r="C119" s="30">
        <f t="shared" si="60"/>
        <v>0.16957238607778521</v>
      </c>
      <c r="D119" s="30">
        <f t="shared" si="60"/>
        <v>0.17652307597799974</v>
      </c>
      <c r="E119" s="30">
        <f t="shared" si="60"/>
        <v>0.17096227433863001</v>
      </c>
      <c r="F119" s="30">
        <f t="shared" si="60"/>
        <v>0.15544311457798304</v>
      </c>
      <c r="G119" s="30">
        <f t="shared" si="60"/>
        <v>0.16585688213254049</v>
      </c>
      <c r="H119" s="30">
        <f t="shared" si="60"/>
        <v>0.15983986157731717</v>
      </c>
      <c r="I119" s="30">
        <f t="shared" si="60"/>
        <v>0.17571998538726455</v>
      </c>
      <c r="J119" s="30">
        <f t="shared" si="60"/>
        <v>0.17302337181362193</v>
      </c>
      <c r="K119" s="30">
        <f t="shared" si="60"/>
        <v>0.12401729169899432</v>
      </c>
      <c r="L119" s="30">
        <f t="shared" si="60"/>
        <v>0.15941673378929355</v>
      </c>
      <c r="M119" s="30">
        <f t="shared" si="60"/>
        <v>0.1591630876362487</v>
      </c>
      <c r="N119" s="30">
        <f t="shared" si="60"/>
        <v>0.13993250116995495</v>
      </c>
      <c r="O119" s="30">
        <f t="shared" si="60"/>
        <v>0.15057249417639129</v>
      </c>
      <c r="P119" s="30">
        <f t="shared" si="60"/>
        <v>0.16352809386322234</v>
      </c>
      <c r="Q119" s="30">
        <f t="shared" si="60"/>
        <v>0.17850707091676454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3.0049560482670358E-3</v>
      </c>
      <c r="C120" s="29">
        <f t="shared" si="61"/>
        <v>3.2807557920087015E-3</v>
      </c>
      <c r="D120" s="29">
        <f t="shared" si="61"/>
        <v>3.2430219407011789E-3</v>
      </c>
      <c r="E120" s="29">
        <f t="shared" si="61"/>
        <v>2.8572373920828197E-3</v>
      </c>
      <c r="F120" s="29">
        <f t="shared" si="61"/>
        <v>2.5167040378101177E-3</v>
      </c>
      <c r="G120" s="29">
        <f t="shared" si="61"/>
        <v>2.9225758064364239E-3</v>
      </c>
      <c r="H120" s="29">
        <f t="shared" si="61"/>
        <v>3.7367410965294568E-3</v>
      </c>
      <c r="I120" s="29">
        <f t="shared" si="61"/>
        <v>3.0819991214761982E-3</v>
      </c>
      <c r="J120" s="29">
        <f t="shared" si="61"/>
        <v>2.6231006945202683E-3</v>
      </c>
      <c r="K120" s="29">
        <f t="shared" si="61"/>
        <v>2.29562559649638E-3</v>
      </c>
      <c r="L120" s="29">
        <f t="shared" si="61"/>
        <v>1.9873583651638001E-3</v>
      </c>
      <c r="M120" s="29">
        <f t="shared" si="61"/>
        <v>6.3842730997634776E-4</v>
      </c>
      <c r="N120" s="29">
        <f t="shared" si="61"/>
        <v>3.2972468295809707E-4</v>
      </c>
      <c r="O120" s="29">
        <f t="shared" si="61"/>
        <v>3.6911818393960924E-4</v>
      </c>
      <c r="P120" s="29">
        <f t="shared" si="61"/>
        <v>3.2514096941063978E-4</v>
      </c>
      <c r="Q120" s="29">
        <f t="shared" si="61"/>
        <v>3.3624835858676416E-4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0.11105703803404803</v>
      </c>
      <c r="C121" s="29">
        <f t="shared" si="62"/>
        <v>0.11974298950265126</v>
      </c>
      <c r="D121" s="29">
        <f t="shared" si="62"/>
        <v>0.12316738498821511</v>
      </c>
      <c r="E121" s="29">
        <f t="shared" si="62"/>
        <v>0.12403387168207265</v>
      </c>
      <c r="F121" s="29">
        <f t="shared" si="62"/>
        <v>0.11367144663497254</v>
      </c>
      <c r="G121" s="29">
        <f t="shared" si="62"/>
        <v>0.12509839372765491</v>
      </c>
      <c r="H121" s="29">
        <f t="shared" si="62"/>
        <v>0.11990385522338681</v>
      </c>
      <c r="I121" s="29">
        <f t="shared" si="62"/>
        <v>0.13157457767337064</v>
      </c>
      <c r="J121" s="29">
        <f t="shared" si="62"/>
        <v>0.13107780788047863</v>
      </c>
      <c r="K121" s="29">
        <f t="shared" si="62"/>
        <v>0.10556557845730051</v>
      </c>
      <c r="L121" s="29">
        <f t="shared" si="62"/>
        <v>0.12153273392615364</v>
      </c>
      <c r="M121" s="29">
        <f t="shared" si="62"/>
        <v>0.1220209161441573</v>
      </c>
      <c r="N121" s="29">
        <f t="shared" si="62"/>
        <v>0.10634596355403572</v>
      </c>
      <c r="O121" s="29">
        <f t="shared" si="62"/>
        <v>0.11237071802285828</v>
      </c>
      <c r="P121" s="29">
        <f t="shared" si="62"/>
        <v>0.11915223002155706</v>
      </c>
      <c r="Q121" s="29">
        <f t="shared" si="62"/>
        <v>0.12697542013115021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3.6181132916984458E-2</v>
      </c>
      <c r="C122" s="29">
        <f t="shared" si="63"/>
        <v>4.6548640783125275E-2</v>
      </c>
      <c r="D122" s="29">
        <f t="shared" si="63"/>
        <v>5.0112669049083472E-2</v>
      </c>
      <c r="E122" s="29">
        <f t="shared" si="63"/>
        <v>4.4071165264474549E-2</v>
      </c>
      <c r="F122" s="29">
        <f t="shared" si="63"/>
        <v>3.9254963905200405E-2</v>
      </c>
      <c r="G122" s="29">
        <f t="shared" si="63"/>
        <v>3.7835912598449178E-2</v>
      </c>
      <c r="H122" s="29">
        <f t="shared" si="63"/>
        <v>3.619926525740088E-2</v>
      </c>
      <c r="I122" s="29">
        <f t="shared" si="63"/>
        <v>4.1063408592417694E-2</v>
      </c>
      <c r="J122" s="29">
        <f t="shared" si="63"/>
        <v>3.9322463238623054E-2</v>
      </c>
      <c r="K122" s="29">
        <f t="shared" si="63"/>
        <v>1.615608764519743E-2</v>
      </c>
      <c r="L122" s="29">
        <f t="shared" si="63"/>
        <v>3.5896641497976126E-2</v>
      </c>
      <c r="M122" s="29">
        <f t="shared" si="63"/>
        <v>3.6503744182115036E-2</v>
      </c>
      <c r="N122" s="29">
        <f t="shared" si="63"/>
        <v>3.3256812932961143E-2</v>
      </c>
      <c r="O122" s="29">
        <f t="shared" si="63"/>
        <v>3.7832657969593418E-2</v>
      </c>
      <c r="P122" s="29">
        <f t="shared" si="63"/>
        <v>4.4050722872254644E-2</v>
      </c>
      <c r="Q122" s="29">
        <f t="shared" si="63"/>
        <v>5.1195402427027588E-2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0.3460861309769051</v>
      </c>
      <c r="C123" s="32">
        <f t="shared" si="64"/>
        <v>0.34179470891812563</v>
      </c>
      <c r="D123" s="32">
        <f t="shared" si="64"/>
        <v>0.33734478180943789</v>
      </c>
      <c r="E123" s="32">
        <f t="shared" si="64"/>
        <v>0.34265119365419494</v>
      </c>
      <c r="F123" s="32">
        <f t="shared" si="64"/>
        <v>0.35850105884511846</v>
      </c>
      <c r="G123" s="32">
        <f t="shared" si="64"/>
        <v>0.34824275787768477</v>
      </c>
      <c r="H123" s="32">
        <f t="shared" si="64"/>
        <v>0.34545150499052985</v>
      </c>
      <c r="I123" s="32">
        <f t="shared" si="64"/>
        <v>0.36142922298160096</v>
      </c>
      <c r="J123" s="32">
        <f t="shared" si="64"/>
        <v>0.34064814208877936</v>
      </c>
      <c r="K123" s="32">
        <f t="shared" si="64"/>
        <v>0.32963237831498321</v>
      </c>
      <c r="L123" s="32">
        <f t="shared" si="64"/>
        <v>0.30312377290749681</v>
      </c>
      <c r="M123" s="32">
        <f t="shared" si="64"/>
        <v>0.28782627068825201</v>
      </c>
      <c r="N123" s="32">
        <f t="shared" si="64"/>
        <v>0.29226681403251387</v>
      </c>
      <c r="O123" s="32">
        <f t="shared" si="64"/>
        <v>0.29522301484440855</v>
      </c>
      <c r="P123" s="32">
        <f t="shared" si="64"/>
        <v>0.29586811678751024</v>
      </c>
      <c r="Q123" s="32">
        <f t="shared" si="64"/>
        <v>0.29955588371315245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0.33418427979713144</v>
      </c>
      <c r="C124" s="31">
        <f t="shared" si="65"/>
        <v>0.33118431155554862</v>
      </c>
      <c r="D124" s="31">
        <f t="shared" si="65"/>
        <v>0.32899994122709059</v>
      </c>
      <c r="E124" s="31">
        <f t="shared" si="65"/>
        <v>0.33466802896528897</v>
      </c>
      <c r="F124" s="31">
        <f t="shared" si="65"/>
        <v>0.35029866000960747</v>
      </c>
      <c r="G124" s="31">
        <f t="shared" si="65"/>
        <v>0.34008564736819469</v>
      </c>
      <c r="H124" s="31">
        <f t="shared" si="65"/>
        <v>0.33624243084859406</v>
      </c>
      <c r="I124" s="31">
        <f t="shared" si="65"/>
        <v>0.35277754151960444</v>
      </c>
      <c r="J124" s="31">
        <f t="shared" si="65"/>
        <v>0.33230935507289999</v>
      </c>
      <c r="K124" s="31">
        <f t="shared" si="65"/>
        <v>0.32210751786358321</v>
      </c>
      <c r="L124" s="31">
        <f t="shared" si="65"/>
        <v>0.29494935571239028</v>
      </c>
      <c r="M124" s="31">
        <f t="shared" si="65"/>
        <v>0.27946277527398583</v>
      </c>
      <c r="N124" s="31">
        <f t="shared" si="65"/>
        <v>0.2837458695049877</v>
      </c>
      <c r="O124" s="31">
        <f t="shared" si="65"/>
        <v>0.28647792200652372</v>
      </c>
      <c r="P124" s="31">
        <f t="shared" si="65"/>
        <v>0.28811362007294217</v>
      </c>
      <c r="Q124" s="31">
        <f t="shared" si="65"/>
        <v>0.27925970066550554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9.6198450305684038E-2</v>
      </c>
      <c r="C125" s="29">
        <f t="shared" si="66"/>
        <v>9.36443678772549E-2</v>
      </c>
      <c r="D125" s="29">
        <f t="shared" si="66"/>
        <v>9.6018579682774205E-2</v>
      </c>
      <c r="E125" s="29">
        <f t="shared" si="66"/>
        <v>0.10038743531219282</v>
      </c>
      <c r="F125" s="29">
        <f t="shared" si="66"/>
        <v>0.10341040484395865</v>
      </c>
      <c r="G125" s="29">
        <f t="shared" si="66"/>
        <v>0.10059979961321149</v>
      </c>
      <c r="H125" s="29">
        <f t="shared" si="66"/>
        <v>0.1002689775609767</v>
      </c>
      <c r="I125" s="29">
        <f t="shared" si="66"/>
        <v>9.8894791060587017E-2</v>
      </c>
      <c r="J125" s="29">
        <f t="shared" si="66"/>
        <v>0.1011932399624571</v>
      </c>
      <c r="K125" s="29">
        <f t="shared" si="66"/>
        <v>0.11070099395122443</v>
      </c>
      <c r="L125" s="29">
        <f t="shared" si="66"/>
        <v>0.1030769118895412</v>
      </c>
      <c r="M125" s="29">
        <f t="shared" si="66"/>
        <v>0.11043528019295062</v>
      </c>
      <c r="N125" s="29">
        <f t="shared" si="66"/>
        <v>0.10834107468057179</v>
      </c>
      <c r="O125" s="29">
        <f t="shared" si="66"/>
        <v>0.10843273541789505</v>
      </c>
      <c r="P125" s="29">
        <f t="shared" si="66"/>
        <v>9.9657877372221482E-2</v>
      </c>
      <c r="Q125" s="29">
        <f t="shared" si="66"/>
        <v>9.3531055243790198E-2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0.23798582949144742</v>
      </c>
      <c r="C126" s="29">
        <f t="shared" si="67"/>
        <v>0.23753994367829373</v>
      </c>
      <c r="D126" s="29">
        <f t="shared" si="67"/>
        <v>0.23298136154431637</v>
      </c>
      <c r="E126" s="29">
        <f t="shared" si="67"/>
        <v>0.23428059365309617</v>
      </c>
      <c r="F126" s="29">
        <f t="shared" si="67"/>
        <v>0.24688825516564883</v>
      </c>
      <c r="G126" s="29">
        <f t="shared" si="67"/>
        <v>0.23948584775498322</v>
      </c>
      <c r="H126" s="29">
        <f t="shared" si="67"/>
        <v>0.23597345328761737</v>
      </c>
      <c r="I126" s="29">
        <f t="shared" si="67"/>
        <v>0.25388275045901743</v>
      </c>
      <c r="J126" s="29">
        <f t="shared" si="67"/>
        <v>0.23111611511044286</v>
      </c>
      <c r="K126" s="29">
        <f t="shared" si="67"/>
        <v>0.21140652391235881</v>
      </c>
      <c r="L126" s="29">
        <f t="shared" si="67"/>
        <v>0.1918724438228491</v>
      </c>
      <c r="M126" s="29">
        <f t="shared" si="67"/>
        <v>0.16902749508103521</v>
      </c>
      <c r="N126" s="29">
        <f t="shared" si="67"/>
        <v>0.17540479482441595</v>
      </c>
      <c r="O126" s="29">
        <f t="shared" si="67"/>
        <v>0.17804518658862867</v>
      </c>
      <c r="P126" s="29">
        <f t="shared" si="67"/>
        <v>0.18845574270072069</v>
      </c>
      <c r="Q126" s="29">
        <f t="shared" si="67"/>
        <v>0.18572864542171533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1.8319327228205351E-3</v>
      </c>
      <c r="C127" s="30">
        <f t="shared" si="68"/>
        <v>2.0937859265143556E-3</v>
      </c>
      <c r="D127" s="30">
        <f t="shared" si="68"/>
        <v>1.3241362560545576E-3</v>
      </c>
      <c r="E127" s="30">
        <f t="shared" si="68"/>
        <v>1.3187889088698273E-3</v>
      </c>
      <c r="F127" s="30">
        <f t="shared" si="68"/>
        <v>1.2414535835688504E-3</v>
      </c>
      <c r="G127" s="30">
        <f t="shared" si="68"/>
        <v>8.6349010308276191E-4</v>
      </c>
      <c r="H127" s="30">
        <f t="shared" si="68"/>
        <v>5.2408486845436752E-4</v>
      </c>
      <c r="I127" s="30">
        <f t="shared" si="68"/>
        <v>3.0587959095063473E-4</v>
      </c>
      <c r="J127" s="30">
        <f t="shared" si="68"/>
        <v>2.4394052720477132E-4</v>
      </c>
      <c r="K127" s="30">
        <f t="shared" si="68"/>
        <v>1.9019004997727803E-4</v>
      </c>
      <c r="L127" s="30">
        <f t="shared" si="68"/>
        <v>2.3870300642992408E-4</v>
      </c>
      <c r="M127" s="30">
        <f t="shared" si="68"/>
        <v>2.9853801691824517E-4</v>
      </c>
      <c r="N127" s="30">
        <f t="shared" si="68"/>
        <v>2.6195231081381704E-4</v>
      </c>
      <c r="O127" s="30">
        <f t="shared" si="68"/>
        <v>2.7282837797442522E-4</v>
      </c>
      <c r="P127" s="30">
        <f t="shared" si="68"/>
        <v>2.6956472538218511E-4</v>
      </c>
      <c r="Q127" s="30">
        <f t="shared" si="68"/>
        <v>2.4806386771659506E-4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3.9710267448122023E-3</v>
      </c>
      <c r="C128" s="30">
        <f t="shared" si="69"/>
        <v>3.9065767433975026E-3</v>
      </c>
      <c r="D128" s="30">
        <f t="shared" si="69"/>
        <v>2.9517974070455825E-3</v>
      </c>
      <c r="E128" s="30">
        <f t="shared" si="69"/>
        <v>2.8525905494367018E-3</v>
      </c>
      <c r="F128" s="30">
        <f t="shared" si="69"/>
        <v>3.0814731048660646E-3</v>
      </c>
      <c r="G128" s="30">
        <f t="shared" si="69"/>
        <v>3.7074744539076555E-3</v>
      </c>
      <c r="H128" s="30">
        <f t="shared" si="69"/>
        <v>3.7578362439573657E-3</v>
      </c>
      <c r="I128" s="30">
        <f t="shared" si="69"/>
        <v>3.740543932169917E-3</v>
      </c>
      <c r="J128" s="30">
        <f t="shared" si="69"/>
        <v>3.4271221284754064E-3</v>
      </c>
      <c r="K128" s="30">
        <f t="shared" si="69"/>
        <v>2.7000398026408418E-3</v>
      </c>
      <c r="L128" s="30">
        <f t="shared" si="69"/>
        <v>3.6654223287850376E-3</v>
      </c>
      <c r="M128" s="30">
        <f t="shared" si="69"/>
        <v>3.399272485302837E-3</v>
      </c>
      <c r="N128" s="30">
        <f t="shared" si="69"/>
        <v>3.3590135039495606E-3</v>
      </c>
      <c r="O128" s="30">
        <f t="shared" si="69"/>
        <v>3.6929144276214958E-3</v>
      </c>
      <c r="P128" s="30">
        <f t="shared" si="69"/>
        <v>4.053383206643394E-3</v>
      </c>
      <c r="Q128" s="30">
        <f t="shared" si="69"/>
        <v>4.6160124291139979E-3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2.7555591151900388E-3</v>
      </c>
      <c r="C129" s="29">
        <f t="shared" si="70"/>
        <v>2.6610994927331534E-3</v>
      </c>
      <c r="D129" s="29">
        <f t="shared" si="70"/>
        <v>1.797464630126133E-3</v>
      </c>
      <c r="E129" s="29">
        <f t="shared" si="70"/>
        <v>1.6991024000904199E-3</v>
      </c>
      <c r="F129" s="29">
        <f t="shared" si="70"/>
        <v>1.470143766899778E-3</v>
      </c>
      <c r="G129" s="29">
        <f t="shared" si="70"/>
        <v>1.9491631204461349E-3</v>
      </c>
      <c r="H129" s="29">
        <f t="shared" si="70"/>
        <v>1.9784458155480719E-3</v>
      </c>
      <c r="I129" s="29">
        <f t="shared" si="70"/>
        <v>1.8381941360525234E-3</v>
      </c>
      <c r="J129" s="29">
        <f t="shared" si="70"/>
        <v>1.7375353862426764E-3</v>
      </c>
      <c r="K129" s="29">
        <f t="shared" si="70"/>
        <v>1.4449958487528609E-3</v>
      </c>
      <c r="L129" s="29">
        <f t="shared" si="70"/>
        <v>1.7189275797350396E-3</v>
      </c>
      <c r="M129" s="29">
        <f t="shared" si="70"/>
        <v>1.5381755690546004E-3</v>
      </c>
      <c r="N129" s="29">
        <f t="shared" si="70"/>
        <v>1.3510853015054618E-3</v>
      </c>
      <c r="O129" s="29">
        <f t="shared" si="70"/>
        <v>1.3053516900832513E-3</v>
      </c>
      <c r="P129" s="29">
        <f t="shared" si="70"/>
        <v>1.2630331924699317E-3</v>
      </c>
      <c r="Q129" s="29">
        <f t="shared" si="70"/>
        <v>1.2993017267686165E-3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1.2154676296221637E-3</v>
      </c>
      <c r="C130" s="29">
        <f t="shared" si="71"/>
        <v>1.2454772506643489E-3</v>
      </c>
      <c r="D130" s="29">
        <f t="shared" si="71"/>
        <v>1.1543327769194497E-3</v>
      </c>
      <c r="E130" s="29">
        <f t="shared" si="71"/>
        <v>1.1534881493462817E-3</v>
      </c>
      <c r="F130" s="29">
        <f t="shared" si="71"/>
        <v>1.6113293379662866E-3</v>
      </c>
      <c r="G130" s="29">
        <f t="shared" si="71"/>
        <v>1.7583113334615206E-3</v>
      </c>
      <c r="H130" s="29">
        <f t="shared" si="71"/>
        <v>1.7793904284092936E-3</v>
      </c>
      <c r="I130" s="29">
        <f t="shared" si="71"/>
        <v>1.902349796117394E-3</v>
      </c>
      <c r="J130" s="29">
        <f t="shared" si="71"/>
        <v>1.6895867422327296E-3</v>
      </c>
      <c r="K130" s="29">
        <f t="shared" si="71"/>
        <v>1.2550439538879809E-3</v>
      </c>
      <c r="L130" s="29">
        <f t="shared" si="71"/>
        <v>1.9464947490499974E-3</v>
      </c>
      <c r="M130" s="29">
        <f t="shared" si="71"/>
        <v>1.8610969162482368E-3</v>
      </c>
      <c r="N130" s="29">
        <f t="shared" si="71"/>
        <v>2.0079282024440992E-3</v>
      </c>
      <c r="O130" s="29">
        <f t="shared" si="71"/>
        <v>2.3875627375382446E-3</v>
      </c>
      <c r="P130" s="29">
        <f t="shared" si="71"/>
        <v>2.7903500141734619E-3</v>
      </c>
      <c r="Q130" s="29">
        <f t="shared" si="71"/>
        <v>3.3167107023453816E-3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6.0988917121408926E-3</v>
      </c>
      <c r="C131" s="30">
        <f t="shared" si="72"/>
        <v>4.6100346926651299E-3</v>
      </c>
      <c r="D131" s="30">
        <f t="shared" si="72"/>
        <v>4.0689069192471243E-3</v>
      </c>
      <c r="E131" s="30">
        <f t="shared" si="72"/>
        <v>3.8117852305995011E-3</v>
      </c>
      <c r="F131" s="30">
        <f t="shared" si="72"/>
        <v>3.8794721470761088E-3</v>
      </c>
      <c r="G131" s="30">
        <f t="shared" si="72"/>
        <v>3.5861459524996952E-3</v>
      </c>
      <c r="H131" s="30">
        <f t="shared" si="72"/>
        <v>4.9271530295240396E-3</v>
      </c>
      <c r="I131" s="30">
        <f t="shared" si="72"/>
        <v>4.6052579388760556E-3</v>
      </c>
      <c r="J131" s="30">
        <f t="shared" si="72"/>
        <v>4.6677243601991871E-3</v>
      </c>
      <c r="K131" s="30">
        <f t="shared" si="72"/>
        <v>4.6346305987818416E-3</v>
      </c>
      <c r="L131" s="30">
        <f t="shared" si="72"/>
        <v>4.2702918598916109E-3</v>
      </c>
      <c r="M131" s="30">
        <f t="shared" si="72"/>
        <v>4.6656849120451311E-3</v>
      </c>
      <c r="N131" s="30">
        <f t="shared" si="72"/>
        <v>4.8999787127627335E-3</v>
      </c>
      <c r="O131" s="30">
        <f t="shared" si="72"/>
        <v>4.7793500322888807E-3</v>
      </c>
      <c r="P131" s="30">
        <f t="shared" si="72"/>
        <v>3.4315487825425147E-3</v>
      </c>
      <c r="Q131" s="30">
        <f t="shared" si="72"/>
        <v>1.5432106750816341E-2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6.0988917121408926E-3</v>
      </c>
      <c r="C132" s="29">
        <f t="shared" si="73"/>
        <v>4.6100346926651299E-3</v>
      </c>
      <c r="D132" s="29">
        <f t="shared" si="73"/>
        <v>4.0689069192471243E-3</v>
      </c>
      <c r="E132" s="29">
        <f t="shared" si="73"/>
        <v>3.8117852305995011E-3</v>
      </c>
      <c r="F132" s="29">
        <f t="shared" si="73"/>
        <v>3.8794721470761088E-3</v>
      </c>
      <c r="G132" s="29">
        <f t="shared" si="73"/>
        <v>3.5861459524996952E-3</v>
      </c>
      <c r="H132" s="29">
        <f t="shared" si="73"/>
        <v>4.9271530295240396E-3</v>
      </c>
      <c r="I132" s="29">
        <f t="shared" si="73"/>
        <v>4.6052579388760556E-3</v>
      </c>
      <c r="J132" s="29">
        <f t="shared" si="73"/>
        <v>4.6677243601991871E-3</v>
      </c>
      <c r="K132" s="29">
        <f t="shared" si="73"/>
        <v>4.6346305987818416E-3</v>
      </c>
      <c r="L132" s="29">
        <f t="shared" si="73"/>
        <v>4.2702918598916109E-3</v>
      </c>
      <c r="M132" s="29">
        <f t="shared" si="73"/>
        <v>4.6656849120451311E-3</v>
      </c>
      <c r="N132" s="29">
        <f t="shared" si="73"/>
        <v>4.8999787127627335E-3</v>
      </c>
      <c r="O132" s="29">
        <f t="shared" si="73"/>
        <v>4.7793500322888807E-3</v>
      </c>
      <c r="P132" s="29">
        <f t="shared" si="73"/>
        <v>3.4315487825425147E-3</v>
      </c>
      <c r="Q132" s="29">
        <f t="shared" si="73"/>
        <v>1.5432106750816341E-2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0.64301981108743655</v>
      </c>
      <c r="C136" s="32">
        <f t="shared" si="76"/>
        <v>0.64753671000204438</v>
      </c>
      <c r="D136" s="32">
        <f t="shared" si="76"/>
        <v>0.65211105272183212</v>
      </c>
      <c r="E136" s="32">
        <f t="shared" si="76"/>
        <v>0.6467952909441228</v>
      </c>
      <c r="F136" s="32">
        <f t="shared" si="76"/>
        <v>0.63054358541534228</v>
      </c>
      <c r="G136" s="32">
        <f t="shared" si="76"/>
        <v>0.64132898995163345</v>
      </c>
      <c r="H136" s="32">
        <f t="shared" si="76"/>
        <v>0.64408841014896945</v>
      </c>
      <c r="I136" s="32">
        <f t="shared" si="76"/>
        <v>0.62927492759815495</v>
      </c>
      <c r="J136" s="32">
        <f t="shared" si="76"/>
        <v>0.65099945821436367</v>
      </c>
      <c r="K136" s="32">
        <f t="shared" si="76"/>
        <v>0.66300998379865683</v>
      </c>
      <c r="L136" s="32">
        <f t="shared" si="76"/>
        <v>0.69046687298592613</v>
      </c>
      <c r="M136" s="32">
        <f t="shared" si="76"/>
        <v>0.70486581381927849</v>
      </c>
      <c r="N136" s="32">
        <f t="shared" si="76"/>
        <v>0.69979284481103032</v>
      </c>
      <c r="O136" s="32">
        <f t="shared" si="76"/>
        <v>0.69795382956149044</v>
      </c>
      <c r="P136" s="32">
        <f t="shared" si="76"/>
        <v>0.6988092851899308</v>
      </c>
      <c r="Q136" s="32">
        <f t="shared" si="76"/>
        <v>0.69528818458967168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0.48439395815026348</v>
      </c>
      <c r="C137" s="31">
        <f t="shared" si="77"/>
        <v>0.47048796543715571</v>
      </c>
      <c r="D137" s="31">
        <f t="shared" si="77"/>
        <v>0.46757359349458483</v>
      </c>
      <c r="E137" s="31">
        <f t="shared" si="77"/>
        <v>0.46772921939575562</v>
      </c>
      <c r="F137" s="31">
        <f t="shared" si="77"/>
        <v>0.46777496619142123</v>
      </c>
      <c r="G137" s="31">
        <f t="shared" si="77"/>
        <v>0.46823655736534942</v>
      </c>
      <c r="H137" s="31">
        <f t="shared" si="77"/>
        <v>0.47677589543100213</v>
      </c>
      <c r="I137" s="31">
        <f t="shared" si="77"/>
        <v>0.44574113732697757</v>
      </c>
      <c r="J137" s="31">
        <f t="shared" si="77"/>
        <v>0.46873099127070511</v>
      </c>
      <c r="K137" s="31">
        <f t="shared" si="77"/>
        <v>0.52835309109697048</v>
      </c>
      <c r="L137" s="31">
        <f t="shared" si="77"/>
        <v>0.51934219255864411</v>
      </c>
      <c r="M137" s="31">
        <f t="shared" si="77"/>
        <v>0.53445754624833386</v>
      </c>
      <c r="N137" s="31">
        <f t="shared" si="77"/>
        <v>0.54817272098971059</v>
      </c>
      <c r="O137" s="31">
        <f t="shared" si="77"/>
        <v>0.53568776489747372</v>
      </c>
      <c r="P137" s="31">
        <f t="shared" si="77"/>
        <v>0.52365470985785667</v>
      </c>
      <c r="Q137" s="31">
        <f t="shared" si="77"/>
        <v>0.50701831307566736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9.9085830460472844E-4</v>
      </c>
      <c r="C138" s="29">
        <f t="shared" si="78"/>
        <v>9.9531069610031206E-4</v>
      </c>
      <c r="D138" s="29">
        <f t="shared" si="78"/>
        <v>9.5999001147797241E-4</v>
      </c>
      <c r="E138" s="29">
        <f t="shared" si="78"/>
        <v>1.0155298160209345E-3</v>
      </c>
      <c r="F138" s="29">
        <f t="shared" si="78"/>
        <v>9.4508624692287238E-4</v>
      </c>
      <c r="G138" s="29">
        <f t="shared" si="78"/>
        <v>1.0701339383312307E-3</v>
      </c>
      <c r="H138" s="29">
        <f t="shared" si="78"/>
        <v>9.7845047564474154E-4</v>
      </c>
      <c r="I138" s="29">
        <f t="shared" si="78"/>
        <v>9.1749951315990238E-4</v>
      </c>
      <c r="J138" s="29">
        <f t="shared" si="78"/>
        <v>1.0261262737287183E-3</v>
      </c>
      <c r="K138" s="29">
        <f t="shared" si="78"/>
        <v>1.1013521046445544E-3</v>
      </c>
      <c r="L138" s="29">
        <f t="shared" si="78"/>
        <v>9.710971280225616E-4</v>
      </c>
      <c r="M138" s="29">
        <f t="shared" si="78"/>
        <v>9.6875337292853022E-4</v>
      </c>
      <c r="N138" s="29">
        <f t="shared" si="78"/>
        <v>8.9581696271290041E-4</v>
      </c>
      <c r="O138" s="29">
        <f t="shared" si="78"/>
        <v>8.6074704795495373E-4</v>
      </c>
      <c r="P138" s="29">
        <f t="shared" si="78"/>
        <v>9.3695427101493612E-4</v>
      </c>
      <c r="Q138" s="29">
        <f t="shared" si="78"/>
        <v>8.5772063577260521E-4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0.44805851803515773</v>
      </c>
      <c r="C139" s="29">
        <f t="shared" si="79"/>
        <v>0.43604156433855396</v>
      </c>
      <c r="D139" s="29">
        <f t="shared" si="79"/>
        <v>0.43353032272545206</v>
      </c>
      <c r="E139" s="29">
        <f t="shared" si="79"/>
        <v>0.43244063671763949</v>
      </c>
      <c r="F139" s="29">
        <f t="shared" si="79"/>
        <v>0.43288691977565641</v>
      </c>
      <c r="G139" s="29">
        <f t="shared" si="79"/>
        <v>0.43485768167348116</v>
      </c>
      <c r="H139" s="29">
        <f t="shared" si="79"/>
        <v>0.44390278841280595</v>
      </c>
      <c r="I139" s="29">
        <f t="shared" si="79"/>
        <v>0.41343579610640829</v>
      </c>
      <c r="J139" s="29">
        <f t="shared" si="79"/>
        <v>0.43261793488464939</v>
      </c>
      <c r="K139" s="29">
        <f t="shared" si="79"/>
        <v>0.48712570417157719</v>
      </c>
      <c r="L139" s="29">
        <f t="shared" si="79"/>
        <v>0.47924631700426873</v>
      </c>
      <c r="M139" s="29">
        <f t="shared" si="79"/>
        <v>0.49033414164579248</v>
      </c>
      <c r="N139" s="29">
        <f t="shared" si="79"/>
        <v>0.50193920840537154</v>
      </c>
      <c r="O139" s="29">
        <f t="shared" si="79"/>
        <v>0.48909229048431957</v>
      </c>
      <c r="P139" s="29">
        <f t="shared" si="79"/>
        <v>0.47788763922592642</v>
      </c>
      <c r="Q139" s="29">
        <f t="shared" si="79"/>
        <v>0.46044431254316048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3.5344581810501013E-2</v>
      </c>
      <c r="C140" s="29">
        <f t="shared" si="80"/>
        <v>3.3451090402501396E-2</v>
      </c>
      <c r="D140" s="29">
        <f t="shared" si="80"/>
        <v>3.30832807576548E-2</v>
      </c>
      <c r="E140" s="29">
        <f t="shared" si="80"/>
        <v>3.4273052862095171E-2</v>
      </c>
      <c r="F140" s="29">
        <f t="shared" si="80"/>
        <v>3.394296016884199E-2</v>
      </c>
      <c r="G140" s="29">
        <f t="shared" si="80"/>
        <v>3.2308741753537096E-2</v>
      </c>
      <c r="H140" s="29">
        <f t="shared" si="80"/>
        <v>3.1894656542551449E-2</v>
      </c>
      <c r="I140" s="29">
        <f t="shared" si="80"/>
        <v>3.1387841707409353E-2</v>
      </c>
      <c r="J140" s="29">
        <f t="shared" si="80"/>
        <v>3.5086930112327018E-2</v>
      </c>
      <c r="K140" s="29">
        <f t="shared" si="80"/>
        <v>4.0126034820748807E-2</v>
      </c>
      <c r="L140" s="29">
        <f t="shared" si="80"/>
        <v>3.9124778426352785E-2</v>
      </c>
      <c r="M140" s="29">
        <f t="shared" si="80"/>
        <v>4.3154651229612789E-2</v>
      </c>
      <c r="N140" s="29">
        <f t="shared" si="80"/>
        <v>4.5337695621626234E-2</v>
      </c>
      <c r="O140" s="29">
        <f t="shared" si="80"/>
        <v>4.5734727365199269E-2</v>
      </c>
      <c r="P140" s="29">
        <f t="shared" si="80"/>
        <v>4.4830116360915266E-2</v>
      </c>
      <c r="Q140" s="29">
        <f t="shared" si="80"/>
        <v>4.5716279896734317E-2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8.2956801617023231E-3</v>
      </c>
      <c r="C141" s="30">
        <f t="shared" si="81"/>
        <v>7.3941146532047423E-3</v>
      </c>
      <c r="D141" s="30">
        <f t="shared" si="81"/>
        <v>7.9263618868133188E-3</v>
      </c>
      <c r="E141" s="30">
        <f t="shared" si="81"/>
        <v>8.0926800228301576E-3</v>
      </c>
      <c r="F141" s="30">
        <f t="shared" si="81"/>
        <v>7.353067479569232E-3</v>
      </c>
      <c r="G141" s="30">
        <f t="shared" si="81"/>
        <v>7.2902432522947451E-3</v>
      </c>
      <c r="H141" s="30">
        <f t="shared" si="81"/>
        <v>7.4643254736486168E-3</v>
      </c>
      <c r="I141" s="30">
        <f t="shared" si="81"/>
        <v>7.5495300250536723E-3</v>
      </c>
      <c r="J141" s="30">
        <f t="shared" si="81"/>
        <v>7.9173380602936307E-3</v>
      </c>
      <c r="K141" s="30">
        <f t="shared" si="81"/>
        <v>8.8988506221267649E-3</v>
      </c>
      <c r="L141" s="30">
        <f t="shared" si="81"/>
        <v>8.949135567388326E-3</v>
      </c>
      <c r="M141" s="30">
        <f t="shared" si="81"/>
        <v>9.6675947583739017E-3</v>
      </c>
      <c r="N141" s="30">
        <f t="shared" si="81"/>
        <v>1.0213437385593731E-2</v>
      </c>
      <c r="O141" s="30">
        <f t="shared" si="81"/>
        <v>9.9582617606721983E-3</v>
      </c>
      <c r="P141" s="30">
        <f t="shared" si="81"/>
        <v>9.3816955639179841E-3</v>
      </c>
      <c r="Q141" s="30">
        <f t="shared" si="81"/>
        <v>7.8913293792447735E-3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8.2956801617023231E-3</v>
      </c>
      <c r="C143" s="29">
        <f t="shared" si="83"/>
        <v>7.3941146532047423E-3</v>
      </c>
      <c r="D143" s="29">
        <f t="shared" si="83"/>
        <v>7.9263618868133188E-3</v>
      </c>
      <c r="E143" s="29">
        <f t="shared" si="83"/>
        <v>8.0926800228301576E-3</v>
      </c>
      <c r="F143" s="29">
        <f t="shared" si="83"/>
        <v>7.353067479569232E-3</v>
      </c>
      <c r="G143" s="29">
        <f t="shared" si="83"/>
        <v>7.2902432522947451E-3</v>
      </c>
      <c r="H143" s="29">
        <f t="shared" si="83"/>
        <v>7.4643254736486168E-3</v>
      </c>
      <c r="I143" s="29">
        <f t="shared" si="83"/>
        <v>7.5495300250536723E-3</v>
      </c>
      <c r="J143" s="29">
        <f t="shared" si="83"/>
        <v>7.9173380602936307E-3</v>
      </c>
      <c r="K143" s="29">
        <f t="shared" si="83"/>
        <v>8.8988506221267649E-3</v>
      </c>
      <c r="L143" s="29">
        <f t="shared" si="83"/>
        <v>8.949135567388326E-3</v>
      </c>
      <c r="M143" s="29">
        <f t="shared" si="83"/>
        <v>9.6675947583739017E-3</v>
      </c>
      <c r="N143" s="29">
        <f t="shared" si="83"/>
        <v>1.0213437385593731E-2</v>
      </c>
      <c r="O143" s="29">
        <f t="shared" si="83"/>
        <v>9.9582617606721983E-3</v>
      </c>
      <c r="P143" s="29">
        <f t="shared" si="83"/>
        <v>9.3816955639179841E-3</v>
      </c>
      <c r="Q143" s="29">
        <f t="shared" si="83"/>
        <v>7.8913293792447735E-3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0.15033017277547078</v>
      </c>
      <c r="C145" s="30">
        <f t="shared" si="85"/>
        <v>0.16965462991168392</v>
      </c>
      <c r="D145" s="30">
        <f t="shared" si="85"/>
        <v>0.17661109734043401</v>
      </c>
      <c r="E145" s="30">
        <f t="shared" si="85"/>
        <v>0.17097339152553695</v>
      </c>
      <c r="F145" s="30">
        <f t="shared" si="85"/>
        <v>0.15541555174435187</v>
      </c>
      <c r="G145" s="30">
        <f t="shared" si="85"/>
        <v>0.16580218933398927</v>
      </c>
      <c r="H145" s="30">
        <f t="shared" si="85"/>
        <v>0.15984818924431865</v>
      </c>
      <c r="I145" s="30">
        <f t="shared" si="85"/>
        <v>0.17598426024612371</v>
      </c>
      <c r="J145" s="30">
        <f t="shared" si="85"/>
        <v>0.17435112888336488</v>
      </c>
      <c r="K145" s="30">
        <f t="shared" si="85"/>
        <v>0.12575804207955957</v>
      </c>
      <c r="L145" s="30">
        <f t="shared" si="85"/>
        <v>0.16217554485989383</v>
      </c>
      <c r="M145" s="30">
        <f t="shared" si="85"/>
        <v>0.16074067281257073</v>
      </c>
      <c r="N145" s="30">
        <f t="shared" si="85"/>
        <v>0.14140668643572604</v>
      </c>
      <c r="O145" s="30">
        <f t="shared" si="85"/>
        <v>0.15230780290334456</v>
      </c>
      <c r="P145" s="30">
        <f t="shared" si="85"/>
        <v>0.16577287976815611</v>
      </c>
      <c r="Q145" s="30">
        <f t="shared" si="85"/>
        <v>0.18037854213475946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3.0066970179659903E-3</v>
      </c>
      <c r="C146" s="29">
        <f t="shared" si="86"/>
        <v>3.2823469823001221E-3</v>
      </c>
      <c r="D146" s="29">
        <f t="shared" si="86"/>
        <v>3.2446390392478876E-3</v>
      </c>
      <c r="E146" s="29">
        <f t="shared" si="86"/>
        <v>2.8574231900446688E-3</v>
      </c>
      <c r="F146" s="29">
        <f t="shared" si="86"/>
        <v>2.516257781345935E-3</v>
      </c>
      <c r="G146" s="29">
        <f t="shared" si="86"/>
        <v>2.9216120607794644E-3</v>
      </c>
      <c r="H146" s="29">
        <f t="shared" si="86"/>
        <v>3.7369357809793539E-3</v>
      </c>
      <c r="I146" s="29">
        <f t="shared" si="86"/>
        <v>3.0866343078554668E-3</v>
      </c>
      <c r="J146" s="29">
        <f t="shared" si="86"/>
        <v>2.6432300010716895E-3</v>
      </c>
      <c r="K146" s="29">
        <f t="shared" si="86"/>
        <v>2.3278478058027679E-3</v>
      </c>
      <c r="L146" s="29">
        <f t="shared" si="86"/>
        <v>2.0217509043203904E-3</v>
      </c>
      <c r="M146" s="29">
        <f t="shared" si="86"/>
        <v>6.4475524364071373E-4</v>
      </c>
      <c r="N146" s="29">
        <f t="shared" si="86"/>
        <v>3.331983239300933E-4</v>
      </c>
      <c r="O146" s="29">
        <f t="shared" si="86"/>
        <v>3.7337217474564034E-4</v>
      </c>
      <c r="P146" s="29">
        <f t="shared" si="86"/>
        <v>3.2960425059986459E-4</v>
      </c>
      <c r="Q146" s="29">
        <f t="shared" si="86"/>
        <v>3.3977359219214089E-4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0.11112138071825613</v>
      </c>
      <c r="C147" s="29">
        <f t="shared" si="87"/>
        <v>0.11980106571875564</v>
      </c>
      <c r="D147" s="29">
        <f t="shared" si="87"/>
        <v>0.12322880110038095</v>
      </c>
      <c r="E147" s="29">
        <f t="shared" si="87"/>
        <v>0.12404193724940096</v>
      </c>
      <c r="F147" s="29">
        <f t="shared" si="87"/>
        <v>0.11365129066228298</v>
      </c>
      <c r="G147" s="29">
        <f t="shared" si="87"/>
        <v>0.12505714140722504</v>
      </c>
      <c r="H147" s="29">
        <f t="shared" si="87"/>
        <v>0.11991010222190547</v>
      </c>
      <c r="I147" s="29">
        <f t="shared" si="87"/>
        <v>0.13177245984862493</v>
      </c>
      <c r="J147" s="29">
        <f t="shared" si="87"/>
        <v>0.13208368058007658</v>
      </c>
      <c r="K147" s="29">
        <f t="shared" si="87"/>
        <v>0.10704733409279812</v>
      </c>
      <c r="L147" s="29">
        <f t="shared" si="87"/>
        <v>0.12363593754741808</v>
      </c>
      <c r="M147" s="29">
        <f t="shared" si="87"/>
        <v>0.12323035729894437</v>
      </c>
      <c r="N147" s="29">
        <f t="shared" si="87"/>
        <v>0.10746631551826723</v>
      </c>
      <c r="O147" s="29">
        <f t="shared" si="87"/>
        <v>0.11366576124244282</v>
      </c>
      <c r="P147" s="29">
        <f t="shared" si="87"/>
        <v>0.12078785873938173</v>
      </c>
      <c r="Q147" s="29">
        <f t="shared" si="87"/>
        <v>0.12830663263129291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3.6202095039248657E-2</v>
      </c>
      <c r="C148" s="29">
        <f t="shared" si="88"/>
        <v>4.6571217210628152E-2</v>
      </c>
      <c r="D148" s="29">
        <f t="shared" si="88"/>
        <v>5.0137657200805152E-2</v>
      </c>
      <c r="E148" s="29">
        <f t="shared" si="88"/>
        <v>4.4074031086091314E-2</v>
      </c>
      <c r="F148" s="29">
        <f t="shared" si="88"/>
        <v>3.9248003300722978E-2</v>
      </c>
      <c r="G148" s="29">
        <f t="shared" si="88"/>
        <v>3.7823435865984772E-2</v>
      </c>
      <c r="H148" s="29">
        <f t="shared" si="88"/>
        <v>3.6201151241433825E-2</v>
      </c>
      <c r="I148" s="29">
        <f t="shared" si="88"/>
        <v>4.1125166089643304E-2</v>
      </c>
      <c r="J148" s="29">
        <f t="shared" si="88"/>
        <v>3.9624218302216595E-2</v>
      </c>
      <c r="K148" s="29">
        <f t="shared" si="88"/>
        <v>1.6382860180958674E-2</v>
      </c>
      <c r="L148" s="29">
        <f t="shared" si="88"/>
        <v>3.6517856408155379E-2</v>
      </c>
      <c r="M148" s="29">
        <f t="shared" si="88"/>
        <v>3.6865560269985657E-2</v>
      </c>
      <c r="N148" s="29">
        <f t="shared" si="88"/>
        <v>3.360717259352871E-2</v>
      </c>
      <c r="O148" s="29">
        <f t="shared" si="88"/>
        <v>3.8268669486156093E-2</v>
      </c>
      <c r="P148" s="29">
        <f t="shared" si="88"/>
        <v>4.4655416778174507E-2</v>
      </c>
      <c r="Q148" s="29">
        <f t="shared" si="88"/>
        <v>5.1732135911274402E-2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0.35698018891256345</v>
      </c>
      <c r="C149" s="32">
        <f t="shared" si="89"/>
        <v>0.35246328999795562</v>
      </c>
      <c r="D149" s="32">
        <f t="shared" si="89"/>
        <v>0.34788894727816777</v>
      </c>
      <c r="E149" s="32">
        <f t="shared" si="89"/>
        <v>0.35320470905587725</v>
      </c>
      <c r="F149" s="32">
        <f t="shared" si="89"/>
        <v>0.36945641458465767</v>
      </c>
      <c r="G149" s="32">
        <f t="shared" si="89"/>
        <v>0.35867101004836655</v>
      </c>
      <c r="H149" s="32">
        <f t="shared" si="89"/>
        <v>0.35591158985103055</v>
      </c>
      <c r="I149" s="32">
        <f t="shared" si="89"/>
        <v>0.37072507240184505</v>
      </c>
      <c r="J149" s="32">
        <f t="shared" si="89"/>
        <v>0.34900054178563644</v>
      </c>
      <c r="K149" s="32">
        <f t="shared" si="89"/>
        <v>0.33699001620134317</v>
      </c>
      <c r="L149" s="32">
        <f t="shared" si="89"/>
        <v>0.30953312701407382</v>
      </c>
      <c r="M149" s="32">
        <f t="shared" si="89"/>
        <v>0.29513418618072151</v>
      </c>
      <c r="N149" s="32">
        <f t="shared" si="89"/>
        <v>0.30020715518896957</v>
      </c>
      <c r="O149" s="32">
        <f t="shared" si="89"/>
        <v>0.30204617043850951</v>
      </c>
      <c r="P149" s="32">
        <f t="shared" si="89"/>
        <v>0.30119071481006926</v>
      </c>
      <c r="Q149" s="32">
        <f t="shared" si="89"/>
        <v>0.30471181541032838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0.34455971645819483</v>
      </c>
      <c r="C150" s="31">
        <f t="shared" si="90"/>
        <v>0.34144109170192233</v>
      </c>
      <c r="D150" s="31">
        <f t="shared" si="90"/>
        <v>0.33919806252138829</v>
      </c>
      <c r="E150" s="31">
        <f t="shared" si="90"/>
        <v>0.34489909255131607</v>
      </c>
      <c r="F150" s="31">
        <f t="shared" si="90"/>
        <v>0.36093035157442704</v>
      </c>
      <c r="G150" s="31">
        <f t="shared" si="90"/>
        <v>0.35022448356924846</v>
      </c>
      <c r="H150" s="31">
        <f t="shared" si="90"/>
        <v>0.3463250299221432</v>
      </c>
      <c r="I150" s="31">
        <f t="shared" si="90"/>
        <v>0.36171419688922485</v>
      </c>
      <c r="J150" s="31">
        <f t="shared" si="90"/>
        <v>0.340238435468529</v>
      </c>
      <c r="K150" s="31">
        <f t="shared" si="90"/>
        <v>0.32900331677593919</v>
      </c>
      <c r="L150" s="31">
        <f t="shared" si="90"/>
        <v>0.30088718471706544</v>
      </c>
      <c r="M150" s="31">
        <f t="shared" si="90"/>
        <v>0.2863285715519211</v>
      </c>
      <c r="N150" s="31">
        <f t="shared" si="90"/>
        <v>0.2912204323034211</v>
      </c>
      <c r="O150" s="31">
        <f t="shared" si="90"/>
        <v>0.29283270760151991</v>
      </c>
      <c r="P150" s="31">
        <f t="shared" si="90"/>
        <v>0.29306557473578487</v>
      </c>
      <c r="Q150" s="31">
        <f t="shared" si="90"/>
        <v>0.28371655175643773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9.9138818202416212E-2</v>
      </c>
      <c r="C151" s="29">
        <f t="shared" si="91"/>
        <v>9.6504741588503806E-2</v>
      </c>
      <c r="D151" s="29">
        <f t="shared" si="91"/>
        <v>9.895949679390216E-2</v>
      </c>
      <c r="E151" s="29">
        <f t="shared" si="91"/>
        <v>0.10342532281434419</v>
      </c>
      <c r="F151" s="29">
        <f t="shared" si="91"/>
        <v>0.10652297012101777</v>
      </c>
      <c r="G151" s="29">
        <f t="shared" si="91"/>
        <v>0.1035807435917368</v>
      </c>
      <c r="H151" s="29">
        <f t="shared" si="91"/>
        <v>0.10326279895970672</v>
      </c>
      <c r="I151" s="29">
        <f t="shared" si="91"/>
        <v>0.1013910360608314</v>
      </c>
      <c r="J151" s="29">
        <f t="shared" si="91"/>
        <v>0.10359957737982529</v>
      </c>
      <c r="K151" s="29">
        <f t="shared" si="91"/>
        <v>0.11306340986417195</v>
      </c>
      <c r="L151" s="29">
        <f t="shared" si="91"/>
        <v>0.10514558178236909</v>
      </c>
      <c r="M151" s="29">
        <f t="shared" si="91"/>
        <v>0.11313911287161199</v>
      </c>
      <c r="N151" s="29">
        <f t="shared" si="91"/>
        <v>0.1111818454300081</v>
      </c>
      <c r="O151" s="29">
        <f t="shared" si="91"/>
        <v>0.11082527650205209</v>
      </c>
      <c r="P151" s="29">
        <f t="shared" si="91"/>
        <v>0.101358233637332</v>
      </c>
      <c r="Q151" s="29">
        <f t="shared" si="91"/>
        <v>9.5009839691429676E-2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0.24542089825577865</v>
      </c>
      <c r="C152" s="29">
        <f t="shared" si="92"/>
        <v>0.24493635011341847</v>
      </c>
      <c r="D152" s="29">
        <f t="shared" si="92"/>
        <v>0.24023856572748614</v>
      </c>
      <c r="E152" s="29">
        <f t="shared" si="92"/>
        <v>0.24147376973697185</v>
      </c>
      <c r="F152" s="29">
        <f t="shared" si="92"/>
        <v>0.2544073814534093</v>
      </c>
      <c r="G152" s="29">
        <f t="shared" si="92"/>
        <v>0.24664373997751168</v>
      </c>
      <c r="H152" s="29">
        <f t="shared" si="92"/>
        <v>0.24306223096243645</v>
      </c>
      <c r="I152" s="29">
        <f t="shared" si="92"/>
        <v>0.26032316082839346</v>
      </c>
      <c r="J152" s="29">
        <f t="shared" si="92"/>
        <v>0.23663885808870372</v>
      </c>
      <c r="K152" s="29">
        <f t="shared" si="92"/>
        <v>0.21593990691176723</v>
      </c>
      <c r="L152" s="29">
        <f t="shared" si="92"/>
        <v>0.19574160293469631</v>
      </c>
      <c r="M152" s="29">
        <f t="shared" si="92"/>
        <v>0.17318945868030911</v>
      </c>
      <c r="N152" s="29">
        <f t="shared" si="92"/>
        <v>0.18003858687341301</v>
      </c>
      <c r="O152" s="29">
        <f t="shared" si="92"/>
        <v>0.18200743109946782</v>
      </c>
      <c r="P152" s="29">
        <f t="shared" si="92"/>
        <v>0.19170734109845289</v>
      </c>
      <c r="Q152" s="29">
        <f t="shared" si="92"/>
        <v>0.18870671206500805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1.889165314336194E-3</v>
      </c>
      <c r="C153" s="30">
        <f t="shared" si="93"/>
        <v>2.1589812425560997E-3</v>
      </c>
      <c r="D153" s="30">
        <f t="shared" si="93"/>
        <v>1.3653821613614421E-3</v>
      </c>
      <c r="E153" s="30">
        <f t="shared" si="93"/>
        <v>1.3592800169511454E-3</v>
      </c>
      <c r="F153" s="30">
        <f t="shared" si="93"/>
        <v>1.2792627789434293E-3</v>
      </c>
      <c r="G153" s="30">
        <f t="shared" si="93"/>
        <v>8.897555737239041E-4</v>
      </c>
      <c r="H153" s="30">
        <f t="shared" si="93"/>
        <v>5.4030630661557456E-4</v>
      </c>
      <c r="I153" s="30">
        <f t="shared" si="93"/>
        <v>3.1574465046973674E-4</v>
      </c>
      <c r="J153" s="30">
        <f t="shared" si="93"/>
        <v>2.5335360053134167E-4</v>
      </c>
      <c r="K153" s="30">
        <f t="shared" si="93"/>
        <v>1.9878593086090668E-4</v>
      </c>
      <c r="L153" s="30">
        <f t="shared" si="93"/>
        <v>2.5028920509009633E-4</v>
      </c>
      <c r="M153" s="30">
        <f t="shared" si="93"/>
        <v>3.1075632550106483E-4</v>
      </c>
      <c r="N153" s="30">
        <f t="shared" si="93"/>
        <v>2.72847262953393E-4</v>
      </c>
      <c r="O153" s="30">
        <f t="shared" si="93"/>
        <v>2.8445052294541701E-4</v>
      </c>
      <c r="P153" s="30">
        <f t="shared" si="93"/>
        <v>2.816553474662415E-4</v>
      </c>
      <c r="Q153" s="30">
        <f t="shared" si="93"/>
        <v>2.583578723099424E-4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3.9733274231334194E-3</v>
      </c>
      <c r="C154" s="30">
        <f t="shared" si="94"/>
        <v>3.9084714613774035E-3</v>
      </c>
      <c r="D154" s="30">
        <f t="shared" si="94"/>
        <v>2.9532692895626891E-3</v>
      </c>
      <c r="E154" s="30">
        <f t="shared" si="94"/>
        <v>2.8527760452276862E-3</v>
      </c>
      <c r="F154" s="30">
        <f t="shared" si="94"/>
        <v>3.0809267047842148E-3</v>
      </c>
      <c r="G154" s="30">
        <f t="shared" si="94"/>
        <v>3.7062518808625446E-3</v>
      </c>
      <c r="H154" s="30">
        <f t="shared" si="94"/>
        <v>3.7580320274657915E-3</v>
      </c>
      <c r="I154" s="30">
        <f t="shared" si="94"/>
        <v>3.746169539966049E-3</v>
      </c>
      <c r="J154" s="30">
        <f t="shared" si="94"/>
        <v>3.4534213826585766E-3</v>
      </c>
      <c r="K154" s="30">
        <f t="shared" si="94"/>
        <v>2.7379385121643176E-3</v>
      </c>
      <c r="L154" s="30">
        <f t="shared" si="94"/>
        <v>3.7288548647473117E-3</v>
      </c>
      <c r="M154" s="30">
        <f t="shared" si="94"/>
        <v>3.4329652338083755E-3</v>
      </c>
      <c r="N154" s="30">
        <f t="shared" si="94"/>
        <v>3.3944006239799126E-3</v>
      </c>
      <c r="O154" s="30">
        <f t="shared" si="94"/>
        <v>3.7354743033092557E-3</v>
      </c>
      <c r="P154" s="30">
        <f t="shared" si="94"/>
        <v>4.1090248843185396E-3</v>
      </c>
      <c r="Q154" s="30">
        <f t="shared" si="94"/>
        <v>4.6644067832346901E-3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2.7571555927578192E-3</v>
      </c>
      <c r="C155" s="29">
        <f t="shared" si="95"/>
        <v>2.6623901452369624E-3</v>
      </c>
      <c r="D155" s="29">
        <f t="shared" si="95"/>
        <v>1.7983609168285624E-3</v>
      </c>
      <c r="E155" s="29">
        <f t="shared" si="95"/>
        <v>1.6992128878517046E-3</v>
      </c>
      <c r="F155" s="29">
        <f t="shared" si="95"/>
        <v>1.4698830842174281E-3</v>
      </c>
      <c r="G155" s="29">
        <f t="shared" si="95"/>
        <v>1.9485203663769679E-3</v>
      </c>
      <c r="H155" s="29">
        <f t="shared" si="95"/>
        <v>1.9785488927014793E-3</v>
      </c>
      <c r="I155" s="29">
        <f t="shared" si="95"/>
        <v>1.8409586963544743E-3</v>
      </c>
      <c r="J155" s="29">
        <f t="shared" si="95"/>
        <v>1.7508689889162929E-3</v>
      </c>
      <c r="K155" s="29">
        <f t="shared" si="95"/>
        <v>1.4652783193597574E-3</v>
      </c>
      <c r="L155" s="29">
        <f t="shared" si="95"/>
        <v>1.7486747482023169E-3</v>
      </c>
      <c r="M155" s="29">
        <f t="shared" si="95"/>
        <v>1.5534215850270163E-3</v>
      </c>
      <c r="N155" s="29">
        <f t="shared" si="95"/>
        <v>1.3653189500690657E-3</v>
      </c>
      <c r="O155" s="29">
        <f t="shared" si="95"/>
        <v>1.3203955278833415E-3</v>
      </c>
      <c r="P155" s="29">
        <f t="shared" si="95"/>
        <v>1.2803711253042216E-3</v>
      </c>
      <c r="Q155" s="29">
        <f t="shared" si="95"/>
        <v>1.3129236285378322E-3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1.2161718303755997E-3</v>
      </c>
      <c r="C156" s="29">
        <f t="shared" si="96"/>
        <v>1.2460813161404413E-3</v>
      </c>
      <c r="D156" s="29">
        <f t="shared" si="96"/>
        <v>1.154908372734127E-3</v>
      </c>
      <c r="E156" s="29">
        <f t="shared" si="96"/>
        <v>1.1535631573759818E-3</v>
      </c>
      <c r="F156" s="29">
        <f t="shared" si="96"/>
        <v>1.6110436205667865E-3</v>
      </c>
      <c r="G156" s="29">
        <f t="shared" si="96"/>
        <v>1.7577315144855768E-3</v>
      </c>
      <c r="H156" s="29">
        <f t="shared" si="96"/>
        <v>1.779483134764312E-3</v>
      </c>
      <c r="I156" s="29">
        <f t="shared" si="96"/>
        <v>1.9052108436115748E-3</v>
      </c>
      <c r="J156" s="29">
        <f t="shared" si="96"/>
        <v>1.7025523937422838E-3</v>
      </c>
      <c r="K156" s="29">
        <f t="shared" si="96"/>
        <v>1.2726601928045604E-3</v>
      </c>
      <c r="L156" s="29">
        <f t="shared" si="96"/>
        <v>1.9801801165449944E-3</v>
      </c>
      <c r="M156" s="29">
        <f t="shared" si="96"/>
        <v>1.8795436487813596E-3</v>
      </c>
      <c r="N156" s="29">
        <f t="shared" si="96"/>
        <v>2.0290816739108467E-3</v>
      </c>
      <c r="O156" s="29">
        <f t="shared" si="96"/>
        <v>2.4150787754259142E-3</v>
      </c>
      <c r="P156" s="29">
        <f t="shared" si="96"/>
        <v>2.828653759014318E-3</v>
      </c>
      <c r="Q156" s="29">
        <f t="shared" si="96"/>
        <v>3.3514831546968588E-3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6.5579797168989814E-3</v>
      </c>
      <c r="C157" s="30">
        <f t="shared" si="97"/>
        <v>4.9547455920998466E-3</v>
      </c>
      <c r="D157" s="30">
        <f t="shared" si="97"/>
        <v>4.3722333058553451E-3</v>
      </c>
      <c r="E157" s="30">
        <f t="shared" si="97"/>
        <v>4.0935604423824219E-3</v>
      </c>
      <c r="F157" s="30">
        <f t="shared" si="97"/>
        <v>4.165873526502991E-3</v>
      </c>
      <c r="G157" s="30">
        <f t="shared" si="97"/>
        <v>3.8505190245316893E-3</v>
      </c>
      <c r="H157" s="30">
        <f t="shared" si="97"/>
        <v>5.2882215948060101E-3</v>
      </c>
      <c r="I157" s="30">
        <f t="shared" si="97"/>
        <v>4.948961322184464E-3</v>
      </c>
      <c r="J157" s="30">
        <f t="shared" si="97"/>
        <v>5.0553313339175244E-3</v>
      </c>
      <c r="K157" s="30">
        <f t="shared" si="97"/>
        <v>5.0499749823787153E-3</v>
      </c>
      <c r="L157" s="30">
        <f t="shared" si="97"/>
        <v>4.6667982271710005E-3</v>
      </c>
      <c r="M157" s="30">
        <f t="shared" si="97"/>
        <v>5.0618930694910245E-3</v>
      </c>
      <c r="N157" s="30">
        <f t="shared" si="97"/>
        <v>5.3194749986152168E-3</v>
      </c>
      <c r="O157" s="30">
        <f t="shared" si="97"/>
        <v>5.19353801073494E-3</v>
      </c>
      <c r="P157" s="30">
        <f t="shared" si="97"/>
        <v>3.734459842499632E-3</v>
      </c>
      <c r="Q157" s="30">
        <f t="shared" si="97"/>
        <v>1.6072498998345997E-2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6.5579797168989814E-3</v>
      </c>
      <c r="C158" s="29">
        <f t="shared" si="98"/>
        <v>4.9547455920998466E-3</v>
      </c>
      <c r="D158" s="29">
        <f t="shared" si="98"/>
        <v>4.3722333058553451E-3</v>
      </c>
      <c r="E158" s="29">
        <f t="shared" si="98"/>
        <v>4.0935604423824219E-3</v>
      </c>
      <c r="F158" s="29">
        <f t="shared" si="98"/>
        <v>4.165873526502991E-3</v>
      </c>
      <c r="G158" s="29">
        <f t="shared" si="98"/>
        <v>3.8505190245316893E-3</v>
      </c>
      <c r="H158" s="29">
        <f t="shared" si="98"/>
        <v>5.2882215948060101E-3</v>
      </c>
      <c r="I158" s="29">
        <f t="shared" si="98"/>
        <v>4.948961322184464E-3</v>
      </c>
      <c r="J158" s="29">
        <f t="shared" si="98"/>
        <v>5.0553313339175244E-3</v>
      </c>
      <c r="K158" s="29">
        <f t="shared" si="98"/>
        <v>5.0499749823787153E-3</v>
      </c>
      <c r="L158" s="29">
        <f t="shared" si="98"/>
        <v>4.6667982271710005E-3</v>
      </c>
      <c r="M158" s="29">
        <f t="shared" si="98"/>
        <v>5.0618930694910245E-3</v>
      </c>
      <c r="N158" s="29">
        <f t="shared" si="98"/>
        <v>5.3194749986152168E-3</v>
      </c>
      <c r="O158" s="29">
        <f t="shared" si="98"/>
        <v>5.19353801073494E-3</v>
      </c>
      <c r="P158" s="29">
        <f t="shared" si="98"/>
        <v>3.734459842499632E-3</v>
      </c>
      <c r="Q158" s="29">
        <f t="shared" si="98"/>
        <v>1.6072498998345997E-2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50.666209047161104</v>
      </c>
      <c r="C162" s="24">
        <f t="shared" si="100"/>
        <v>50.367029873018957</v>
      </c>
      <c r="D162" s="24">
        <f t="shared" si="100"/>
        <v>49.639474655728677</v>
      </c>
      <c r="E162" s="24">
        <f t="shared" si="100"/>
        <v>47.541265132037509</v>
      </c>
      <c r="F162" s="24">
        <f t="shared" si="100"/>
        <v>45.320552772458662</v>
      </c>
      <c r="G162" s="24">
        <f t="shared" si="100"/>
        <v>46.763685990478038</v>
      </c>
      <c r="H162" s="24">
        <f t="shared" si="100"/>
        <v>47.550746280178885</v>
      </c>
      <c r="I162" s="24">
        <f t="shared" si="100"/>
        <v>46.531711391498462</v>
      </c>
      <c r="J162" s="24">
        <f t="shared" si="100"/>
        <v>45.205009743305169</v>
      </c>
      <c r="K162" s="24">
        <f t="shared" si="100"/>
        <v>42.092494218506538</v>
      </c>
      <c r="L162" s="24">
        <f t="shared" si="100"/>
        <v>44.095096609149593</v>
      </c>
      <c r="M162" s="24">
        <f t="shared" si="100"/>
        <v>41.507868591013249</v>
      </c>
      <c r="N162" s="24">
        <f t="shared" si="100"/>
        <v>39.670436816582793</v>
      </c>
      <c r="O162" s="24">
        <f t="shared" si="100"/>
        <v>39.133523821198956</v>
      </c>
      <c r="P162" s="24">
        <f t="shared" si="100"/>
        <v>40.057486049644631</v>
      </c>
      <c r="Q162" s="24">
        <f t="shared" si="100"/>
        <v>37.321874125339278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48.504654701036245</v>
      </c>
      <c r="C163" s="22">
        <f t="shared" si="101"/>
        <v>47.791914355518436</v>
      </c>
      <c r="D163" s="22">
        <f t="shared" si="101"/>
        <v>47.316857944734117</v>
      </c>
      <c r="E163" s="22">
        <f t="shared" si="101"/>
        <v>45.320253115779252</v>
      </c>
      <c r="F163" s="22">
        <f t="shared" si="101"/>
        <v>44.294747512195123</v>
      </c>
      <c r="G163" s="22">
        <f t="shared" si="101"/>
        <v>46.286558405915819</v>
      </c>
      <c r="H163" s="22">
        <f t="shared" si="101"/>
        <v>49.043509932144744</v>
      </c>
      <c r="I163" s="22">
        <f t="shared" si="101"/>
        <v>47.075704793123855</v>
      </c>
      <c r="J163" s="22">
        <f t="shared" si="101"/>
        <v>45.836484958103391</v>
      </c>
      <c r="K163" s="22">
        <f t="shared" si="101"/>
        <v>43.966554150694051</v>
      </c>
      <c r="L163" s="22">
        <f t="shared" si="101"/>
        <v>43.927464020816466</v>
      </c>
      <c r="M163" s="22">
        <f t="shared" si="101"/>
        <v>41.857852680699423</v>
      </c>
      <c r="N163" s="22">
        <f t="shared" si="101"/>
        <v>41.742386446730521</v>
      </c>
      <c r="O163" s="22">
        <f t="shared" si="101"/>
        <v>40.696250735960952</v>
      </c>
      <c r="P163" s="22">
        <f t="shared" si="101"/>
        <v>41.304640626499108</v>
      </c>
      <c r="Q163" s="22">
        <f t="shared" si="101"/>
        <v>37.81419288324296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35.018091029035709</v>
      </c>
      <c r="C164" s="20">
        <f t="shared" si="102"/>
        <v>34.663533812819878</v>
      </c>
      <c r="D164" s="20">
        <f t="shared" si="102"/>
        <v>34.251475217146954</v>
      </c>
      <c r="E164" s="20">
        <f t="shared" si="102"/>
        <v>34.049501254394656</v>
      </c>
      <c r="F164" s="20">
        <f t="shared" si="102"/>
        <v>34.074018823251734</v>
      </c>
      <c r="G164" s="20">
        <f t="shared" si="102"/>
        <v>34.127756929132332</v>
      </c>
      <c r="H164" s="20">
        <f t="shared" si="102"/>
        <v>33.991238211192645</v>
      </c>
      <c r="I164" s="20">
        <f t="shared" si="102"/>
        <v>33.677419548768739</v>
      </c>
      <c r="J164" s="20">
        <f t="shared" si="102"/>
        <v>33.468291799180228</v>
      </c>
      <c r="K164" s="20">
        <f t="shared" si="102"/>
        <v>33.468934903751105</v>
      </c>
      <c r="L164" s="20">
        <f t="shared" si="102"/>
        <v>33.642223927782311</v>
      </c>
      <c r="M164" s="20">
        <f t="shared" si="102"/>
        <v>33.647838671874887</v>
      </c>
      <c r="N164" s="20">
        <f t="shared" si="102"/>
        <v>33.05653751134038</v>
      </c>
      <c r="O164" s="20">
        <f t="shared" si="102"/>
        <v>32.772586907651572</v>
      </c>
      <c r="P164" s="20">
        <f t="shared" si="102"/>
        <v>32.690487054747123</v>
      </c>
      <c r="Q164" s="20">
        <f t="shared" si="102"/>
        <v>32.636655786963743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54.263917520045204</v>
      </c>
      <c r="C165" s="20">
        <f t="shared" si="103"/>
        <v>53.513236461089306</v>
      </c>
      <c r="D165" s="20">
        <f t="shared" si="103"/>
        <v>52.657088269492107</v>
      </c>
      <c r="E165" s="20">
        <f t="shared" si="103"/>
        <v>50.148374393627194</v>
      </c>
      <c r="F165" s="20">
        <f t="shared" si="103"/>
        <v>48.869517015918291</v>
      </c>
      <c r="G165" s="20">
        <f t="shared" si="103"/>
        <v>50.99439409695286</v>
      </c>
      <c r="H165" s="20">
        <f t="shared" si="103"/>
        <v>53.97641046040976</v>
      </c>
      <c r="I165" s="20">
        <f t="shared" si="103"/>
        <v>51.536815968565563</v>
      </c>
      <c r="J165" s="20">
        <f t="shared" si="103"/>
        <v>50.038741494228304</v>
      </c>
      <c r="K165" s="20">
        <f t="shared" si="103"/>
        <v>48.237647166225258</v>
      </c>
      <c r="L165" s="20">
        <f t="shared" si="103"/>
        <v>47.924558824533207</v>
      </c>
      <c r="M165" s="20">
        <f t="shared" si="103"/>
        <v>45.439004076389942</v>
      </c>
      <c r="N165" s="20">
        <f t="shared" si="103"/>
        <v>45.128366472255465</v>
      </c>
      <c r="O165" s="20">
        <f t="shared" si="103"/>
        <v>43.680549219302314</v>
      </c>
      <c r="P165" s="20">
        <f t="shared" si="103"/>
        <v>46.077600061272108</v>
      </c>
      <c r="Q165" s="20">
        <f t="shared" si="103"/>
        <v>41.664010718790884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20.112485176727475</v>
      </c>
      <c r="C166" s="20">
        <f t="shared" si="104"/>
        <v>19.410478942372816</v>
      </c>
      <c r="D166" s="20">
        <f t="shared" si="104"/>
        <v>19.764212784215104</v>
      </c>
      <c r="E166" s="20">
        <f t="shared" si="104"/>
        <v>19.929150295614111</v>
      </c>
      <c r="F166" s="20">
        <f t="shared" si="104"/>
        <v>19.662557315883387</v>
      </c>
      <c r="G166" s="20">
        <f t="shared" si="104"/>
        <v>20.144634040146361</v>
      </c>
      <c r="H166" s="20">
        <f t="shared" si="104"/>
        <v>21.076239942020774</v>
      </c>
      <c r="I166" s="20">
        <f t="shared" si="104"/>
        <v>21.552549845232971</v>
      </c>
      <c r="J166" s="20">
        <f t="shared" si="104"/>
        <v>22.113244916626584</v>
      </c>
      <c r="K166" s="20">
        <f t="shared" si="104"/>
        <v>20.837575264868626</v>
      </c>
      <c r="L166" s="20">
        <f t="shared" si="104"/>
        <v>21.37989973183377</v>
      </c>
      <c r="M166" s="20">
        <f t="shared" si="104"/>
        <v>21.69876503909547</v>
      </c>
      <c r="N166" s="20">
        <f t="shared" si="104"/>
        <v>22.395382407723403</v>
      </c>
      <c r="O166" s="20">
        <f t="shared" si="104"/>
        <v>23.178942341873338</v>
      </c>
      <c r="P166" s="20">
        <f t="shared" si="104"/>
        <v>19.337970243185456</v>
      </c>
      <c r="Q166" s="20">
        <f t="shared" si="104"/>
        <v>19.32078438252384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25.272452818392249</v>
      </c>
      <c r="C167" s="21">
        <f t="shared" si="105"/>
        <v>22.08969970298855</v>
      </c>
      <c r="D167" s="21">
        <f t="shared" si="105"/>
        <v>22.345746805637489</v>
      </c>
      <c r="E167" s="21">
        <f t="shared" si="105"/>
        <v>23.388837573575124</v>
      </c>
      <c r="F167" s="21">
        <f t="shared" si="105"/>
        <v>23.207864254718579</v>
      </c>
      <c r="G167" s="21">
        <f t="shared" si="105"/>
        <v>21.69042684485213</v>
      </c>
      <c r="H167" s="21">
        <f t="shared" si="105"/>
        <v>22.385103709091005</v>
      </c>
      <c r="I167" s="21">
        <f t="shared" si="105"/>
        <v>21.591756739989314</v>
      </c>
      <c r="J167" s="21">
        <f t="shared" si="105"/>
        <v>22.07870564225199</v>
      </c>
      <c r="K167" s="21">
        <f t="shared" si="105"/>
        <v>24.412023221622334</v>
      </c>
      <c r="L167" s="21">
        <f t="shared" si="105"/>
        <v>24.437440551330166</v>
      </c>
      <c r="M167" s="21">
        <f t="shared" si="105"/>
        <v>24.74617077770213</v>
      </c>
      <c r="N167" s="21">
        <f t="shared" si="105"/>
        <v>25.645654520331885</v>
      </c>
      <c r="O167" s="21">
        <f t="shared" si="105"/>
        <v>25.509603256656227</v>
      </c>
      <c r="P167" s="21">
        <f t="shared" si="105"/>
        <v>23.05376353381515</v>
      </c>
      <c r="Q167" s="21">
        <f t="shared" si="105"/>
        <v>18.389688043512336</v>
      </c>
    </row>
    <row r="168" spans="1:17" ht="11.45" customHeight="1" x14ac:dyDescent="0.25">
      <c r="A168" s="17" t="str">
        <f>$A$10</f>
        <v>Metro and tram, urban light rail</v>
      </c>
      <c r="B168" s="20" t="str">
        <f t="shared" ref="B168:Q168" si="106">IF(B36=0,"",B36/B10*1000)</f>
        <v/>
      </c>
      <c r="C168" s="20" t="str">
        <f t="shared" si="106"/>
        <v/>
      </c>
      <c r="D168" s="20" t="str">
        <f t="shared" si="106"/>
        <v/>
      </c>
      <c r="E168" s="20" t="str">
        <f t="shared" si="106"/>
        <v/>
      </c>
      <c r="F168" s="20">
        <f t="shared" si="106"/>
        <v>6.8074112755928633</v>
      </c>
      <c r="G168" s="20">
        <f t="shared" si="106"/>
        <v>6.6365186232397813</v>
      </c>
      <c r="H168" s="20">
        <f t="shared" si="106"/>
        <v>6.5591167379456854</v>
      </c>
      <c r="I168" s="20">
        <f t="shared" si="106"/>
        <v>6.3640276892720591</v>
      </c>
      <c r="J168" s="20">
        <f t="shared" si="106"/>
        <v>6.2068839706896837</v>
      </c>
      <c r="K168" s="20">
        <f t="shared" si="106"/>
        <v>6.365787918511761</v>
      </c>
      <c r="L168" s="20">
        <f t="shared" si="106"/>
        <v>6.3351814868725844</v>
      </c>
      <c r="M168" s="20">
        <f t="shared" si="106"/>
        <v>6.2258617555930167</v>
      </c>
      <c r="N168" s="20">
        <f t="shared" si="106"/>
        <v>6.1074299612829597</v>
      </c>
      <c r="O168" s="20">
        <f t="shared" si="106"/>
        <v>5.9828923678465955</v>
      </c>
      <c r="P168" s="20">
        <f t="shared" si="106"/>
        <v>5.7074699149020631</v>
      </c>
      <c r="Q168" s="20">
        <f t="shared" si="106"/>
        <v>5.4833373514019152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25.272452818392249</v>
      </c>
      <c r="C169" s="20">
        <f t="shared" si="107"/>
        <v>22.08969970298855</v>
      </c>
      <c r="D169" s="20">
        <f t="shared" si="107"/>
        <v>22.345746805637489</v>
      </c>
      <c r="E169" s="20">
        <f t="shared" si="107"/>
        <v>23.388837573575124</v>
      </c>
      <c r="F169" s="20">
        <f t="shared" si="107"/>
        <v>23.72620979767451</v>
      </c>
      <c r="G169" s="20">
        <f t="shared" si="107"/>
        <v>22.620202198236385</v>
      </c>
      <c r="H169" s="20">
        <f t="shared" si="107"/>
        <v>23.34134162912639</v>
      </c>
      <c r="I169" s="20">
        <f t="shared" si="107"/>
        <v>22.919535805198841</v>
      </c>
      <c r="J169" s="20">
        <f t="shared" si="107"/>
        <v>23.211259719018329</v>
      </c>
      <c r="K169" s="20">
        <f t="shared" si="107"/>
        <v>25.827414225787866</v>
      </c>
      <c r="L169" s="20">
        <f t="shared" si="107"/>
        <v>25.850668166016668</v>
      </c>
      <c r="M169" s="20">
        <f t="shared" si="107"/>
        <v>26.306489852824875</v>
      </c>
      <c r="N169" s="20">
        <f t="shared" si="107"/>
        <v>27.428610373629127</v>
      </c>
      <c r="O169" s="20">
        <f t="shared" si="107"/>
        <v>27.37422032912529</v>
      </c>
      <c r="P169" s="20">
        <f t="shared" si="107"/>
        <v>24.660633969929094</v>
      </c>
      <c r="Q169" s="20">
        <f t="shared" si="107"/>
        <v>19.598683930858829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63.676675941321207</v>
      </c>
      <c r="C171" s="21">
        <f t="shared" si="109"/>
        <v>63.817716455533009</v>
      </c>
      <c r="D171" s="21">
        <f t="shared" si="109"/>
        <v>61.222956458192378</v>
      </c>
      <c r="E171" s="21">
        <f t="shared" si="109"/>
        <v>58.487011734163723</v>
      </c>
      <c r="F171" s="21">
        <f t="shared" si="109"/>
        <v>51.541648046011034</v>
      </c>
      <c r="G171" s="21">
        <f t="shared" si="109"/>
        <v>51.161110834817713</v>
      </c>
      <c r="H171" s="21">
        <f t="shared" si="109"/>
        <v>45.924067269890713</v>
      </c>
      <c r="I171" s="21">
        <f t="shared" si="109"/>
        <v>47.6329738502154</v>
      </c>
      <c r="J171" s="21">
        <f t="shared" si="109"/>
        <v>45.806774167809799</v>
      </c>
      <c r="K171" s="21">
        <f t="shared" si="109"/>
        <v>37.2483015823668</v>
      </c>
      <c r="L171" s="21">
        <f t="shared" si="109"/>
        <v>46.907220765406208</v>
      </c>
      <c r="M171" s="21">
        <f t="shared" si="109"/>
        <v>42.132443121010915</v>
      </c>
      <c r="N171" s="21">
        <f t="shared" si="109"/>
        <v>34.328990006021264</v>
      </c>
      <c r="O171" s="21">
        <f t="shared" si="109"/>
        <v>35.518861135797891</v>
      </c>
      <c r="P171" s="21">
        <f t="shared" si="109"/>
        <v>37.999664015446655</v>
      </c>
      <c r="Q171" s="21">
        <f t="shared" si="109"/>
        <v>37.72352792186701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97.870548008340464</v>
      </c>
      <c r="C172" s="20">
        <f t="shared" si="110"/>
        <v>96.761390548116566</v>
      </c>
      <c r="D172" s="20">
        <f t="shared" si="110"/>
        <v>96.440993153872483</v>
      </c>
      <c r="E172" s="20">
        <f t="shared" si="110"/>
        <v>94.365646937363309</v>
      </c>
      <c r="F172" s="20">
        <f t="shared" si="110"/>
        <v>89.437093199045876</v>
      </c>
      <c r="G172" s="20">
        <f t="shared" si="110"/>
        <v>86.216588277391239</v>
      </c>
      <c r="H172" s="20">
        <f t="shared" si="110"/>
        <v>86.588758425119437</v>
      </c>
      <c r="I172" s="20">
        <f t="shared" si="110"/>
        <v>85.517843579368488</v>
      </c>
      <c r="J172" s="20">
        <f t="shared" si="110"/>
        <v>87.444156619176766</v>
      </c>
      <c r="K172" s="20">
        <f t="shared" si="110"/>
        <v>86.390566352269403</v>
      </c>
      <c r="L172" s="20">
        <f t="shared" si="110"/>
        <v>85.433882918180501</v>
      </c>
      <c r="M172" s="20">
        <f t="shared" si="110"/>
        <v>79.040615490235737</v>
      </c>
      <c r="N172" s="20">
        <f t="shared" si="110"/>
        <v>77.133110968204306</v>
      </c>
      <c r="O172" s="20">
        <f t="shared" si="110"/>
        <v>79.174912216134302</v>
      </c>
      <c r="P172" s="20">
        <f t="shared" si="110"/>
        <v>78.800332575130653</v>
      </c>
      <c r="Q172" s="20">
        <f t="shared" si="110"/>
        <v>72.130581621212499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73.437046609871189</v>
      </c>
      <c r="C173" s="20">
        <f t="shared" si="111"/>
        <v>80.168031970713542</v>
      </c>
      <c r="D173" s="20">
        <f t="shared" si="111"/>
        <v>77.053854630951207</v>
      </c>
      <c r="E173" s="20">
        <f t="shared" si="111"/>
        <v>71.739377229174977</v>
      </c>
      <c r="F173" s="20">
        <f t="shared" si="111"/>
        <v>62.997619255030997</v>
      </c>
      <c r="G173" s="20">
        <f t="shared" si="111"/>
        <v>64.131372416599419</v>
      </c>
      <c r="H173" s="20">
        <f t="shared" si="111"/>
        <v>56.428574469122601</v>
      </c>
      <c r="I173" s="20">
        <f t="shared" si="111"/>
        <v>58.119024741055334</v>
      </c>
      <c r="J173" s="20">
        <f t="shared" si="111"/>
        <v>53.786527981219173</v>
      </c>
      <c r="K173" s="20">
        <f t="shared" si="111"/>
        <v>42.648089858555032</v>
      </c>
      <c r="L173" s="20">
        <f t="shared" si="111"/>
        <v>54.533548210001058</v>
      </c>
      <c r="M173" s="20">
        <f t="shared" si="111"/>
        <v>49.373580084245113</v>
      </c>
      <c r="N173" s="20">
        <f t="shared" si="111"/>
        <v>41.120174916014022</v>
      </c>
      <c r="O173" s="20">
        <f t="shared" si="111"/>
        <v>42.868115565210083</v>
      </c>
      <c r="P173" s="20">
        <f t="shared" si="111"/>
        <v>45.734724399068845</v>
      </c>
      <c r="Q173" s="20">
        <f t="shared" si="111"/>
        <v>45.235780258955955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44.313014698695234</v>
      </c>
      <c r="C174" s="20">
        <f t="shared" si="112"/>
        <v>41.208774737913537</v>
      </c>
      <c r="D174" s="20">
        <f t="shared" si="112"/>
        <v>40.051781807613054</v>
      </c>
      <c r="E174" s="20">
        <f t="shared" si="112"/>
        <v>37.866653109712871</v>
      </c>
      <c r="F174" s="20">
        <f t="shared" si="112"/>
        <v>33.172525090456844</v>
      </c>
      <c r="G174" s="20">
        <f t="shared" si="112"/>
        <v>30.093029470414514</v>
      </c>
      <c r="H174" s="20">
        <f t="shared" si="112"/>
        <v>27.580569673265622</v>
      </c>
      <c r="I174" s="20">
        <f t="shared" si="112"/>
        <v>29.560730972678549</v>
      </c>
      <c r="J174" s="20">
        <f t="shared" si="112"/>
        <v>30.0115111199508</v>
      </c>
      <c r="K174" s="20">
        <f t="shared" si="112"/>
        <v>19.520871591005299</v>
      </c>
      <c r="L174" s="20">
        <f t="shared" si="112"/>
        <v>31.304144856241479</v>
      </c>
      <c r="M174" s="20">
        <f t="shared" si="112"/>
        <v>28.118156955767187</v>
      </c>
      <c r="N174" s="20">
        <f t="shared" si="112"/>
        <v>22.384287512040274</v>
      </c>
      <c r="O174" s="20">
        <f t="shared" si="112"/>
        <v>23.451175933239771</v>
      </c>
      <c r="P174" s="20">
        <f t="shared" si="112"/>
        <v>26.004082428206477</v>
      </c>
      <c r="Q174" s="20">
        <f t="shared" si="112"/>
        <v>26.659383996013045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110.18015742506179</v>
      </c>
      <c r="C175" s="24">
        <f t="shared" si="113"/>
        <v>107.98543558495606</v>
      </c>
      <c r="D175" s="24">
        <f t="shared" si="113"/>
        <v>99.033241953578511</v>
      </c>
      <c r="E175" s="24">
        <f t="shared" si="113"/>
        <v>93.546898563861475</v>
      </c>
      <c r="F175" s="24">
        <f t="shared" si="113"/>
        <v>93.065209984685907</v>
      </c>
      <c r="G175" s="24">
        <f t="shared" si="113"/>
        <v>92.463144111471266</v>
      </c>
      <c r="H175" s="24">
        <f t="shared" si="113"/>
        <v>98.385576531466143</v>
      </c>
      <c r="I175" s="24">
        <f t="shared" si="113"/>
        <v>105.9516962757256</v>
      </c>
      <c r="J175" s="24">
        <f t="shared" si="113"/>
        <v>101.6106118690232</v>
      </c>
      <c r="K175" s="24">
        <f t="shared" si="113"/>
        <v>116.69100980292207</v>
      </c>
      <c r="L175" s="24">
        <f t="shared" si="113"/>
        <v>109.48857686147399</v>
      </c>
      <c r="M175" s="24">
        <f t="shared" si="113"/>
        <v>100.30090653971257</v>
      </c>
      <c r="N175" s="24">
        <f t="shared" si="113"/>
        <v>99.209937554968533</v>
      </c>
      <c r="O175" s="24">
        <f t="shared" si="113"/>
        <v>104.40335161726684</v>
      </c>
      <c r="P175" s="24">
        <f t="shared" si="113"/>
        <v>108.70858249437312</v>
      </c>
      <c r="Q175" s="24">
        <f t="shared" si="113"/>
        <v>100.6613412771508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122.36436752316256</v>
      </c>
      <c r="C176" s="22">
        <f t="shared" si="114"/>
        <v>118.86058307731079</v>
      </c>
      <c r="D176" s="22">
        <f t="shared" si="114"/>
        <v>105.44361297413261</v>
      </c>
      <c r="E176" s="22">
        <f t="shared" si="114"/>
        <v>98.64758452617032</v>
      </c>
      <c r="F176" s="22">
        <f t="shared" si="114"/>
        <v>97.053501528487814</v>
      </c>
      <c r="G176" s="22">
        <f t="shared" si="114"/>
        <v>96.590307966370801</v>
      </c>
      <c r="H176" s="22">
        <f t="shared" si="114"/>
        <v>102.24275733341644</v>
      </c>
      <c r="I176" s="22">
        <f t="shared" si="114"/>
        <v>109.42483464576441</v>
      </c>
      <c r="J176" s="22">
        <f t="shared" si="114"/>
        <v>105.32696031668394</v>
      </c>
      <c r="K176" s="22">
        <f t="shared" si="114"/>
        <v>124.0823806906001</v>
      </c>
      <c r="L176" s="22">
        <f t="shared" si="114"/>
        <v>115.56237572528056</v>
      </c>
      <c r="M176" s="22">
        <f t="shared" si="114"/>
        <v>106.16282100183076</v>
      </c>
      <c r="N176" s="22">
        <f t="shared" si="114"/>
        <v>105.67125114690899</v>
      </c>
      <c r="O176" s="22">
        <f t="shared" si="114"/>
        <v>111.35539273148792</v>
      </c>
      <c r="P176" s="22">
        <f t="shared" si="114"/>
        <v>114.76901204178372</v>
      </c>
      <c r="Q176" s="22">
        <f t="shared" si="114"/>
        <v>113.91138649612095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242.99136782397366</v>
      </c>
      <c r="C177" s="20">
        <f t="shared" si="115"/>
        <v>233.495371209203</v>
      </c>
      <c r="D177" s="20">
        <f t="shared" si="115"/>
        <v>229.19920162451652</v>
      </c>
      <c r="E177" s="20">
        <f t="shared" si="115"/>
        <v>225.52629877664594</v>
      </c>
      <c r="F177" s="20">
        <f t="shared" si="115"/>
        <v>227.08182092916991</v>
      </c>
      <c r="G177" s="20">
        <f t="shared" si="115"/>
        <v>224.26645019101059</v>
      </c>
      <c r="H177" s="20">
        <f t="shared" si="115"/>
        <v>224.10854641702068</v>
      </c>
      <c r="I177" s="20">
        <f t="shared" si="115"/>
        <v>223.73427412492691</v>
      </c>
      <c r="J177" s="20">
        <f t="shared" si="115"/>
        <v>215.66349119182453</v>
      </c>
      <c r="K177" s="20">
        <f t="shared" si="115"/>
        <v>209.65014912559187</v>
      </c>
      <c r="L177" s="20">
        <f t="shared" si="115"/>
        <v>204.34293575436217</v>
      </c>
      <c r="M177" s="20">
        <f t="shared" si="115"/>
        <v>204.59127012804782</v>
      </c>
      <c r="N177" s="20">
        <f t="shared" si="115"/>
        <v>200.83842221219956</v>
      </c>
      <c r="O177" s="20">
        <f t="shared" si="115"/>
        <v>201.0701411069812</v>
      </c>
      <c r="P177" s="20">
        <f t="shared" si="115"/>
        <v>201.28500676071968</v>
      </c>
      <c r="Q177" s="20">
        <f t="shared" si="115"/>
        <v>205.26232505805433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101.91386704772226</v>
      </c>
      <c r="C178" s="20">
        <f t="shared" si="116"/>
        <v>99.586131398028073</v>
      </c>
      <c r="D178" s="20">
        <f t="shared" si="116"/>
        <v>86.250426975023558</v>
      </c>
      <c r="E178" s="20">
        <f t="shared" si="116"/>
        <v>79.486218893889415</v>
      </c>
      <c r="F178" s="20">
        <f t="shared" si="116"/>
        <v>78.279130991889247</v>
      </c>
      <c r="G178" s="20">
        <f t="shared" si="116"/>
        <v>77.949108380808411</v>
      </c>
      <c r="H178" s="20">
        <f t="shared" si="116"/>
        <v>83.052545373609433</v>
      </c>
      <c r="I178" s="20">
        <f t="shared" si="116"/>
        <v>91.262134236991031</v>
      </c>
      <c r="J178" s="20">
        <f t="shared" si="116"/>
        <v>86.050859875693178</v>
      </c>
      <c r="K178" s="20">
        <f t="shared" si="116"/>
        <v>102.23299424301948</v>
      </c>
      <c r="L178" s="20">
        <f t="shared" si="116"/>
        <v>93.693906228546496</v>
      </c>
      <c r="M178" s="20">
        <f t="shared" si="116"/>
        <v>80.773418115709106</v>
      </c>
      <c r="N178" s="20">
        <f t="shared" si="116"/>
        <v>81.745912948428696</v>
      </c>
      <c r="O178" s="20">
        <f t="shared" si="116"/>
        <v>87.561752848335558</v>
      </c>
      <c r="P178" s="20">
        <f t="shared" si="116"/>
        <v>93.513899728755007</v>
      </c>
      <c r="Q178" s="20">
        <f t="shared" si="116"/>
        <v>93.055731256782195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15.239883551214044</v>
      </c>
      <c r="C179" s="21">
        <f t="shared" si="117"/>
        <v>17.692180135605319</v>
      </c>
      <c r="D179" s="21">
        <f t="shared" si="117"/>
        <v>13.90153568174218</v>
      </c>
      <c r="E179" s="21">
        <f t="shared" si="117"/>
        <v>14.958746343482982</v>
      </c>
      <c r="F179" s="21">
        <f t="shared" si="117"/>
        <v>14.596354727567119</v>
      </c>
      <c r="G179" s="21">
        <f t="shared" si="117"/>
        <v>14.481775049543533</v>
      </c>
      <c r="H179" s="21">
        <f t="shared" si="117"/>
        <v>13.960423297787141</v>
      </c>
      <c r="I179" s="21">
        <f t="shared" si="117"/>
        <v>13.848114677080005</v>
      </c>
      <c r="J179" s="21">
        <f t="shared" si="117"/>
        <v>13.092137430607128</v>
      </c>
      <c r="K179" s="21">
        <f t="shared" si="117"/>
        <v>11.425922186778038</v>
      </c>
      <c r="L179" s="21">
        <f t="shared" si="117"/>
        <v>12.23371051139172</v>
      </c>
      <c r="M179" s="21">
        <f t="shared" si="117"/>
        <v>12.269823852966525</v>
      </c>
      <c r="N179" s="21">
        <f t="shared" si="117"/>
        <v>11.82852624417678</v>
      </c>
      <c r="O179" s="21">
        <f t="shared" si="117"/>
        <v>11.610347053569248</v>
      </c>
      <c r="P179" s="21">
        <f t="shared" si="117"/>
        <v>12.06376039728773</v>
      </c>
      <c r="Q179" s="21">
        <f t="shared" si="117"/>
        <v>11.950092029798993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236.54226351406567</v>
      </c>
      <c r="C180" s="21">
        <f t="shared" si="118"/>
        <v>249.75289874327964</v>
      </c>
      <c r="D180" s="21">
        <f t="shared" si="118"/>
        <v>210.47428614472508</v>
      </c>
      <c r="E180" s="21">
        <f t="shared" si="118"/>
        <v>193.02193840434441</v>
      </c>
      <c r="F180" s="21">
        <f t="shared" si="118"/>
        <v>151.06780703351231</v>
      </c>
      <c r="G180" s="21">
        <f t="shared" si="118"/>
        <v>171.48598362430172</v>
      </c>
      <c r="H180" s="21">
        <f t="shared" si="118"/>
        <v>151.22853689961187</v>
      </c>
      <c r="I180" s="21">
        <f t="shared" si="118"/>
        <v>152.62223188749897</v>
      </c>
      <c r="J180" s="21">
        <f t="shared" si="118"/>
        <v>142.19198320254003</v>
      </c>
      <c r="K180" s="21">
        <f t="shared" si="118"/>
        <v>117.71415078123206</v>
      </c>
      <c r="L180" s="21">
        <f t="shared" si="118"/>
        <v>135.37435646561968</v>
      </c>
      <c r="M180" s="21">
        <f t="shared" si="118"/>
        <v>123.58992629866111</v>
      </c>
      <c r="N180" s="21">
        <f t="shared" si="118"/>
        <v>98.937187124939584</v>
      </c>
      <c r="O180" s="21">
        <f t="shared" si="118"/>
        <v>104.18440452239452</v>
      </c>
      <c r="P180" s="21">
        <f t="shared" si="118"/>
        <v>103.74423572708368</v>
      </c>
      <c r="Q180" s="21">
        <f t="shared" si="118"/>
        <v>109.07312549912858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471.96788142714121</v>
      </c>
      <c r="C181" s="20">
        <f t="shared" si="119"/>
        <v>495.72937205109218</v>
      </c>
      <c r="D181" s="20">
        <f t="shared" si="119"/>
        <v>460.66865191440695</v>
      </c>
      <c r="E181" s="20">
        <f t="shared" si="119"/>
        <v>423.04337072563885</v>
      </c>
      <c r="F181" s="20">
        <f t="shared" si="119"/>
        <v>385.42349879276134</v>
      </c>
      <c r="G181" s="20">
        <f t="shared" si="119"/>
        <v>435.08336037389927</v>
      </c>
      <c r="H181" s="20">
        <f t="shared" si="119"/>
        <v>398.55600988156772</v>
      </c>
      <c r="I181" s="20">
        <f t="shared" si="119"/>
        <v>420.61945116438352</v>
      </c>
      <c r="J181" s="20">
        <f t="shared" si="119"/>
        <v>390.5892742894348</v>
      </c>
      <c r="K181" s="20">
        <f t="shared" si="119"/>
        <v>302.9573717273617</v>
      </c>
      <c r="L181" s="20">
        <f t="shared" si="119"/>
        <v>360.29369147510857</v>
      </c>
      <c r="M181" s="20">
        <f t="shared" si="119"/>
        <v>324.38984921231008</v>
      </c>
      <c r="N181" s="20">
        <f t="shared" si="119"/>
        <v>268.15628132261031</v>
      </c>
      <c r="O181" s="20">
        <f t="shared" si="119"/>
        <v>280.10837692804893</v>
      </c>
      <c r="P181" s="20">
        <f t="shared" si="119"/>
        <v>281.40893732265238</v>
      </c>
      <c r="Q181" s="20">
        <f t="shared" si="119"/>
        <v>297.40760660335053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111.00805310433837</v>
      </c>
      <c r="C182" s="20">
        <f t="shared" si="120"/>
        <v>121.22945060047704</v>
      </c>
      <c r="D182" s="20">
        <f t="shared" si="120"/>
        <v>114.03471472397898</v>
      </c>
      <c r="E182" s="20">
        <f t="shared" si="120"/>
        <v>107.1795541019299</v>
      </c>
      <c r="F182" s="20">
        <f t="shared" si="120"/>
        <v>97.164099394879059</v>
      </c>
      <c r="G182" s="20">
        <f t="shared" si="120"/>
        <v>102.58694928684118</v>
      </c>
      <c r="H182" s="20">
        <f t="shared" si="120"/>
        <v>89.48545032456299</v>
      </c>
      <c r="I182" s="20">
        <f t="shared" si="120"/>
        <v>94.464242657395502</v>
      </c>
      <c r="J182" s="20">
        <f t="shared" si="120"/>
        <v>85.96839759543289</v>
      </c>
      <c r="K182" s="20">
        <f t="shared" si="120"/>
        <v>69.081350167987452</v>
      </c>
      <c r="L182" s="20">
        <f t="shared" si="120"/>
        <v>87.266069579248182</v>
      </c>
      <c r="M182" s="20">
        <f t="shared" si="120"/>
        <v>81.760829031321478</v>
      </c>
      <c r="N182" s="20">
        <f t="shared" si="120"/>
        <v>69.448337299443182</v>
      </c>
      <c r="O182" s="20">
        <f t="shared" si="120"/>
        <v>77.554086351070993</v>
      </c>
      <c r="P182" s="20">
        <f t="shared" si="120"/>
        <v>80.686352792171306</v>
      </c>
      <c r="Q182" s="20">
        <f t="shared" si="120"/>
        <v>87.393198093362599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22.336987897918796</v>
      </c>
      <c r="C183" s="18">
        <f t="shared" si="121"/>
        <v>18.825703833607225</v>
      </c>
      <c r="D183" s="18">
        <f t="shared" si="121"/>
        <v>22.994256191428789</v>
      </c>
      <c r="E183" s="18">
        <f t="shared" si="121"/>
        <v>22.773342800054781</v>
      </c>
      <c r="F183" s="18">
        <f t="shared" si="121"/>
        <v>28.242448462298892</v>
      </c>
      <c r="G183" s="18">
        <f t="shared" si="121"/>
        <v>21.849034473594138</v>
      </c>
      <c r="H183" s="18">
        <f t="shared" si="121"/>
        <v>30.767066383872159</v>
      </c>
      <c r="I183" s="18">
        <f t="shared" si="121"/>
        <v>32.72134299683416</v>
      </c>
      <c r="J183" s="18">
        <f t="shared" si="121"/>
        <v>30.167938352778648</v>
      </c>
      <c r="K183" s="18">
        <f t="shared" si="121"/>
        <v>24.478910106838054</v>
      </c>
      <c r="L183" s="18">
        <f t="shared" si="121"/>
        <v>25.169904785700599</v>
      </c>
      <c r="M183" s="18">
        <f t="shared" si="121"/>
        <v>25.166253392088763</v>
      </c>
      <c r="N183" s="18">
        <f t="shared" si="121"/>
        <v>23.940814887798261</v>
      </c>
      <c r="O183" s="18">
        <f t="shared" si="121"/>
        <v>24.368778599152435</v>
      </c>
      <c r="P183" s="18">
        <f t="shared" si="121"/>
        <v>22.897013908114022</v>
      </c>
      <c r="Q183" s="18">
        <f t="shared" si="121"/>
        <v>33.457334866845663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22.336987897918796</v>
      </c>
      <c r="C184" s="16">
        <f t="shared" si="122"/>
        <v>18.825703833607225</v>
      </c>
      <c r="D184" s="16">
        <f t="shared" si="122"/>
        <v>22.994256191428789</v>
      </c>
      <c r="E184" s="16">
        <f t="shared" si="122"/>
        <v>22.773342800054781</v>
      </c>
      <c r="F184" s="16">
        <f t="shared" si="122"/>
        <v>28.242448462298892</v>
      </c>
      <c r="G184" s="16">
        <f t="shared" si="122"/>
        <v>21.849034473594138</v>
      </c>
      <c r="H184" s="16">
        <f t="shared" si="122"/>
        <v>30.767066383872159</v>
      </c>
      <c r="I184" s="16">
        <f t="shared" si="122"/>
        <v>32.72134299683416</v>
      </c>
      <c r="J184" s="16">
        <f t="shared" si="122"/>
        <v>30.167938352778648</v>
      </c>
      <c r="K184" s="16">
        <f t="shared" si="122"/>
        <v>24.478910106838054</v>
      </c>
      <c r="L184" s="16">
        <f t="shared" si="122"/>
        <v>25.169904785700599</v>
      </c>
      <c r="M184" s="16">
        <f t="shared" si="122"/>
        <v>25.166253392088763</v>
      </c>
      <c r="N184" s="16">
        <f t="shared" si="122"/>
        <v>23.940814887798261</v>
      </c>
      <c r="O184" s="16">
        <f t="shared" si="122"/>
        <v>24.368778599152435</v>
      </c>
      <c r="P184" s="16">
        <f t="shared" si="122"/>
        <v>22.897013908114022</v>
      </c>
      <c r="Q184" s="16">
        <f t="shared" si="122"/>
        <v>33.457334866845663</v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149.88638877277037</v>
      </c>
      <c r="C188" s="24">
        <f t="shared" si="124"/>
        <v>149.08474174296595</v>
      </c>
      <c r="D188" s="24">
        <f t="shared" si="124"/>
        <v>146.9738232316723</v>
      </c>
      <c r="E188" s="24">
        <f t="shared" si="124"/>
        <v>140.80188938841206</v>
      </c>
      <c r="F188" s="24">
        <f t="shared" si="124"/>
        <v>134.11751942031469</v>
      </c>
      <c r="G188" s="24">
        <f t="shared" si="124"/>
        <v>138.54498572856045</v>
      </c>
      <c r="H188" s="24">
        <f t="shared" si="124"/>
        <v>140.80659634758277</v>
      </c>
      <c r="I188" s="24">
        <f t="shared" si="124"/>
        <v>137.81463433568774</v>
      </c>
      <c r="J188" s="24">
        <f t="shared" si="124"/>
        <v>133.32367030192867</v>
      </c>
      <c r="K188" s="24">
        <f t="shared" si="124"/>
        <v>123.57034845089576</v>
      </c>
      <c r="L188" s="24">
        <f t="shared" si="124"/>
        <v>129.26879168606513</v>
      </c>
      <c r="M188" s="24">
        <f t="shared" si="124"/>
        <v>122.44217089321263</v>
      </c>
      <c r="N188" s="24">
        <f t="shared" si="124"/>
        <v>116.83419637774489</v>
      </c>
      <c r="O188" s="24">
        <f t="shared" si="124"/>
        <v>115.32067218272887</v>
      </c>
      <c r="P188" s="24">
        <f t="shared" si="124"/>
        <v>118.04125833678053</v>
      </c>
      <c r="Q188" s="24">
        <f t="shared" si="124"/>
        <v>110.35627593920618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142.77415638061711</v>
      </c>
      <c r="C189" s="22">
        <f t="shared" si="125"/>
        <v>140.66307691039506</v>
      </c>
      <c r="D189" s="22">
        <f t="shared" si="125"/>
        <v>139.25751249427137</v>
      </c>
      <c r="E189" s="22">
        <f t="shared" si="125"/>
        <v>133.45726402850008</v>
      </c>
      <c r="F189" s="22">
        <f t="shared" si="125"/>
        <v>130.51145342692664</v>
      </c>
      <c r="G189" s="22">
        <f t="shared" si="125"/>
        <v>136.56357384689278</v>
      </c>
      <c r="H189" s="22">
        <f t="shared" si="125"/>
        <v>144.614397638529</v>
      </c>
      <c r="I189" s="22">
        <f t="shared" si="125"/>
        <v>138.67223231345841</v>
      </c>
      <c r="J189" s="22">
        <f t="shared" si="125"/>
        <v>134.30112223134415</v>
      </c>
      <c r="K189" s="22">
        <f t="shared" si="125"/>
        <v>128.39945731221351</v>
      </c>
      <c r="L189" s="22">
        <f t="shared" si="125"/>
        <v>127.82127235038776</v>
      </c>
      <c r="M189" s="22">
        <f t="shared" si="125"/>
        <v>122.83133721132748</v>
      </c>
      <c r="N189" s="22">
        <f t="shared" si="125"/>
        <v>122.3491311040281</v>
      </c>
      <c r="O189" s="22">
        <f t="shared" si="125"/>
        <v>119.2923289976962</v>
      </c>
      <c r="P189" s="22">
        <f t="shared" si="125"/>
        <v>120.97479974064481</v>
      </c>
      <c r="Q189" s="22">
        <f t="shared" si="125"/>
        <v>111.1985877564513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101.60332425961413</v>
      </c>
      <c r="C190" s="20">
        <f t="shared" si="126"/>
        <v>100.57459337368739</v>
      </c>
      <c r="D190" s="20">
        <f t="shared" si="126"/>
        <v>99.379024972331578</v>
      </c>
      <c r="E190" s="20">
        <f t="shared" si="126"/>
        <v>98.793007133366388</v>
      </c>
      <c r="F190" s="20">
        <f t="shared" si="126"/>
        <v>98.864143692368927</v>
      </c>
      <c r="G190" s="20">
        <f t="shared" si="126"/>
        <v>99.020062248647619</v>
      </c>
      <c r="H190" s="20">
        <f t="shared" si="126"/>
        <v>98.594255870518538</v>
      </c>
      <c r="I190" s="20">
        <f t="shared" si="126"/>
        <v>97.522140412333556</v>
      </c>
      <c r="J190" s="20">
        <f t="shared" si="126"/>
        <v>96.168252627860554</v>
      </c>
      <c r="K190" s="20">
        <f t="shared" si="126"/>
        <v>95.782167450113903</v>
      </c>
      <c r="L190" s="20">
        <f t="shared" si="126"/>
        <v>95.704743384407053</v>
      </c>
      <c r="M190" s="20">
        <f t="shared" si="126"/>
        <v>95.970300809718793</v>
      </c>
      <c r="N190" s="20">
        <f t="shared" si="126"/>
        <v>93.825234667236714</v>
      </c>
      <c r="O190" s="20">
        <f t="shared" si="126"/>
        <v>92.903364092425974</v>
      </c>
      <c r="P190" s="20">
        <f t="shared" si="126"/>
        <v>92.901976261140419</v>
      </c>
      <c r="Q190" s="20">
        <f t="shared" si="126"/>
        <v>92.508339458527459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159.09328045883277</v>
      </c>
      <c r="C191" s="20">
        <f t="shared" si="127"/>
        <v>156.89378666515429</v>
      </c>
      <c r="D191" s="20">
        <f t="shared" si="127"/>
        <v>154.37755173044346</v>
      </c>
      <c r="E191" s="20">
        <f t="shared" si="127"/>
        <v>147.09059715733349</v>
      </c>
      <c r="F191" s="20">
        <f t="shared" si="127"/>
        <v>143.43252991569005</v>
      </c>
      <c r="G191" s="20">
        <f t="shared" si="127"/>
        <v>149.92144729594395</v>
      </c>
      <c r="H191" s="20">
        <f t="shared" si="127"/>
        <v>158.61245899403909</v>
      </c>
      <c r="I191" s="20">
        <f t="shared" si="127"/>
        <v>151.31368681222435</v>
      </c>
      <c r="J191" s="20">
        <f t="shared" si="127"/>
        <v>146.12461241028223</v>
      </c>
      <c r="K191" s="20">
        <f t="shared" si="127"/>
        <v>140.45541732132247</v>
      </c>
      <c r="L191" s="20">
        <f t="shared" si="127"/>
        <v>139.05162708980745</v>
      </c>
      <c r="M191" s="20">
        <f t="shared" si="127"/>
        <v>132.89233311703367</v>
      </c>
      <c r="N191" s="20">
        <f t="shared" si="127"/>
        <v>131.79156088720427</v>
      </c>
      <c r="O191" s="20">
        <f t="shared" si="127"/>
        <v>127.61541700100604</v>
      </c>
      <c r="P191" s="20">
        <f t="shared" si="127"/>
        <v>134.58056937468575</v>
      </c>
      <c r="Q191" s="20">
        <f t="shared" si="127"/>
        <v>122.18503288937032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62.374572077635079</v>
      </c>
      <c r="C192" s="20">
        <f t="shared" si="128"/>
        <v>60.198987861675477</v>
      </c>
      <c r="D192" s="20">
        <f t="shared" si="128"/>
        <v>61.298095575628594</v>
      </c>
      <c r="E192" s="20">
        <f t="shared" si="128"/>
        <v>61.812154128123034</v>
      </c>
      <c r="F192" s="20">
        <f t="shared" si="128"/>
        <v>60.987514188258359</v>
      </c>
      <c r="G192" s="20">
        <f t="shared" si="128"/>
        <v>62.452853149152844</v>
      </c>
      <c r="H192" s="20">
        <f t="shared" si="128"/>
        <v>65.319047693376561</v>
      </c>
      <c r="I192" s="20">
        <f t="shared" si="128"/>
        <v>66.410613799464528</v>
      </c>
      <c r="J192" s="20">
        <f t="shared" si="128"/>
        <v>67.621848292434507</v>
      </c>
      <c r="K192" s="20">
        <f t="shared" si="128"/>
        <v>63.167629117459505</v>
      </c>
      <c r="L192" s="20">
        <f t="shared" si="128"/>
        <v>64.524838956600931</v>
      </c>
      <c r="M192" s="20">
        <f t="shared" si="128"/>
        <v>66.254604142255317</v>
      </c>
      <c r="N192" s="20">
        <f t="shared" si="128"/>
        <v>68.458460175399651</v>
      </c>
      <c r="O192" s="20">
        <f t="shared" si="128"/>
        <v>70.498533903552115</v>
      </c>
      <c r="P192" s="20">
        <f t="shared" si="128"/>
        <v>58.402954745283147</v>
      </c>
      <c r="Q192" s="20">
        <f t="shared" si="128"/>
        <v>58.469314231140693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73.391092858720029</v>
      </c>
      <c r="C193" s="21">
        <f t="shared" si="129"/>
        <v>64.025968426830858</v>
      </c>
      <c r="D193" s="21">
        <f t="shared" si="129"/>
        <v>65.514596852604015</v>
      </c>
      <c r="E193" s="21">
        <f t="shared" si="129"/>
        <v>68.686406905199107</v>
      </c>
      <c r="F193" s="21">
        <f t="shared" si="129"/>
        <v>63.636511148385438</v>
      </c>
      <c r="G193" s="21">
        <f t="shared" si="129"/>
        <v>58.985412734517389</v>
      </c>
      <c r="H193" s="21">
        <f t="shared" si="129"/>
        <v>61.790089681850581</v>
      </c>
      <c r="I193" s="21">
        <f t="shared" si="129"/>
        <v>60.730933155132895</v>
      </c>
      <c r="J193" s="21">
        <f t="shared" si="129"/>
        <v>61.756042044311485</v>
      </c>
      <c r="K193" s="21">
        <f t="shared" si="129"/>
        <v>69.070153367898527</v>
      </c>
      <c r="L193" s="21">
        <f t="shared" si="129"/>
        <v>69.015533828613883</v>
      </c>
      <c r="M193" s="21">
        <f t="shared" si="129"/>
        <v>70.013783795330696</v>
      </c>
      <c r="N193" s="21">
        <f t="shared" si="129"/>
        <v>72.592480348118258</v>
      </c>
      <c r="O193" s="21">
        <f t="shared" si="129"/>
        <v>72.631669614336985</v>
      </c>
      <c r="P193" s="21">
        <f t="shared" si="129"/>
        <v>66.027931905191537</v>
      </c>
      <c r="Q193" s="21">
        <f t="shared" si="129"/>
        <v>51.824448697584991</v>
      </c>
    </row>
    <row r="194" spans="1:17" ht="11.45" customHeight="1" x14ac:dyDescent="0.25">
      <c r="A194" s="17" t="str">
        <f>$A$10</f>
        <v>Metro and tram, urban light rail</v>
      </c>
      <c r="B194" s="20" t="str">
        <f t="shared" ref="B194:Q194" si="130">IF(B10=0,"",B62/B10*1000)</f>
        <v/>
      </c>
      <c r="C194" s="20" t="str">
        <f t="shared" si="130"/>
        <v/>
      </c>
      <c r="D194" s="20" t="str">
        <f t="shared" si="130"/>
        <v/>
      </c>
      <c r="E194" s="20" t="str">
        <f t="shared" si="130"/>
        <v/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73.391092858720029</v>
      </c>
      <c r="C195" s="20">
        <f t="shared" si="131"/>
        <v>64.025968426830858</v>
      </c>
      <c r="D195" s="20">
        <f t="shared" si="131"/>
        <v>65.514596852604015</v>
      </c>
      <c r="E195" s="20">
        <f t="shared" si="131"/>
        <v>68.686406905199107</v>
      </c>
      <c r="F195" s="20">
        <f t="shared" si="131"/>
        <v>65.647778883795851</v>
      </c>
      <c r="G195" s="20">
        <f t="shared" si="131"/>
        <v>62.628531993808188</v>
      </c>
      <c r="H195" s="20">
        <f t="shared" si="131"/>
        <v>65.523571008727785</v>
      </c>
      <c r="I195" s="20">
        <f t="shared" si="131"/>
        <v>66.026355826855976</v>
      </c>
      <c r="J195" s="20">
        <f t="shared" si="131"/>
        <v>66.162723182088769</v>
      </c>
      <c r="K195" s="20">
        <f t="shared" si="131"/>
        <v>74.487420298714099</v>
      </c>
      <c r="L195" s="20">
        <f t="shared" si="131"/>
        <v>74.403516505341173</v>
      </c>
      <c r="M195" s="20">
        <f t="shared" si="131"/>
        <v>75.912380964900692</v>
      </c>
      <c r="N195" s="20">
        <f t="shared" si="131"/>
        <v>79.216889201178475</v>
      </c>
      <c r="O195" s="20">
        <f t="shared" si="131"/>
        <v>79.56731033416952</v>
      </c>
      <c r="P195" s="20">
        <f t="shared" si="131"/>
        <v>72.144416156358332</v>
      </c>
      <c r="Q195" s="20">
        <f t="shared" si="131"/>
        <v>56.679077773926494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191.67784031870488</v>
      </c>
      <c r="C197" s="21">
        <f t="shared" si="133"/>
        <v>192.10367611700696</v>
      </c>
      <c r="D197" s="21">
        <f t="shared" si="133"/>
        <v>184.2933549951652</v>
      </c>
      <c r="E197" s="21">
        <f t="shared" si="133"/>
        <v>176.05746724494506</v>
      </c>
      <c r="F197" s="21">
        <f t="shared" si="133"/>
        <v>155.15023295511213</v>
      </c>
      <c r="G197" s="21">
        <f t="shared" si="133"/>
        <v>153.9869084520727</v>
      </c>
      <c r="H197" s="21">
        <f t="shared" si="133"/>
        <v>138.20538913336082</v>
      </c>
      <c r="I197" s="21">
        <f t="shared" si="133"/>
        <v>143.37561307132944</v>
      </c>
      <c r="J197" s="21">
        <f t="shared" si="133"/>
        <v>137.8818183598118</v>
      </c>
      <c r="K197" s="21">
        <f t="shared" si="133"/>
        <v>112.11470316726951</v>
      </c>
      <c r="L197" s="21">
        <f t="shared" si="133"/>
        <v>141.1911105381092</v>
      </c>
      <c r="M197" s="21">
        <f t="shared" si="133"/>
        <v>126.81778368266461</v>
      </c>
      <c r="N197" s="21">
        <f t="shared" si="133"/>
        <v>103.32738319963586</v>
      </c>
      <c r="O197" s="21">
        <f t="shared" si="133"/>
        <v>106.91010822482004</v>
      </c>
      <c r="P197" s="21">
        <f t="shared" si="133"/>
        <v>114.37901373071281</v>
      </c>
      <c r="Q197" s="21">
        <f t="shared" si="133"/>
        <v>113.549175497153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294.60732671306567</v>
      </c>
      <c r="C198" s="20">
        <f t="shared" si="134"/>
        <v>291.27051017938766</v>
      </c>
      <c r="D198" s="20">
        <f t="shared" si="134"/>
        <v>290.3066956514906</v>
      </c>
      <c r="E198" s="20">
        <f t="shared" si="134"/>
        <v>284.05925182562146</v>
      </c>
      <c r="F198" s="20">
        <f t="shared" si="134"/>
        <v>269.22278139559717</v>
      </c>
      <c r="G198" s="20">
        <f t="shared" si="134"/>
        <v>259.49838988025937</v>
      </c>
      <c r="H198" s="20">
        <f t="shared" si="134"/>
        <v>260.58303987731028</v>
      </c>
      <c r="I198" s="20">
        <f t="shared" si="134"/>
        <v>257.40935869941626</v>
      </c>
      <c r="J198" s="20">
        <f t="shared" si="134"/>
        <v>263.21345562170495</v>
      </c>
      <c r="K198" s="20">
        <f t="shared" si="134"/>
        <v>260.0293782957915</v>
      </c>
      <c r="L198" s="20">
        <f t="shared" si="134"/>
        <v>257.15667246900136</v>
      </c>
      <c r="M198" s="20">
        <f t="shared" si="134"/>
        <v>237.91062029314566</v>
      </c>
      <c r="N198" s="20">
        <f t="shared" si="134"/>
        <v>232.16420037390438</v>
      </c>
      <c r="O198" s="20">
        <f t="shared" si="134"/>
        <v>238.31277701599646</v>
      </c>
      <c r="P198" s="20">
        <f t="shared" si="134"/>
        <v>237.18905298562188</v>
      </c>
      <c r="Q198" s="20">
        <f t="shared" si="134"/>
        <v>217.11564433164017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221.05824912304794</v>
      </c>
      <c r="C199" s="20">
        <f t="shared" si="135"/>
        <v>241.32128982350292</v>
      </c>
      <c r="D199" s="20">
        <f t="shared" si="135"/>
        <v>231.94752763932462</v>
      </c>
      <c r="E199" s="20">
        <f t="shared" si="135"/>
        <v>215.94970716071967</v>
      </c>
      <c r="F199" s="20">
        <f t="shared" si="135"/>
        <v>189.63490058195688</v>
      </c>
      <c r="G199" s="20">
        <f t="shared" si="135"/>
        <v>193.02535875550168</v>
      </c>
      <c r="H199" s="20">
        <f t="shared" si="135"/>
        <v>169.81799645300623</v>
      </c>
      <c r="I199" s="20">
        <f t="shared" si="135"/>
        <v>174.93870589645937</v>
      </c>
      <c r="J199" s="20">
        <f t="shared" si="135"/>
        <v>161.90147453175251</v>
      </c>
      <c r="K199" s="20">
        <f t="shared" si="135"/>
        <v>128.36767669982751</v>
      </c>
      <c r="L199" s="20">
        <f t="shared" si="135"/>
        <v>164.14641728320035</v>
      </c>
      <c r="M199" s="20">
        <f t="shared" si="135"/>
        <v>148.61345639935152</v>
      </c>
      <c r="N199" s="20">
        <f t="shared" si="135"/>
        <v>123.7682806874829</v>
      </c>
      <c r="O199" s="20">
        <f t="shared" si="135"/>
        <v>129.03101979955275</v>
      </c>
      <c r="P199" s="20">
        <f t="shared" si="135"/>
        <v>137.66155058331702</v>
      </c>
      <c r="Q199" s="20">
        <f t="shared" si="135"/>
        <v>136.16132515531234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133.38986104243386</v>
      </c>
      <c r="C200" s="20">
        <f t="shared" si="136"/>
        <v>124.04638641288287</v>
      </c>
      <c r="D200" s="20">
        <f t="shared" si="136"/>
        <v>120.5638810974413</v>
      </c>
      <c r="E200" s="20">
        <f t="shared" si="136"/>
        <v>113.98611147788871</v>
      </c>
      <c r="F200" s="20">
        <f t="shared" si="136"/>
        <v>99.855654419494272</v>
      </c>
      <c r="G200" s="20">
        <f t="shared" si="136"/>
        <v>90.575292414343394</v>
      </c>
      <c r="H200" s="20">
        <f t="shared" si="136"/>
        <v>83.001867883609123</v>
      </c>
      <c r="I200" s="20">
        <f t="shared" si="136"/>
        <v>88.978024747561662</v>
      </c>
      <c r="J200" s="20">
        <f t="shared" si="136"/>
        <v>90.336894490433068</v>
      </c>
      <c r="K200" s="20">
        <f t="shared" si="136"/>
        <v>58.756416561769008</v>
      </c>
      <c r="L200" s="20">
        <f t="shared" si="136"/>
        <v>94.225726968633339</v>
      </c>
      <c r="M200" s="20">
        <f t="shared" si="136"/>
        <v>84.635071745778589</v>
      </c>
      <c r="N200" s="20">
        <f t="shared" si="136"/>
        <v>67.374829641120442</v>
      </c>
      <c r="O200" s="20">
        <f t="shared" si="136"/>
        <v>70.5869410462346</v>
      </c>
      <c r="P200" s="20">
        <f t="shared" si="136"/>
        <v>78.272305247261443</v>
      </c>
      <c r="Q200" s="20">
        <f t="shared" si="136"/>
        <v>80.245704438861438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341.90329671786702</v>
      </c>
      <c r="C201" s="24">
        <f t="shared" si="137"/>
        <v>335.04070235892272</v>
      </c>
      <c r="D201" s="24">
        <f t="shared" si="137"/>
        <v>307.2744901856658</v>
      </c>
      <c r="E201" s="24">
        <f t="shared" si="137"/>
        <v>290.24878259475918</v>
      </c>
      <c r="F201" s="24">
        <f t="shared" si="137"/>
        <v>288.75617221546128</v>
      </c>
      <c r="G201" s="24">
        <f t="shared" si="137"/>
        <v>286.72787088235481</v>
      </c>
      <c r="H201" s="24">
        <f t="shared" si="137"/>
        <v>305.03416438561385</v>
      </c>
      <c r="I201" s="24">
        <f t="shared" si="137"/>
        <v>326.62658612345757</v>
      </c>
      <c r="J201" s="24">
        <f t="shared" si="137"/>
        <v>310.96853239520351</v>
      </c>
      <c r="K201" s="24">
        <f t="shared" si="137"/>
        <v>354.10098991453822</v>
      </c>
      <c r="L201" s="24">
        <f t="shared" si="137"/>
        <v>330.80505815624713</v>
      </c>
      <c r="M201" s="24">
        <f t="shared" si="137"/>
        <v>306.530741019164</v>
      </c>
      <c r="N201" s="24">
        <f t="shared" si="137"/>
        <v>303.5287027770496</v>
      </c>
      <c r="O201" s="24">
        <f t="shared" si="137"/>
        <v>317.84895774419783</v>
      </c>
      <c r="P201" s="24">
        <f t="shared" si="137"/>
        <v>328.58877834701491</v>
      </c>
      <c r="Q201" s="24">
        <f t="shared" si="137"/>
        <v>305.01162237173094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379.55387976409912</v>
      </c>
      <c r="C202" s="22">
        <f t="shared" si="138"/>
        <v>368.69539866819673</v>
      </c>
      <c r="D202" s="22">
        <f t="shared" si="138"/>
        <v>327.08203943086545</v>
      </c>
      <c r="E202" s="22">
        <f t="shared" si="138"/>
        <v>306.00678679984276</v>
      </c>
      <c r="F202" s="22">
        <f t="shared" si="138"/>
        <v>301.06986173465356</v>
      </c>
      <c r="G202" s="22">
        <f t="shared" si="138"/>
        <v>299.48758308119915</v>
      </c>
      <c r="H202" s="22">
        <f t="shared" si="138"/>
        <v>316.9026890864036</v>
      </c>
      <c r="I202" s="22">
        <f t="shared" si="138"/>
        <v>337.20611942588187</v>
      </c>
      <c r="J202" s="22">
        <f t="shared" si="138"/>
        <v>322.13480962144689</v>
      </c>
      <c r="K202" s="22">
        <f t="shared" si="138"/>
        <v>376.19420792605922</v>
      </c>
      <c r="L202" s="22">
        <f t="shared" si="138"/>
        <v>348.80997321745298</v>
      </c>
      <c r="M202" s="22">
        <f t="shared" si="138"/>
        <v>324.18525576078633</v>
      </c>
      <c r="N202" s="22">
        <f t="shared" si="138"/>
        <v>323.03694866382665</v>
      </c>
      <c r="O202" s="22">
        <f t="shared" si="138"/>
        <v>338.70601341515078</v>
      </c>
      <c r="P202" s="22">
        <f t="shared" si="138"/>
        <v>346.63398791856537</v>
      </c>
      <c r="Q202" s="22">
        <f t="shared" si="138"/>
        <v>344.73531694230411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753.36681821586285</v>
      </c>
      <c r="C203" s="20">
        <f t="shared" si="139"/>
        <v>723.98421265944989</v>
      </c>
      <c r="D203" s="20">
        <f t="shared" si="139"/>
        <v>710.71286558141776</v>
      </c>
      <c r="E203" s="20">
        <f t="shared" si="139"/>
        <v>699.37724151666566</v>
      </c>
      <c r="F203" s="20">
        <f t="shared" si="139"/>
        <v>704.25922235399651</v>
      </c>
      <c r="G203" s="20">
        <f t="shared" si="139"/>
        <v>695.23765834099686</v>
      </c>
      <c r="H203" s="20">
        <f t="shared" si="139"/>
        <v>694.54075092262099</v>
      </c>
      <c r="I203" s="20">
        <f t="shared" si="139"/>
        <v>689.40366193940622</v>
      </c>
      <c r="J203" s="20">
        <f t="shared" si="139"/>
        <v>659.53889887539992</v>
      </c>
      <c r="K203" s="20">
        <f t="shared" si="139"/>
        <v>635.57719606805972</v>
      </c>
      <c r="L203" s="20">
        <f t="shared" si="139"/>
        <v>616.74473588165961</v>
      </c>
      <c r="M203" s="20">
        <f t="shared" si="139"/>
        <v>624.70088293709171</v>
      </c>
      <c r="N203" s="20">
        <f t="shared" si="139"/>
        <v>613.89005212526513</v>
      </c>
      <c r="O203" s="20">
        <f t="shared" si="139"/>
        <v>611.51796537589814</v>
      </c>
      <c r="P203" s="20">
        <f t="shared" si="139"/>
        <v>607.8610422784692</v>
      </c>
      <c r="Q203" s="20">
        <f t="shared" si="139"/>
        <v>621.10386250148667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316.17949710955406</v>
      </c>
      <c r="C204" s="20">
        <f t="shared" si="140"/>
        <v>308.9578862685126</v>
      </c>
      <c r="D204" s="20">
        <f t="shared" si="140"/>
        <v>267.58494615534016</v>
      </c>
      <c r="E204" s="20">
        <f t="shared" si="140"/>
        <v>246.59953983731776</v>
      </c>
      <c r="F204" s="20">
        <f t="shared" si="140"/>
        <v>242.85464763689987</v>
      </c>
      <c r="G204" s="20">
        <f t="shared" si="140"/>
        <v>241.70657552272115</v>
      </c>
      <c r="H204" s="20">
        <f t="shared" si="140"/>
        <v>257.43600442270315</v>
      </c>
      <c r="I204" s="20">
        <f t="shared" si="140"/>
        <v>281.24522522041724</v>
      </c>
      <c r="J204" s="20">
        <f t="shared" si="140"/>
        <v>263.18937185868009</v>
      </c>
      <c r="K204" s="20">
        <f t="shared" si="140"/>
        <v>309.96180231940326</v>
      </c>
      <c r="L204" s="20">
        <f t="shared" si="140"/>
        <v>282.81215587413408</v>
      </c>
      <c r="M204" s="20">
        <f t="shared" si="140"/>
        <v>246.66790788333742</v>
      </c>
      <c r="N204" s="20">
        <f t="shared" si="140"/>
        <v>249.9155267648994</v>
      </c>
      <c r="O204" s="20">
        <f t="shared" si="140"/>
        <v>266.35236523229486</v>
      </c>
      <c r="P204" s="20">
        <f t="shared" si="140"/>
        <v>282.4561396760584</v>
      </c>
      <c r="Q204" s="20">
        <f t="shared" si="140"/>
        <v>281.63966411250772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47.280501239097219</v>
      </c>
      <c r="C205" s="21">
        <f t="shared" si="141"/>
        <v>54.888552265688496</v>
      </c>
      <c r="D205" s="21">
        <f t="shared" si="141"/>
        <v>43.128385647907763</v>
      </c>
      <c r="E205" s="21">
        <f t="shared" si="141"/>
        <v>46.408295880452862</v>
      </c>
      <c r="F205" s="21">
        <f t="shared" si="141"/>
        <v>45.28400531827311</v>
      </c>
      <c r="G205" s="21">
        <f t="shared" si="141"/>
        <v>44.928531171074795</v>
      </c>
      <c r="H205" s="21">
        <f t="shared" si="141"/>
        <v>43.311079695012843</v>
      </c>
      <c r="I205" s="21">
        <f t="shared" si="141"/>
        <v>42.962651318728938</v>
      </c>
      <c r="J205" s="21">
        <f t="shared" si="141"/>
        <v>40.617293296899255</v>
      </c>
      <c r="K205" s="21">
        <f t="shared" si="141"/>
        <v>35.447995799597301</v>
      </c>
      <c r="L205" s="21">
        <f t="shared" si="141"/>
        <v>37.9540934842993</v>
      </c>
      <c r="M205" s="21">
        <f t="shared" si="141"/>
        <v>38.066132194131782</v>
      </c>
      <c r="N205" s="21">
        <f t="shared" si="141"/>
        <v>36.697042196227436</v>
      </c>
      <c r="O205" s="21">
        <f t="shared" si="141"/>
        <v>36.020158973517844</v>
      </c>
      <c r="P205" s="21">
        <f t="shared" si="141"/>
        <v>37.426837055240931</v>
      </c>
      <c r="Q205" s="21">
        <f t="shared" si="141"/>
        <v>37.074190174978561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712.03324520669605</v>
      </c>
      <c r="C206" s="21">
        <f t="shared" si="142"/>
        <v>751.80455575989004</v>
      </c>
      <c r="D206" s="21">
        <f t="shared" si="142"/>
        <v>633.56973556662251</v>
      </c>
      <c r="E206" s="21">
        <f t="shared" si="142"/>
        <v>581.034191875602</v>
      </c>
      <c r="F206" s="21">
        <f t="shared" si="142"/>
        <v>454.74303484328163</v>
      </c>
      <c r="G206" s="21">
        <f t="shared" si="142"/>
        <v>516.14587780212889</v>
      </c>
      <c r="H206" s="21">
        <f t="shared" si="142"/>
        <v>455.11210205858174</v>
      </c>
      <c r="I206" s="21">
        <f t="shared" si="142"/>
        <v>459.39407717844637</v>
      </c>
      <c r="J206" s="21">
        <f t="shared" si="142"/>
        <v>428.00851088814971</v>
      </c>
      <c r="K206" s="21">
        <f t="shared" si="142"/>
        <v>354.3111098432654</v>
      </c>
      <c r="L206" s="21">
        <f t="shared" si="142"/>
        <v>407.47789819726256</v>
      </c>
      <c r="M206" s="21">
        <f t="shared" si="142"/>
        <v>372.00312580221436</v>
      </c>
      <c r="N206" s="21">
        <f t="shared" si="142"/>
        <v>297.79264245640854</v>
      </c>
      <c r="O206" s="21">
        <f t="shared" si="142"/>
        <v>313.59017734951419</v>
      </c>
      <c r="P206" s="21">
        <f t="shared" si="142"/>
        <v>312.27021791263428</v>
      </c>
      <c r="Q206" s="21">
        <f t="shared" si="142"/>
        <v>328.31402977408948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1420.7051934544177</v>
      </c>
      <c r="C207" s="20">
        <f t="shared" si="143"/>
        <v>1492.2413401699469</v>
      </c>
      <c r="D207" s="20">
        <f t="shared" si="143"/>
        <v>1386.7048622583395</v>
      </c>
      <c r="E207" s="20">
        <f t="shared" si="143"/>
        <v>1273.4441746356947</v>
      </c>
      <c r="F207" s="20">
        <f t="shared" si="143"/>
        <v>1160.198555752221</v>
      </c>
      <c r="G207" s="20">
        <f t="shared" si="143"/>
        <v>1309.5325822620891</v>
      </c>
      <c r="H207" s="20">
        <f t="shared" si="143"/>
        <v>1199.4274834893727</v>
      </c>
      <c r="I207" s="20">
        <f t="shared" si="143"/>
        <v>1266.0677426955758</v>
      </c>
      <c r="J207" s="20">
        <f t="shared" si="143"/>
        <v>1175.7029467644259</v>
      </c>
      <c r="K207" s="20">
        <f t="shared" si="143"/>
        <v>911.87985386234766</v>
      </c>
      <c r="L207" s="20">
        <f t="shared" si="143"/>
        <v>1084.4868996536668</v>
      </c>
      <c r="M207" s="20">
        <f t="shared" si="143"/>
        <v>976.40674688868751</v>
      </c>
      <c r="N207" s="20">
        <f t="shared" si="143"/>
        <v>807.12793568208042</v>
      </c>
      <c r="O207" s="20">
        <f t="shared" si="143"/>
        <v>843.11309356354116</v>
      </c>
      <c r="P207" s="20">
        <f t="shared" si="143"/>
        <v>847.04108680774164</v>
      </c>
      <c r="Q207" s="20">
        <f t="shared" si="143"/>
        <v>895.20758997772759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334.15349596187161</v>
      </c>
      <c r="C208" s="20">
        <f t="shared" si="144"/>
        <v>364.92410583546672</v>
      </c>
      <c r="D208" s="20">
        <f t="shared" si="144"/>
        <v>343.26731961645527</v>
      </c>
      <c r="E208" s="20">
        <f t="shared" si="144"/>
        <v>322.63164549072081</v>
      </c>
      <c r="F208" s="20">
        <f t="shared" si="144"/>
        <v>292.48255008322064</v>
      </c>
      <c r="G208" s="20">
        <f t="shared" si="144"/>
        <v>308.77060545486734</v>
      </c>
      <c r="H208" s="20">
        <f t="shared" si="144"/>
        <v>269.30043916185764</v>
      </c>
      <c r="I208" s="20">
        <f t="shared" si="144"/>
        <v>284.33808787400881</v>
      </c>
      <c r="J208" s="20">
        <f t="shared" si="144"/>
        <v>258.77131051650127</v>
      </c>
      <c r="K208" s="20">
        <f t="shared" si="144"/>
        <v>207.92988510769007</v>
      </c>
      <c r="L208" s="20">
        <f t="shared" si="144"/>
        <v>262.67156900663713</v>
      </c>
      <c r="M208" s="20">
        <f t="shared" si="144"/>
        <v>246.09840687445677</v>
      </c>
      <c r="N208" s="20">
        <f t="shared" si="144"/>
        <v>209.03367560357827</v>
      </c>
      <c r="O208" s="20">
        <f t="shared" si="144"/>
        <v>233.43416708576805</v>
      </c>
      <c r="P208" s="20">
        <f t="shared" si="144"/>
        <v>242.86597508192267</v>
      </c>
      <c r="Q208" s="20">
        <f t="shared" si="144"/>
        <v>263.05666872181439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72.257633876313406</v>
      </c>
      <c r="C209" s="18">
        <f t="shared" si="145"/>
        <v>60.876856553165048</v>
      </c>
      <c r="D209" s="18">
        <f t="shared" si="145"/>
        <v>74.340215381218854</v>
      </c>
      <c r="E209" s="18">
        <f t="shared" si="145"/>
        <v>73.615004837823292</v>
      </c>
      <c r="F209" s="18">
        <f t="shared" si="145"/>
        <v>91.307601260732184</v>
      </c>
      <c r="G209" s="18">
        <f t="shared" si="145"/>
        <v>70.633484742101572</v>
      </c>
      <c r="H209" s="18">
        <f t="shared" si="145"/>
        <v>99.371464510837029</v>
      </c>
      <c r="I209" s="18">
        <f t="shared" si="145"/>
        <v>105.68324579551519</v>
      </c>
      <c r="J209" s="18">
        <f t="shared" si="145"/>
        <v>97.599446777175544</v>
      </c>
      <c r="K209" s="18">
        <f t="shared" si="145"/>
        <v>79.17147784321395</v>
      </c>
      <c r="L209" s="18">
        <f t="shared" si="145"/>
        <v>81.387785476788977</v>
      </c>
      <c r="M209" s="18">
        <f t="shared" si="145"/>
        <v>81.37597686775338</v>
      </c>
      <c r="N209" s="18">
        <f t="shared" si="145"/>
        <v>77.413475073441688</v>
      </c>
      <c r="O209" s="18">
        <f t="shared" si="145"/>
        <v>78.797323474575052</v>
      </c>
      <c r="P209" s="18">
        <f t="shared" si="145"/>
        <v>73.988112407725538</v>
      </c>
      <c r="Q209" s="18">
        <f t="shared" si="145"/>
        <v>103.79866468879747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72.257633876313406</v>
      </c>
      <c r="C210" s="16">
        <f t="shared" si="146"/>
        <v>60.876856553165048</v>
      </c>
      <c r="D210" s="16">
        <f t="shared" si="146"/>
        <v>74.340215381218854</v>
      </c>
      <c r="E210" s="16">
        <f t="shared" si="146"/>
        <v>73.615004837823292</v>
      </c>
      <c r="F210" s="16">
        <f t="shared" si="146"/>
        <v>91.307601260732184</v>
      </c>
      <c r="G210" s="16">
        <f t="shared" si="146"/>
        <v>70.633484742101572</v>
      </c>
      <c r="H210" s="16">
        <f t="shared" si="146"/>
        <v>99.371464510837029</v>
      </c>
      <c r="I210" s="16">
        <f t="shared" si="146"/>
        <v>105.68324579551519</v>
      </c>
      <c r="J210" s="16">
        <f t="shared" si="146"/>
        <v>97.599446777175544</v>
      </c>
      <c r="K210" s="16">
        <f t="shared" si="146"/>
        <v>79.17147784321395</v>
      </c>
      <c r="L210" s="16">
        <f t="shared" si="146"/>
        <v>81.387785476788977</v>
      </c>
      <c r="M210" s="16">
        <f t="shared" si="146"/>
        <v>81.37597686775338</v>
      </c>
      <c r="N210" s="16">
        <f t="shared" si="146"/>
        <v>77.413475073441688</v>
      </c>
      <c r="O210" s="16">
        <f t="shared" si="146"/>
        <v>78.797323474575052</v>
      </c>
      <c r="P210" s="16">
        <f t="shared" si="146"/>
        <v>73.988112407725538</v>
      </c>
      <c r="Q210" s="16">
        <f t="shared" si="146"/>
        <v>103.79866468879747</v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41691.038740831427</v>
      </c>
      <c r="C4" s="79">
        <f t="shared" si="0"/>
        <v>43878.423404630812</v>
      </c>
      <c r="D4" s="79">
        <f t="shared" si="0"/>
        <v>45180.384198213811</v>
      </c>
      <c r="E4" s="79">
        <f t="shared" si="0"/>
        <v>47623.58064602044</v>
      </c>
      <c r="F4" s="79">
        <f t="shared" si="0"/>
        <v>50622.817666747454</v>
      </c>
      <c r="G4" s="79">
        <f t="shared" si="0"/>
        <v>52459.551856137557</v>
      </c>
      <c r="H4" s="79">
        <f t="shared" si="0"/>
        <v>54177.079762288398</v>
      </c>
      <c r="I4" s="79">
        <f t="shared" si="0"/>
        <v>56420.638144959703</v>
      </c>
      <c r="J4" s="79">
        <f t="shared" si="0"/>
        <v>57632.19363109066</v>
      </c>
      <c r="K4" s="79">
        <f t="shared" si="0"/>
        <v>57968.784947191147</v>
      </c>
      <c r="L4" s="79">
        <f t="shared" si="0"/>
        <v>56683.257713109044</v>
      </c>
      <c r="M4" s="79">
        <f t="shared" si="0"/>
        <v>55964.432806355544</v>
      </c>
      <c r="N4" s="79">
        <f t="shared" si="0"/>
        <v>54836.45639236804</v>
      </c>
      <c r="O4" s="79">
        <f t="shared" si="0"/>
        <v>56295.44972471911</v>
      </c>
      <c r="P4" s="79">
        <f t="shared" si="0"/>
        <v>57519.516591423242</v>
      </c>
      <c r="Q4" s="79">
        <f t="shared" si="0"/>
        <v>62812.428020190695</v>
      </c>
    </row>
    <row r="5" spans="1:17" ht="11.45" customHeight="1" x14ac:dyDescent="0.25">
      <c r="A5" s="23" t="s">
        <v>30</v>
      </c>
      <c r="B5" s="78">
        <v>119.83874083142857</v>
      </c>
      <c r="C5" s="78">
        <v>129.82340463081323</v>
      </c>
      <c r="D5" s="78">
        <v>129.98419821380676</v>
      </c>
      <c r="E5" s="78">
        <v>139.68064602044129</v>
      </c>
      <c r="F5" s="78">
        <v>135.01766674745232</v>
      </c>
      <c r="G5" s="78">
        <v>165.35185613755999</v>
      </c>
      <c r="H5" s="78">
        <v>163.07976228839985</v>
      </c>
      <c r="I5" s="78">
        <v>165.13814495970306</v>
      </c>
      <c r="J5" s="78">
        <v>176.19363109065847</v>
      </c>
      <c r="K5" s="78">
        <v>161.98494719114291</v>
      </c>
      <c r="L5" s="78">
        <v>141.55771310904393</v>
      </c>
      <c r="M5" s="78">
        <v>129.83280635554573</v>
      </c>
      <c r="N5" s="78">
        <v>116.85639236803915</v>
      </c>
      <c r="O5" s="78">
        <v>116.14972471912324</v>
      </c>
      <c r="P5" s="78">
        <v>134.01659142324041</v>
      </c>
      <c r="Q5" s="78">
        <v>127.7280201906994</v>
      </c>
    </row>
    <row r="6" spans="1:17" ht="11.45" customHeight="1" x14ac:dyDescent="0.25">
      <c r="A6" s="19" t="s">
        <v>29</v>
      </c>
      <c r="B6" s="76">
        <v>34608</v>
      </c>
      <c r="C6" s="76">
        <v>36459</v>
      </c>
      <c r="D6" s="76">
        <v>37788</v>
      </c>
      <c r="E6" s="76">
        <v>39949.5</v>
      </c>
      <c r="F6" s="76">
        <v>42627</v>
      </c>
      <c r="G6" s="76">
        <v>44379</v>
      </c>
      <c r="H6" s="76">
        <v>45990</v>
      </c>
      <c r="I6" s="76">
        <v>47959.5</v>
      </c>
      <c r="J6" s="76">
        <v>48888</v>
      </c>
      <c r="K6" s="76">
        <v>48858</v>
      </c>
      <c r="L6" s="76">
        <v>48082.5</v>
      </c>
      <c r="M6" s="76">
        <v>47457</v>
      </c>
      <c r="N6" s="76">
        <v>46614</v>
      </c>
      <c r="O6" s="76">
        <v>48046.499999999993</v>
      </c>
      <c r="P6" s="76">
        <v>47185.5</v>
      </c>
      <c r="Q6" s="76">
        <v>51913.5</v>
      </c>
    </row>
    <row r="7" spans="1:17" ht="11.45" customHeight="1" x14ac:dyDescent="0.25">
      <c r="A7" s="62" t="s">
        <v>59</v>
      </c>
      <c r="B7" s="77">
        <f t="shared" ref="B7" si="1">IF(B34=0,0,B34*B144)</f>
        <v>29331.213046791203</v>
      </c>
      <c r="C7" s="77">
        <f t="shared" ref="C7:Q7" si="2">IF(C34=0,0,C34*C144)</f>
        <v>31030.188056596435</v>
      </c>
      <c r="D7" s="77">
        <f t="shared" si="2"/>
        <v>31993.245286058267</v>
      </c>
      <c r="E7" s="77">
        <f t="shared" si="2"/>
        <v>33445.794043520138</v>
      </c>
      <c r="F7" s="77">
        <f t="shared" si="2"/>
        <v>35262.333785305906</v>
      </c>
      <c r="G7" s="77">
        <f t="shared" si="2"/>
        <v>35394.04046945853</v>
      </c>
      <c r="H7" s="77">
        <f t="shared" si="2"/>
        <v>36610.347123047773</v>
      </c>
      <c r="I7" s="77">
        <f t="shared" si="2"/>
        <v>37917.01819913544</v>
      </c>
      <c r="J7" s="77">
        <f t="shared" si="2"/>
        <v>36491.754394767471</v>
      </c>
      <c r="K7" s="77">
        <f t="shared" si="2"/>
        <v>34789.960966760023</v>
      </c>
      <c r="L7" s="77">
        <f t="shared" si="2"/>
        <v>32225.185499338077</v>
      </c>
      <c r="M7" s="77">
        <f t="shared" si="2"/>
        <v>29234.637700847354</v>
      </c>
      <c r="N7" s="77">
        <f t="shared" si="2"/>
        <v>27676.760638733296</v>
      </c>
      <c r="O7" s="77">
        <f t="shared" si="2"/>
        <v>26405.939449732105</v>
      </c>
      <c r="P7" s="77">
        <f t="shared" si="2"/>
        <v>23698.840805037824</v>
      </c>
      <c r="Q7" s="77">
        <f t="shared" si="2"/>
        <v>23676.242937836596</v>
      </c>
    </row>
    <row r="8" spans="1:17" ht="11.45" customHeight="1" x14ac:dyDescent="0.25">
      <c r="A8" s="62" t="s">
        <v>58</v>
      </c>
      <c r="B8" s="77">
        <f t="shared" ref="B8" si="3">IF(B35=0,0,B35*B145)</f>
        <v>5171.9737595946863</v>
      </c>
      <c r="C8" s="77">
        <f t="shared" ref="C8:Q8" si="4">IF(C35=0,0,C35*C145)</f>
        <v>5332.5712300190098</v>
      </c>
      <c r="D8" s="77">
        <f t="shared" si="4"/>
        <v>5711.2873140055708</v>
      </c>
      <c r="E8" s="77">
        <f t="shared" si="4"/>
        <v>6415.5496582855558</v>
      </c>
      <c r="F8" s="77">
        <f t="shared" si="4"/>
        <v>7276.547049372879</v>
      </c>
      <c r="G8" s="77">
        <f t="shared" si="4"/>
        <v>8902.9562019043515</v>
      </c>
      <c r="H8" s="77">
        <f t="shared" si="4"/>
        <v>9315.0498406797924</v>
      </c>
      <c r="I8" s="77">
        <f t="shared" si="4"/>
        <v>10022.415628740491</v>
      </c>
      <c r="J8" s="77">
        <f t="shared" si="4"/>
        <v>12375.469881629484</v>
      </c>
      <c r="K8" s="77">
        <f t="shared" si="4"/>
        <v>14046.242191935446</v>
      </c>
      <c r="L8" s="77">
        <f t="shared" si="4"/>
        <v>15834.840981543195</v>
      </c>
      <c r="M8" s="77">
        <f t="shared" si="4"/>
        <v>18188.097465941082</v>
      </c>
      <c r="N8" s="77">
        <f t="shared" si="4"/>
        <v>18888.758318794939</v>
      </c>
      <c r="O8" s="77">
        <f t="shared" si="4"/>
        <v>21590.540600674703</v>
      </c>
      <c r="P8" s="77">
        <f t="shared" si="4"/>
        <v>23408.763551096723</v>
      </c>
      <c r="Q8" s="77">
        <f t="shared" si="4"/>
        <v>28137.432541364367</v>
      </c>
    </row>
    <row r="9" spans="1:17" ht="11.45" customHeight="1" x14ac:dyDescent="0.25">
      <c r="A9" s="62" t="s">
        <v>57</v>
      </c>
      <c r="B9" s="77">
        <f t="shared" ref="B9" si="5">IF(B36=0,0,B36*B146)</f>
        <v>104.81319361411414</v>
      </c>
      <c r="C9" s="77">
        <f t="shared" ref="C9:Q9" si="6">IF(C36=0,0,C36*C146)</f>
        <v>96.24071338455694</v>
      </c>
      <c r="D9" s="77">
        <f t="shared" si="6"/>
        <v>83.467399936162153</v>
      </c>
      <c r="E9" s="77">
        <f t="shared" si="6"/>
        <v>88.156298194302806</v>
      </c>
      <c r="F9" s="77">
        <f t="shared" si="6"/>
        <v>88.11916532121802</v>
      </c>
      <c r="G9" s="77">
        <f t="shared" si="6"/>
        <v>82.00332863712174</v>
      </c>
      <c r="H9" s="77">
        <f t="shared" si="6"/>
        <v>64.603036272433044</v>
      </c>
      <c r="I9" s="77">
        <f t="shared" si="6"/>
        <v>20.066172124072093</v>
      </c>
      <c r="J9" s="77">
        <f t="shared" si="6"/>
        <v>20.775723603046028</v>
      </c>
      <c r="K9" s="77">
        <f t="shared" si="6"/>
        <v>21.796841304529405</v>
      </c>
      <c r="L9" s="77">
        <f t="shared" si="6"/>
        <v>22.102372179519996</v>
      </c>
      <c r="M9" s="77">
        <f t="shared" si="6"/>
        <v>22.084496590094162</v>
      </c>
      <c r="N9" s="77">
        <f t="shared" si="6"/>
        <v>21.14078005071217</v>
      </c>
      <c r="O9" s="77">
        <f t="shared" si="6"/>
        <v>21.97057271618791</v>
      </c>
      <c r="P9" s="77">
        <f t="shared" si="6"/>
        <v>44.422636338065971</v>
      </c>
      <c r="Q9" s="77">
        <f t="shared" si="6"/>
        <v>53.943861774508882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0</v>
      </c>
      <c r="M10" s="77">
        <f t="shared" si="8"/>
        <v>0</v>
      </c>
      <c r="N10" s="77">
        <f t="shared" si="8"/>
        <v>0</v>
      </c>
      <c r="O10" s="77">
        <f t="shared" si="8"/>
        <v>0</v>
      </c>
      <c r="P10" s="77">
        <f t="shared" si="8"/>
        <v>0.62368845818825824</v>
      </c>
      <c r="Q10" s="77">
        <f t="shared" si="8"/>
        <v>0.64435764550727459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</v>
      </c>
      <c r="P11" s="77">
        <f t="shared" si="10"/>
        <v>0.6690096113183055</v>
      </c>
      <c r="Q11" s="77">
        <f t="shared" si="10"/>
        <v>2.6916653049142618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0.37114693920564701</v>
      </c>
      <c r="M12" s="77">
        <f t="shared" si="12"/>
        <v>12.180336621470815</v>
      </c>
      <c r="N12" s="77">
        <f t="shared" si="12"/>
        <v>27.340262421053019</v>
      </c>
      <c r="O12" s="77">
        <f t="shared" si="12"/>
        <v>28.049376876994859</v>
      </c>
      <c r="P12" s="77">
        <f t="shared" si="12"/>
        <v>32.180309457887539</v>
      </c>
      <c r="Q12" s="77">
        <f t="shared" si="12"/>
        <v>42.544636074109533</v>
      </c>
    </row>
    <row r="13" spans="1:17" ht="11.45" customHeight="1" x14ac:dyDescent="0.25">
      <c r="A13" s="19" t="s">
        <v>28</v>
      </c>
      <c r="B13" s="76">
        <v>6963.2</v>
      </c>
      <c r="C13" s="76">
        <v>7289.6000000000013</v>
      </c>
      <c r="D13" s="76">
        <v>7262.4000000000005</v>
      </c>
      <c r="E13" s="76">
        <v>7534.4</v>
      </c>
      <c r="F13" s="76">
        <v>7860.8</v>
      </c>
      <c r="G13" s="76">
        <v>7915.2</v>
      </c>
      <c r="H13" s="76">
        <v>8023.9999999999982</v>
      </c>
      <c r="I13" s="76">
        <v>8296</v>
      </c>
      <c r="J13" s="76">
        <v>8568</v>
      </c>
      <c r="K13" s="76">
        <v>8948.8000000000011</v>
      </c>
      <c r="L13" s="76">
        <v>8459.1999999999989</v>
      </c>
      <c r="M13" s="76">
        <v>8377.5999999999985</v>
      </c>
      <c r="N13" s="76">
        <v>8105.5999999999995</v>
      </c>
      <c r="O13" s="76">
        <v>8132.7999999999984</v>
      </c>
      <c r="P13" s="76">
        <v>10200</v>
      </c>
      <c r="Q13" s="76">
        <v>10771.199999999999</v>
      </c>
    </row>
    <row r="14" spans="1:17" ht="11.45" customHeight="1" x14ac:dyDescent="0.25">
      <c r="A14" s="62" t="s">
        <v>59</v>
      </c>
      <c r="B14" s="75">
        <f t="shared" ref="B14" si="13">IF(B41=0,0,B41*B151)</f>
        <v>49.880307372270266</v>
      </c>
      <c r="C14" s="75">
        <f t="shared" ref="C14:Q14" si="14">IF(C41=0,0,C41*C151)</f>
        <v>45.760245947949095</v>
      </c>
      <c r="D14" s="75">
        <f t="shared" si="14"/>
        <v>40.489328565082715</v>
      </c>
      <c r="E14" s="75">
        <f t="shared" si="14"/>
        <v>35.721176636668233</v>
      </c>
      <c r="F14" s="75">
        <f t="shared" si="14"/>
        <v>31.550511183560978</v>
      </c>
      <c r="G14" s="75">
        <f t="shared" si="14"/>
        <v>26.610351528169801</v>
      </c>
      <c r="H14" s="75">
        <f t="shared" si="14"/>
        <v>21.765423726742885</v>
      </c>
      <c r="I14" s="75">
        <f t="shared" si="14"/>
        <v>18.773973344100007</v>
      </c>
      <c r="J14" s="75">
        <f t="shared" si="14"/>
        <v>15.694671803728179</v>
      </c>
      <c r="K14" s="75">
        <f t="shared" si="14"/>
        <v>13.717085019055027</v>
      </c>
      <c r="L14" s="75">
        <f t="shared" si="14"/>
        <v>10.542808000255086</v>
      </c>
      <c r="M14" s="75">
        <f t="shared" si="14"/>
        <v>8.180949837703837</v>
      </c>
      <c r="N14" s="75">
        <f t="shared" si="14"/>
        <v>5.9857586401098297</v>
      </c>
      <c r="O14" s="75">
        <f t="shared" si="14"/>
        <v>5.7637910733814426</v>
      </c>
      <c r="P14" s="75">
        <f t="shared" si="14"/>
        <v>6.9235926370423559</v>
      </c>
      <c r="Q14" s="75">
        <f t="shared" si="14"/>
        <v>6.0029096989966577</v>
      </c>
    </row>
    <row r="15" spans="1:17" ht="11.45" customHeight="1" x14ac:dyDescent="0.25">
      <c r="A15" s="62" t="s">
        <v>58</v>
      </c>
      <c r="B15" s="75">
        <f t="shared" ref="B15" si="15">IF(B42=0,0,B42*B152)</f>
        <v>6913.3196926277296</v>
      </c>
      <c r="C15" s="75">
        <f t="shared" ref="C15:Q15" si="16">IF(C42=0,0,C42*C152)</f>
        <v>7243.3581930584869</v>
      </c>
      <c r="D15" s="75">
        <f t="shared" si="16"/>
        <v>7221.4313680279456</v>
      </c>
      <c r="E15" s="75">
        <f t="shared" si="16"/>
        <v>7498.1982636130897</v>
      </c>
      <c r="F15" s="75">
        <f t="shared" si="16"/>
        <v>7828.7565270997675</v>
      </c>
      <c r="G15" s="75">
        <f t="shared" si="16"/>
        <v>7888.1026710004753</v>
      </c>
      <c r="H15" s="75">
        <f t="shared" si="16"/>
        <v>8001.7635524089619</v>
      </c>
      <c r="I15" s="75">
        <f t="shared" si="16"/>
        <v>8276.7593353617413</v>
      </c>
      <c r="J15" s="75">
        <f t="shared" si="16"/>
        <v>8550.8326439394623</v>
      </c>
      <c r="K15" s="75">
        <f t="shared" si="16"/>
        <v>8933.5217733431127</v>
      </c>
      <c r="L15" s="75">
        <f t="shared" si="16"/>
        <v>8447.1372633103147</v>
      </c>
      <c r="M15" s="75">
        <f t="shared" si="16"/>
        <v>8367.9200927369202</v>
      </c>
      <c r="N15" s="75">
        <f t="shared" si="16"/>
        <v>8098.1599693708449</v>
      </c>
      <c r="O15" s="75">
        <f t="shared" si="16"/>
        <v>8125.6217886816848</v>
      </c>
      <c r="P15" s="75">
        <f t="shared" si="16"/>
        <v>10191.359940655379</v>
      </c>
      <c r="Q15" s="75">
        <f t="shared" si="16"/>
        <v>10763.467038385328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0.48156099356477905</v>
      </c>
      <c r="D16" s="75">
        <f t="shared" si="18"/>
        <v>0.47930340697227158</v>
      </c>
      <c r="E16" s="75">
        <f t="shared" si="18"/>
        <v>0.4805597502420515</v>
      </c>
      <c r="F16" s="75">
        <f t="shared" si="18"/>
        <v>0.49296171667130523</v>
      </c>
      <c r="G16" s="75">
        <f t="shared" si="18"/>
        <v>0.48697747135446995</v>
      </c>
      <c r="H16" s="75">
        <f t="shared" si="18"/>
        <v>0.47102386429392218</v>
      </c>
      <c r="I16" s="75">
        <f t="shared" si="18"/>
        <v>0.4666912941586624</v>
      </c>
      <c r="J16" s="75">
        <f t="shared" si="18"/>
        <v>0.46134669211334856</v>
      </c>
      <c r="K16" s="75">
        <f t="shared" si="18"/>
        <v>0.49637989248149961</v>
      </c>
      <c r="L16" s="75">
        <f t="shared" si="18"/>
        <v>0.4905436398791338</v>
      </c>
      <c r="M16" s="75">
        <f t="shared" si="18"/>
        <v>0.49465954563156855</v>
      </c>
      <c r="N16" s="75">
        <f t="shared" si="18"/>
        <v>0.48110602172976269</v>
      </c>
      <c r="O16" s="75">
        <f t="shared" si="18"/>
        <v>0.47880989611471086</v>
      </c>
      <c r="P16" s="75">
        <f t="shared" si="18"/>
        <v>0.59446477856676161</v>
      </c>
      <c r="Q16" s="75">
        <f t="shared" si="18"/>
        <v>0.60769981681228835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0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1.0113375646961877</v>
      </c>
      <c r="K18" s="75">
        <f t="shared" si="22"/>
        <v>1.0647617453524325</v>
      </c>
      <c r="L18" s="75">
        <f t="shared" si="22"/>
        <v>1.0293850495508441</v>
      </c>
      <c r="M18" s="75">
        <f t="shared" si="22"/>
        <v>1.0042978797430324</v>
      </c>
      <c r="N18" s="75">
        <f t="shared" si="22"/>
        <v>0.97316596731552496</v>
      </c>
      <c r="O18" s="75">
        <f t="shared" si="22"/>
        <v>0.9356103488180797</v>
      </c>
      <c r="P18" s="75">
        <f t="shared" si="22"/>
        <v>1.1220019290122698</v>
      </c>
      <c r="Q18" s="75">
        <f t="shared" si="22"/>
        <v>1.1223520988630742</v>
      </c>
    </row>
    <row r="19" spans="1:17" ht="11.45" customHeight="1" x14ac:dyDescent="0.25">
      <c r="A19" s="25" t="s">
        <v>51</v>
      </c>
      <c r="B19" s="79">
        <f t="shared" ref="B19" si="23">B20+B26</f>
        <v>11155.387665197071</v>
      </c>
      <c r="C19" s="79">
        <f t="shared" ref="C19:Q19" si="24">C20+C26</f>
        <v>12148.724322271592</v>
      </c>
      <c r="D19" s="79">
        <f t="shared" si="24"/>
        <v>13954.530933661908</v>
      </c>
      <c r="E19" s="79">
        <f t="shared" si="24"/>
        <v>15315.484997423495</v>
      </c>
      <c r="F19" s="79">
        <f t="shared" si="24"/>
        <v>16932.227144974968</v>
      </c>
      <c r="G19" s="79">
        <f t="shared" si="24"/>
        <v>17892.12050110571</v>
      </c>
      <c r="H19" s="79">
        <f t="shared" si="24"/>
        <v>17958.530251643562</v>
      </c>
      <c r="I19" s="79">
        <f t="shared" si="24"/>
        <v>18828.46395078344</v>
      </c>
      <c r="J19" s="79">
        <f t="shared" si="24"/>
        <v>17440.817548804021</v>
      </c>
      <c r="K19" s="79">
        <f t="shared" si="24"/>
        <v>12320.300611393221</v>
      </c>
      <c r="L19" s="79">
        <f t="shared" si="24"/>
        <v>12034.252742835679</v>
      </c>
      <c r="M19" s="79">
        <f t="shared" si="24"/>
        <v>11360.030588572878</v>
      </c>
      <c r="N19" s="79">
        <f t="shared" si="24"/>
        <v>11033.733620633073</v>
      </c>
      <c r="O19" s="79">
        <f t="shared" si="24"/>
        <v>10838.539362598514</v>
      </c>
      <c r="P19" s="79">
        <f t="shared" si="24"/>
        <v>11234.630369233288</v>
      </c>
      <c r="Q19" s="79">
        <f t="shared" si="24"/>
        <v>11337.573154582995</v>
      </c>
    </row>
    <row r="20" spans="1:17" ht="11.45" customHeight="1" x14ac:dyDescent="0.25">
      <c r="A20" s="23" t="s">
        <v>27</v>
      </c>
      <c r="B20" s="78">
        <v>1617.0775601749015</v>
      </c>
      <c r="C20" s="78">
        <v>1748.6470705437418</v>
      </c>
      <c r="D20" s="78">
        <v>1873.6215710614629</v>
      </c>
      <c r="E20" s="78">
        <v>2009.4867662832255</v>
      </c>
      <c r="F20" s="78">
        <v>2136.3317192962159</v>
      </c>
      <c r="G20" s="78">
        <v>2279.5014257618795</v>
      </c>
      <c r="H20" s="78">
        <v>2443.1998601008399</v>
      </c>
      <c r="I20" s="78">
        <v>2581.4918531908847</v>
      </c>
      <c r="J20" s="78">
        <v>2593.8131756908369</v>
      </c>
      <c r="K20" s="78">
        <v>2506.033691759681</v>
      </c>
      <c r="L20" s="78">
        <v>2378.4274489392592</v>
      </c>
      <c r="M20" s="78">
        <v>2329.4249474074259</v>
      </c>
      <c r="N20" s="78">
        <v>2216.6449434775323</v>
      </c>
      <c r="O20" s="78">
        <v>2271.9757227580758</v>
      </c>
      <c r="P20" s="78">
        <v>2215.7453594922345</v>
      </c>
      <c r="Q20" s="78">
        <v>2107.296095107778</v>
      </c>
    </row>
    <row r="21" spans="1:17" ht="11.45" customHeight="1" x14ac:dyDescent="0.25">
      <c r="A21" s="62" t="s">
        <v>59</v>
      </c>
      <c r="B21" s="77">
        <f t="shared" ref="B21" si="25">IF(B48=0,0,B48*B158)</f>
        <v>17.598671730761147</v>
      </c>
      <c r="C21" s="77">
        <f t="shared" ref="C21:Q21" si="26">IF(C48=0,0,C48*C158)</f>
        <v>16.176883962778778</v>
      </c>
      <c r="D21" s="77">
        <f t="shared" si="26"/>
        <v>15.041354030622763</v>
      </c>
      <c r="E21" s="77">
        <f t="shared" si="26"/>
        <v>13.53844043469336</v>
      </c>
      <c r="F21" s="77">
        <f t="shared" si="26"/>
        <v>11.763842264252116</v>
      </c>
      <c r="G21" s="77">
        <f t="shared" si="26"/>
        <v>9.0630564188759539</v>
      </c>
      <c r="H21" s="77">
        <f t="shared" si="26"/>
        <v>6.9855112240787527</v>
      </c>
      <c r="I21" s="77">
        <f t="shared" si="26"/>
        <v>5.5066631706184932</v>
      </c>
      <c r="J21" s="77">
        <f t="shared" si="26"/>
        <v>4.961996165298638</v>
      </c>
      <c r="K21" s="77">
        <f t="shared" si="26"/>
        <v>4.5403327325864611</v>
      </c>
      <c r="L21" s="77">
        <f t="shared" si="26"/>
        <v>3.8624013964758102</v>
      </c>
      <c r="M21" s="77">
        <f t="shared" si="26"/>
        <v>3.2762352329628235</v>
      </c>
      <c r="N21" s="77">
        <f t="shared" si="26"/>
        <v>2.7005000717607768</v>
      </c>
      <c r="O21" s="77">
        <f t="shared" si="26"/>
        <v>2.5841944852691658</v>
      </c>
      <c r="P21" s="77">
        <f t="shared" si="26"/>
        <v>2.3835607049645233</v>
      </c>
      <c r="Q21" s="77">
        <f t="shared" si="26"/>
        <v>2.102482534439678</v>
      </c>
    </row>
    <row r="22" spans="1:17" ht="11.45" customHeight="1" x14ac:dyDescent="0.25">
      <c r="A22" s="62" t="s">
        <v>58</v>
      </c>
      <c r="B22" s="77">
        <f t="shared" ref="B22" si="27">IF(B49=0,0,B49*B159)</f>
        <v>1599.4788884441402</v>
      </c>
      <c r="C22" s="77">
        <f t="shared" ref="C22:Q22" si="28">IF(C49=0,0,C49*C159)</f>
        <v>1732.4701865809632</v>
      </c>
      <c r="D22" s="77">
        <f t="shared" si="28"/>
        <v>1858.58021703084</v>
      </c>
      <c r="E22" s="77">
        <f t="shared" si="28"/>
        <v>1995.9483258485322</v>
      </c>
      <c r="F22" s="77">
        <f t="shared" si="28"/>
        <v>2124.5678770319637</v>
      </c>
      <c r="G22" s="77">
        <f t="shared" si="28"/>
        <v>2270.4383693430036</v>
      </c>
      <c r="H22" s="77">
        <f t="shared" si="28"/>
        <v>2436.2143488767611</v>
      </c>
      <c r="I22" s="77">
        <f t="shared" si="28"/>
        <v>2575.9851900202661</v>
      </c>
      <c r="J22" s="77">
        <f t="shared" si="28"/>
        <v>2588.8511795255381</v>
      </c>
      <c r="K22" s="77">
        <f t="shared" si="28"/>
        <v>2501.4933590270944</v>
      </c>
      <c r="L22" s="77">
        <f t="shared" si="28"/>
        <v>2374.5650475427833</v>
      </c>
      <c r="M22" s="77">
        <f t="shared" si="28"/>
        <v>2325.9232091958402</v>
      </c>
      <c r="N22" s="77">
        <f t="shared" si="28"/>
        <v>2213.4335097694593</v>
      </c>
      <c r="O22" s="77">
        <f t="shared" si="28"/>
        <v>2268.8434173339815</v>
      </c>
      <c r="P22" s="77">
        <f t="shared" si="28"/>
        <v>2212.7302146102852</v>
      </c>
      <c r="Q22" s="77">
        <f t="shared" si="28"/>
        <v>2104.4224451636574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1.0411161965191705E-2</v>
      </c>
      <c r="P23" s="77">
        <f t="shared" si="30"/>
        <v>2.0719601939187406E-2</v>
      </c>
      <c r="Q23" s="77">
        <f t="shared" si="30"/>
        <v>2.0519439157734069E-2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0.22550297862275773</v>
      </c>
      <c r="N25" s="77">
        <f t="shared" si="34"/>
        <v>0.51093363631201871</v>
      </c>
      <c r="O25" s="77">
        <f t="shared" si="34"/>
        <v>0.53769977686002524</v>
      </c>
      <c r="P25" s="77">
        <f t="shared" si="34"/>
        <v>0.61086457504542335</v>
      </c>
      <c r="Q25" s="77">
        <f t="shared" si="34"/>
        <v>0.75064797052302767</v>
      </c>
    </row>
    <row r="26" spans="1:17" ht="11.45" customHeight="1" x14ac:dyDescent="0.25">
      <c r="A26" s="19" t="s">
        <v>24</v>
      </c>
      <c r="B26" s="76">
        <v>9538.3101050221703</v>
      </c>
      <c r="C26" s="76">
        <v>10400.077251727849</v>
      </c>
      <c r="D26" s="76">
        <v>12080.909362600445</v>
      </c>
      <c r="E26" s="76">
        <v>13305.998231140269</v>
      </c>
      <c r="F26" s="76">
        <v>14795.895425678753</v>
      </c>
      <c r="G26" s="76">
        <v>15612.61907534383</v>
      </c>
      <c r="H26" s="76">
        <v>15515.330391542724</v>
      </c>
      <c r="I26" s="76">
        <v>16246.972097592554</v>
      </c>
      <c r="J26" s="76">
        <v>14847.004373113186</v>
      </c>
      <c r="K26" s="76">
        <v>9814.2669196335391</v>
      </c>
      <c r="L26" s="76">
        <v>9655.8252938964197</v>
      </c>
      <c r="M26" s="76">
        <v>9030.6056411654517</v>
      </c>
      <c r="N26" s="76">
        <v>8817.0886771555397</v>
      </c>
      <c r="O26" s="76">
        <v>8566.5636398404386</v>
      </c>
      <c r="P26" s="76">
        <v>9018.8850097410541</v>
      </c>
      <c r="Q26" s="76">
        <v>9230.2770594752164</v>
      </c>
    </row>
    <row r="27" spans="1:17" ht="11.45" customHeight="1" x14ac:dyDescent="0.25">
      <c r="A27" s="17" t="s">
        <v>23</v>
      </c>
      <c r="B27" s="75">
        <v>8337</v>
      </c>
      <c r="C27" s="75">
        <v>9122</v>
      </c>
      <c r="D27" s="75">
        <v>10731</v>
      </c>
      <c r="E27" s="75">
        <v>11935</v>
      </c>
      <c r="F27" s="75">
        <v>13216</v>
      </c>
      <c r="G27" s="75">
        <v>13983</v>
      </c>
      <c r="H27" s="75">
        <v>13832</v>
      </c>
      <c r="I27" s="75">
        <v>14428</v>
      </c>
      <c r="J27" s="75">
        <v>13265</v>
      </c>
      <c r="K27" s="75">
        <v>8469</v>
      </c>
      <c r="L27" s="75">
        <v>8221</v>
      </c>
      <c r="M27" s="75">
        <v>7470</v>
      </c>
      <c r="N27" s="75">
        <v>7419</v>
      </c>
      <c r="O27" s="75">
        <v>7216</v>
      </c>
      <c r="P27" s="75">
        <v>7704</v>
      </c>
      <c r="Q27" s="75">
        <v>7760</v>
      </c>
    </row>
    <row r="28" spans="1:17" ht="11.45" customHeight="1" x14ac:dyDescent="0.25">
      <c r="A28" s="15" t="s">
        <v>22</v>
      </c>
      <c r="B28" s="74">
        <v>1201.3101050221703</v>
      </c>
      <c r="C28" s="74">
        <v>1278.0772517278492</v>
      </c>
      <c r="D28" s="74">
        <v>1349.9093626004451</v>
      </c>
      <c r="E28" s="74">
        <v>1370.9982311402691</v>
      </c>
      <c r="F28" s="74">
        <v>1579.8954256787529</v>
      </c>
      <c r="G28" s="74">
        <v>1629.6190753438295</v>
      </c>
      <c r="H28" s="74">
        <v>1683.3303915427241</v>
      </c>
      <c r="I28" s="74">
        <v>1818.9720975925538</v>
      </c>
      <c r="J28" s="74">
        <v>1582.0043731131864</v>
      </c>
      <c r="K28" s="74">
        <v>1345.2669196335391</v>
      </c>
      <c r="L28" s="74">
        <v>1434.8252938964197</v>
      </c>
      <c r="M28" s="74">
        <v>1560.6056411654517</v>
      </c>
      <c r="N28" s="74">
        <v>1398.0886771555397</v>
      </c>
      <c r="O28" s="74">
        <v>1350.5636398404386</v>
      </c>
      <c r="P28" s="74">
        <v>1314.8850097410541</v>
      </c>
      <c r="Q28" s="74">
        <v>1470.2770594752164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31640.935054051497</v>
      </c>
      <c r="C30" s="68">
        <f t="shared" si="35"/>
        <v>33788.52948476396</v>
      </c>
      <c r="D30" s="68">
        <f t="shared" si="35"/>
        <v>35300.956930302404</v>
      </c>
      <c r="E30" s="68">
        <f t="shared" si="35"/>
        <v>36330.827489469877</v>
      </c>
      <c r="F30" s="68">
        <f t="shared" si="35"/>
        <v>38246.531354299746</v>
      </c>
      <c r="G30" s="68">
        <f t="shared" si="35"/>
        <v>41794.61350877348</v>
      </c>
      <c r="H30" s="68">
        <f t="shared" si="35"/>
        <v>44182.294511857042</v>
      </c>
      <c r="I30" s="68">
        <f t="shared" si="35"/>
        <v>45044.692619925067</v>
      </c>
      <c r="J30" s="68">
        <f t="shared" si="35"/>
        <v>44630.60208038507</v>
      </c>
      <c r="K30" s="68">
        <f t="shared" si="35"/>
        <v>42936.927076667343</v>
      </c>
      <c r="L30" s="68">
        <f t="shared" si="35"/>
        <v>42105.382437720618</v>
      </c>
      <c r="M30" s="68">
        <f t="shared" si="35"/>
        <v>41082.53268221223</v>
      </c>
      <c r="N30" s="68">
        <f t="shared" si="35"/>
        <v>39486.16598822736</v>
      </c>
      <c r="O30" s="68">
        <f t="shared" si="35"/>
        <v>39873.129324904075</v>
      </c>
      <c r="P30" s="68">
        <f t="shared" si="35"/>
        <v>39339.133607658281</v>
      </c>
      <c r="Q30" s="68">
        <f t="shared" si="35"/>
        <v>41747.894109833476</v>
      </c>
    </row>
    <row r="31" spans="1:17" ht="11.45" customHeight="1" x14ac:dyDescent="0.25">
      <c r="A31" s="25" t="s">
        <v>39</v>
      </c>
      <c r="B31" s="79">
        <f t="shared" ref="B31:Q31" si="36">B32+B33+B40</f>
        <v>26023.196785052347</v>
      </c>
      <c r="C31" s="79">
        <f t="shared" si="36"/>
        <v>27834.277792046785</v>
      </c>
      <c r="D31" s="79">
        <f t="shared" si="36"/>
        <v>28796.235618542338</v>
      </c>
      <c r="E31" s="79">
        <f t="shared" si="36"/>
        <v>29403.405765083437</v>
      </c>
      <c r="F31" s="79">
        <f t="shared" si="36"/>
        <v>30808.944721185522</v>
      </c>
      <c r="G31" s="79">
        <f t="shared" si="36"/>
        <v>33817.781654083141</v>
      </c>
      <c r="H31" s="79">
        <f t="shared" si="36"/>
        <v>35854.721657536291</v>
      </c>
      <c r="I31" s="79">
        <f t="shared" si="36"/>
        <v>36275.6352240755</v>
      </c>
      <c r="J31" s="79">
        <f t="shared" si="36"/>
        <v>36077.552751773408</v>
      </c>
      <c r="K31" s="79">
        <f t="shared" si="36"/>
        <v>35403.314236390783</v>
      </c>
      <c r="L31" s="79">
        <f t="shared" si="36"/>
        <v>34941.922773643055</v>
      </c>
      <c r="M31" s="79">
        <f t="shared" si="36"/>
        <v>34123.450195176774</v>
      </c>
      <c r="N31" s="79">
        <f t="shared" si="36"/>
        <v>32840.20846777266</v>
      </c>
      <c r="O31" s="79">
        <f t="shared" si="36"/>
        <v>33107.950121219284</v>
      </c>
      <c r="P31" s="79">
        <f t="shared" si="36"/>
        <v>32665.955299047408</v>
      </c>
      <c r="Q31" s="79">
        <f t="shared" si="36"/>
        <v>35329.856934413241</v>
      </c>
    </row>
    <row r="32" spans="1:17" ht="11.45" customHeight="1" x14ac:dyDescent="0.25">
      <c r="A32" s="23" t="s">
        <v>30</v>
      </c>
      <c r="B32" s="78">
        <v>108.47764199498566</v>
      </c>
      <c r="C32" s="78">
        <v>117.51798151017231</v>
      </c>
      <c r="D32" s="78">
        <v>117.6839832739675</v>
      </c>
      <c r="E32" s="78">
        <v>126.40978212133339</v>
      </c>
      <c r="F32" s="78">
        <v>122.17346477257254</v>
      </c>
      <c r="G32" s="78">
        <v>149.75757863691481</v>
      </c>
      <c r="H32" s="78">
        <v>147.65857658644785</v>
      </c>
      <c r="I32" s="78">
        <v>149.28270510604045</v>
      </c>
      <c r="J32" s="78">
        <v>159.19293935567725</v>
      </c>
      <c r="K32" s="78">
        <v>146.28503184141593</v>
      </c>
      <c r="L32" s="78">
        <v>128.05764938622798</v>
      </c>
      <c r="M32" s="78">
        <v>117.5539</v>
      </c>
      <c r="N32" s="78">
        <v>106</v>
      </c>
      <c r="O32" s="78">
        <v>105.41134281914596</v>
      </c>
      <c r="P32" s="78">
        <v>121.58210692469706</v>
      </c>
      <c r="Q32" s="78">
        <v>115.87451783145301</v>
      </c>
    </row>
    <row r="33" spans="1:17" ht="11.45" customHeight="1" x14ac:dyDescent="0.25">
      <c r="A33" s="19" t="s">
        <v>29</v>
      </c>
      <c r="B33" s="76">
        <v>25687.668006381544</v>
      </c>
      <c r="C33" s="76">
        <v>27478.728831719596</v>
      </c>
      <c r="D33" s="76">
        <v>28434.668209329539</v>
      </c>
      <c r="E33" s="76">
        <v>29018.221444962976</v>
      </c>
      <c r="F33" s="76">
        <v>30417.115429394999</v>
      </c>
      <c r="G33" s="76">
        <v>33386.341110641071</v>
      </c>
      <c r="H33" s="76">
        <v>35403.993171518232</v>
      </c>
      <c r="I33" s="76">
        <v>35801.672695567227</v>
      </c>
      <c r="J33" s="76">
        <v>35570.074231305392</v>
      </c>
      <c r="K33" s="76">
        <v>34911.356114278402</v>
      </c>
      <c r="L33" s="76">
        <v>34475.722766942832</v>
      </c>
      <c r="M33" s="76">
        <v>33662.456295176773</v>
      </c>
      <c r="N33" s="76">
        <v>32391.333075237097</v>
      </c>
      <c r="O33" s="76">
        <v>32644.338910983977</v>
      </c>
      <c r="P33" s="76">
        <v>32169.373192122712</v>
      </c>
      <c r="Q33" s="76">
        <v>34817.982416581784</v>
      </c>
    </row>
    <row r="34" spans="1:17" ht="11.45" customHeight="1" x14ac:dyDescent="0.25">
      <c r="A34" s="62" t="s">
        <v>59</v>
      </c>
      <c r="B34" s="77">
        <v>21962.472987107554</v>
      </c>
      <c r="C34" s="77">
        <v>23588.531491289479</v>
      </c>
      <c r="D34" s="77">
        <v>24288.867536930749</v>
      </c>
      <c r="E34" s="77">
        <v>24524.476748772016</v>
      </c>
      <c r="F34" s="77">
        <v>25415.908038768259</v>
      </c>
      <c r="G34" s="77">
        <v>26943.760802422719</v>
      </c>
      <c r="H34" s="77">
        <v>28522.206948675223</v>
      </c>
      <c r="I34" s="77">
        <v>28656.798349109824</v>
      </c>
      <c r="J34" s="77">
        <v>26951.658301985168</v>
      </c>
      <c r="K34" s="77">
        <v>25286.262510527926</v>
      </c>
      <c r="L34" s="77">
        <v>23561.821754165849</v>
      </c>
      <c r="M34" s="77">
        <v>21213.526140826274</v>
      </c>
      <c r="N34" s="77">
        <v>19698.796564040229</v>
      </c>
      <c r="O34" s="77">
        <v>18425.421762714792</v>
      </c>
      <c r="P34" s="77">
        <v>16639.859535243613</v>
      </c>
      <c r="Q34" s="77">
        <v>16399.187949241157</v>
      </c>
    </row>
    <row r="35" spans="1:17" ht="11.45" customHeight="1" x14ac:dyDescent="0.25">
      <c r="A35" s="62" t="s">
        <v>58</v>
      </c>
      <c r="B35" s="77">
        <v>3644.9916898415509</v>
      </c>
      <c r="C35" s="77">
        <v>3815.4184554726203</v>
      </c>
      <c r="D35" s="77">
        <v>4081.0507265947922</v>
      </c>
      <c r="E35" s="77">
        <v>4427.7299354738389</v>
      </c>
      <c r="F35" s="77">
        <v>4936.3839769992637</v>
      </c>
      <c r="G35" s="77">
        <v>6378.9811948156675</v>
      </c>
      <c r="H35" s="77">
        <v>6830.5154298860361</v>
      </c>
      <c r="I35" s="77">
        <v>7129.4317092013125</v>
      </c>
      <c r="J35" s="77">
        <v>8602.8323604228099</v>
      </c>
      <c r="K35" s="77">
        <v>9609.037030610707</v>
      </c>
      <c r="L35" s="77">
        <v>10897.231081463342</v>
      </c>
      <c r="M35" s="77">
        <v>12421.997401704299</v>
      </c>
      <c r="N35" s="77">
        <v>12653.680397069889</v>
      </c>
      <c r="O35" s="77">
        <v>14179.742528735893</v>
      </c>
      <c r="P35" s="77">
        <v>15469.990284478119</v>
      </c>
      <c r="Q35" s="77">
        <v>18343.535154151741</v>
      </c>
    </row>
    <row r="36" spans="1:17" ht="11.45" customHeight="1" x14ac:dyDescent="0.25">
      <c r="A36" s="62" t="s">
        <v>57</v>
      </c>
      <c r="B36" s="77">
        <v>80.203329432440214</v>
      </c>
      <c r="C36" s="77">
        <v>74.778884957498846</v>
      </c>
      <c r="D36" s="77">
        <v>64.749945803996695</v>
      </c>
      <c r="E36" s="77">
        <v>66.014760717118463</v>
      </c>
      <c r="F36" s="77">
        <v>64.823413627475091</v>
      </c>
      <c r="G36" s="77">
        <v>63.599113402687856</v>
      </c>
      <c r="H36" s="77">
        <v>51.270792956975498</v>
      </c>
      <c r="I36" s="77">
        <v>15.442637256089983</v>
      </c>
      <c r="J36" s="77">
        <v>15.583568897421559</v>
      </c>
      <c r="K36" s="77">
        <v>16.056573139766677</v>
      </c>
      <c r="L36" s="77">
        <v>16.337796897684367</v>
      </c>
      <c r="M36" s="77">
        <v>16.149582210287928</v>
      </c>
      <c r="N36" s="77">
        <v>15.144736572945558</v>
      </c>
      <c r="O36" s="77">
        <v>15.389190128756413</v>
      </c>
      <c r="P36" s="77">
        <v>31.22242508181834</v>
      </c>
      <c r="Q36" s="77">
        <v>37.298691067037034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0.43835908368840143</v>
      </c>
      <c r="Q37" s="77">
        <v>0.4455316316974603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0.48054129471179396</v>
      </c>
      <c r="Q38" s="77">
        <v>1.9019919206667393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0.33213441595473048</v>
      </c>
      <c r="M39" s="77">
        <v>10.783170435910009</v>
      </c>
      <c r="N39" s="77">
        <v>23.711377554032719</v>
      </c>
      <c r="O39" s="77">
        <v>23.785429404536767</v>
      </c>
      <c r="P39" s="77">
        <v>27.382046940758919</v>
      </c>
      <c r="Q39" s="77">
        <v>35.613098569483029</v>
      </c>
    </row>
    <row r="40" spans="1:17" ht="11.45" customHeight="1" x14ac:dyDescent="0.25">
      <c r="A40" s="19" t="s">
        <v>28</v>
      </c>
      <c r="B40" s="76">
        <v>227.05113667582006</v>
      </c>
      <c r="C40" s="76">
        <v>238.03097881701626</v>
      </c>
      <c r="D40" s="76">
        <v>243.88342593883164</v>
      </c>
      <c r="E40" s="76">
        <v>258.77453799912917</v>
      </c>
      <c r="F40" s="76">
        <v>269.65582701795057</v>
      </c>
      <c r="G40" s="76">
        <v>281.68296480515693</v>
      </c>
      <c r="H40" s="76">
        <v>303.06990943160758</v>
      </c>
      <c r="I40" s="76">
        <v>324.67982340223324</v>
      </c>
      <c r="J40" s="76">
        <v>348.28558111234076</v>
      </c>
      <c r="K40" s="76">
        <v>345.67309027097139</v>
      </c>
      <c r="L40" s="76">
        <v>338.14235731399475</v>
      </c>
      <c r="M40" s="76">
        <v>343.44</v>
      </c>
      <c r="N40" s="76">
        <v>342.87539253556173</v>
      </c>
      <c r="O40" s="76">
        <v>358.19986741616225</v>
      </c>
      <c r="P40" s="76">
        <v>374.99999999999994</v>
      </c>
      <c r="Q40" s="76">
        <v>395.99999999999994</v>
      </c>
    </row>
    <row r="41" spans="1:17" ht="11.45" customHeight="1" x14ac:dyDescent="0.25">
      <c r="A41" s="62" t="s">
        <v>59</v>
      </c>
      <c r="B41" s="75">
        <v>4.2288013076163908</v>
      </c>
      <c r="C41" s="75">
        <v>3.8850041083370939</v>
      </c>
      <c r="D41" s="75">
        <v>3.535216736544387</v>
      </c>
      <c r="E41" s="75">
        <v>3.189862570402644</v>
      </c>
      <c r="F41" s="75">
        <v>2.8139916908851275</v>
      </c>
      <c r="G41" s="75">
        <v>2.4621961610195573</v>
      </c>
      <c r="H41" s="75">
        <v>2.1374323272397526</v>
      </c>
      <c r="I41" s="75">
        <v>1.9103638994447472</v>
      </c>
      <c r="J41" s="75">
        <v>1.6587526275414606</v>
      </c>
      <c r="K41" s="75">
        <v>1.3776406486814581</v>
      </c>
      <c r="L41" s="75">
        <v>1.0957208565560872</v>
      </c>
      <c r="M41" s="75">
        <v>0.8719836315745102</v>
      </c>
      <c r="N41" s="75">
        <v>0.65833007953909006</v>
      </c>
      <c r="O41" s="75">
        <v>0.66003490994235692</v>
      </c>
      <c r="P41" s="75">
        <v>0.66181400207022512</v>
      </c>
      <c r="Q41" s="75">
        <v>0.57380754475703333</v>
      </c>
    </row>
    <row r="42" spans="1:17" ht="11.45" customHeight="1" x14ac:dyDescent="0.25">
      <c r="A42" s="62" t="s">
        <v>58</v>
      </c>
      <c r="B42" s="75">
        <v>222.82233536820368</v>
      </c>
      <c r="C42" s="75">
        <v>234.13040899048988</v>
      </c>
      <c r="D42" s="75">
        <v>240.3322577843355</v>
      </c>
      <c r="E42" s="75">
        <v>255.56829604901407</v>
      </c>
      <c r="F42" s="75">
        <v>266.8250338687123</v>
      </c>
      <c r="G42" s="75">
        <v>279.20353182109</v>
      </c>
      <c r="H42" s="75">
        <v>300.91476375481449</v>
      </c>
      <c r="I42" s="75">
        <v>322.75126093043042</v>
      </c>
      <c r="J42" s="75">
        <v>346.56714026580943</v>
      </c>
      <c r="K42" s="75">
        <v>344.23529416909082</v>
      </c>
      <c r="L42" s="75">
        <v>336.98600115874137</v>
      </c>
      <c r="M42" s="75">
        <v>342.50666266289903</v>
      </c>
      <c r="N42" s="75">
        <v>342.15561796332548</v>
      </c>
      <c r="O42" s="75">
        <v>357.47760667573681</v>
      </c>
      <c r="P42" s="75">
        <v>374.27514918667055</v>
      </c>
      <c r="Q42" s="75">
        <v>395.36264435333391</v>
      </c>
    </row>
    <row r="43" spans="1:17" ht="11.45" customHeight="1" x14ac:dyDescent="0.25">
      <c r="A43" s="62" t="s">
        <v>57</v>
      </c>
      <c r="B43" s="75">
        <v>0</v>
      </c>
      <c r="C43" s="75">
        <v>1.556571818928381E-2</v>
      </c>
      <c r="D43" s="75">
        <v>1.5951417951760898E-2</v>
      </c>
      <c r="E43" s="75">
        <v>1.6379379712469846E-2</v>
      </c>
      <c r="F43" s="75">
        <v>1.6801458353122103E-2</v>
      </c>
      <c r="G43" s="75">
        <v>1.7236823047363643E-2</v>
      </c>
      <c r="H43" s="75">
        <v>1.7713349553326228E-2</v>
      </c>
      <c r="I43" s="75">
        <v>1.8198572358076124E-2</v>
      </c>
      <c r="J43" s="75">
        <v>1.8698483576349369E-2</v>
      </c>
      <c r="K43" s="75">
        <v>1.9127000822660667E-2</v>
      </c>
      <c r="L43" s="75">
        <v>1.9569510290157372E-2</v>
      </c>
      <c r="M43" s="75">
        <v>2.0246869980948934E-2</v>
      </c>
      <c r="N43" s="75">
        <v>2.0327226035720434E-2</v>
      </c>
      <c r="O43" s="75">
        <v>2.1064703744169088E-2</v>
      </c>
      <c r="P43" s="75">
        <v>2.1831570563681596E-2</v>
      </c>
      <c r="Q43" s="75">
        <v>2.2321971692866874E-2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4.0989735413493995E-2</v>
      </c>
      <c r="K45" s="75">
        <v>4.1028452376427854E-2</v>
      </c>
      <c r="L45" s="75">
        <v>4.1065788407088237E-2</v>
      </c>
      <c r="M45" s="75">
        <v>4.1106835545522691E-2</v>
      </c>
      <c r="N45" s="75">
        <v>4.1117266661452469E-2</v>
      </c>
      <c r="O45" s="75">
        <v>4.1161126738930062E-2</v>
      </c>
      <c r="P45" s="75">
        <v>4.1205240695462518E-2</v>
      </c>
      <c r="Q45" s="75">
        <v>4.1226130216178575E-2</v>
      </c>
    </row>
    <row r="46" spans="1:17" ht="11.45" customHeight="1" x14ac:dyDescent="0.25">
      <c r="A46" s="25" t="s">
        <v>18</v>
      </c>
      <c r="B46" s="79">
        <f t="shared" ref="B46" si="37">B47+B53</f>
        <v>5617.73826899915</v>
      </c>
      <c r="C46" s="79">
        <f t="shared" ref="C46:Q46" si="38">C47+C53</f>
        <v>5954.2516927171773</v>
      </c>
      <c r="D46" s="79">
        <f t="shared" si="38"/>
        <v>6504.7213117600695</v>
      </c>
      <c r="E46" s="79">
        <f t="shared" si="38"/>
        <v>6927.4217243864396</v>
      </c>
      <c r="F46" s="79">
        <f t="shared" si="38"/>
        <v>7437.5866331142224</v>
      </c>
      <c r="G46" s="79">
        <f t="shared" si="38"/>
        <v>7976.831854690342</v>
      </c>
      <c r="H46" s="79">
        <f t="shared" si="38"/>
        <v>8327.5728543207515</v>
      </c>
      <c r="I46" s="79">
        <f t="shared" si="38"/>
        <v>8769.0573958495679</v>
      </c>
      <c r="J46" s="79">
        <f t="shared" si="38"/>
        <v>8553.0493286116634</v>
      </c>
      <c r="K46" s="79">
        <f t="shared" si="38"/>
        <v>7533.6128402765617</v>
      </c>
      <c r="L46" s="79">
        <f t="shared" si="38"/>
        <v>7163.4596640775653</v>
      </c>
      <c r="M46" s="79">
        <f t="shared" si="38"/>
        <v>6959.0824870354518</v>
      </c>
      <c r="N46" s="79">
        <f t="shared" si="38"/>
        <v>6645.9575204546991</v>
      </c>
      <c r="O46" s="79">
        <f t="shared" si="38"/>
        <v>6765.1792036847874</v>
      </c>
      <c r="P46" s="79">
        <f t="shared" si="38"/>
        <v>6673.1783086108771</v>
      </c>
      <c r="Q46" s="79">
        <f t="shared" si="38"/>
        <v>6418.0371754202361</v>
      </c>
    </row>
    <row r="47" spans="1:17" ht="11.45" customHeight="1" x14ac:dyDescent="0.25">
      <c r="A47" s="23" t="s">
        <v>27</v>
      </c>
      <c r="B47" s="78">
        <v>3697.3981343657101</v>
      </c>
      <c r="C47" s="78">
        <v>3991.4296923664228</v>
      </c>
      <c r="D47" s="78">
        <v>4269.4675017251848</v>
      </c>
      <c r="E47" s="78">
        <v>4571.2943678885786</v>
      </c>
      <c r="F47" s="78">
        <v>4851.22577629855</v>
      </c>
      <c r="G47" s="78">
        <v>5166.9444042487894</v>
      </c>
      <c r="H47" s="78">
        <v>5528.8123989649112</v>
      </c>
      <c r="I47" s="78">
        <v>5831.7894113027787</v>
      </c>
      <c r="J47" s="78">
        <v>5847.3046843224365</v>
      </c>
      <c r="K47" s="78">
        <v>5633.8393514174468</v>
      </c>
      <c r="L47" s="78">
        <v>5322.4296225232883</v>
      </c>
      <c r="M47" s="78">
        <v>5209.7200716868747</v>
      </c>
      <c r="N47" s="78">
        <v>4934.8655903510935</v>
      </c>
      <c r="O47" s="78">
        <v>5079.6392167961785</v>
      </c>
      <c r="P47" s="78">
        <v>4957.3735503282969</v>
      </c>
      <c r="Q47" s="78">
        <v>4693.32389810117</v>
      </c>
    </row>
    <row r="48" spans="1:17" ht="11.45" customHeight="1" x14ac:dyDescent="0.25">
      <c r="A48" s="62" t="s">
        <v>59</v>
      </c>
      <c r="B48" s="77">
        <v>50.177276641621752</v>
      </c>
      <c r="C48" s="77">
        <v>46.063828280192659</v>
      </c>
      <c r="D48" s="77">
        <v>42.771090542857984</v>
      </c>
      <c r="E48" s="77">
        <v>38.444509527545364</v>
      </c>
      <c r="F48" s="77">
        <v>33.356253175763342</v>
      </c>
      <c r="G48" s="77">
        <v>25.661386796994744</v>
      </c>
      <c r="H48" s="77">
        <v>19.751673721690548</v>
      </c>
      <c r="I48" s="77">
        <v>15.546453625989599</v>
      </c>
      <c r="J48" s="77">
        <v>13.980063024798634</v>
      </c>
      <c r="K48" s="77">
        <v>12.760770129562712</v>
      </c>
      <c r="L48" s="77">
        <v>10.827595913134072</v>
      </c>
      <c r="M48" s="77">
        <v>9.1770625622834157</v>
      </c>
      <c r="N48" s="77">
        <v>7.5451970971796563</v>
      </c>
      <c r="O48" s="77">
        <v>7.236814909702046</v>
      </c>
      <c r="P48" s="77">
        <v>6.6663171326633872</v>
      </c>
      <c r="Q48" s="77">
        <v>5.8536089399093738</v>
      </c>
    </row>
    <row r="49" spans="1:17" ht="11.45" customHeight="1" x14ac:dyDescent="0.25">
      <c r="A49" s="62" t="s">
        <v>58</v>
      </c>
      <c r="B49" s="77">
        <v>3647.2208577240885</v>
      </c>
      <c r="C49" s="77">
        <v>3945.36586408623</v>
      </c>
      <c r="D49" s="77">
        <v>4226.6964111823272</v>
      </c>
      <c r="E49" s="77">
        <v>4532.8498583610335</v>
      </c>
      <c r="F49" s="77">
        <v>4817.8695231227866</v>
      </c>
      <c r="G49" s="77">
        <v>5141.2830174517949</v>
      </c>
      <c r="H49" s="77">
        <v>5509.060725243221</v>
      </c>
      <c r="I49" s="77">
        <v>5816.242957676789</v>
      </c>
      <c r="J49" s="77">
        <v>5833.3246212976383</v>
      </c>
      <c r="K49" s="77">
        <v>5621.0785812878839</v>
      </c>
      <c r="L49" s="77">
        <v>5311.6020266101541</v>
      </c>
      <c r="M49" s="77">
        <v>5200.0483518248711</v>
      </c>
      <c r="N49" s="77">
        <v>4926.1994935999237</v>
      </c>
      <c r="O49" s="77">
        <v>5071.1935664830735</v>
      </c>
      <c r="P49" s="77">
        <v>4949.3090573462168</v>
      </c>
      <c r="Q49" s="77">
        <v>4685.765909893601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2.9092526552666594E-2</v>
      </c>
      <c r="P50" s="77">
        <v>5.7826471956756977E-2</v>
      </c>
      <c r="Q50" s="77">
        <v>5.7129022728195582E-2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0.49465729972065614</v>
      </c>
      <c r="N52" s="77">
        <v>1.1208996539900056</v>
      </c>
      <c r="O52" s="77">
        <v>1.1797428768502258</v>
      </c>
      <c r="P52" s="77">
        <v>1.3403493774594157</v>
      </c>
      <c r="Q52" s="77">
        <v>1.6472502449311173</v>
      </c>
    </row>
    <row r="53" spans="1:17" ht="11.45" customHeight="1" x14ac:dyDescent="0.25">
      <c r="A53" s="19" t="s">
        <v>24</v>
      </c>
      <c r="B53" s="76">
        <v>1920.3401346334397</v>
      </c>
      <c r="C53" s="76">
        <v>1962.8220003507545</v>
      </c>
      <c r="D53" s="76">
        <v>2235.2538100348847</v>
      </c>
      <c r="E53" s="76">
        <v>2356.127356497861</v>
      </c>
      <c r="F53" s="76">
        <v>2586.3608568156724</v>
      </c>
      <c r="G53" s="76">
        <v>2809.8874504415526</v>
      </c>
      <c r="H53" s="76">
        <v>2798.7604553558403</v>
      </c>
      <c r="I53" s="76">
        <v>2937.2679845467887</v>
      </c>
      <c r="J53" s="76">
        <v>2705.7446442892265</v>
      </c>
      <c r="K53" s="76">
        <v>1899.7734888591151</v>
      </c>
      <c r="L53" s="76">
        <v>1841.0300415542774</v>
      </c>
      <c r="M53" s="76">
        <v>1749.3624153485766</v>
      </c>
      <c r="N53" s="76">
        <v>1711.0919301036058</v>
      </c>
      <c r="O53" s="76">
        <v>1685.5399868886091</v>
      </c>
      <c r="P53" s="76">
        <v>1715.8047582825807</v>
      </c>
      <c r="Q53" s="76">
        <v>1724.7132773190663</v>
      </c>
    </row>
    <row r="54" spans="1:17" ht="11.45" customHeight="1" x14ac:dyDescent="0.25">
      <c r="A54" s="17" t="s">
        <v>23</v>
      </c>
      <c r="B54" s="75">
        <v>1834</v>
      </c>
      <c r="C54" s="75">
        <v>1871</v>
      </c>
      <c r="D54" s="75">
        <v>2139</v>
      </c>
      <c r="E54" s="75">
        <v>2258</v>
      </c>
      <c r="F54" s="75">
        <v>2472</v>
      </c>
      <c r="G54" s="75">
        <v>2692</v>
      </c>
      <c r="H54" s="75">
        <v>2678</v>
      </c>
      <c r="I54" s="75">
        <v>2807</v>
      </c>
      <c r="J54" s="75">
        <v>2591</v>
      </c>
      <c r="K54" s="75">
        <v>1801</v>
      </c>
      <c r="L54" s="75">
        <v>1739</v>
      </c>
      <c r="M54" s="75">
        <v>1638</v>
      </c>
      <c r="N54" s="75">
        <v>1611</v>
      </c>
      <c r="O54" s="75">
        <v>1589</v>
      </c>
      <c r="P54" s="75">
        <v>1622</v>
      </c>
      <c r="Q54" s="75">
        <v>1619</v>
      </c>
    </row>
    <row r="55" spans="1:17" ht="11.45" customHeight="1" x14ac:dyDescent="0.25">
      <c r="A55" s="15" t="s">
        <v>22</v>
      </c>
      <c r="B55" s="74">
        <v>86.34013463343959</v>
      </c>
      <c r="C55" s="74">
        <v>91.822000350754493</v>
      </c>
      <c r="D55" s="74">
        <v>96.253810034884765</v>
      </c>
      <c r="E55" s="74">
        <v>98.127356497860845</v>
      </c>
      <c r="F55" s="74">
        <v>114.36085681567259</v>
      </c>
      <c r="G55" s="74">
        <v>117.88745044155249</v>
      </c>
      <c r="H55" s="74">
        <v>120.76045535584036</v>
      </c>
      <c r="I55" s="74">
        <v>130.26798454678874</v>
      </c>
      <c r="J55" s="74">
        <v>114.74464428922641</v>
      </c>
      <c r="K55" s="74">
        <v>98.773488859115204</v>
      </c>
      <c r="L55" s="74">
        <v>102.03004155427732</v>
      </c>
      <c r="M55" s="74">
        <v>111.36241534857662</v>
      </c>
      <c r="N55" s="74">
        <v>100.0919301036059</v>
      </c>
      <c r="O55" s="74">
        <v>96.539986888609036</v>
      </c>
      <c r="P55" s="74">
        <v>93.80475828258065</v>
      </c>
      <c r="Q55" s="74">
        <v>105.71327731906636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1586684.7662898051</v>
      </c>
      <c r="C57" s="41">
        <f t="shared" ref="C57:Q57" si="40">C58+C73</f>
        <v>1690665.258827656</v>
      </c>
      <c r="D57" s="41">
        <f t="shared" si="40"/>
        <v>1771652.3977651163</v>
      </c>
      <c r="E57" s="41">
        <f t="shared" si="40"/>
        <v>1851978.4394882102</v>
      </c>
      <c r="F57" s="41">
        <f t="shared" si="40"/>
        <v>1919982.4218448903</v>
      </c>
      <c r="G57" s="41">
        <f t="shared" si="40"/>
        <v>2022552.9111816653</v>
      </c>
      <c r="H57" s="41">
        <f t="shared" si="40"/>
        <v>2270470.7112394804</v>
      </c>
      <c r="I57" s="41">
        <f t="shared" si="40"/>
        <v>2304521.5645240797</v>
      </c>
      <c r="J57" s="41">
        <f t="shared" si="40"/>
        <v>2407918.936991638</v>
      </c>
      <c r="K57" s="41">
        <f t="shared" si="40"/>
        <v>2363457.0410454012</v>
      </c>
      <c r="L57" s="41">
        <f t="shared" si="40"/>
        <v>2315097.3534300504</v>
      </c>
      <c r="M57" s="41">
        <f t="shared" si="40"/>
        <v>2331440.1460629245</v>
      </c>
      <c r="N57" s="41">
        <f t="shared" si="40"/>
        <v>2309711.5521188658</v>
      </c>
      <c r="O57" s="41">
        <f t="shared" si="40"/>
        <v>2344718.7645516307</v>
      </c>
      <c r="P57" s="41">
        <f t="shared" si="40"/>
        <v>2376504.5853915596</v>
      </c>
      <c r="Q57" s="41">
        <f t="shared" si="40"/>
        <v>2417006.6856155186</v>
      </c>
    </row>
    <row r="58" spans="1:17" ht="11.45" customHeight="1" x14ac:dyDescent="0.25">
      <c r="A58" s="25" t="s">
        <v>39</v>
      </c>
      <c r="B58" s="40">
        <f t="shared" ref="B58" si="41">B59+B60+B67</f>
        <v>1363685</v>
      </c>
      <c r="C58" s="40">
        <f t="shared" ref="C58:Q58" si="42">C59+C60+C67</f>
        <v>1445375</v>
      </c>
      <c r="D58" s="40">
        <f t="shared" si="42"/>
        <v>1511642</v>
      </c>
      <c r="E58" s="40">
        <f t="shared" si="42"/>
        <v>1575911</v>
      </c>
      <c r="F58" s="40">
        <f t="shared" si="42"/>
        <v>1626849</v>
      </c>
      <c r="G58" s="40">
        <f t="shared" si="42"/>
        <v>1705498</v>
      </c>
      <c r="H58" s="40">
        <f t="shared" si="42"/>
        <v>1924601</v>
      </c>
      <c r="I58" s="40">
        <f t="shared" si="42"/>
        <v>1930311</v>
      </c>
      <c r="J58" s="40">
        <f t="shared" si="42"/>
        <v>2050536</v>
      </c>
      <c r="K58" s="40">
        <f t="shared" si="42"/>
        <v>2021642</v>
      </c>
      <c r="L58" s="40">
        <f t="shared" si="42"/>
        <v>1985217</v>
      </c>
      <c r="M58" s="40">
        <f t="shared" si="42"/>
        <v>2008940</v>
      </c>
      <c r="N58" s="40">
        <f t="shared" si="42"/>
        <v>1996168</v>
      </c>
      <c r="O58" s="40">
        <f t="shared" si="42"/>
        <v>2031330</v>
      </c>
      <c r="P58" s="40">
        <f t="shared" si="42"/>
        <v>2065291</v>
      </c>
      <c r="Q58" s="40">
        <f t="shared" si="42"/>
        <v>2108024</v>
      </c>
    </row>
    <row r="59" spans="1:17" ht="11.45" customHeight="1" x14ac:dyDescent="0.25">
      <c r="A59" s="23" t="s">
        <v>30</v>
      </c>
      <c r="B59" s="39">
        <v>30638</v>
      </c>
      <c r="C59" s="39">
        <v>32913</v>
      </c>
      <c r="D59" s="39">
        <v>33147</v>
      </c>
      <c r="E59" s="39">
        <v>35094</v>
      </c>
      <c r="F59" s="39">
        <v>34854</v>
      </c>
      <c r="G59" s="39">
        <v>34300</v>
      </c>
      <c r="H59" s="39">
        <v>34927</v>
      </c>
      <c r="I59" s="39">
        <v>37178</v>
      </c>
      <c r="J59" s="39">
        <v>39409</v>
      </c>
      <c r="K59" s="39">
        <v>39552</v>
      </c>
      <c r="L59" s="39">
        <v>38145</v>
      </c>
      <c r="M59" s="39">
        <v>36582</v>
      </c>
      <c r="N59" s="39">
        <v>35106</v>
      </c>
      <c r="O59" s="39">
        <v>36623</v>
      </c>
      <c r="P59" s="39">
        <v>36573</v>
      </c>
      <c r="Q59" s="39">
        <v>36974</v>
      </c>
    </row>
    <row r="60" spans="1:17" ht="11.45" customHeight="1" x14ac:dyDescent="0.25">
      <c r="A60" s="19" t="s">
        <v>29</v>
      </c>
      <c r="B60" s="38">
        <f>SUM(B61:B66)</f>
        <v>1324800</v>
      </c>
      <c r="C60" s="38">
        <f t="shared" ref="C60:Q60" si="43">SUM(C61:C66)</f>
        <v>1404000</v>
      </c>
      <c r="D60" s="38">
        <f t="shared" si="43"/>
        <v>1470000</v>
      </c>
      <c r="E60" s="38">
        <f t="shared" si="43"/>
        <v>1532000</v>
      </c>
      <c r="F60" s="38">
        <f t="shared" si="43"/>
        <v>1583000</v>
      </c>
      <c r="G60" s="38">
        <f t="shared" si="43"/>
        <v>1662000</v>
      </c>
      <c r="H60" s="38">
        <f t="shared" si="43"/>
        <v>1880000</v>
      </c>
      <c r="I60" s="38">
        <f t="shared" si="43"/>
        <v>1883000</v>
      </c>
      <c r="J60" s="38">
        <f t="shared" si="43"/>
        <v>2000500</v>
      </c>
      <c r="K60" s="38">
        <f t="shared" si="43"/>
        <v>1971740</v>
      </c>
      <c r="L60" s="38">
        <f t="shared" si="43"/>
        <v>1937130</v>
      </c>
      <c r="M60" s="38">
        <f t="shared" si="43"/>
        <v>1962460</v>
      </c>
      <c r="N60" s="38">
        <f t="shared" si="43"/>
        <v>1951130</v>
      </c>
      <c r="O60" s="38">
        <f t="shared" si="43"/>
        <v>1984550</v>
      </c>
      <c r="P60" s="38">
        <f t="shared" si="43"/>
        <v>2018310</v>
      </c>
      <c r="Q60" s="38">
        <f t="shared" si="43"/>
        <v>2060170</v>
      </c>
    </row>
    <row r="61" spans="1:17" ht="11.45" customHeight="1" x14ac:dyDescent="0.25">
      <c r="A61" s="62" t="s">
        <v>59</v>
      </c>
      <c r="B61" s="42">
        <v>1146869</v>
      </c>
      <c r="C61" s="42">
        <v>1218521</v>
      </c>
      <c r="D61" s="42">
        <v>1271575</v>
      </c>
      <c r="E61" s="42">
        <v>1321256</v>
      </c>
      <c r="F61" s="42">
        <v>1357893</v>
      </c>
      <c r="G61" s="42">
        <v>1371426</v>
      </c>
      <c r="H61" s="42">
        <v>1539612</v>
      </c>
      <c r="I61" s="42">
        <v>1544128</v>
      </c>
      <c r="J61" s="42">
        <v>1574310</v>
      </c>
      <c r="K61" s="42">
        <v>1505195</v>
      </c>
      <c r="L61" s="42">
        <v>1412047</v>
      </c>
      <c r="M61" s="42">
        <v>1350438</v>
      </c>
      <c r="N61" s="42">
        <v>1279096</v>
      </c>
      <c r="O61" s="42">
        <v>1236278</v>
      </c>
      <c r="P61" s="42">
        <v>1184332</v>
      </c>
      <c r="Q61" s="42">
        <v>1134901</v>
      </c>
    </row>
    <row r="62" spans="1:17" ht="11.45" customHeight="1" x14ac:dyDescent="0.25">
      <c r="A62" s="62" t="s">
        <v>58</v>
      </c>
      <c r="B62" s="42">
        <v>173131</v>
      </c>
      <c r="C62" s="42">
        <v>181009</v>
      </c>
      <c r="D62" s="42">
        <v>194536</v>
      </c>
      <c r="E62" s="42">
        <v>206858</v>
      </c>
      <c r="F62" s="42">
        <v>221443</v>
      </c>
      <c r="G62" s="42">
        <v>286969</v>
      </c>
      <c r="H62" s="42">
        <v>337217</v>
      </c>
      <c r="I62" s="42">
        <v>337964</v>
      </c>
      <c r="J62" s="42">
        <v>425244</v>
      </c>
      <c r="K62" s="42">
        <v>465599</v>
      </c>
      <c r="L62" s="42">
        <v>524118</v>
      </c>
      <c r="M62" s="42">
        <v>610461</v>
      </c>
      <c r="N62" s="42">
        <v>669737</v>
      </c>
      <c r="O62" s="42">
        <v>745973</v>
      </c>
      <c r="P62" s="42">
        <v>830428</v>
      </c>
      <c r="Q62" s="42">
        <v>920956</v>
      </c>
    </row>
    <row r="63" spans="1:17" ht="11.45" customHeight="1" x14ac:dyDescent="0.25">
      <c r="A63" s="62" t="s">
        <v>57</v>
      </c>
      <c r="B63" s="42">
        <v>4800</v>
      </c>
      <c r="C63" s="42">
        <v>4470</v>
      </c>
      <c r="D63" s="42">
        <v>3889</v>
      </c>
      <c r="E63" s="42">
        <v>3886</v>
      </c>
      <c r="F63" s="42">
        <v>3664</v>
      </c>
      <c r="G63" s="42">
        <v>3605</v>
      </c>
      <c r="H63" s="42">
        <v>3171</v>
      </c>
      <c r="I63" s="42">
        <v>908</v>
      </c>
      <c r="J63" s="42">
        <v>946</v>
      </c>
      <c r="K63" s="42">
        <v>946</v>
      </c>
      <c r="L63" s="42">
        <v>946</v>
      </c>
      <c r="M63" s="42">
        <v>946</v>
      </c>
      <c r="N63" s="42">
        <v>946</v>
      </c>
      <c r="O63" s="42">
        <v>946</v>
      </c>
      <c r="P63" s="42">
        <v>1939</v>
      </c>
      <c r="Q63" s="42">
        <v>2145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25</v>
      </c>
      <c r="Q64" s="42">
        <v>24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33</v>
      </c>
      <c r="Q65" s="42">
        <v>127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19</v>
      </c>
      <c r="M66" s="42">
        <v>615</v>
      </c>
      <c r="N66" s="42">
        <v>1351</v>
      </c>
      <c r="O66" s="42">
        <v>1353</v>
      </c>
      <c r="P66" s="42">
        <v>1553</v>
      </c>
      <c r="Q66" s="42">
        <v>2017</v>
      </c>
    </row>
    <row r="67" spans="1:17" ht="11.45" customHeight="1" x14ac:dyDescent="0.25">
      <c r="A67" s="19" t="s">
        <v>28</v>
      </c>
      <c r="B67" s="38">
        <f>SUM(B68:B72)</f>
        <v>8247</v>
      </c>
      <c r="C67" s="38">
        <f t="shared" ref="C67:Q67" si="44">SUM(C68:C72)</f>
        <v>8462</v>
      </c>
      <c r="D67" s="38">
        <f t="shared" si="44"/>
        <v>8495</v>
      </c>
      <c r="E67" s="38">
        <f t="shared" si="44"/>
        <v>8817</v>
      </c>
      <c r="F67" s="38">
        <f t="shared" si="44"/>
        <v>8995</v>
      </c>
      <c r="G67" s="38">
        <f t="shared" si="44"/>
        <v>9198</v>
      </c>
      <c r="H67" s="38">
        <f t="shared" si="44"/>
        <v>9674</v>
      </c>
      <c r="I67" s="38">
        <f t="shared" si="44"/>
        <v>10133</v>
      </c>
      <c r="J67" s="38">
        <f t="shared" si="44"/>
        <v>10627</v>
      </c>
      <c r="K67" s="38">
        <f t="shared" si="44"/>
        <v>10350</v>
      </c>
      <c r="L67" s="38">
        <f t="shared" si="44"/>
        <v>9942</v>
      </c>
      <c r="M67" s="38">
        <f t="shared" si="44"/>
        <v>9898</v>
      </c>
      <c r="N67" s="38">
        <f t="shared" si="44"/>
        <v>9932</v>
      </c>
      <c r="O67" s="38">
        <f t="shared" si="44"/>
        <v>10157</v>
      </c>
      <c r="P67" s="38">
        <f t="shared" si="44"/>
        <v>10408</v>
      </c>
      <c r="Q67" s="38">
        <f t="shared" si="44"/>
        <v>10880</v>
      </c>
    </row>
    <row r="68" spans="1:17" ht="11.45" customHeight="1" x14ac:dyDescent="0.25">
      <c r="A68" s="62" t="s">
        <v>59</v>
      </c>
      <c r="B68" s="37">
        <v>167</v>
      </c>
      <c r="C68" s="37">
        <v>153</v>
      </c>
      <c r="D68" s="37">
        <v>139</v>
      </c>
      <c r="E68" s="37">
        <v>125</v>
      </c>
      <c r="F68" s="37">
        <v>110</v>
      </c>
      <c r="G68" s="37">
        <v>96</v>
      </c>
      <c r="H68" s="37">
        <v>83</v>
      </c>
      <c r="I68" s="37">
        <v>71</v>
      </c>
      <c r="J68" s="37">
        <v>59</v>
      </c>
      <c r="K68" s="37">
        <v>49</v>
      </c>
      <c r="L68" s="37">
        <v>39</v>
      </c>
      <c r="M68" s="37">
        <v>31</v>
      </c>
      <c r="N68" s="37">
        <v>24</v>
      </c>
      <c r="O68" s="37">
        <v>24</v>
      </c>
      <c r="P68" s="37">
        <v>24</v>
      </c>
      <c r="Q68" s="37">
        <v>21</v>
      </c>
    </row>
    <row r="69" spans="1:17" ht="11.45" customHeight="1" x14ac:dyDescent="0.25">
      <c r="A69" s="62" t="s">
        <v>58</v>
      </c>
      <c r="B69" s="37">
        <v>8080</v>
      </c>
      <c r="C69" s="37">
        <v>8308</v>
      </c>
      <c r="D69" s="37">
        <v>8355</v>
      </c>
      <c r="E69" s="37">
        <v>8691</v>
      </c>
      <c r="F69" s="37">
        <v>8884</v>
      </c>
      <c r="G69" s="37">
        <v>9101</v>
      </c>
      <c r="H69" s="37">
        <v>9590</v>
      </c>
      <c r="I69" s="37">
        <v>10061</v>
      </c>
      <c r="J69" s="37">
        <v>10566</v>
      </c>
      <c r="K69" s="37">
        <v>10299</v>
      </c>
      <c r="L69" s="37">
        <v>9901</v>
      </c>
      <c r="M69" s="37">
        <v>9865</v>
      </c>
      <c r="N69" s="37">
        <v>9906</v>
      </c>
      <c r="O69" s="37">
        <v>10131</v>
      </c>
      <c r="P69" s="37">
        <v>10382</v>
      </c>
      <c r="Q69" s="37">
        <v>10857</v>
      </c>
    </row>
    <row r="70" spans="1:17" ht="11.45" customHeight="1" x14ac:dyDescent="0.25">
      <c r="A70" s="62" t="s">
        <v>57</v>
      </c>
      <c r="B70" s="37">
        <v>0</v>
      </c>
      <c r="C70" s="37">
        <v>1</v>
      </c>
      <c r="D70" s="37">
        <v>1</v>
      </c>
      <c r="E70" s="37">
        <v>1</v>
      </c>
      <c r="F70" s="37">
        <v>1</v>
      </c>
      <c r="G70" s="37">
        <v>1</v>
      </c>
      <c r="H70" s="37">
        <v>1</v>
      </c>
      <c r="I70" s="37">
        <v>1</v>
      </c>
      <c r="J70" s="37">
        <v>1</v>
      </c>
      <c r="K70" s="37">
        <v>1</v>
      </c>
      <c r="L70" s="37">
        <v>1</v>
      </c>
      <c r="M70" s="37">
        <v>1</v>
      </c>
      <c r="N70" s="37">
        <v>1</v>
      </c>
      <c r="O70" s="37">
        <v>1</v>
      </c>
      <c r="P70" s="37">
        <v>1</v>
      </c>
      <c r="Q70" s="37">
        <v>1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</row>
    <row r="73" spans="1:17" ht="11.45" customHeight="1" x14ac:dyDescent="0.25">
      <c r="A73" s="25" t="s">
        <v>18</v>
      </c>
      <c r="B73" s="40">
        <f t="shared" ref="B73" si="45">B74+B80</f>
        <v>222999.76628980518</v>
      </c>
      <c r="C73" s="40">
        <f t="shared" ref="C73:Q73" si="46">C74+C80</f>
        <v>245290.25882765593</v>
      </c>
      <c r="D73" s="40">
        <f t="shared" si="46"/>
        <v>260010.3977651163</v>
      </c>
      <c r="E73" s="40">
        <f t="shared" si="46"/>
        <v>276067.43948821013</v>
      </c>
      <c r="F73" s="40">
        <f t="shared" si="46"/>
        <v>293133.42184489028</v>
      </c>
      <c r="G73" s="40">
        <f t="shared" si="46"/>
        <v>317054.91118166532</v>
      </c>
      <c r="H73" s="40">
        <f t="shared" si="46"/>
        <v>345869.71123948047</v>
      </c>
      <c r="I73" s="40">
        <f t="shared" si="46"/>
        <v>374210.56452407985</v>
      </c>
      <c r="J73" s="40">
        <f t="shared" si="46"/>
        <v>357382.93699163792</v>
      </c>
      <c r="K73" s="40">
        <f t="shared" si="46"/>
        <v>341815.04104540136</v>
      </c>
      <c r="L73" s="40">
        <f t="shared" si="46"/>
        <v>329880.35343005031</v>
      </c>
      <c r="M73" s="40">
        <f t="shared" si="46"/>
        <v>322500.14606292441</v>
      </c>
      <c r="N73" s="40">
        <f t="shared" si="46"/>
        <v>313543.55211886595</v>
      </c>
      <c r="O73" s="40">
        <f t="shared" si="46"/>
        <v>313388.76455163071</v>
      </c>
      <c r="P73" s="40">
        <f t="shared" si="46"/>
        <v>311213.58539155975</v>
      </c>
      <c r="Q73" s="40">
        <f t="shared" si="46"/>
        <v>308982.68561551842</v>
      </c>
    </row>
    <row r="74" spans="1:17" ht="11.45" customHeight="1" x14ac:dyDescent="0.25">
      <c r="A74" s="23" t="s">
        <v>27</v>
      </c>
      <c r="B74" s="39">
        <f>SUM(B75:B79)</f>
        <v>157329</v>
      </c>
      <c r="C74" s="39">
        <f t="shared" ref="C74:Q74" si="47">SUM(C75:C79)</f>
        <v>170664</v>
      </c>
      <c r="D74" s="39">
        <f t="shared" si="47"/>
        <v>183596</v>
      </c>
      <c r="E74" s="39">
        <f t="shared" si="47"/>
        <v>197676</v>
      </c>
      <c r="F74" s="39">
        <f t="shared" si="47"/>
        <v>211065</v>
      </c>
      <c r="G74" s="39">
        <f t="shared" si="47"/>
        <v>226069</v>
      </c>
      <c r="H74" s="39">
        <f t="shared" si="47"/>
        <v>243303</v>
      </c>
      <c r="I74" s="39">
        <f t="shared" si="47"/>
        <v>258412</v>
      </c>
      <c r="J74" s="39">
        <f t="shared" si="47"/>
        <v>261710</v>
      </c>
      <c r="K74" s="39">
        <f t="shared" si="47"/>
        <v>255603</v>
      </c>
      <c r="L74" s="39">
        <f t="shared" si="47"/>
        <v>246984</v>
      </c>
      <c r="M74" s="39">
        <f t="shared" si="47"/>
        <v>242353</v>
      </c>
      <c r="N74" s="39">
        <f t="shared" si="47"/>
        <v>234787</v>
      </c>
      <c r="O74" s="39">
        <f t="shared" si="47"/>
        <v>236544</v>
      </c>
      <c r="P74" s="39">
        <f t="shared" si="47"/>
        <v>230023</v>
      </c>
      <c r="Q74" s="39">
        <f t="shared" si="47"/>
        <v>222751</v>
      </c>
    </row>
    <row r="75" spans="1:17" ht="11.45" customHeight="1" x14ac:dyDescent="0.25">
      <c r="A75" s="62" t="s">
        <v>59</v>
      </c>
      <c r="B75" s="42">
        <v>3828</v>
      </c>
      <c r="C75" s="42">
        <v>3537</v>
      </c>
      <c r="D75" s="42">
        <v>3307</v>
      </c>
      <c r="E75" s="42">
        <v>2993</v>
      </c>
      <c r="F75" s="42">
        <v>2616</v>
      </c>
      <c r="G75" s="42">
        <v>2027</v>
      </c>
      <c r="H75" s="42">
        <v>1571</v>
      </c>
      <c r="I75" s="42">
        <v>1246</v>
      </c>
      <c r="J75" s="42">
        <v>1132</v>
      </c>
      <c r="K75" s="42">
        <v>1046</v>
      </c>
      <c r="L75" s="42">
        <v>899</v>
      </c>
      <c r="M75" s="42">
        <v>765</v>
      </c>
      <c r="N75" s="42">
        <v>637</v>
      </c>
      <c r="O75" s="42">
        <v>604</v>
      </c>
      <c r="P75" s="42">
        <v>560</v>
      </c>
      <c r="Q75" s="42">
        <v>503</v>
      </c>
    </row>
    <row r="76" spans="1:17" ht="11.45" customHeight="1" x14ac:dyDescent="0.25">
      <c r="A76" s="62" t="s">
        <v>58</v>
      </c>
      <c r="B76" s="42">
        <v>153501</v>
      </c>
      <c r="C76" s="42">
        <v>167127</v>
      </c>
      <c r="D76" s="42">
        <v>180289</v>
      </c>
      <c r="E76" s="42">
        <v>194683</v>
      </c>
      <c r="F76" s="42">
        <v>208449</v>
      </c>
      <c r="G76" s="42">
        <v>224042</v>
      </c>
      <c r="H76" s="42">
        <v>241732</v>
      </c>
      <c r="I76" s="42">
        <v>257166</v>
      </c>
      <c r="J76" s="42">
        <v>260578</v>
      </c>
      <c r="K76" s="42">
        <v>254557</v>
      </c>
      <c r="L76" s="42">
        <v>246085</v>
      </c>
      <c r="M76" s="42">
        <v>241554</v>
      </c>
      <c r="N76" s="42">
        <v>234073</v>
      </c>
      <c r="O76" s="42">
        <v>235857</v>
      </c>
      <c r="P76" s="42">
        <v>229367</v>
      </c>
      <c r="Q76" s="42">
        <v>222131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2</v>
      </c>
      <c r="P77" s="42">
        <v>4</v>
      </c>
      <c r="Q77" s="42">
        <v>4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34</v>
      </c>
      <c r="N79" s="42">
        <v>77</v>
      </c>
      <c r="O79" s="42">
        <v>81</v>
      </c>
      <c r="P79" s="42">
        <v>92</v>
      </c>
      <c r="Q79" s="42">
        <v>113</v>
      </c>
    </row>
    <row r="80" spans="1:17" ht="11.45" customHeight="1" x14ac:dyDescent="0.25">
      <c r="A80" s="19" t="s">
        <v>24</v>
      </c>
      <c r="B80" s="38">
        <f>SUM(B81:B82)</f>
        <v>65670.766289805179</v>
      </c>
      <c r="C80" s="38">
        <f t="shared" ref="C80:Q80" si="48">SUM(C81:C82)</f>
        <v>74626.25882765594</v>
      </c>
      <c r="D80" s="38">
        <f t="shared" si="48"/>
        <v>76414.397765116286</v>
      </c>
      <c r="E80" s="38">
        <f t="shared" si="48"/>
        <v>78391.439488210133</v>
      </c>
      <c r="F80" s="38">
        <f t="shared" si="48"/>
        <v>82068.421844890268</v>
      </c>
      <c r="G80" s="38">
        <f t="shared" si="48"/>
        <v>90985.911181665317</v>
      </c>
      <c r="H80" s="38">
        <f t="shared" si="48"/>
        <v>102566.71123948047</v>
      </c>
      <c r="I80" s="38">
        <f t="shared" si="48"/>
        <v>115798.56452407986</v>
      </c>
      <c r="J80" s="38">
        <f t="shared" si="48"/>
        <v>95672.936991637951</v>
      </c>
      <c r="K80" s="38">
        <f t="shared" si="48"/>
        <v>86212.041045401362</v>
      </c>
      <c r="L80" s="38">
        <f t="shared" si="48"/>
        <v>82896.353430050323</v>
      </c>
      <c r="M80" s="38">
        <f t="shared" si="48"/>
        <v>80147.146062924425</v>
      </c>
      <c r="N80" s="38">
        <f t="shared" si="48"/>
        <v>78756.552118865948</v>
      </c>
      <c r="O80" s="38">
        <f t="shared" si="48"/>
        <v>76844.764551630695</v>
      </c>
      <c r="P80" s="38">
        <f t="shared" si="48"/>
        <v>81190.585391559769</v>
      </c>
      <c r="Q80" s="38">
        <f t="shared" si="48"/>
        <v>86231.685615518421</v>
      </c>
    </row>
    <row r="81" spans="1:17" ht="11.45" customHeight="1" x14ac:dyDescent="0.25">
      <c r="A81" s="17" t="s">
        <v>23</v>
      </c>
      <c r="B81" s="37">
        <v>64655</v>
      </c>
      <c r="C81" s="37">
        <v>73546</v>
      </c>
      <c r="D81" s="37">
        <v>75282</v>
      </c>
      <c r="E81" s="37">
        <v>77237</v>
      </c>
      <c r="F81" s="37">
        <v>80723</v>
      </c>
      <c r="G81" s="37">
        <v>89599</v>
      </c>
      <c r="H81" s="37">
        <v>101146</v>
      </c>
      <c r="I81" s="37">
        <v>114266</v>
      </c>
      <c r="J81" s="37">
        <v>94323</v>
      </c>
      <c r="K81" s="37">
        <v>85050</v>
      </c>
      <c r="L81" s="37">
        <v>81696</v>
      </c>
      <c r="M81" s="37">
        <v>78837</v>
      </c>
      <c r="N81" s="37">
        <v>77579</v>
      </c>
      <c r="O81" s="37">
        <v>75709</v>
      </c>
      <c r="P81" s="37">
        <v>80087</v>
      </c>
      <c r="Q81" s="37">
        <v>84988</v>
      </c>
    </row>
    <row r="82" spans="1:17" ht="11.45" customHeight="1" x14ac:dyDescent="0.25">
      <c r="A82" s="15" t="s">
        <v>22</v>
      </c>
      <c r="B82" s="36">
        <v>1015.7662898051716</v>
      </c>
      <c r="C82" s="36">
        <v>1080.2588276559352</v>
      </c>
      <c r="D82" s="36">
        <v>1132.3977651162913</v>
      </c>
      <c r="E82" s="36">
        <v>1154.4394882101276</v>
      </c>
      <c r="F82" s="36">
        <v>1345.4218448902657</v>
      </c>
      <c r="G82" s="36">
        <v>1386.9111816653235</v>
      </c>
      <c r="H82" s="36">
        <v>1420.7112394804749</v>
      </c>
      <c r="I82" s="36">
        <v>1532.5645240798674</v>
      </c>
      <c r="J82" s="36">
        <v>1349.9369916379578</v>
      </c>
      <c r="K82" s="36">
        <v>1162.0410454013552</v>
      </c>
      <c r="L82" s="36">
        <v>1200.3534300503213</v>
      </c>
      <c r="M82" s="36">
        <v>1310.1460629244309</v>
      </c>
      <c r="N82" s="36">
        <v>1177.5521188659518</v>
      </c>
      <c r="O82" s="36">
        <v>1135.7645516306945</v>
      </c>
      <c r="P82" s="36">
        <v>1103.5853915597722</v>
      </c>
      <c r="Q82" s="36">
        <v>1243.6856155184278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1586684.7662898051</v>
      </c>
      <c r="C84" s="41">
        <f t="shared" si="49"/>
        <v>1690665.258827656</v>
      </c>
      <c r="D84" s="41">
        <f t="shared" si="49"/>
        <v>1771652.3977651163</v>
      </c>
      <c r="E84" s="41">
        <f t="shared" si="49"/>
        <v>1851978.4394882102</v>
      </c>
      <c r="F84" s="41">
        <f t="shared" si="49"/>
        <v>1919982.4218448903</v>
      </c>
      <c r="G84" s="41">
        <f t="shared" si="49"/>
        <v>2022552.9111816653</v>
      </c>
      <c r="H84" s="41">
        <f t="shared" si="49"/>
        <v>2270470.7112394804</v>
      </c>
      <c r="I84" s="41">
        <f t="shared" si="49"/>
        <v>2304521.5645240797</v>
      </c>
      <c r="J84" s="41">
        <f t="shared" si="49"/>
        <v>2407918.936991638</v>
      </c>
      <c r="K84" s="41">
        <f t="shared" si="49"/>
        <v>2363457.0410454012</v>
      </c>
      <c r="L84" s="41">
        <f t="shared" si="49"/>
        <v>2315097.3534300504</v>
      </c>
      <c r="M84" s="41">
        <f t="shared" si="49"/>
        <v>2331440.1460629245</v>
      </c>
      <c r="N84" s="41">
        <f t="shared" si="49"/>
        <v>2309711.5521188658</v>
      </c>
      <c r="O84" s="41">
        <f t="shared" si="49"/>
        <v>2344718.7645516307</v>
      </c>
      <c r="P84" s="41">
        <f t="shared" si="49"/>
        <v>2376504.5853915596</v>
      </c>
      <c r="Q84" s="41">
        <f t="shared" si="49"/>
        <v>2417006.6856155186</v>
      </c>
    </row>
    <row r="85" spans="1:17" ht="11.45" customHeight="1" x14ac:dyDescent="0.25">
      <c r="A85" s="25" t="s">
        <v>39</v>
      </c>
      <c r="B85" s="40">
        <f t="shared" ref="B85:Q85" si="50">B86+B87+B94</f>
        <v>1363685</v>
      </c>
      <c r="C85" s="40">
        <f t="shared" si="50"/>
        <v>1445375</v>
      </c>
      <c r="D85" s="40">
        <f t="shared" si="50"/>
        <v>1511642</v>
      </c>
      <c r="E85" s="40">
        <f t="shared" si="50"/>
        <v>1575911</v>
      </c>
      <c r="F85" s="40">
        <f t="shared" si="50"/>
        <v>1626849</v>
      </c>
      <c r="G85" s="40">
        <f t="shared" si="50"/>
        <v>1705498</v>
      </c>
      <c r="H85" s="40">
        <f t="shared" si="50"/>
        <v>1924601</v>
      </c>
      <c r="I85" s="40">
        <f t="shared" si="50"/>
        <v>1930311</v>
      </c>
      <c r="J85" s="40">
        <f t="shared" si="50"/>
        <v>2050536</v>
      </c>
      <c r="K85" s="40">
        <f t="shared" si="50"/>
        <v>2021642</v>
      </c>
      <c r="L85" s="40">
        <f t="shared" si="50"/>
        <v>1985217</v>
      </c>
      <c r="M85" s="40">
        <f t="shared" si="50"/>
        <v>2008940</v>
      </c>
      <c r="N85" s="40">
        <f t="shared" si="50"/>
        <v>1996168</v>
      </c>
      <c r="O85" s="40">
        <f t="shared" si="50"/>
        <v>2031330</v>
      </c>
      <c r="P85" s="40">
        <f t="shared" si="50"/>
        <v>2065291</v>
      </c>
      <c r="Q85" s="40">
        <f t="shared" si="50"/>
        <v>2108024</v>
      </c>
    </row>
    <row r="86" spans="1:17" ht="11.45" customHeight="1" x14ac:dyDescent="0.25">
      <c r="A86" s="23" t="s">
        <v>30</v>
      </c>
      <c r="B86" s="39">
        <v>30638</v>
      </c>
      <c r="C86" s="39">
        <v>32913</v>
      </c>
      <c r="D86" s="39">
        <v>33147</v>
      </c>
      <c r="E86" s="39">
        <v>35094</v>
      </c>
      <c r="F86" s="39">
        <v>34854</v>
      </c>
      <c r="G86" s="39">
        <v>34300</v>
      </c>
      <c r="H86" s="39">
        <v>34927</v>
      </c>
      <c r="I86" s="39">
        <v>37178</v>
      </c>
      <c r="J86" s="39">
        <v>39409</v>
      </c>
      <c r="K86" s="39">
        <v>39552</v>
      </c>
      <c r="L86" s="39">
        <v>38145</v>
      </c>
      <c r="M86" s="39">
        <v>36582</v>
      </c>
      <c r="N86" s="39">
        <v>35106</v>
      </c>
      <c r="O86" s="39">
        <v>36623</v>
      </c>
      <c r="P86" s="39">
        <v>36573</v>
      </c>
      <c r="Q86" s="39">
        <v>36974</v>
      </c>
    </row>
    <row r="87" spans="1:17" ht="11.45" customHeight="1" x14ac:dyDescent="0.25">
      <c r="A87" s="19" t="s">
        <v>29</v>
      </c>
      <c r="B87" s="38">
        <f>SUM(B88:B93)</f>
        <v>1324800</v>
      </c>
      <c r="C87" s="38">
        <f t="shared" ref="C87" si="51">SUM(C88:C93)</f>
        <v>1404000</v>
      </c>
      <c r="D87" s="38">
        <f t="shared" ref="D87" si="52">SUM(D88:D93)</f>
        <v>1470000</v>
      </c>
      <c r="E87" s="38">
        <f t="shared" ref="E87" si="53">SUM(E88:E93)</f>
        <v>1532000</v>
      </c>
      <c r="F87" s="38">
        <f t="shared" ref="F87" si="54">SUM(F88:F93)</f>
        <v>1583000</v>
      </c>
      <c r="G87" s="38">
        <f t="shared" ref="G87" si="55">SUM(G88:G93)</f>
        <v>1662000</v>
      </c>
      <c r="H87" s="38">
        <f t="shared" ref="H87" si="56">SUM(H88:H93)</f>
        <v>1880000</v>
      </c>
      <c r="I87" s="38">
        <f t="shared" ref="I87" si="57">SUM(I88:I93)</f>
        <v>1883000</v>
      </c>
      <c r="J87" s="38">
        <f t="shared" ref="J87" si="58">SUM(J88:J93)</f>
        <v>2000500</v>
      </c>
      <c r="K87" s="38">
        <f t="shared" ref="K87" si="59">SUM(K88:K93)</f>
        <v>1971740</v>
      </c>
      <c r="L87" s="38">
        <f t="shared" ref="L87" si="60">SUM(L88:L93)</f>
        <v>1937130</v>
      </c>
      <c r="M87" s="38">
        <f t="shared" ref="M87" si="61">SUM(M88:M93)</f>
        <v>1962460</v>
      </c>
      <c r="N87" s="38">
        <f t="shared" ref="N87" si="62">SUM(N88:N93)</f>
        <v>1951130</v>
      </c>
      <c r="O87" s="38">
        <f t="shared" ref="O87" si="63">SUM(O88:O93)</f>
        <v>1984550</v>
      </c>
      <c r="P87" s="38">
        <f t="shared" ref="P87" si="64">SUM(P88:P93)</f>
        <v>2018310</v>
      </c>
      <c r="Q87" s="38">
        <f t="shared" ref="Q87" si="65">SUM(Q88:Q93)</f>
        <v>2060170</v>
      </c>
    </row>
    <row r="88" spans="1:17" ht="11.45" customHeight="1" x14ac:dyDescent="0.25">
      <c r="A88" s="62" t="s">
        <v>59</v>
      </c>
      <c r="B88" s="42">
        <v>1146869</v>
      </c>
      <c r="C88" s="42">
        <v>1218521</v>
      </c>
      <c r="D88" s="42">
        <v>1271575</v>
      </c>
      <c r="E88" s="42">
        <v>1321256</v>
      </c>
      <c r="F88" s="42">
        <v>1357893</v>
      </c>
      <c r="G88" s="42">
        <v>1371426</v>
      </c>
      <c r="H88" s="42">
        <v>1539612</v>
      </c>
      <c r="I88" s="42">
        <v>1544128</v>
      </c>
      <c r="J88" s="42">
        <v>1574310</v>
      </c>
      <c r="K88" s="42">
        <v>1505195</v>
      </c>
      <c r="L88" s="42">
        <v>1412047</v>
      </c>
      <c r="M88" s="42">
        <v>1350438</v>
      </c>
      <c r="N88" s="42">
        <v>1279096</v>
      </c>
      <c r="O88" s="42">
        <v>1236278</v>
      </c>
      <c r="P88" s="42">
        <v>1184332</v>
      </c>
      <c r="Q88" s="42">
        <v>1134901</v>
      </c>
    </row>
    <row r="89" spans="1:17" ht="11.45" customHeight="1" x14ac:dyDescent="0.25">
      <c r="A89" s="62" t="s">
        <v>58</v>
      </c>
      <c r="B89" s="42">
        <v>173131</v>
      </c>
      <c r="C89" s="42">
        <v>181009</v>
      </c>
      <c r="D89" s="42">
        <v>194536</v>
      </c>
      <c r="E89" s="42">
        <v>206858</v>
      </c>
      <c r="F89" s="42">
        <v>221443</v>
      </c>
      <c r="G89" s="42">
        <v>286969</v>
      </c>
      <c r="H89" s="42">
        <v>337217</v>
      </c>
      <c r="I89" s="42">
        <v>337964</v>
      </c>
      <c r="J89" s="42">
        <v>425244</v>
      </c>
      <c r="K89" s="42">
        <v>465599</v>
      </c>
      <c r="L89" s="42">
        <v>524118</v>
      </c>
      <c r="M89" s="42">
        <v>610461</v>
      </c>
      <c r="N89" s="42">
        <v>669737</v>
      </c>
      <c r="O89" s="42">
        <v>745973</v>
      </c>
      <c r="P89" s="42">
        <v>830428</v>
      </c>
      <c r="Q89" s="42">
        <v>920956</v>
      </c>
    </row>
    <row r="90" spans="1:17" ht="11.45" customHeight="1" x14ac:dyDescent="0.25">
      <c r="A90" s="62" t="s">
        <v>57</v>
      </c>
      <c r="B90" s="42">
        <v>4800</v>
      </c>
      <c r="C90" s="42">
        <v>4470</v>
      </c>
      <c r="D90" s="42">
        <v>3889</v>
      </c>
      <c r="E90" s="42">
        <v>3886</v>
      </c>
      <c r="F90" s="42">
        <v>3664</v>
      </c>
      <c r="G90" s="42">
        <v>3605</v>
      </c>
      <c r="H90" s="42">
        <v>3171</v>
      </c>
      <c r="I90" s="42">
        <v>908</v>
      </c>
      <c r="J90" s="42">
        <v>946</v>
      </c>
      <c r="K90" s="42">
        <v>946</v>
      </c>
      <c r="L90" s="42">
        <v>946</v>
      </c>
      <c r="M90" s="42">
        <v>946</v>
      </c>
      <c r="N90" s="42">
        <v>946</v>
      </c>
      <c r="O90" s="42">
        <v>946</v>
      </c>
      <c r="P90" s="42">
        <v>1939</v>
      </c>
      <c r="Q90" s="42">
        <v>2145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25</v>
      </c>
      <c r="Q91" s="42">
        <v>24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33</v>
      </c>
      <c r="Q92" s="42">
        <v>127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19</v>
      </c>
      <c r="M93" s="42">
        <v>615</v>
      </c>
      <c r="N93" s="42">
        <v>1351</v>
      </c>
      <c r="O93" s="42">
        <v>1353</v>
      </c>
      <c r="P93" s="42">
        <v>1553</v>
      </c>
      <c r="Q93" s="42">
        <v>2017</v>
      </c>
    </row>
    <row r="94" spans="1:17" ht="11.45" customHeight="1" x14ac:dyDescent="0.25">
      <c r="A94" s="19" t="s">
        <v>28</v>
      </c>
      <c r="B94" s="38">
        <f>SUM(B95:B99)</f>
        <v>8247</v>
      </c>
      <c r="C94" s="38">
        <f t="shared" ref="C94" si="66">SUM(C95:C99)</f>
        <v>8462</v>
      </c>
      <c r="D94" s="38">
        <f t="shared" ref="D94" si="67">SUM(D95:D99)</f>
        <v>8495</v>
      </c>
      <c r="E94" s="38">
        <f t="shared" ref="E94" si="68">SUM(E95:E99)</f>
        <v>8817</v>
      </c>
      <c r="F94" s="38">
        <f t="shared" ref="F94" si="69">SUM(F95:F99)</f>
        <v>8995</v>
      </c>
      <c r="G94" s="38">
        <f t="shared" ref="G94" si="70">SUM(G95:G99)</f>
        <v>9198</v>
      </c>
      <c r="H94" s="38">
        <f t="shared" ref="H94" si="71">SUM(H95:H99)</f>
        <v>9674</v>
      </c>
      <c r="I94" s="38">
        <f t="shared" ref="I94" si="72">SUM(I95:I99)</f>
        <v>10133</v>
      </c>
      <c r="J94" s="38">
        <f t="shared" ref="J94" si="73">SUM(J95:J99)</f>
        <v>10627</v>
      </c>
      <c r="K94" s="38">
        <f t="shared" ref="K94" si="74">SUM(K95:K99)</f>
        <v>10350</v>
      </c>
      <c r="L94" s="38">
        <f t="shared" ref="L94" si="75">SUM(L95:L99)</f>
        <v>9942</v>
      </c>
      <c r="M94" s="38">
        <f t="shared" ref="M94" si="76">SUM(M95:M99)</f>
        <v>9898</v>
      </c>
      <c r="N94" s="38">
        <f t="shared" ref="N94" si="77">SUM(N95:N99)</f>
        <v>9932</v>
      </c>
      <c r="O94" s="38">
        <f t="shared" ref="O94" si="78">SUM(O95:O99)</f>
        <v>10157</v>
      </c>
      <c r="P94" s="38">
        <f t="shared" ref="P94" si="79">SUM(P95:P99)</f>
        <v>10408</v>
      </c>
      <c r="Q94" s="38">
        <f t="shared" ref="Q94" si="80">SUM(Q95:Q99)</f>
        <v>10880</v>
      </c>
    </row>
    <row r="95" spans="1:17" ht="11.45" customHeight="1" x14ac:dyDescent="0.25">
      <c r="A95" s="62" t="s">
        <v>59</v>
      </c>
      <c r="B95" s="37">
        <v>167</v>
      </c>
      <c r="C95" s="37">
        <v>153</v>
      </c>
      <c r="D95" s="37">
        <v>139</v>
      </c>
      <c r="E95" s="37">
        <v>125</v>
      </c>
      <c r="F95" s="37">
        <v>110</v>
      </c>
      <c r="G95" s="37">
        <v>96</v>
      </c>
      <c r="H95" s="37">
        <v>83</v>
      </c>
      <c r="I95" s="37">
        <v>71</v>
      </c>
      <c r="J95" s="37">
        <v>59</v>
      </c>
      <c r="K95" s="37">
        <v>49</v>
      </c>
      <c r="L95" s="37">
        <v>39</v>
      </c>
      <c r="M95" s="37">
        <v>31</v>
      </c>
      <c r="N95" s="37">
        <v>24</v>
      </c>
      <c r="O95" s="37">
        <v>24</v>
      </c>
      <c r="P95" s="37">
        <v>24</v>
      </c>
      <c r="Q95" s="37">
        <v>21</v>
      </c>
    </row>
    <row r="96" spans="1:17" ht="11.45" customHeight="1" x14ac:dyDescent="0.25">
      <c r="A96" s="62" t="s">
        <v>58</v>
      </c>
      <c r="B96" s="37">
        <v>8080</v>
      </c>
      <c r="C96" s="37">
        <v>8308</v>
      </c>
      <c r="D96" s="37">
        <v>8355</v>
      </c>
      <c r="E96" s="37">
        <v>8691</v>
      </c>
      <c r="F96" s="37">
        <v>8884</v>
      </c>
      <c r="G96" s="37">
        <v>9101</v>
      </c>
      <c r="H96" s="37">
        <v>9590</v>
      </c>
      <c r="I96" s="37">
        <v>10061</v>
      </c>
      <c r="J96" s="37">
        <v>10566</v>
      </c>
      <c r="K96" s="37">
        <v>10299</v>
      </c>
      <c r="L96" s="37">
        <v>9901</v>
      </c>
      <c r="M96" s="37">
        <v>9865</v>
      </c>
      <c r="N96" s="37">
        <v>9906</v>
      </c>
      <c r="O96" s="37">
        <v>10131</v>
      </c>
      <c r="P96" s="37">
        <v>10382</v>
      </c>
      <c r="Q96" s="37">
        <v>10857</v>
      </c>
    </row>
    <row r="97" spans="1:17" ht="11.45" customHeight="1" x14ac:dyDescent="0.25">
      <c r="A97" s="62" t="s">
        <v>57</v>
      </c>
      <c r="B97" s="37">
        <v>0</v>
      </c>
      <c r="C97" s="37">
        <v>1</v>
      </c>
      <c r="D97" s="37">
        <v>1</v>
      </c>
      <c r="E97" s="37">
        <v>1</v>
      </c>
      <c r="F97" s="37">
        <v>1</v>
      </c>
      <c r="G97" s="37">
        <v>1</v>
      </c>
      <c r="H97" s="37">
        <v>1</v>
      </c>
      <c r="I97" s="37">
        <v>1</v>
      </c>
      <c r="J97" s="37">
        <v>1</v>
      </c>
      <c r="K97" s="37">
        <v>1</v>
      </c>
      <c r="L97" s="37">
        <v>1</v>
      </c>
      <c r="M97" s="37">
        <v>1</v>
      </c>
      <c r="N97" s="37">
        <v>1</v>
      </c>
      <c r="O97" s="37">
        <v>1</v>
      </c>
      <c r="P97" s="37">
        <v>1</v>
      </c>
      <c r="Q97" s="37">
        <v>1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1</v>
      </c>
      <c r="K99" s="37">
        <v>1</v>
      </c>
      <c r="L99" s="37">
        <v>1</v>
      </c>
      <c r="M99" s="37">
        <v>1</v>
      </c>
      <c r="N99" s="37">
        <v>1</v>
      </c>
      <c r="O99" s="37">
        <v>1</v>
      </c>
      <c r="P99" s="37">
        <v>1</v>
      </c>
      <c r="Q99" s="37">
        <v>1</v>
      </c>
    </row>
    <row r="100" spans="1:17" ht="11.45" customHeight="1" x14ac:dyDescent="0.25">
      <c r="A100" s="25" t="s">
        <v>18</v>
      </c>
      <c r="B100" s="40">
        <f t="shared" ref="B100:Q100" si="81">B101+B107</f>
        <v>222999.76628980518</v>
      </c>
      <c r="C100" s="40">
        <f t="shared" si="81"/>
        <v>245290.25882765593</v>
      </c>
      <c r="D100" s="40">
        <f t="shared" si="81"/>
        <v>260010.3977651163</v>
      </c>
      <c r="E100" s="40">
        <f t="shared" si="81"/>
        <v>276067.43948821013</v>
      </c>
      <c r="F100" s="40">
        <f t="shared" si="81"/>
        <v>293133.42184489028</v>
      </c>
      <c r="G100" s="40">
        <f t="shared" si="81"/>
        <v>317054.91118166532</v>
      </c>
      <c r="H100" s="40">
        <f t="shared" si="81"/>
        <v>345869.71123948047</v>
      </c>
      <c r="I100" s="40">
        <f t="shared" si="81"/>
        <v>374210.56452407985</v>
      </c>
      <c r="J100" s="40">
        <f t="shared" si="81"/>
        <v>357382.93699163792</v>
      </c>
      <c r="K100" s="40">
        <f t="shared" si="81"/>
        <v>341815.04104540136</v>
      </c>
      <c r="L100" s="40">
        <f t="shared" si="81"/>
        <v>329880.35343005031</v>
      </c>
      <c r="M100" s="40">
        <f t="shared" si="81"/>
        <v>322500.14606292441</v>
      </c>
      <c r="N100" s="40">
        <f t="shared" si="81"/>
        <v>313543.55211886595</v>
      </c>
      <c r="O100" s="40">
        <f t="shared" si="81"/>
        <v>313388.76455163071</v>
      </c>
      <c r="P100" s="40">
        <f t="shared" si="81"/>
        <v>311213.58539155975</v>
      </c>
      <c r="Q100" s="40">
        <f t="shared" si="81"/>
        <v>308982.68561551842</v>
      </c>
    </row>
    <row r="101" spans="1:17" ht="11.45" customHeight="1" x14ac:dyDescent="0.25">
      <c r="A101" s="23" t="s">
        <v>27</v>
      </c>
      <c r="B101" s="39">
        <f>SUM(B102:B106)</f>
        <v>157329</v>
      </c>
      <c r="C101" s="39">
        <f t="shared" ref="C101" si="82">SUM(C102:C106)</f>
        <v>170664</v>
      </c>
      <c r="D101" s="39">
        <f t="shared" ref="D101" si="83">SUM(D102:D106)</f>
        <v>183596</v>
      </c>
      <c r="E101" s="39">
        <f t="shared" ref="E101" si="84">SUM(E102:E106)</f>
        <v>197676</v>
      </c>
      <c r="F101" s="39">
        <f t="shared" ref="F101" si="85">SUM(F102:F106)</f>
        <v>211065</v>
      </c>
      <c r="G101" s="39">
        <f t="shared" ref="G101" si="86">SUM(G102:G106)</f>
        <v>226069</v>
      </c>
      <c r="H101" s="39">
        <f t="shared" ref="H101" si="87">SUM(H102:H106)</f>
        <v>243303</v>
      </c>
      <c r="I101" s="39">
        <f t="shared" ref="I101" si="88">SUM(I102:I106)</f>
        <v>258412</v>
      </c>
      <c r="J101" s="39">
        <f t="shared" ref="J101" si="89">SUM(J102:J106)</f>
        <v>261710</v>
      </c>
      <c r="K101" s="39">
        <f t="shared" ref="K101" si="90">SUM(K102:K106)</f>
        <v>255603</v>
      </c>
      <c r="L101" s="39">
        <f t="shared" ref="L101" si="91">SUM(L102:L106)</f>
        <v>246984</v>
      </c>
      <c r="M101" s="39">
        <f t="shared" ref="M101" si="92">SUM(M102:M106)</f>
        <v>242353</v>
      </c>
      <c r="N101" s="39">
        <f t="shared" ref="N101" si="93">SUM(N102:N106)</f>
        <v>234787</v>
      </c>
      <c r="O101" s="39">
        <f t="shared" ref="O101" si="94">SUM(O102:O106)</f>
        <v>236544</v>
      </c>
      <c r="P101" s="39">
        <f t="shared" ref="P101" si="95">SUM(P102:P106)</f>
        <v>230023</v>
      </c>
      <c r="Q101" s="39">
        <f t="shared" ref="Q101" si="96">SUM(Q102:Q106)</f>
        <v>222751</v>
      </c>
    </row>
    <row r="102" spans="1:17" ht="11.45" customHeight="1" x14ac:dyDescent="0.25">
      <c r="A102" s="62" t="s">
        <v>59</v>
      </c>
      <c r="B102" s="42">
        <v>3828</v>
      </c>
      <c r="C102" s="42">
        <v>3537</v>
      </c>
      <c r="D102" s="42">
        <v>3307</v>
      </c>
      <c r="E102" s="42">
        <v>2993</v>
      </c>
      <c r="F102" s="42">
        <v>2616</v>
      </c>
      <c r="G102" s="42">
        <v>2027</v>
      </c>
      <c r="H102" s="42">
        <v>1571</v>
      </c>
      <c r="I102" s="42">
        <v>1246</v>
      </c>
      <c r="J102" s="42">
        <v>1132</v>
      </c>
      <c r="K102" s="42">
        <v>1046</v>
      </c>
      <c r="L102" s="42">
        <v>899</v>
      </c>
      <c r="M102" s="42">
        <v>765</v>
      </c>
      <c r="N102" s="42">
        <v>637</v>
      </c>
      <c r="O102" s="42">
        <v>604</v>
      </c>
      <c r="P102" s="42">
        <v>560</v>
      </c>
      <c r="Q102" s="42">
        <v>503</v>
      </c>
    </row>
    <row r="103" spans="1:17" ht="11.45" customHeight="1" x14ac:dyDescent="0.25">
      <c r="A103" s="62" t="s">
        <v>58</v>
      </c>
      <c r="B103" s="42">
        <v>153501</v>
      </c>
      <c r="C103" s="42">
        <v>167127</v>
      </c>
      <c r="D103" s="42">
        <v>180289</v>
      </c>
      <c r="E103" s="42">
        <v>194683</v>
      </c>
      <c r="F103" s="42">
        <v>208449</v>
      </c>
      <c r="G103" s="42">
        <v>224042</v>
      </c>
      <c r="H103" s="42">
        <v>241732</v>
      </c>
      <c r="I103" s="42">
        <v>257166</v>
      </c>
      <c r="J103" s="42">
        <v>260578</v>
      </c>
      <c r="K103" s="42">
        <v>254557</v>
      </c>
      <c r="L103" s="42">
        <v>246085</v>
      </c>
      <c r="M103" s="42">
        <v>241554</v>
      </c>
      <c r="N103" s="42">
        <v>234073</v>
      </c>
      <c r="O103" s="42">
        <v>235857</v>
      </c>
      <c r="P103" s="42">
        <v>229367</v>
      </c>
      <c r="Q103" s="42">
        <v>222131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2</v>
      </c>
      <c r="P104" s="42">
        <v>4</v>
      </c>
      <c r="Q104" s="42">
        <v>4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34</v>
      </c>
      <c r="N106" s="42">
        <v>77</v>
      </c>
      <c r="O106" s="42">
        <v>81</v>
      </c>
      <c r="P106" s="42">
        <v>92</v>
      </c>
      <c r="Q106" s="42">
        <v>113</v>
      </c>
    </row>
    <row r="107" spans="1:17" ht="11.45" customHeight="1" x14ac:dyDescent="0.25">
      <c r="A107" s="19" t="s">
        <v>24</v>
      </c>
      <c r="B107" s="38">
        <f>SUM(B108:B109)</f>
        <v>65670.766289805179</v>
      </c>
      <c r="C107" s="38">
        <f t="shared" ref="C107" si="97">SUM(C108:C109)</f>
        <v>74626.25882765594</v>
      </c>
      <c r="D107" s="38">
        <f t="shared" ref="D107" si="98">SUM(D108:D109)</f>
        <v>76414.397765116286</v>
      </c>
      <c r="E107" s="38">
        <f t="shared" ref="E107" si="99">SUM(E108:E109)</f>
        <v>78391.439488210133</v>
      </c>
      <c r="F107" s="38">
        <f t="shared" ref="F107" si="100">SUM(F108:F109)</f>
        <v>82068.421844890268</v>
      </c>
      <c r="G107" s="38">
        <f t="shared" ref="G107" si="101">SUM(G108:G109)</f>
        <v>90985.911181665317</v>
      </c>
      <c r="H107" s="38">
        <f t="shared" ref="H107" si="102">SUM(H108:H109)</f>
        <v>102566.71123948047</v>
      </c>
      <c r="I107" s="38">
        <f t="shared" ref="I107" si="103">SUM(I108:I109)</f>
        <v>115798.56452407986</v>
      </c>
      <c r="J107" s="38">
        <f t="shared" ref="J107" si="104">SUM(J108:J109)</f>
        <v>95672.936991637951</v>
      </c>
      <c r="K107" s="38">
        <f t="shared" ref="K107" si="105">SUM(K108:K109)</f>
        <v>86212.041045401362</v>
      </c>
      <c r="L107" s="38">
        <f t="shared" ref="L107" si="106">SUM(L108:L109)</f>
        <v>82896.353430050323</v>
      </c>
      <c r="M107" s="38">
        <f t="shared" ref="M107" si="107">SUM(M108:M109)</f>
        <v>80147.146062924425</v>
      </c>
      <c r="N107" s="38">
        <f t="shared" ref="N107" si="108">SUM(N108:N109)</f>
        <v>78756.552118865948</v>
      </c>
      <c r="O107" s="38">
        <f t="shared" ref="O107" si="109">SUM(O108:O109)</f>
        <v>76844.764551630695</v>
      </c>
      <c r="P107" s="38">
        <f t="shared" ref="P107" si="110">SUM(P108:P109)</f>
        <v>81190.585391559769</v>
      </c>
      <c r="Q107" s="38">
        <f t="shared" ref="Q107" si="111">SUM(Q108:Q109)</f>
        <v>86231.685615518421</v>
      </c>
    </row>
    <row r="108" spans="1:17" ht="11.45" customHeight="1" x14ac:dyDescent="0.25">
      <c r="A108" s="17" t="s">
        <v>23</v>
      </c>
      <c r="B108" s="37">
        <v>64655</v>
      </c>
      <c r="C108" s="37">
        <v>73546</v>
      </c>
      <c r="D108" s="37">
        <v>75282</v>
      </c>
      <c r="E108" s="37">
        <v>77237</v>
      </c>
      <c r="F108" s="37">
        <v>80723</v>
      </c>
      <c r="G108" s="37">
        <v>89599</v>
      </c>
      <c r="H108" s="37">
        <v>101146</v>
      </c>
      <c r="I108" s="37">
        <v>114266</v>
      </c>
      <c r="J108" s="37">
        <v>94323</v>
      </c>
      <c r="K108" s="37">
        <v>85050</v>
      </c>
      <c r="L108" s="37">
        <v>81696</v>
      </c>
      <c r="M108" s="37">
        <v>78837</v>
      </c>
      <c r="N108" s="37">
        <v>77579</v>
      </c>
      <c r="O108" s="37">
        <v>75709</v>
      </c>
      <c r="P108" s="37">
        <v>80087</v>
      </c>
      <c r="Q108" s="37">
        <v>84988</v>
      </c>
    </row>
    <row r="109" spans="1:17" ht="11.45" customHeight="1" x14ac:dyDescent="0.25">
      <c r="A109" s="15" t="s">
        <v>22</v>
      </c>
      <c r="B109" s="36">
        <v>1015.7662898051716</v>
      </c>
      <c r="C109" s="36">
        <v>1080.2588276559352</v>
      </c>
      <c r="D109" s="36">
        <v>1132.3977651162913</v>
      </c>
      <c r="E109" s="36">
        <v>1154.4394882101276</v>
      </c>
      <c r="F109" s="36">
        <v>1345.4218448902657</v>
      </c>
      <c r="G109" s="36">
        <v>1386.9111816653235</v>
      </c>
      <c r="H109" s="36">
        <v>1420.7112394804749</v>
      </c>
      <c r="I109" s="36">
        <v>1532.5645240798674</v>
      </c>
      <c r="J109" s="36">
        <v>1349.9369916379578</v>
      </c>
      <c r="K109" s="36">
        <v>1162.0410454013552</v>
      </c>
      <c r="L109" s="36">
        <v>1200.3534300503213</v>
      </c>
      <c r="M109" s="36">
        <v>1310.1460629244309</v>
      </c>
      <c r="N109" s="36">
        <v>1177.5521188659518</v>
      </c>
      <c r="O109" s="36">
        <v>1135.7645516306945</v>
      </c>
      <c r="P109" s="36">
        <v>1103.5853915597722</v>
      </c>
      <c r="Q109" s="36">
        <v>1243.6856155184278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199807</v>
      </c>
      <c r="D111" s="41">
        <f t="shared" si="112"/>
        <v>186196</v>
      </c>
      <c r="E111" s="41">
        <f t="shared" si="112"/>
        <v>178605</v>
      </c>
      <c r="F111" s="41">
        <f t="shared" si="112"/>
        <v>185511</v>
      </c>
      <c r="G111" s="41">
        <f t="shared" si="112"/>
        <v>235392</v>
      </c>
      <c r="H111" s="41">
        <f t="shared" si="112"/>
        <v>267889</v>
      </c>
      <c r="I111" s="41">
        <f t="shared" si="112"/>
        <v>244689</v>
      </c>
      <c r="J111" s="41">
        <f t="shared" si="112"/>
        <v>222510</v>
      </c>
      <c r="K111" s="41">
        <f t="shared" si="112"/>
        <v>78677</v>
      </c>
      <c r="L111" s="41">
        <f t="shared" si="112"/>
        <v>120546</v>
      </c>
      <c r="M111" s="41">
        <f t="shared" si="112"/>
        <v>139666</v>
      </c>
      <c r="N111" s="41">
        <f t="shared" si="112"/>
        <v>100803</v>
      </c>
      <c r="O111" s="41">
        <f t="shared" si="112"/>
        <v>125048</v>
      </c>
      <c r="P111" s="41">
        <f t="shared" si="112"/>
        <v>142603</v>
      </c>
      <c r="Q111" s="41">
        <f t="shared" si="112"/>
        <v>168234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168651</v>
      </c>
      <c r="D112" s="40">
        <f t="shared" si="113"/>
        <v>159122</v>
      </c>
      <c r="E112" s="40">
        <f t="shared" si="113"/>
        <v>149341</v>
      </c>
      <c r="F112" s="40">
        <f t="shared" si="113"/>
        <v>155848</v>
      </c>
      <c r="G112" s="40">
        <f t="shared" si="113"/>
        <v>198330</v>
      </c>
      <c r="H112" s="40">
        <f t="shared" si="113"/>
        <v>226306</v>
      </c>
      <c r="I112" s="40">
        <f t="shared" si="113"/>
        <v>201366</v>
      </c>
      <c r="J112" s="40">
        <f t="shared" si="113"/>
        <v>193341</v>
      </c>
      <c r="K112" s="40">
        <f t="shared" si="113"/>
        <v>69311</v>
      </c>
      <c r="L112" s="40">
        <f t="shared" si="113"/>
        <v>109487</v>
      </c>
      <c r="M112" s="40">
        <f t="shared" si="113"/>
        <v>127510</v>
      </c>
      <c r="N112" s="40">
        <f t="shared" si="113"/>
        <v>89522</v>
      </c>
      <c r="O112" s="40">
        <f t="shared" si="113"/>
        <v>112757</v>
      </c>
      <c r="P112" s="40">
        <f t="shared" si="113"/>
        <v>124788</v>
      </c>
      <c r="Q112" s="40">
        <f t="shared" si="113"/>
        <v>145131</v>
      </c>
    </row>
    <row r="113" spans="1:17" ht="11.45" customHeight="1" x14ac:dyDescent="0.25">
      <c r="A113" s="23" t="s">
        <v>30</v>
      </c>
      <c r="B113" s="39"/>
      <c r="C113" s="39">
        <v>4705</v>
      </c>
      <c r="D113" s="39">
        <v>5596</v>
      </c>
      <c r="E113" s="39">
        <v>2853</v>
      </c>
      <c r="F113" s="39">
        <v>2534</v>
      </c>
      <c r="G113" s="39">
        <v>2391</v>
      </c>
      <c r="H113" s="39">
        <v>2508</v>
      </c>
      <c r="I113" s="39">
        <v>2882</v>
      </c>
      <c r="J113" s="39">
        <v>2789</v>
      </c>
      <c r="K113" s="39">
        <v>1422</v>
      </c>
      <c r="L113" s="39">
        <v>1112</v>
      </c>
      <c r="M113" s="39">
        <v>831</v>
      </c>
      <c r="N113" s="39">
        <v>663</v>
      </c>
      <c r="O113" s="39">
        <v>3044</v>
      </c>
      <c r="P113" s="39">
        <v>1499</v>
      </c>
      <c r="Q113" s="39">
        <v>2022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163143</v>
      </c>
      <c r="D114" s="38">
        <f t="shared" ref="D114" si="115">SUM(D115:D120)</f>
        <v>152879</v>
      </c>
      <c r="E114" s="38">
        <f t="shared" ref="E114" si="116">SUM(E115:E120)</f>
        <v>145532</v>
      </c>
      <c r="F114" s="38">
        <f t="shared" ref="F114" si="117">SUM(F115:F120)</f>
        <v>152487</v>
      </c>
      <c r="G114" s="38">
        <f t="shared" ref="G114" si="118">SUM(G115:G120)</f>
        <v>195078</v>
      </c>
      <c r="H114" s="38">
        <f t="shared" ref="H114" si="119">SUM(H115:H120)</f>
        <v>222662</v>
      </c>
      <c r="I114" s="38">
        <f t="shared" ref="I114" si="120">SUM(I115:I120)</f>
        <v>197366</v>
      </c>
      <c r="J114" s="38">
        <f t="shared" ref="J114" si="121">SUM(J115:J120)</f>
        <v>189401</v>
      </c>
      <c r="K114" s="38">
        <f t="shared" ref="K114" si="122">SUM(K115:K120)</f>
        <v>67514</v>
      </c>
      <c r="L114" s="38">
        <f t="shared" ref="L114" si="123">SUM(L115:L120)</f>
        <v>108134</v>
      </c>
      <c r="M114" s="38">
        <f t="shared" ref="M114" si="124">SUM(M115:M120)</f>
        <v>126081</v>
      </c>
      <c r="N114" s="38">
        <f t="shared" ref="N114" si="125">SUM(N115:N120)</f>
        <v>88190</v>
      </c>
      <c r="O114" s="38">
        <f t="shared" ref="O114" si="126">SUM(O115:O120)</f>
        <v>108863</v>
      </c>
      <c r="P114" s="38">
        <f t="shared" ref="P114" si="127">SUM(P115:P120)</f>
        <v>122414</v>
      </c>
      <c r="Q114" s="38">
        <f t="shared" ref="Q114" si="128">SUM(Q115:Q120)</f>
        <v>142006</v>
      </c>
    </row>
    <row r="115" spans="1:17" ht="11.45" customHeight="1" x14ac:dyDescent="0.25">
      <c r="A115" s="62" t="s">
        <v>59</v>
      </c>
      <c r="B115" s="42"/>
      <c r="C115" s="42">
        <v>139909</v>
      </c>
      <c r="D115" s="42">
        <v>125347</v>
      </c>
      <c r="E115" s="42">
        <v>117765</v>
      </c>
      <c r="F115" s="42">
        <v>121504</v>
      </c>
      <c r="G115" s="42">
        <v>129552</v>
      </c>
      <c r="H115" s="42">
        <v>168189</v>
      </c>
      <c r="I115" s="42">
        <v>131964</v>
      </c>
      <c r="J115" s="42">
        <v>96775</v>
      </c>
      <c r="K115" s="42">
        <v>21275</v>
      </c>
      <c r="L115" s="42">
        <v>35382</v>
      </c>
      <c r="M115" s="42">
        <v>31492</v>
      </c>
      <c r="N115" s="42">
        <v>19759</v>
      </c>
      <c r="O115" s="42">
        <v>18032</v>
      </c>
      <c r="P115" s="42">
        <v>26309</v>
      </c>
      <c r="Q115" s="42">
        <v>37302</v>
      </c>
    </row>
    <row r="116" spans="1:17" ht="11.45" customHeight="1" x14ac:dyDescent="0.25">
      <c r="A116" s="62" t="s">
        <v>58</v>
      </c>
      <c r="B116" s="42"/>
      <c r="C116" s="42">
        <v>23234</v>
      </c>
      <c r="D116" s="42">
        <v>27532</v>
      </c>
      <c r="E116" s="42">
        <v>27767</v>
      </c>
      <c r="F116" s="42">
        <v>30983</v>
      </c>
      <c r="G116" s="42">
        <v>65526</v>
      </c>
      <c r="H116" s="42">
        <v>54473</v>
      </c>
      <c r="I116" s="42">
        <v>65402</v>
      </c>
      <c r="J116" s="42">
        <v>92588</v>
      </c>
      <c r="K116" s="42">
        <v>46189</v>
      </c>
      <c r="L116" s="42">
        <v>72686</v>
      </c>
      <c r="M116" s="42">
        <v>93946</v>
      </c>
      <c r="N116" s="42">
        <v>67619</v>
      </c>
      <c r="O116" s="42">
        <v>90743</v>
      </c>
      <c r="P116" s="42">
        <v>94801</v>
      </c>
      <c r="Q116" s="42">
        <v>103908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38</v>
      </c>
      <c r="K117" s="42">
        <v>50</v>
      </c>
      <c r="L117" s="42">
        <v>47</v>
      </c>
      <c r="M117" s="42">
        <v>46</v>
      </c>
      <c r="N117" s="42">
        <v>44</v>
      </c>
      <c r="O117" s="42">
        <v>42</v>
      </c>
      <c r="P117" s="42">
        <v>1032</v>
      </c>
      <c r="Q117" s="42">
        <v>206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25</v>
      </c>
      <c r="Q118" s="42">
        <v>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33</v>
      </c>
      <c r="Q119" s="42">
        <v>96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19</v>
      </c>
      <c r="M120" s="42">
        <v>597</v>
      </c>
      <c r="N120" s="42">
        <v>768</v>
      </c>
      <c r="O120" s="42">
        <v>46</v>
      </c>
      <c r="P120" s="42">
        <v>214</v>
      </c>
      <c r="Q120" s="42">
        <v>494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803</v>
      </c>
      <c r="D121" s="38">
        <f t="shared" ref="D121" si="130">SUM(D122:D126)</f>
        <v>647</v>
      </c>
      <c r="E121" s="38">
        <f t="shared" ref="E121" si="131">SUM(E122:E126)</f>
        <v>956</v>
      </c>
      <c r="F121" s="38">
        <f t="shared" ref="F121" si="132">SUM(F122:F126)</f>
        <v>827</v>
      </c>
      <c r="G121" s="38">
        <f t="shared" ref="G121" si="133">SUM(G122:G126)</f>
        <v>861</v>
      </c>
      <c r="H121" s="38">
        <f t="shared" ref="H121" si="134">SUM(H122:H126)</f>
        <v>1136</v>
      </c>
      <c r="I121" s="38">
        <f t="shared" ref="I121" si="135">SUM(I122:I126)</f>
        <v>1118</v>
      </c>
      <c r="J121" s="38">
        <f t="shared" ref="J121" si="136">SUM(J122:J126)</f>
        <v>1151</v>
      </c>
      <c r="K121" s="38">
        <f t="shared" ref="K121" si="137">SUM(K122:K126)</f>
        <v>375</v>
      </c>
      <c r="L121" s="38">
        <f t="shared" ref="L121" si="138">SUM(L122:L126)</f>
        <v>241</v>
      </c>
      <c r="M121" s="38">
        <f t="shared" ref="M121" si="139">SUM(M122:M126)</f>
        <v>598</v>
      </c>
      <c r="N121" s="38">
        <f t="shared" ref="N121" si="140">SUM(N122:N126)</f>
        <v>669</v>
      </c>
      <c r="O121" s="38">
        <f t="shared" ref="O121" si="141">SUM(O122:O126)</f>
        <v>850</v>
      </c>
      <c r="P121" s="38">
        <f t="shared" ref="P121" si="142">SUM(P122:P126)</f>
        <v>875</v>
      </c>
      <c r="Q121" s="38">
        <f t="shared" ref="Q121" si="143">SUM(Q122:Q126)</f>
        <v>1103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1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802</v>
      </c>
      <c r="D123" s="37">
        <v>647</v>
      </c>
      <c r="E123" s="37">
        <v>956</v>
      </c>
      <c r="F123" s="37">
        <v>827</v>
      </c>
      <c r="G123" s="37">
        <v>861</v>
      </c>
      <c r="H123" s="37">
        <v>1136</v>
      </c>
      <c r="I123" s="37">
        <v>1117</v>
      </c>
      <c r="J123" s="37">
        <v>1150</v>
      </c>
      <c r="K123" s="37">
        <v>375</v>
      </c>
      <c r="L123" s="37">
        <v>241</v>
      </c>
      <c r="M123" s="37">
        <v>598</v>
      </c>
      <c r="N123" s="37">
        <v>669</v>
      </c>
      <c r="O123" s="37">
        <v>850</v>
      </c>
      <c r="P123" s="37">
        <v>875</v>
      </c>
      <c r="Q123" s="37">
        <v>1103</v>
      </c>
    </row>
    <row r="124" spans="1:17" ht="11.45" customHeight="1" x14ac:dyDescent="0.25">
      <c r="A124" s="62" t="s">
        <v>57</v>
      </c>
      <c r="B124" s="37"/>
      <c r="C124" s="37">
        <v>1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1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31156</v>
      </c>
      <c r="D127" s="40">
        <f t="shared" si="144"/>
        <v>27074</v>
      </c>
      <c r="E127" s="40">
        <f t="shared" si="144"/>
        <v>29264</v>
      </c>
      <c r="F127" s="40">
        <f t="shared" si="144"/>
        <v>29663</v>
      </c>
      <c r="G127" s="40">
        <f t="shared" si="144"/>
        <v>37062</v>
      </c>
      <c r="H127" s="40">
        <f t="shared" si="144"/>
        <v>41583</v>
      </c>
      <c r="I127" s="40">
        <f t="shared" si="144"/>
        <v>43323</v>
      </c>
      <c r="J127" s="40">
        <f t="shared" si="144"/>
        <v>29169</v>
      </c>
      <c r="K127" s="40">
        <f t="shared" si="144"/>
        <v>9366</v>
      </c>
      <c r="L127" s="40">
        <f t="shared" si="144"/>
        <v>11059</v>
      </c>
      <c r="M127" s="40">
        <f t="shared" si="144"/>
        <v>12156</v>
      </c>
      <c r="N127" s="40">
        <f t="shared" si="144"/>
        <v>11281</v>
      </c>
      <c r="O127" s="40">
        <f t="shared" si="144"/>
        <v>12291</v>
      </c>
      <c r="P127" s="40">
        <f t="shared" si="144"/>
        <v>17815</v>
      </c>
      <c r="Q127" s="40">
        <f t="shared" si="144"/>
        <v>23103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21891</v>
      </c>
      <c r="D128" s="39">
        <f t="shared" ref="D128" si="146">SUM(D129:D133)</f>
        <v>21603</v>
      </c>
      <c r="E128" s="39">
        <f t="shared" ref="E128" si="147">SUM(E129:E133)</f>
        <v>22983</v>
      </c>
      <c r="F128" s="39">
        <f t="shared" ref="F128" si="148">SUM(F129:F133)</f>
        <v>22746</v>
      </c>
      <c r="G128" s="39">
        <f t="shared" ref="G128" si="149">SUM(G129:G133)</f>
        <v>27901</v>
      </c>
      <c r="H128" s="39">
        <f t="shared" ref="H128" si="150">SUM(H129:H133)</f>
        <v>29739</v>
      </c>
      <c r="I128" s="39">
        <f t="shared" ref="I128" si="151">SUM(I129:I133)</f>
        <v>29785</v>
      </c>
      <c r="J128" s="39">
        <f t="shared" ref="J128" si="152">SUM(J129:J133)</f>
        <v>20266</v>
      </c>
      <c r="K128" s="39">
        <f t="shared" ref="K128" si="153">SUM(K129:K133)</f>
        <v>6794</v>
      </c>
      <c r="L128" s="39">
        <f t="shared" ref="L128" si="154">SUM(L129:L133)</f>
        <v>8214</v>
      </c>
      <c r="M128" s="39">
        <f t="shared" ref="M128" si="155">SUM(M129:M133)</f>
        <v>9189</v>
      </c>
      <c r="N128" s="39">
        <f t="shared" ref="N128" si="156">SUM(N129:N133)</f>
        <v>8436</v>
      </c>
      <c r="O128" s="39">
        <f t="shared" ref="O128" si="157">SUM(O129:O133)</f>
        <v>8692</v>
      </c>
      <c r="P128" s="39">
        <f t="shared" ref="P128" si="158">SUM(P129:P133)</f>
        <v>12889</v>
      </c>
      <c r="Q128" s="39">
        <f t="shared" ref="Q128" si="159">SUM(Q129:Q133)</f>
        <v>15958</v>
      </c>
    </row>
    <row r="129" spans="1:17" ht="11.45" customHeight="1" x14ac:dyDescent="0.25">
      <c r="A129" s="62" t="s">
        <v>59</v>
      </c>
      <c r="B129" s="42"/>
      <c r="C129" s="42">
        <v>134</v>
      </c>
      <c r="D129" s="42">
        <v>205</v>
      </c>
      <c r="E129" s="42">
        <v>153</v>
      </c>
      <c r="F129" s="42">
        <v>144</v>
      </c>
      <c r="G129" s="42">
        <v>141</v>
      </c>
      <c r="H129" s="42">
        <v>120</v>
      </c>
      <c r="I129" s="42">
        <v>82</v>
      </c>
      <c r="J129" s="42">
        <v>75</v>
      </c>
      <c r="K129" s="42">
        <v>62</v>
      </c>
      <c r="L129" s="42">
        <v>41</v>
      </c>
      <c r="M129" s="42">
        <v>20</v>
      </c>
      <c r="N129" s="42">
        <v>2</v>
      </c>
      <c r="O129" s="42">
        <v>10</v>
      </c>
      <c r="P129" s="42">
        <v>20</v>
      </c>
      <c r="Q129" s="42">
        <v>17</v>
      </c>
    </row>
    <row r="130" spans="1:17" ht="11.45" customHeight="1" x14ac:dyDescent="0.25">
      <c r="A130" s="62" t="s">
        <v>58</v>
      </c>
      <c r="B130" s="42"/>
      <c r="C130" s="42">
        <v>21757</v>
      </c>
      <c r="D130" s="42">
        <v>21398</v>
      </c>
      <c r="E130" s="42">
        <v>22830</v>
      </c>
      <c r="F130" s="42">
        <v>22602</v>
      </c>
      <c r="G130" s="42">
        <v>27760</v>
      </c>
      <c r="H130" s="42">
        <v>29619</v>
      </c>
      <c r="I130" s="42">
        <v>29703</v>
      </c>
      <c r="J130" s="42">
        <v>20191</v>
      </c>
      <c r="K130" s="42">
        <v>6732</v>
      </c>
      <c r="L130" s="42">
        <v>8173</v>
      </c>
      <c r="M130" s="42">
        <v>9135</v>
      </c>
      <c r="N130" s="42">
        <v>8389</v>
      </c>
      <c r="O130" s="42">
        <v>8673</v>
      </c>
      <c r="P130" s="42">
        <v>12856</v>
      </c>
      <c r="Q130" s="42">
        <v>15917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2</v>
      </c>
      <c r="P131" s="42">
        <v>2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34</v>
      </c>
      <c r="N133" s="42">
        <v>45</v>
      </c>
      <c r="O133" s="42">
        <v>7</v>
      </c>
      <c r="P133" s="42">
        <v>11</v>
      </c>
      <c r="Q133" s="42">
        <v>24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9265</v>
      </c>
      <c r="D134" s="38">
        <f t="shared" ref="D134" si="161">SUM(D135:D136)</f>
        <v>5471</v>
      </c>
      <c r="E134" s="38">
        <f t="shared" ref="E134" si="162">SUM(E135:E136)</f>
        <v>6281</v>
      </c>
      <c r="F134" s="38">
        <f t="shared" ref="F134" si="163">SUM(F135:F136)</f>
        <v>6917</v>
      </c>
      <c r="G134" s="38">
        <f t="shared" ref="G134" si="164">SUM(G135:G136)</f>
        <v>9161</v>
      </c>
      <c r="H134" s="38">
        <f t="shared" ref="H134" si="165">SUM(H135:H136)</f>
        <v>11844</v>
      </c>
      <c r="I134" s="38">
        <f t="shared" ref="I134" si="166">SUM(I135:I136)</f>
        <v>13538</v>
      </c>
      <c r="J134" s="38">
        <f t="shared" ref="J134" si="167">SUM(J135:J136)</f>
        <v>8903</v>
      </c>
      <c r="K134" s="38">
        <f t="shared" ref="K134" si="168">SUM(K135:K136)</f>
        <v>2572</v>
      </c>
      <c r="L134" s="38">
        <f t="shared" ref="L134" si="169">SUM(L135:L136)</f>
        <v>2845</v>
      </c>
      <c r="M134" s="38">
        <f t="shared" ref="M134" si="170">SUM(M135:M136)</f>
        <v>2967</v>
      </c>
      <c r="N134" s="38">
        <f t="shared" ref="N134" si="171">SUM(N135:N136)</f>
        <v>2845</v>
      </c>
      <c r="O134" s="38">
        <f t="shared" ref="O134" si="172">SUM(O135:O136)</f>
        <v>3599</v>
      </c>
      <c r="P134" s="38">
        <f t="shared" ref="P134" si="173">SUM(P135:P136)</f>
        <v>4926</v>
      </c>
      <c r="Q134" s="38">
        <f t="shared" ref="Q134" si="174">SUM(Q135:Q136)</f>
        <v>7145</v>
      </c>
    </row>
    <row r="135" spans="1:17" ht="11.45" customHeight="1" x14ac:dyDescent="0.25">
      <c r="A135" s="17" t="s">
        <v>23</v>
      </c>
      <c r="B135" s="37"/>
      <c r="C135" s="37">
        <v>8891</v>
      </c>
      <c r="D135" s="37">
        <v>5129</v>
      </c>
      <c r="E135" s="37">
        <v>5998</v>
      </c>
      <c r="F135" s="37">
        <v>6490</v>
      </c>
      <c r="G135" s="37">
        <v>8876</v>
      </c>
      <c r="H135" s="37">
        <v>11547</v>
      </c>
      <c r="I135" s="37">
        <v>13140</v>
      </c>
      <c r="J135" s="37">
        <v>8772</v>
      </c>
      <c r="K135" s="37">
        <v>2446</v>
      </c>
      <c r="L135" s="37">
        <v>2508</v>
      </c>
      <c r="M135" s="37">
        <v>2572</v>
      </c>
      <c r="N135" s="37">
        <v>2700</v>
      </c>
      <c r="O135" s="37">
        <v>3375</v>
      </c>
      <c r="P135" s="37">
        <v>4704</v>
      </c>
      <c r="Q135" s="37">
        <v>6755</v>
      </c>
    </row>
    <row r="136" spans="1:17" ht="11.45" customHeight="1" x14ac:dyDescent="0.25">
      <c r="A136" s="15" t="s">
        <v>22</v>
      </c>
      <c r="B136" s="36"/>
      <c r="C136" s="36">
        <v>374</v>
      </c>
      <c r="D136" s="36">
        <v>342</v>
      </c>
      <c r="E136" s="36">
        <v>283</v>
      </c>
      <c r="F136" s="36">
        <v>427</v>
      </c>
      <c r="G136" s="36">
        <v>285</v>
      </c>
      <c r="H136" s="36">
        <v>297</v>
      </c>
      <c r="I136" s="36">
        <v>398</v>
      </c>
      <c r="J136" s="36">
        <v>131</v>
      </c>
      <c r="K136" s="36">
        <v>126</v>
      </c>
      <c r="L136" s="36">
        <v>337</v>
      </c>
      <c r="M136" s="36">
        <v>395</v>
      </c>
      <c r="N136" s="36">
        <v>145</v>
      </c>
      <c r="O136" s="36">
        <v>224</v>
      </c>
      <c r="P136" s="36">
        <v>222</v>
      </c>
      <c r="Q136" s="36">
        <v>390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1.6020721468308861</v>
      </c>
      <c r="C141" s="24">
        <f t="shared" ref="C141:Q141" si="176">IF(C4=0,0,C4/C31)</f>
        <v>1.576416809965459</v>
      </c>
      <c r="D141" s="24">
        <f t="shared" si="176"/>
        <v>1.5689684164523736</v>
      </c>
      <c r="E141" s="24">
        <f t="shared" si="176"/>
        <v>1.6196620563789748</v>
      </c>
      <c r="F141" s="24">
        <f t="shared" si="176"/>
        <v>1.6431207925124771</v>
      </c>
      <c r="G141" s="24">
        <f t="shared" si="176"/>
        <v>1.5512416631208457</v>
      </c>
      <c r="H141" s="24">
        <f t="shared" si="176"/>
        <v>1.5110166041660216</v>
      </c>
      <c r="I141" s="24">
        <f t="shared" si="176"/>
        <v>1.5553314999571481</v>
      </c>
      <c r="J141" s="24">
        <f t="shared" si="176"/>
        <v>1.5974529654941112</v>
      </c>
      <c r="K141" s="24">
        <f t="shared" si="176"/>
        <v>1.6373830020581943</v>
      </c>
      <c r="L141" s="24">
        <f t="shared" si="176"/>
        <v>1.6222134677678823</v>
      </c>
      <c r="M141" s="24">
        <f t="shared" si="176"/>
        <v>1.6400578630312685</v>
      </c>
      <c r="N141" s="24">
        <f t="shared" si="176"/>
        <v>1.6697962330592735</v>
      </c>
      <c r="O141" s="24">
        <f t="shared" si="176"/>
        <v>1.7003604728955624</v>
      </c>
      <c r="P141" s="24">
        <f t="shared" si="176"/>
        <v>1.7608398733436277</v>
      </c>
      <c r="Q141" s="24">
        <f t="shared" si="176"/>
        <v>1.7778851507040183</v>
      </c>
    </row>
    <row r="142" spans="1:17" ht="11.45" customHeight="1" x14ac:dyDescent="0.25">
      <c r="A142" s="23" t="s">
        <v>30</v>
      </c>
      <c r="B142" s="22">
        <f t="shared" ref="B142" si="177">IF(B5=0,0,B5/B32)</f>
        <v>1.1047321699430752</v>
      </c>
      <c r="C142" s="22">
        <f t="shared" ref="C142:Q142" si="178">IF(C5=0,0,C5/C32)</f>
        <v>1.104710980928274</v>
      </c>
      <c r="D142" s="22">
        <f t="shared" si="178"/>
        <v>1.1045190228750539</v>
      </c>
      <c r="E142" s="22">
        <f t="shared" si="178"/>
        <v>1.1049828872133485</v>
      </c>
      <c r="F142" s="22">
        <f t="shared" si="178"/>
        <v>1.105130864535842</v>
      </c>
      <c r="G142" s="22">
        <f t="shared" si="178"/>
        <v>1.104130139139424</v>
      </c>
      <c r="H142" s="22">
        <f t="shared" si="178"/>
        <v>1.1044381305743087</v>
      </c>
      <c r="I142" s="22">
        <f t="shared" si="178"/>
        <v>1.1062108289262307</v>
      </c>
      <c r="J142" s="22">
        <f t="shared" si="178"/>
        <v>1.1067930010199596</v>
      </c>
      <c r="K142" s="22">
        <f t="shared" si="178"/>
        <v>1.1073241407688716</v>
      </c>
      <c r="L142" s="22">
        <f t="shared" si="178"/>
        <v>1.1054217673643152</v>
      </c>
      <c r="M142" s="22">
        <f t="shared" si="178"/>
        <v>1.1044534154591701</v>
      </c>
      <c r="N142" s="22">
        <f t="shared" si="178"/>
        <v>1.1024187959248977</v>
      </c>
      <c r="O142" s="22">
        <f t="shared" si="178"/>
        <v>1.1018712181515522</v>
      </c>
      <c r="P142" s="22">
        <f t="shared" si="178"/>
        <v>1.1022723229022899</v>
      </c>
      <c r="Q142" s="22">
        <f t="shared" si="178"/>
        <v>1.1022960231557388</v>
      </c>
    </row>
    <row r="143" spans="1:17" ht="11.45" customHeight="1" x14ac:dyDescent="0.25">
      <c r="A143" s="19" t="s">
        <v>29</v>
      </c>
      <c r="B143" s="21">
        <f t="shared" ref="B143" si="179">IF(B6=0,0,B6/B33)</f>
        <v>1.3472612613726709</v>
      </c>
      <c r="C143" s="21">
        <f t="shared" ref="C143:Q143" si="180">IF(C6=0,0,C6/C33)</f>
        <v>1.3268081003046321</v>
      </c>
      <c r="D143" s="21">
        <f t="shared" si="180"/>
        <v>1.328941126438099</v>
      </c>
      <c r="E143" s="21">
        <f t="shared" si="180"/>
        <v>1.3767039470620104</v>
      </c>
      <c r="F143" s="21">
        <f t="shared" si="180"/>
        <v>1.401414940182178</v>
      </c>
      <c r="G143" s="21">
        <f t="shared" si="180"/>
        <v>1.3292561725446246</v>
      </c>
      <c r="H143" s="21">
        <f t="shared" si="180"/>
        <v>1.2990060126041938</v>
      </c>
      <c r="I143" s="21">
        <f t="shared" si="180"/>
        <v>1.3395882479518364</v>
      </c>
      <c r="J143" s="21">
        <f t="shared" si="180"/>
        <v>1.3744137749640521</v>
      </c>
      <c r="K143" s="21">
        <f t="shared" si="180"/>
        <v>1.399487314101143</v>
      </c>
      <c r="L143" s="21">
        <f t="shared" si="180"/>
        <v>1.3946770695726813</v>
      </c>
      <c r="M143" s="21">
        <f t="shared" si="180"/>
        <v>1.4097901705051672</v>
      </c>
      <c r="N143" s="21">
        <f t="shared" si="180"/>
        <v>1.4390886565775836</v>
      </c>
      <c r="O143" s="21">
        <f t="shared" si="180"/>
        <v>1.4718172155673088</v>
      </c>
      <c r="P143" s="21">
        <f t="shared" si="180"/>
        <v>1.4667833195940005</v>
      </c>
      <c r="Q143" s="21">
        <f t="shared" si="180"/>
        <v>1.4909967895002616</v>
      </c>
    </row>
    <row r="144" spans="1:17" ht="11.45" customHeight="1" x14ac:dyDescent="0.25">
      <c r="A144" s="62" t="s">
        <v>59</v>
      </c>
      <c r="B144" s="70">
        <v>1.3355150425914812</v>
      </c>
      <c r="C144" s="70">
        <v>1.3154777383261409</v>
      </c>
      <c r="D144" s="70">
        <v>1.317197898889817</v>
      </c>
      <c r="E144" s="70">
        <v>1.363771973043006</v>
      </c>
      <c r="F144" s="70">
        <v>1.3874119205781812</v>
      </c>
      <c r="G144" s="70">
        <v>1.3136265842397168</v>
      </c>
      <c r="H144" s="70">
        <v>1.2835734341640146</v>
      </c>
      <c r="I144" s="70">
        <v>1.3231421646344965</v>
      </c>
      <c r="J144" s="70">
        <v>1.3539706531556766</v>
      </c>
      <c r="K144" s="70">
        <v>1.3758443325610195</v>
      </c>
      <c r="L144" s="70">
        <v>1.3676864987589723</v>
      </c>
      <c r="M144" s="70">
        <v>1.3781130730823732</v>
      </c>
      <c r="N144" s="70">
        <v>1.4049975362077034</v>
      </c>
      <c r="O144" s="70">
        <v>1.4331253737250391</v>
      </c>
      <c r="P144" s="70">
        <v>1.4242212054039953</v>
      </c>
      <c r="Q144" s="70">
        <v>1.4437448373126409</v>
      </c>
    </row>
    <row r="145" spans="1:17" ht="11.45" customHeight="1" x14ac:dyDescent="0.25">
      <c r="A145" s="62" t="s">
        <v>58</v>
      </c>
      <c r="B145" s="70">
        <v>1.4189260771180288</v>
      </c>
      <c r="C145" s="70">
        <v>1.3976373213717284</v>
      </c>
      <c r="D145" s="70">
        <v>1.3994649164214237</v>
      </c>
      <c r="E145" s="70">
        <v>1.4489478246823082</v>
      </c>
      <c r="F145" s="70">
        <v>1.4740642306752152</v>
      </c>
      <c r="G145" s="70">
        <v>1.3956705514573349</v>
      </c>
      <c r="H145" s="70">
        <v>1.3637403994320836</v>
      </c>
      <c r="I145" s="70">
        <v>1.4057804377038168</v>
      </c>
      <c r="J145" s="70">
        <v>1.4385343527746317</v>
      </c>
      <c r="K145" s="70">
        <v>1.4617741764538428</v>
      </c>
      <c r="L145" s="70">
        <v>1.4531068363300967</v>
      </c>
      <c r="M145" s="70">
        <v>1.4641846136150112</v>
      </c>
      <c r="N145" s="70">
        <v>1.4927481749237839</v>
      </c>
      <c r="O145" s="70">
        <v>1.5226327669152309</v>
      </c>
      <c r="P145" s="70">
        <v>1.5131724791439596</v>
      </c>
      <c r="Q145" s="70">
        <v>1.5339154805716906</v>
      </c>
    </row>
    <row r="146" spans="1:17" ht="11.45" customHeight="1" x14ac:dyDescent="0.25">
      <c r="A146" s="62" t="s">
        <v>57</v>
      </c>
      <c r="B146" s="70">
        <v>1.3068434235314907</v>
      </c>
      <c r="C146" s="70">
        <v>1.2870038572954932</v>
      </c>
      <c r="D146" s="70">
        <v>1.2890728926449559</v>
      </c>
      <c r="E146" s="70">
        <v>1.33540282865015</v>
      </c>
      <c r="F146" s="70">
        <v>1.3593724919767127</v>
      </c>
      <c r="G146" s="70">
        <v>1.2893784873682859</v>
      </c>
      <c r="H146" s="70">
        <v>1.2600358322260679</v>
      </c>
      <c r="I146" s="70">
        <v>1.2994006005132812</v>
      </c>
      <c r="J146" s="70">
        <v>1.3331813617151305</v>
      </c>
      <c r="K146" s="70">
        <v>1.3575026946781088</v>
      </c>
      <c r="L146" s="70">
        <v>1.3528367574855009</v>
      </c>
      <c r="M146" s="70">
        <v>1.3674964653900121</v>
      </c>
      <c r="N146" s="70">
        <v>1.3959159968802559</v>
      </c>
      <c r="O146" s="70">
        <v>1.4276626991002894</v>
      </c>
      <c r="P146" s="70">
        <v>1.422779820006181</v>
      </c>
      <c r="Q146" s="70">
        <v>1.4462668858152539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 t="s">
        <v>183</v>
      </c>
      <c r="I147" s="70" t="s">
        <v>183</v>
      </c>
      <c r="J147" s="70" t="s">
        <v>183</v>
      </c>
      <c r="K147" s="70" t="s">
        <v>183</v>
      </c>
      <c r="L147" s="70" t="s">
        <v>183</v>
      </c>
      <c r="M147" s="70" t="s">
        <v>183</v>
      </c>
      <c r="N147" s="70" t="s">
        <v>183</v>
      </c>
      <c r="O147" s="70" t="s">
        <v>183</v>
      </c>
      <c r="P147" s="70">
        <v>1.422779820006181</v>
      </c>
      <c r="Q147" s="70">
        <v>1.4462668858152539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 t="s">
        <v>183</v>
      </c>
      <c r="P148" s="70">
        <v>1.3922000433272774</v>
      </c>
      <c r="Q148" s="70">
        <v>1.4151823021260281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>
        <v>1.1174600444183835</v>
      </c>
      <c r="M149" s="70">
        <v>1.1295691460934325</v>
      </c>
      <c r="N149" s="70">
        <v>1.1530440337661072</v>
      </c>
      <c r="O149" s="70">
        <v>1.1792672059830376</v>
      </c>
      <c r="P149" s="70">
        <v>1.1752338869153816</v>
      </c>
      <c r="Q149" s="70">
        <v>1.1946344963806705</v>
      </c>
    </row>
    <row r="150" spans="1:17" ht="11.45" customHeight="1" x14ac:dyDescent="0.25">
      <c r="A150" s="19" t="s">
        <v>28</v>
      </c>
      <c r="B150" s="21">
        <f t="shared" ref="B150" si="181">IF(B13=0,0,B13/B40)</f>
        <v>30.667981239582801</v>
      </c>
      <c r="C150" s="21">
        <f t="shared" ref="C150:Q150" si="182">IF(C13=0,0,C13/C40)</f>
        <v>30.624585237721526</v>
      </c>
      <c r="D150" s="21">
        <f t="shared" si="182"/>
        <v>29.778161316388438</v>
      </c>
      <c r="E150" s="21">
        <f t="shared" si="182"/>
        <v>29.115692982225919</v>
      </c>
      <c r="F150" s="21">
        <f t="shared" si="182"/>
        <v>29.151233581452399</v>
      </c>
      <c r="G150" s="21">
        <f t="shared" si="182"/>
        <v>28.099675837603552</v>
      </c>
      <c r="H150" s="21">
        <f t="shared" si="182"/>
        <v>26.475739591068635</v>
      </c>
      <c r="I150" s="21">
        <f t="shared" si="182"/>
        <v>25.551325958812068</v>
      </c>
      <c r="J150" s="21">
        <f t="shared" si="182"/>
        <v>24.600501613175773</v>
      </c>
      <c r="K150" s="21">
        <f t="shared" si="182"/>
        <v>25.88804350661222</v>
      </c>
      <c r="L150" s="21">
        <f t="shared" si="182"/>
        <v>25.016682521512358</v>
      </c>
      <c r="M150" s="21">
        <f t="shared" si="182"/>
        <v>24.393198229676212</v>
      </c>
      <c r="N150" s="21">
        <f t="shared" si="182"/>
        <v>23.640075014013487</v>
      </c>
      <c r="O150" s="21">
        <f t="shared" si="182"/>
        <v>22.704642686400504</v>
      </c>
      <c r="P150" s="21">
        <f t="shared" si="182"/>
        <v>27.200000000000003</v>
      </c>
      <c r="Q150" s="21">
        <f t="shared" si="182"/>
        <v>27.200000000000003</v>
      </c>
    </row>
    <row r="151" spans="1:17" ht="11.45" customHeight="1" x14ac:dyDescent="0.25">
      <c r="A151" s="62" t="s">
        <v>59</v>
      </c>
      <c r="B151" s="20">
        <v>11.795377399839539</v>
      </c>
      <c r="C151" s="20">
        <v>11.778686629892896</v>
      </c>
      <c r="D151" s="20">
        <v>11.45313896784171</v>
      </c>
      <c r="E151" s="20">
        <v>11.198343454702277</v>
      </c>
      <c r="F151" s="20">
        <v>11.21201291594323</v>
      </c>
      <c r="G151" s="20">
        <v>10.807567629847521</v>
      </c>
      <c r="H151" s="20">
        <v>10.182976765795631</v>
      </c>
      <c r="I151" s="20">
        <v>9.8274330610815657</v>
      </c>
      <c r="J151" s="20">
        <v>9.461731389682992</v>
      </c>
      <c r="K151" s="20">
        <v>9.95693981023547</v>
      </c>
      <c r="L151" s="20">
        <v>9.6218009698124476</v>
      </c>
      <c r="M151" s="20">
        <v>9.3819993191062352</v>
      </c>
      <c r="N151" s="20">
        <v>9.0923365438513422</v>
      </c>
      <c r="O151" s="20">
        <v>8.7325548793848107</v>
      </c>
      <c r="P151" s="20">
        <v>10.461538461538463</v>
      </c>
      <c r="Q151" s="20">
        <v>10.461538461538463</v>
      </c>
    </row>
    <row r="152" spans="1:17" ht="11.45" customHeight="1" x14ac:dyDescent="0.25">
      <c r="A152" s="62" t="s">
        <v>58</v>
      </c>
      <c r="B152" s="20">
        <v>31.026152208681353</v>
      </c>
      <c r="C152" s="20">
        <v>30.937280741489261</v>
      </c>
      <c r="D152" s="20">
        <v>30.0476991087404</v>
      </c>
      <c r="E152" s="20">
        <v>29.339313128945584</v>
      </c>
      <c r="F152" s="20">
        <v>29.340412380315868</v>
      </c>
      <c r="G152" s="20">
        <v>28.252159346089751</v>
      </c>
      <c r="H152" s="20">
        <v>26.591462155472051</v>
      </c>
      <c r="I152" s="20">
        <v>25.644390393708829</v>
      </c>
      <c r="J152" s="20">
        <v>24.672946885215836</v>
      </c>
      <c r="K152" s="20">
        <v>25.951789153133447</v>
      </c>
      <c r="L152" s="20">
        <v>25.066730470299824</v>
      </c>
      <c r="M152" s="20">
        <v>24.431408217517717</v>
      </c>
      <c r="N152" s="20">
        <v>23.668060801032528</v>
      </c>
      <c r="O152" s="20">
        <v>22.730435800562827</v>
      </c>
      <c r="P152" s="20">
        <v>27.229592888552737</v>
      </c>
      <c r="Q152" s="20">
        <v>27.224289376125437</v>
      </c>
    </row>
    <row r="153" spans="1:17" ht="11.45" customHeight="1" x14ac:dyDescent="0.25">
      <c r="A153" s="62" t="s">
        <v>57</v>
      </c>
      <c r="B153" s="20" t="s">
        <v>183</v>
      </c>
      <c r="C153" s="20">
        <v>30.937280741489257</v>
      </c>
      <c r="D153" s="20">
        <v>30.047699108740403</v>
      </c>
      <c r="E153" s="20">
        <v>29.339313128945584</v>
      </c>
      <c r="F153" s="20">
        <v>29.340412380315868</v>
      </c>
      <c r="G153" s="20">
        <v>28.252159346089751</v>
      </c>
      <c r="H153" s="20">
        <v>26.591462155472051</v>
      </c>
      <c r="I153" s="20">
        <v>25.644390393708829</v>
      </c>
      <c r="J153" s="20">
        <v>24.672946885215833</v>
      </c>
      <c r="K153" s="20">
        <v>25.951789153133447</v>
      </c>
      <c r="L153" s="20">
        <v>25.066730470299827</v>
      </c>
      <c r="M153" s="20">
        <v>24.431408217517717</v>
      </c>
      <c r="N153" s="20">
        <v>23.668060801032532</v>
      </c>
      <c r="O153" s="20">
        <v>22.730435800562827</v>
      </c>
      <c r="P153" s="20">
        <v>27.229592888552734</v>
      </c>
      <c r="Q153" s="20">
        <v>27.224289376125434</v>
      </c>
    </row>
    <row r="154" spans="1:17" ht="11.45" customHeight="1" x14ac:dyDescent="0.25">
      <c r="A154" s="62" t="s">
        <v>56</v>
      </c>
      <c r="B154" s="20" t="s">
        <v>183</v>
      </c>
      <c r="C154" s="20" t="s">
        <v>183</v>
      </c>
      <c r="D154" s="20" t="s">
        <v>183</v>
      </c>
      <c r="E154" s="20" t="s">
        <v>183</v>
      </c>
      <c r="F154" s="20" t="s">
        <v>183</v>
      </c>
      <c r="G154" s="20" t="s">
        <v>183</v>
      </c>
      <c r="H154" s="20" t="s">
        <v>183</v>
      </c>
      <c r="I154" s="20" t="s">
        <v>183</v>
      </c>
      <c r="J154" s="20" t="s">
        <v>183</v>
      </c>
      <c r="K154" s="20" t="s">
        <v>183</v>
      </c>
      <c r="L154" s="20" t="s">
        <v>183</v>
      </c>
      <c r="M154" s="20" t="s">
        <v>183</v>
      </c>
      <c r="N154" s="20" t="s">
        <v>183</v>
      </c>
      <c r="O154" s="20" t="s">
        <v>183</v>
      </c>
      <c r="P154" s="20" t="s">
        <v>183</v>
      </c>
      <c r="Q154" s="20" t="s">
        <v>183</v>
      </c>
    </row>
    <row r="155" spans="1:17" ht="11.45" customHeight="1" x14ac:dyDescent="0.25">
      <c r="A155" s="62" t="s">
        <v>55</v>
      </c>
      <c r="B155" s="20" t="s">
        <v>183</v>
      </c>
      <c r="C155" s="20" t="s">
        <v>183</v>
      </c>
      <c r="D155" s="20" t="s">
        <v>183</v>
      </c>
      <c r="E155" s="20" t="s">
        <v>183</v>
      </c>
      <c r="F155" s="20" t="s">
        <v>183</v>
      </c>
      <c r="G155" s="20" t="s">
        <v>183</v>
      </c>
      <c r="H155" s="20" t="s">
        <v>183</v>
      </c>
      <c r="I155" s="20" t="s">
        <v>183</v>
      </c>
      <c r="J155" s="20">
        <v>24.672946885215833</v>
      </c>
      <c r="K155" s="20">
        <v>25.951789153133443</v>
      </c>
      <c r="L155" s="20">
        <v>25.066730470299827</v>
      </c>
      <c r="M155" s="20">
        <v>24.431408217517717</v>
      </c>
      <c r="N155" s="20">
        <v>23.668060801032532</v>
      </c>
      <c r="O155" s="20">
        <v>22.730435800562827</v>
      </c>
      <c r="P155" s="20">
        <v>27.22959288855273</v>
      </c>
      <c r="Q155" s="20">
        <v>27.224289376125437</v>
      </c>
    </row>
    <row r="156" spans="1:17" ht="11.45" customHeight="1" x14ac:dyDescent="0.25">
      <c r="A156" s="25" t="s">
        <v>66</v>
      </c>
      <c r="B156" s="24">
        <f t="shared" ref="B156" si="183">IF(B19=0,0,B19/B46)</f>
        <v>1.9857435734870046</v>
      </c>
      <c r="C156" s="24">
        <f t="shared" ref="C156:Q156" si="184">IF(C19=0,0,C19/C46)</f>
        <v>2.0403444377621889</v>
      </c>
      <c r="D156" s="24">
        <f t="shared" si="184"/>
        <v>2.1452926674096116</v>
      </c>
      <c r="E156" s="24">
        <f t="shared" si="184"/>
        <v>2.210849231758008</v>
      </c>
      <c r="F156" s="24">
        <f t="shared" si="184"/>
        <v>2.2765754511803524</v>
      </c>
      <c r="G156" s="24">
        <f t="shared" si="184"/>
        <v>2.2430108628383865</v>
      </c>
      <c r="H156" s="24">
        <f t="shared" si="184"/>
        <v>2.1565143368665698</v>
      </c>
      <c r="I156" s="24">
        <f t="shared" si="184"/>
        <v>2.1471479887558989</v>
      </c>
      <c r="J156" s="24">
        <f t="shared" si="184"/>
        <v>2.0391344512022154</v>
      </c>
      <c r="K156" s="24">
        <f t="shared" si="184"/>
        <v>1.6353774573503219</v>
      </c>
      <c r="L156" s="24">
        <f t="shared" si="184"/>
        <v>1.6799498157550277</v>
      </c>
      <c r="M156" s="24">
        <f t="shared" si="184"/>
        <v>1.632403497118514</v>
      </c>
      <c r="N156" s="24">
        <f t="shared" si="184"/>
        <v>1.6602172955023904</v>
      </c>
      <c r="O156" s="24">
        <f t="shared" si="184"/>
        <v>1.602106764103912</v>
      </c>
      <c r="P156" s="24">
        <f t="shared" si="184"/>
        <v>1.6835501540152829</v>
      </c>
      <c r="Q156" s="24">
        <f t="shared" si="184"/>
        <v>1.7665172146405712</v>
      </c>
    </row>
    <row r="157" spans="1:17" ht="11.45" customHeight="1" x14ac:dyDescent="0.25">
      <c r="A157" s="23" t="s">
        <v>27</v>
      </c>
      <c r="B157" s="22">
        <f t="shared" ref="B157" si="185">IF(B20=0,0,B20/B47)</f>
        <v>0.43735554068274868</v>
      </c>
      <c r="C157" s="22">
        <f t="shared" ref="C157:Q157" si="186">IF(C20=0,0,C20/C47)</f>
        <v>0.43810043150403361</v>
      </c>
      <c r="D157" s="22">
        <f t="shared" si="186"/>
        <v>0.43884197977953443</v>
      </c>
      <c r="E157" s="22">
        <f t="shared" si="186"/>
        <v>0.4395881351240527</v>
      </c>
      <c r="F157" s="22">
        <f t="shared" si="186"/>
        <v>0.44036946903885832</v>
      </c>
      <c r="G157" s="22">
        <f t="shared" si="186"/>
        <v>0.44117010895016417</v>
      </c>
      <c r="H157" s="22">
        <f t="shared" si="186"/>
        <v>0.44190319435657627</v>
      </c>
      <c r="I157" s="22">
        <f t="shared" si="186"/>
        <v>0.44265862004338025</v>
      </c>
      <c r="J157" s="22">
        <f t="shared" si="186"/>
        <v>0.44359124686032986</v>
      </c>
      <c r="K157" s="22">
        <f t="shared" si="186"/>
        <v>0.44481809569688474</v>
      </c>
      <c r="L157" s="22">
        <f t="shared" si="186"/>
        <v>0.44686874559586576</v>
      </c>
      <c r="M157" s="22">
        <f t="shared" si="186"/>
        <v>0.44713053971308148</v>
      </c>
      <c r="N157" s="22">
        <f t="shared" si="186"/>
        <v>0.44918040884672361</v>
      </c>
      <c r="O157" s="22">
        <f t="shared" si="186"/>
        <v>0.44727108083692851</v>
      </c>
      <c r="P157" s="22">
        <f t="shared" si="186"/>
        <v>0.44695953149334472</v>
      </c>
      <c r="Q157" s="22">
        <f t="shared" si="186"/>
        <v>0.44899865018060015</v>
      </c>
    </row>
    <row r="158" spans="1:17" ht="11.45" customHeight="1" x14ac:dyDescent="0.25">
      <c r="A158" s="62" t="s">
        <v>59</v>
      </c>
      <c r="B158" s="70">
        <v>0.3507299102032802</v>
      </c>
      <c r="C158" s="70">
        <v>0.35118409751746144</v>
      </c>
      <c r="D158" s="70">
        <v>0.35167104321436116</v>
      </c>
      <c r="E158" s="70">
        <v>0.35215536889586568</v>
      </c>
      <c r="F158" s="70">
        <v>0.35267277179679535</v>
      </c>
      <c r="G158" s="70">
        <v>0.35317874636211583</v>
      </c>
      <c r="H158" s="70">
        <v>0.35366679920433913</v>
      </c>
      <c r="I158" s="70">
        <v>0.35420703030386264</v>
      </c>
      <c r="J158" s="70">
        <v>0.35493374790204923</v>
      </c>
      <c r="K158" s="70">
        <v>0.35580397471998426</v>
      </c>
      <c r="L158" s="70">
        <v>0.35671828053636973</v>
      </c>
      <c r="M158" s="70">
        <v>0.35700260412604601</v>
      </c>
      <c r="N158" s="70">
        <v>0.35790981162973268</v>
      </c>
      <c r="O158" s="70">
        <v>0.35709003443001724</v>
      </c>
      <c r="P158" s="70">
        <v>0.35755285227665451</v>
      </c>
      <c r="Q158" s="70">
        <v>0.35917714285714292</v>
      </c>
    </row>
    <row r="159" spans="1:17" ht="11.45" customHeight="1" x14ac:dyDescent="0.25">
      <c r="A159" s="62" t="s">
        <v>58</v>
      </c>
      <c r="B159" s="70">
        <v>0.43854730789246338</v>
      </c>
      <c r="C159" s="70">
        <v>0.43911521675372267</v>
      </c>
      <c r="D159" s="70">
        <v>0.43972408619500125</v>
      </c>
      <c r="E159" s="70">
        <v>0.44032967960915825</v>
      </c>
      <c r="F159" s="70">
        <v>0.44097663227186934</v>
      </c>
      <c r="G159" s="70">
        <v>0.44160929511877267</v>
      </c>
      <c r="H159" s="70">
        <v>0.44221954891760684</v>
      </c>
      <c r="I159" s="70">
        <v>0.44289504561020004</v>
      </c>
      <c r="J159" s="70">
        <v>0.44380372216446978</v>
      </c>
      <c r="K159" s="70">
        <v>0.44502017234812613</v>
      </c>
      <c r="L159" s="70">
        <v>0.44705251553987796</v>
      </c>
      <c r="M159" s="70">
        <v>0.44728876576303289</v>
      </c>
      <c r="N159" s="70">
        <v>0.44931869134515018</v>
      </c>
      <c r="O159" s="70">
        <v>0.44739830724060659</v>
      </c>
      <c r="P159" s="70">
        <v>0.447078610159927</v>
      </c>
      <c r="Q159" s="70">
        <v>0.44910959822392027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 t="s">
        <v>183</v>
      </c>
      <c r="F160" s="70" t="s">
        <v>183</v>
      </c>
      <c r="G160" s="70" t="s">
        <v>183</v>
      </c>
      <c r="H160" s="70" t="s">
        <v>183</v>
      </c>
      <c r="I160" s="70" t="s">
        <v>183</v>
      </c>
      <c r="J160" s="70" t="s">
        <v>183</v>
      </c>
      <c r="K160" s="70" t="s">
        <v>183</v>
      </c>
      <c r="L160" s="70" t="s">
        <v>183</v>
      </c>
      <c r="M160" s="70" t="s">
        <v>183</v>
      </c>
      <c r="N160" s="70" t="s">
        <v>183</v>
      </c>
      <c r="O160" s="70">
        <v>0.35786379523773015</v>
      </c>
      <c r="P160" s="70">
        <v>0.35830652014671865</v>
      </c>
      <c r="Q160" s="70">
        <v>0.35917714285714292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 t="s">
        <v>183</v>
      </c>
      <c r="L161" s="70" t="s">
        <v>183</v>
      </c>
      <c r="M161" s="70" t="s">
        <v>183</v>
      </c>
      <c r="N161" s="70" t="s">
        <v>183</v>
      </c>
      <c r="O161" s="70" t="s">
        <v>183</v>
      </c>
      <c r="P161" s="70" t="s">
        <v>183</v>
      </c>
      <c r="Q161" s="70" t="s">
        <v>183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 t="s">
        <v>183</v>
      </c>
      <c r="H162" s="70" t="s">
        <v>183</v>
      </c>
      <c r="I162" s="70" t="s">
        <v>183</v>
      </c>
      <c r="J162" s="70" t="s">
        <v>183</v>
      </c>
      <c r="K162" s="70" t="s">
        <v>183</v>
      </c>
      <c r="L162" s="70" t="s">
        <v>183</v>
      </c>
      <c r="M162" s="70">
        <v>0.45587718760059587</v>
      </c>
      <c r="N162" s="70">
        <v>0.45582459990354712</v>
      </c>
      <c r="O162" s="70">
        <v>0.45577709127231192</v>
      </c>
      <c r="P162" s="70">
        <v>0.45575025834181776</v>
      </c>
      <c r="Q162" s="70">
        <v>0.45569759229534512</v>
      </c>
    </row>
    <row r="163" spans="1:17" ht="11.45" customHeight="1" x14ac:dyDescent="0.25">
      <c r="A163" s="19" t="s">
        <v>24</v>
      </c>
      <c r="B163" s="21">
        <f t="shared" ref="B163" si="187">IF(B26=0,0,B26/B53)</f>
        <v>4.9669899269396209</v>
      </c>
      <c r="C163" s="21">
        <f t="shared" ref="C163:Q163" si="188">IF(C26=0,0,C26/C53)</f>
        <v>5.2985330559110126</v>
      </c>
      <c r="D163" s="21">
        <f t="shared" si="188"/>
        <v>5.4047148061507624</v>
      </c>
      <c r="E163" s="21">
        <f t="shared" si="188"/>
        <v>5.647401951530437</v>
      </c>
      <c r="F163" s="21">
        <f t="shared" si="188"/>
        <v>5.7207390015542767</v>
      </c>
      <c r="G163" s="21">
        <f t="shared" si="188"/>
        <v>5.556314745948427</v>
      </c>
      <c r="H163" s="21">
        <f t="shared" si="188"/>
        <v>5.5436435661551009</v>
      </c>
      <c r="I163" s="21">
        <f t="shared" si="188"/>
        <v>5.5313210040994649</v>
      </c>
      <c r="J163" s="21">
        <f t="shared" si="188"/>
        <v>5.4872156559376108</v>
      </c>
      <c r="K163" s="21">
        <f t="shared" si="188"/>
        <v>5.166019516109456</v>
      </c>
      <c r="L163" s="21">
        <f t="shared" si="188"/>
        <v>5.2447950744706766</v>
      </c>
      <c r="M163" s="21">
        <f t="shared" si="188"/>
        <v>5.1622268558719551</v>
      </c>
      <c r="N163" s="21">
        <f t="shared" si="188"/>
        <v>5.1529017944825846</v>
      </c>
      <c r="O163" s="21">
        <f t="shared" si="188"/>
        <v>5.0823852928305344</v>
      </c>
      <c r="P163" s="21">
        <f t="shared" si="188"/>
        <v>5.2563585490743279</v>
      </c>
      <c r="Q163" s="21">
        <f t="shared" si="188"/>
        <v>5.3517748027213949</v>
      </c>
    </row>
    <row r="164" spans="1:17" ht="11.45" customHeight="1" x14ac:dyDescent="0.25">
      <c r="A164" s="17" t="s">
        <v>23</v>
      </c>
      <c r="B164" s="20">
        <f t="shared" ref="B164" si="189">IF(B27=0,0,B27/B54)</f>
        <v>4.5458015267175576</v>
      </c>
      <c r="C164" s="20">
        <f t="shared" ref="C164:Q164" si="190">IF(C27=0,0,C27/C54)</f>
        <v>4.875467664350615</v>
      </c>
      <c r="D164" s="20">
        <f t="shared" si="190"/>
        <v>5.0168302945301546</v>
      </c>
      <c r="E164" s="20">
        <f t="shared" si="190"/>
        <v>5.2856510186005314</v>
      </c>
      <c r="F164" s="20">
        <f t="shared" si="190"/>
        <v>5.3462783171521036</v>
      </c>
      <c r="G164" s="20">
        <f t="shared" si="190"/>
        <v>5.1942793462109957</v>
      </c>
      <c r="H164" s="20">
        <f t="shared" si="190"/>
        <v>5.1650485436893208</v>
      </c>
      <c r="I164" s="20">
        <f t="shared" si="190"/>
        <v>5.1400071250445318</v>
      </c>
      <c r="J164" s="20">
        <f t="shared" si="190"/>
        <v>5.1196449247394824</v>
      </c>
      <c r="K164" s="20">
        <f t="shared" si="190"/>
        <v>4.7023875624652973</v>
      </c>
      <c r="L164" s="20">
        <f t="shared" si="190"/>
        <v>4.7274295572167917</v>
      </c>
      <c r="M164" s="20">
        <f t="shared" si="190"/>
        <v>4.5604395604395602</v>
      </c>
      <c r="N164" s="20">
        <f t="shared" si="190"/>
        <v>4.605214152700186</v>
      </c>
      <c r="O164" s="20">
        <f t="shared" si="190"/>
        <v>4.5412208936438008</v>
      </c>
      <c r="P164" s="20">
        <f t="shared" si="190"/>
        <v>4.7496917385943282</v>
      </c>
      <c r="Q164" s="20">
        <f t="shared" si="190"/>
        <v>4.7930821494749845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13.913692746975427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13.963308820051854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19941.538310749962</v>
      </c>
      <c r="C167" s="68">
        <f t="shared" ref="C167:Q167" si="194">IF(C30=0,"",C30*1000000/C84)</f>
        <v>19985.345595965966</v>
      </c>
      <c r="D167" s="68">
        <f t="shared" si="194"/>
        <v>19925.441906568947</v>
      </c>
      <c r="E167" s="68">
        <f t="shared" si="194"/>
        <v>19617.305857788397</v>
      </c>
      <c r="F167" s="68">
        <f t="shared" si="194"/>
        <v>19920.250789353096</v>
      </c>
      <c r="G167" s="68">
        <f t="shared" si="194"/>
        <v>20664.286841502315</v>
      </c>
      <c r="H167" s="68">
        <f t="shared" si="194"/>
        <v>19459.530701339605</v>
      </c>
      <c r="I167" s="68">
        <f t="shared" si="194"/>
        <v>19546.22309174508</v>
      </c>
      <c r="J167" s="68">
        <f t="shared" si="194"/>
        <v>18534.927150057985</v>
      </c>
      <c r="K167" s="68">
        <f t="shared" si="194"/>
        <v>18167.00127440249</v>
      </c>
      <c r="L167" s="68">
        <f t="shared" si="194"/>
        <v>18187.30533095606</v>
      </c>
      <c r="M167" s="68">
        <f t="shared" si="194"/>
        <v>17621.096879363518</v>
      </c>
      <c r="N167" s="68">
        <f t="shared" si="194"/>
        <v>17095.713078113084</v>
      </c>
      <c r="O167" s="68">
        <f t="shared" si="194"/>
        <v>17005.506130509781</v>
      </c>
      <c r="P167" s="68">
        <f t="shared" si="194"/>
        <v>16553.359017052622</v>
      </c>
      <c r="Q167" s="68">
        <f t="shared" si="194"/>
        <v>17272.560460130415</v>
      </c>
    </row>
    <row r="168" spans="1:17" ht="11.45" customHeight="1" x14ac:dyDescent="0.25">
      <c r="A168" s="25" t="s">
        <v>39</v>
      </c>
      <c r="B168" s="66">
        <f t="shared" si="193"/>
        <v>19082.997015478169</v>
      </c>
      <c r="C168" s="66">
        <f t="shared" ref="C168:Q168" si="195">IF(C31=0,"",C31*1000000/C85)</f>
        <v>19257.478365162526</v>
      </c>
      <c r="D168" s="66">
        <f t="shared" si="195"/>
        <v>19049.639807932261</v>
      </c>
      <c r="E168" s="66">
        <f t="shared" si="195"/>
        <v>18658.037011660832</v>
      </c>
      <c r="F168" s="66">
        <f t="shared" si="195"/>
        <v>18937.802292152206</v>
      </c>
      <c r="G168" s="66">
        <f t="shared" si="195"/>
        <v>19828.684439432436</v>
      </c>
      <c r="H168" s="66">
        <f t="shared" si="195"/>
        <v>18629.690859319046</v>
      </c>
      <c r="I168" s="66">
        <f t="shared" si="195"/>
        <v>18792.637675522496</v>
      </c>
      <c r="J168" s="66">
        <f t="shared" si="195"/>
        <v>17594.205979204173</v>
      </c>
      <c r="K168" s="66">
        <f t="shared" si="195"/>
        <v>17512.158055872795</v>
      </c>
      <c r="L168" s="66">
        <f t="shared" si="195"/>
        <v>17601.059618995328</v>
      </c>
      <c r="M168" s="66">
        <f t="shared" si="195"/>
        <v>16985.798577944974</v>
      </c>
      <c r="N168" s="66">
        <f t="shared" si="195"/>
        <v>16451.625548437136</v>
      </c>
      <c r="O168" s="66">
        <f t="shared" si="195"/>
        <v>16298.656604893979</v>
      </c>
      <c r="P168" s="66">
        <f t="shared" si="195"/>
        <v>15816.635669766347</v>
      </c>
      <c r="Q168" s="66">
        <f t="shared" si="195"/>
        <v>16759.703368848379</v>
      </c>
    </row>
    <row r="169" spans="1:17" ht="11.45" customHeight="1" x14ac:dyDescent="0.25">
      <c r="A169" s="23" t="s">
        <v>30</v>
      </c>
      <c r="B169" s="65">
        <f t="shared" si="193"/>
        <v>3540.6241267375694</v>
      </c>
      <c r="C169" s="65">
        <f t="shared" ref="C169:Q169" si="196">IF(C32=0,"",C32*1000000/C86)</f>
        <v>3570.5642606317356</v>
      </c>
      <c r="D169" s="65">
        <f t="shared" si="196"/>
        <v>3550.3660444072616</v>
      </c>
      <c r="E169" s="65">
        <f t="shared" si="196"/>
        <v>3602.034026367282</v>
      </c>
      <c r="F169" s="65">
        <f t="shared" si="196"/>
        <v>3505.2924993565316</v>
      </c>
      <c r="G169" s="65">
        <f t="shared" si="196"/>
        <v>4366.1101643415395</v>
      </c>
      <c r="H169" s="65">
        <f t="shared" si="196"/>
        <v>4227.634110758092</v>
      </c>
      <c r="I169" s="65">
        <f t="shared" si="196"/>
        <v>4015.3506134283834</v>
      </c>
      <c r="J169" s="65">
        <f t="shared" si="196"/>
        <v>4039.5072028135005</v>
      </c>
      <c r="K169" s="65">
        <f t="shared" si="196"/>
        <v>3698.5495510066735</v>
      </c>
      <c r="L169" s="65">
        <f t="shared" si="196"/>
        <v>3357.1280478759463</v>
      </c>
      <c r="M169" s="65">
        <f t="shared" si="196"/>
        <v>3213.4355694057185</v>
      </c>
      <c r="N169" s="65">
        <f t="shared" si="196"/>
        <v>3019.4268785962513</v>
      </c>
      <c r="O169" s="65">
        <f t="shared" si="196"/>
        <v>2878.2825770457353</v>
      </c>
      <c r="P169" s="65">
        <f t="shared" si="196"/>
        <v>3324.3678922893132</v>
      </c>
      <c r="Q169" s="65">
        <f t="shared" si="196"/>
        <v>3133.9459574688431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19389.846019309738</v>
      </c>
      <c r="C170" s="63">
        <f t="shared" ref="C170:Q170" si="198">IF(C33=0,"",C33*1000000/C87)</f>
        <v>19571.744182136466</v>
      </c>
      <c r="D170" s="63">
        <f t="shared" si="198"/>
        <v>19343.311707026896</v>
      </c>
      <c r="E170" s="63">
        <f t="shared" si="198"/>
        <v>18941.397810028051</v>
      </c>
      <c r="F170" s="63">
        <f t="shared" si="198"/>
        <v>19214.854977507894</v>
      </c>
      <c r="G170" s="63">
        <f t="shared" si="198"/>
        <v>20088.051209772006</v>
      </c>
      <c r="H170" s="63">
        <f t="shared" si="198"/>
        <v>18831.911261445868</v>
      </c>
      <c r="I170" s="63">
        <f t="shared" si="198"/>
        <v>19013.102865410106</v>
      </c>
      <c r="J170" s="63">
        <f t="shared" si="198"/>
        <v>17780.591967660781</v>
      </c>
      <c r="K170" s="63">
        <f t="shared" si="198"/>
        <v>17705.861885582483</v>
      </c>
      <c r="L170" s="63">
        <f t="shared" si="198"/>
        <v>17797.320142139575</v>
      </c>
      <c r="M170" s="63">
        <f t="shared" si="198"/>
        <v>17153.193591297033</v>
      </c>
      <c r="N170" s="63">
        <f t="shared" si="198"/>
        <v>16601.319786604221</v>
      </c>
      <c r="O170" s="63">
        <f t="shared" si="198"/>
        <v>16449.239833203486</v>
      </c>
      <c r="P170" s="63">
        <f t="shared" si="198"/>
        <v>15938.767182505517</v>
      </c>
      <c r="Q170" s="63">
        <f t="shared" si="198"/>
        <v>16900.53850729881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19149.94039171654</v>
      </c>
      <c r="C171" s="64">
        <f t="shared" ref="C171:Q171" si="200">IF(C34=0,"",C34*1000000/C88)</f>
        <v>19358.329886222295</v>
      </c>
      <c r="D171" s="64">
        <f t="shared" si="200"/>
        <v>19101.403799957334</v>
      </c>
      <c r="E171" s="64">
        <f t="shared" si="200"/>
        <v>18561.487515494358</v>
      </c>
      <c r="F171" s="64">
        <f t="shared" si="200"/>
        <v>18717.165519498412</v>
      </c>
      <c r="G171" s="64">
        <f t="shared" si="200"/>
        <v>19646.529089008607</v>
      </c>
      <c r="H171" s="64">
        <f t="shared" si="200"/>
        <v>18525.58108710196</v>
      </c>
      <c r="I171" s="64">
        <f t="shared" si="200"/>
        <v>18558.564023908526</v>
      </c>
      <c r="J171" s="64">
        <f t="shared" si="200"/>
        <v>17119.664044556135</v>
      </c>
      <c r="K171" s="64">
        <f t="shared" si="200"/>
        <v>16799.326672310184</v>
      </c>
      <c r="L171" s="64">
        <f t="shared" si="200"/>
        <v>16686.287180360036</v>
      </c>
      <c r="M171" s="64">
        <f t="shared" si="200"/>
        <v>15708.626490683966</v>
      </c>
      <c r="N171" s="64">
        <f t="shared" si="200"/>
        <v>15400.5614621891</v>
      </c>
      <c r="O171" s="64">
        <f t="shared" si="200"/>
        <v>14903.946978523269</v>
      </c>
      <c r="P171" s="64">
        <f t="shared" si="200"/>
        <v>14049.995723533277</v>
      </c>
      <c r="Q171" s="64">
        <f t="shared" si="200"/>
        <v>14449.884130193874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21053.373976015566</v>
      </c>
      <c r="C172" s="64">
        <f t="shared" ref="C172:Q172" si="202">IF(C35=0,"",C35*1000000/C89)</f>
        <v>21078.611867214451</v>
      </c>
      <c r="D172" s="64">
        <f t="shared" si="202"/>
        <v>20978.38305812185</v>
      </c>
      <c r="E172" s="64">
        <f t="shared" si="202"/>
        <v>21404.683094073418</v>
      </c>
      <c r="F172" s="64">
        <f t="shared" si="202"/>
        <v>22291.894424295479</v>
      </c>
      <c r="G172" s="64">
        <f t="shared" si="202"/>
        <v>22228.816334920033</v>
      </c>
      <c r="H172" s="64">
        <f t="shared" si="202"/>
        <v>20255.548889546008</v>
      </c>
      <c r="I172" s="64">
        <f t="shared" si="202"/>
        <v>21095.24005279057</v>
      </c>
      <c r="J172" s="64">
        <f t="shared" si="202"/>
        <v>20230.343897674768</v>
      </c>
      <c r="K172" s="64">
        <f t="shared" si="202"/>
        <v>20638.010456660573</v>
      </c>
      <c r="L172" s="64">
        <f t="shared" si="202"/>
        <v>20791.560452919653</v>
      </c>
      <c r="M172" s="64">
        <f t="shared" si="202"/>
        <v>20348.551998742423</v>
      </c>
      <c r="N172" s="64">
        <f t="shared" si="202"/>
        <v>18893.50655118336</v>
      </c>
      <c r="O172" s="64">
        <f t="shared" si="202"/>
        <v>19008.385730764912</v>
      </c>
      <c r="P172" s="64">
        <f t="shared" si="202"/>
        <v>18628.936264767228</v>
      </c>
      <c r="Q172" s="64">
        <f t="shared" si="202"/>
        <v>19917.927842537258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16709.026965091711</v>
      </c>
      <c r="C173" s="64">
        <f t="shared" ref="C173:Q173" si="204">IF(C36=0,"",C36*1000000/C90)</f>
        <v>16729.057037471779</v>
      </c>
      <c r="D173" s="64">
        <f t="shared" si="204"/>
        <v>16649.510363588761</v>
      </c>
      <c r="E173" s="64">
        <f t="shared" si="204"/>
        <v>16987.843725455084</v>
      </c>
      <c r="F173" s="64">
        <f t="shared" si="204"/>
        <v>17691.979701821805</v>
      </c>
      <c r="G173" s="64">
        <f t="shared" si="204"/>
        <v>17641.917726127005</v>
      </c>
      <c r="H173" s="64">
        <f t="shared" si="204"/>
        <v>16168.651200559918</v>
      </c>
      <c r="I173" s="64">
        <f t="shared" si="204"/>
        <v>17007.309753403064</v>
      </c>
      <c r="J173" s="64">
        <f t="shared" si="204"/>
        <v>16473.11722771835</v>
      </c>
      <c r="K173" s="64">
        <f t="shared" si="204"/>
        <v>16973.12171222693</v>
      </c>
      <c r="L173" s="64">
        <f t="shared" si="204"/>
        <v>17270.398411928505</v>
      </c>
      <c r="M173" s="64">
        <f t="shared" si="204"/>
        <v>17071.439968591891</v>
      </c>
      <c r="N173" s="64">
        <f t="shared" si="204"/>
        <v>16009.235277955135</v>
      </c>
      <c r="O173" s="64">
        <f t="shared" si="204"/>
        <v>16267.642842237223</v>
      </c>
      <c r="P173" s="64">
        <f t="shared" si="204"/>
        <v>16102.333719349324</v>
      </c>
      <c r="Q173" s="64">
        <f t="shared" si="204"/>
        <v>17388.667164119826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 t="str">
        <f t="shared" si="206"/>
        <v/>
      </c>
      <c r="M174" s="64" t="str">
        <f t="shared" si="206"/>
        <v/>
      </c>
      <c r="N174" s="64" t="str">
        <f t="shared" si="206"/>
        <v/>
      </c>
      <c r="O174" s="64" t="str">
        <f t="shared" si="206"/>
        <v/>
      </c>
      <c r="P174" s="64">
        <f t="shared" si="206"/>
        <v>17534.363347536058</v>
      </c>
      <c r="Q174" s="64">
        <f t="shared" si="206"/>
        <v>18563.817987394181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 t="str">
        <f t="shared" si="208"/>
        <v/>
      </c>
      <c r="P175" s="64">
        <f t="shared" si="208"/>
        <v>14561.857415508908</v>
      </c>
      <c r="Q175" s="64">
        <f t="shared" si="208"/>
        <v>14976.314335958577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17480.758734459498</v>
      </c>
      <c r="M176" s="64">
        <f t="shared" si="210"/>
        <v>17533.610464894322</v>
      </c>
      <c r="N176" s="64">
        <f t="shared" si="210"/>
        <v>17550.982645472035</v>
      </c>
      <c r="O176" s="64">
        <f t="shared" si="210"/>
        <v>17579.770439421114</v>
      </c>
      <c r="P176" s="64">
        <f t="shared" si="210"/>
        <v>17631.710844017332</v>
      </c>
      <c r="Q176" s="64">
        <f t="shared" si="210"/>
        <v>17656.469295727828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27531.361304210022</v>
      </c>
      <c r="C177" s="63">
        <f t="shared" ref="C177:Q177" si="212">IF(C40=0,"",C40*1000000/C94)</f>
        <v>28129.399529309416</v>
      </c>
      <c r="D177" s="63">
        <f t="shared" si="212"/>
        <v>28709.055437178533</v>
      </c>
      <c r="E177" s="63">
        <f t="shared" si="212"/>
        <v>29349.499602940818</v>
      </c>
      <c r="F177" s="63">
        <f t="shared" si="212"/>
        <v>29978.413231567603</v>
      </c>
      <c r="G177" s="63">
        <f t="shared" si="212"/>
        <v>30624.371037742654</v>
      </c>
      <c r="H177" s="63">
        <f t="shared" si="212"/>
        <v>31328.293304900519</v>
      </c>
      <c r="I177" s="63">
        <f t="shared" si="212"/>
        <v>32041.826053708995</v>
      </c>
      <c r="J177" s="63">
        <f t="shared" si="212"/>
        <v>32773.650241116098</v>
      </c>
      <c r="K177" s="63">
        <f t="shared" si="212"/>
        <v>33398.366209755688</v>
      </c>
      <c r="L177" s="63">
        <f t="shared" si="212"/>
        <v>34011.502445583865</v>
      </c>
      <c r="M177" s="63">
        <f t="shared" si="212"/>
        <v>34697.918771468983</v>
      </c>
      <c r="N177" s="63">
        <f t="shared" si="212"/>
        <v>34522.290831208389</v>
      </c>
      <c r="O177" s="63">
        <f t="shared" si="212"/>
        <v>35266.305741475066</v>
      </c>
      <c r="P177" s="63">
        <f t="shared" si="212"/>
        <v>36029.976940814755</v>
      </c>
      <c r="Q177" s="63">
        <f t="shared" si="212"/>
        <v>36397.058823529405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25322.163518661026</v>
      </c>
      <c r="C178" s="67">
        <f t="shared" ref="C178:Q178" si="214">IF(C41=0,"",C41*1000000/C95)</f>
        <v>25392.183714621529</v>
      </c>
      <c r="D178" s="67">
        <f t="shared" si="214"/>
        <v>25433.213931974005</v>
      </c>
      <c r="E178" s="67">
        <f t="shared" si="214"/>
        <v>25518.900563221152</v>
      </c>
      <c r="F178" s="67">
        <f t="shared" si="214"/>
        <v>25581.742644410249</v>
      </c>
      <c r="G178" s="67">
        <f t="shared" si="214"/>
        <v>25647.876677287055</v>
      </c>
      <c r="H178" s="67">
        <f t="shared" si="214"/>
        <v>25752.196713731963</v>
      </c>
      <c r="I178" s="67">
        <f t="shared" si="214"/>
        <v>26906.533794996441</v>
      </c>
      <c r="J178" s="67">
        <f t="shared" si="214"/>
        <v>28114.451314262042</v>
      </c>
      <c r="K178" s="67">
        <f t="shared" si="214"/>
        <v>28115.115279213431</v>
      </c>
      <c r="L178" s="67">
        <f t="shared" si="214"/>
        <v>28095.406578361213</v>
      </c>
      <c r="M178" s="67">
        <f t="shared" si="214"/>
        <v>28128.504244339041</v>
      </c>
      <c r="N178" s="67">
        <f t="shared" si="214"/>
        <v>27430.419980795417</v>
      </c>
      <c r="O178" s="67">
        <f t="shared" si="214"/>
        <v>27501.454580931535</v>
      </c>
      <c r="P178" s="67">
        <f t="shared" si="214"/>
        <v>27575.583419592713</v>
      </c>
      <c r="Q178" s="67">
        <f t="shared" si="214"/>
        <v>27324.168797953967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27577.021703985603</v>
      </c>
      <c r="C179" s="67">
        <f t="shared" ref="C179:Q179" si="216">IF(C42=0,"",C42*1000000/C96)</f>
        <v>28181.320292548131</v>
      </c>
      <c r="D179" s="67">
        <f t="shared" si="216"/>
        <v>28765.081721643986</v>
      </c>
      <c r="E179" s="67">
        <f t="shared" si="216"/>
        <v>29406.086301808085</v>
      </c>
      <c r="F179" s="67">
        <f t="shared" si="216"/>
        <v>30034.335194587158</v>
      </c>
      <c r="G179" s="67">
        <f t="shared" si="216"/>
        <v>30678.33554786177</v>
      </c>
      <c r="H179" s="67">
        <f t="shared" si="216"/>
        <v>31377.973279959802</v>
      </c>
      <c r="I179" s="67">
        <f t="shared" si="216"/>
        <v>32079.441499893688</v>
      </c>
      <c r="J179" s="67">
        <f t="shared" si="216"/>
        <v>32800.221490233715</v>
      </c>
      <c r="K179" s="67">
        <f t="shared" si="216"/>
        <v>33424.147409368947</v>
      </c>
      <c r="L179" s="67">
        <f t="shared" si="216"/>
        <v>34035.552081480797</v>
      </c>
      <c r="M179" s="67">
        <f t="shared" si="216"/>
        <v>34719.377867501171</v>
      </c>
      <c r="N179" s="67">
        <f t="shared" si="216"/>
        <v>34540.240052829147</v>
      </c>
      <c r="O179" s="67">
        <f t="shared" si="216"/>
        <v>35285.520350975894</v>
      </c>
      <c r="P179" s="67">
        <f t="shared" si="216"/>
        <v>36050.390019906619</v>
      </c>
      <c r="Q179" s="67">
        <f t="shared" si="216"/>
        <v>36415.459551748536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>
        <f t="shared" ref="C180:Q180" si="218">IF(C43=0,"",C43*1000000/C97)</f>
        <v>15565.718189283811</v>
      </c>
      <c r="D180" s="67">
        <f t="shared" si="218"/>
        <v>15951.417951760899</v>
      </c>
      <c r="E180" s="67">
        <f t="shared" si="218"/>
        <v>16379.379712469847</v>
      </c>
      <c r="F180" s="67">
        <f t="shared" si="218"/>
        <v>16801.458353122103</v>
      </c>
      <c r="G180" s="67">
        <f t="shared" si="218"/>
        <v>17236.823047363643</v>
      </c>
      <c r="H180" s="67">
        <f t="shared" si="218"/>
        <v>17713.349553326228</v>
      </c>
      <c r="I180" s="67">
        <f t="shared" si="218"/>
        <v>18198.572358076122</v>
      </c>
      <c r="J180" s="67">
        <f t="shared" si="218"/>
        <v>18698.483576349368</v>
      </c>
      <c r="K180" s="67">
        <f t="shared" si="218"/>
        <v>19127.000822660666</v>
      </c>
      <c r="L180" s="67">
        <f t="shared" si="218"/>
        <v>19569.510290157374</v>
      </c>
      <c r="M180" s="67">
        <f t="shared" si="218"/>
        <v>20246.869980948934</v>
      </c>
      <c r="N180" s="67">
        <f t="shared" si="218"/>
        <v>20327.226035720432</v>
      </c>
      <c r="O180" s="67">
        <f t="shared" si="218"/>
        <v>21064.703744169088</v>
      </c>
      <c r="P180" s="67">
        <f t="shared" si="218"/>
        <v>21831.570563681595</v>
      </c>
      <c r="Q180" s="67">
        <f t="shared" si="218"/>
        <v>22321.971692866875</v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 t="str">
        <f t="shared" si="220"/>
        <v/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>
        <f t="shared" si="222"/>
        <v>40989.735413493996</v>
      </c>
      <c r="K182" s="67">
        <f t="shared" si="222"/>
        <v>41028.452376427857</v>
      </c>
      <c r="L182" s="67">
        <f t="shared" si="222"/>
        <v>41065.788407088236</v>
      </c>
      <c r="M182" s="67">
        <f t="shared" si="222"/>
        <v>41106.835545522692</v>
      </c>
      <c r="N182" s="67">
        <f t="shared" si="222"/>
        <v>41117.266661452471</v>
      </c>
      <c r="O182" s="67">
        <f t="shared" si="222"/>
        <v>41161.126738930063</v>
      </c>
      <c r="P182" s="67">
        <f t="shared" si="222"/>
        <v>41205.240695462518</v>
      </c>
      <c r="Q182" s="67">
        <f t="shared" si="222"/>
        <v>41226.130216178572</v>
      </c>
    </row>
    <row r="183" spans="1:17" ht="11.45" customHeight="1" x14ac:dyDescent="0.25">
      <c r="A183" s="25" t="s">
        <v>18</v>
      </c>
      <c r="B183" s="66">
        <f t="shared" si="221"/>
        <v>25191.677832067642</v>
      </c>
      <c r="C183" s="66">
        <f t="shared" ref="C183:Q183" si="223">IF(C46=0,"",C46*1000000/C100)</f>
        <v>24274.309632901935</v>
      </c>
      <c r="D183" s="66">
        <f t="shared" si="223"/>
        <v>25017.158420088232</v>
      </c>
      <c r="E183" s="66">
        <f t="shared" si="223"/>
        <v>25093.222645991489</v>
      </c>
      <c r="F183" s="66">
        <f t="shared" si="223"/>
        <v>25372.700889255048</v>
      </c>
      <c r="G183" s="66">
        <f t="shared" si="223"/>
        <v>25159.149325145754</v>
      </c>
      <c r="H183" s="66">
        <f t="shared" si="223"/>
        <v>24077.1960761685</v>
      </c>
      <c r="I183" s="66">
        <f t="shared" si="223"/>
        <v>23433.484319188141</v>
      </c>
      <c r="J183" s="66">
        <f t="shared" si="223"/>
        <v>23932.450162867706</v>
      </c>
      <c r="K183" s="66">
        <f t="shared" si="223"/>
        <v>22040.02731195177</v>
      </c>
      <c r="L183" s="66">
        <f t="shared" si="223"/>
        <v>21715.326752845089</v>
      </c>
      <c r="M183" s="66">
        <f t="shared" si="223"/>
        <v>21578.540574296778</v>
      </c>
      <c r="N183" s="66">
        <f t="shared" si="223"/>
        <v>21196.28190579146</v>
      </c>
      <c r="O183" s="66">
        <f t="shared" si="223"/>
        <v>21587.178510894657</v>
      </c>
      <c r="P183" s="66">
        <f t="shared" si="223"/>
        <v>21442.43896105911</v>
      </c>
      <c r="Q183" s="66">
        <f t="shared" si="223"/>
        <v>20771.510748684796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23501.0591459026</v>
      </c>
      <c r="C184" s="65">
        <f t="shared" ref="C184:Q184" si="225">IF(C47=0,"",C47*1000000/C101)</f>
        <v>23387.648785721783</v>
      </c>
      <c r="D184" s="65">
        <f t="shared" si="225"/>
        <v>23254.686930680324</v>
      </c>
      <c r="E184" s="65">
        <f t="shared" si="225"/>
        <v>23125.186506650167</v>
      </c>
      <c r="F184" s="65">
        <f t="shared" si="225"/>
        <v>22984.510820356525</v>
      </c>
      <c r="G184" s="65">
        <f t="shared" si="225"/>
        <v>22855.607819952271</v>
      </c>
      <c r="H184" s="65">
        <f t="shared" si="225"/>
        <v>22723.979560321539</v>
      </c>
      <c r="I184" s="65">
        <f t="shared" si="225"/>
        <v>22567.796430904054</v>
      </c>
      <c r="J184" s="65">
        <f t="shared" si="225"/>
        <v>22342.687265761477</v>
      </c>
      <c r="K184" s="65">
        <f t="shared" si="225"/>
        <v>22041.366304063125</v>
      </c>
      <c r="L184" s="65">
        <f t="shared" si="225"/>
        <v>21549.693998490951</v>
      </c>
      <c r="M184" s="65">
        <f t="shared" si="225"/>
        <v>21496.412553947648</v>
      </c>
      <c r="N184" s="65">
        <f t="shared" si="225"/>
        <v>21018.478835502363</v>
      </c>
      <c r="O184" s="65">
        <f t="shared" si="225"/>
        <v>21474.394686807438</v>
      </c>
      <c r="P184" s="65">
        <f t="shared" si="225"/>
        <v>21551.642880617575</v>
      </c>
      <c r="Q184" s="65">
        <f t="shared" si="225"/>
        <v>21069.821900243634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13107.96150512585</v>
      </c>
      <c r="C185" s="64">
        <f t="shared" ref="C185:Q185" si="227">IF(C48=0,"",C48*1000000/C102)</f>
        <v>13023.417664742057</v>
      </c>
      <c r="D185" s="64">
        <f t="shared" si="227"/>
        <v>12933.50182729301</v>
      </c>
      <c r="E185" s="64">
        <f t="shared" si="227"/>
        <v>12844.807727211948</v>
      </c>
      <c r="F185" s="64">
        <f t="shared" si="227"/>
        <v>12750.861305719933</v>
      </c>
      <c r="G185" s="64">
        <f t="shared" si="227"/>
        <v>12659.786283667856</v>
      </c>
      <c r="H185" s="64">
        <f t="shared" si="227"/>
        <v>12572.675825391818</v>
      </c>
      <c r="I185" s="64">
        <f t="shared" si="227"/>
        <v>12477.089587471588</v>
      </c>
      <c r="J185" s="64">
        <f t="shared" si="227"/>
        <v>12349.878997171938</v>
      </c>
      <c r="K185" s="64">
        <f t="shared" si="227"/>
        <v>12199.589033998767</v>
      </c>
      <c r="L185" s="64">
        <f t="shared" si="227"/>
        <v>12044.044397257032</v>
      </c>
      <c r="M185" s="64">
        <f t="shared" si="227"/>
        <v>11996.160212135184</v>
      </c>
      <c r="N185" s="64">
        <f t="shared" si="227"/>
        <v>11844.893402165864</v>
      </c>
      <c r="O185" s="64">
        <f t="shared" si="227"/>
        <v>11981.481638579546</v>
      </c>
      <c r="P185" s="64">
        <f t="shared" si="227"/>
        <v>11904.137736898905</v>
      </c>
      <c r="Q185" s="64">
        <f t="shared" si="227"/>
        <v>11637.393518706507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23760.241677409846</v>
      </c>
      <c r="C186" s="64">
        <f t="shared" ref="C186:Q186" si="229">IF(C49=0,"",C49*1000000/C103)</f>
        <v>23606.992670760737</v>
      </c>
      <c r="D186" s="64">
        <f t="shared" si="229"/>
        <v>23444.006074593166</v>
      </c>
      <c r="E186" s="64">
        <f t="shared" si="229"/>
        <v>23283.234069543993</v>
      </c>
      <c r="F186" s="64">
        <f t="shared" si="229"/>
        <v>23112.941405920807</v>
      </c>
      <c r="G186" s="64">
        <f t="shared" si="229"/>
        <v>22947.853605358792</v>
      </c>
      <c r="H186" s="64">
        <f t="shared" si="229"/>
        <v>22789.952200135776</v>
      </c>
      <c r="I186" s="64">
        <f t="shared" si="229"/>
        <v>22616.687111347492</v>
      </c>
      <c r="J186" s="64">
        <f t="shared" si="229"/>
        <v>22386.097910405475</v>
      </c>
      <c r="K186" s="64">
        <f t="shared" si="229"/>
        <v>22081.807144521201</v>
      </c>
      <c r="L186" s="64">
        <f t="shared" si="229"/>
        <v>21584.42012560763</v>
      </c>
      <c r="M186" s="64">
        <f t="shared" si="229"/>
        <v>21527.47771440287</v>
      </c>
      <c r="N186" s="64">
        <f t="shared" si="229"/>
        <v>21045.569089984423</v>
      </c>
      <c r="O186" s="64">
        <f t="shared" si="229"/>
        <v>21501.136563608768</v>
      </c>
      <c r="P186" s="64">
        <f t="shared" si="229"/>
        <v>21578.121775783864</v>
      </c>
      <c r="Q186" s="64">
        <f t="shared" si="229"/>
        <v>21094.605930255577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>
        <f t="shared" si="231"/>
        <v>14546.263276333297</v>
      </c>
      <c r="P187" s="64">
        <f t="shared" si="231"/>
        <v>14456.617989189244</v>
      </c>
      <c r="Q187" s="64">
        <f t="shared" si="231"/>
        <v>14282.255682048895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>
        <f t="shared" si="235"/>
        <v>14548.744109431063</v>
      </c>
      <c r="N189" s="64">
        <f t="shared" si="235"/>
        <v>14557.138363506567</v>
      </c>
      <c r="O189" s="64">
        <f t="shared" si="235"/>
        <v>14564.726874694144</v>
      </c>
      <c r="P189" s="64">
        <f t="shared" si="235"/>
        <v>14569.014972384954</v>
      </c>
      <c r="Q189" s="64">
        <f t="shared" si="235"/>
        <v>14577.435795850595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29241.932797905483</v>
      </c>
      <c r="C190" s="63">
        <f t="shared" ref="C190:Q190" si="237">IF(C53=0,"",C53*1000000/C107)</f>
        <v>26302.028685154281</v>
      </c>
      <c r="D190" s="63">
        <f t="shared" si="237"/>
        <v>29251.736261870981</v>
      </c>
      <c r="E190" s="63">
        <f t="shared" si="237"/>
        <v>30055.926665975003</v>
      </c>
      <c r="F190" s="63">
        <f t="shared" si="237"/>
        <v>31514.68979998065</v>
      </c>
      <c r="G190" s="63">
        <f t="shared" si="237"/>
        <v>30882.665392351169</v>
      </c>
      <c r="H190" s="63">
        <f t="shared" si="237"/>
        <v>27287.220400594535</v>
      </c>
      <c r="I190" s="63">
        <f t="shared" si="237"/>
        <v>25365.322934862419</v>
      </c>
      <c r="J190" s="63">
        <f t="shared" si="237"/>
        <v>28281.191414931844</v>
      </c>
      <c r="K190" s="63">
        <f t="shared" si="237"/>
        <v>22036.057444210699</v>
      </c>
      <c r="L190" s="63">
        <f t="shared" si="237"/>
        <v>22208.818185323158</v>
      </c>
      <c r="M190" s="63">
        <f t="shared" si="237"/>
        <v>21826.883442301645</v>
      </c>
      <c r="N190" s="63">
        <f t="shared" si="237"/>
        <v>21726.34382877863</v>
      </c>
      <c r="O190" s="63">
        <f t="shared" si="237"/>
        <v>21934.350332430564</v>
      </c>
      <c r="P190" s="63">
        <f t="shared" si="237"/>
        <v>21133.050710346874</v>
      </c>
      <c r="Q190" s="63">
        <f t="shared" si="237"/>
        <v>20000.922688778839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28365.942309179492</v>
      </c>
      <c r="C191" s="67">
        <f t="shared" ref="C191:Q191" si="239">IF(C54=0,"",C54*1000000/C108)</f>
        <v>25439.860767410872</v>
      </c>
      <c r="D191" s="67">
        <f t="shared" si="239"/>
        <v>28413.166493982626</v>
      </c>
      <c r="E191" s="67">
        <f t="shared" si="239"/>
        <v>29234.693216981497</v>
      </c>
      <c r="F191" s="67">
        <f t="shared" si="239"/>
        <v>30623.242446390745</v>
      </c>
      <c r="G191" s="67">
        <f t="shared" si="239"/>
        <v>30044.978180560051</v>
      </c>
      <c r="H191" s="67">
        <f t="shared" si="239"/>
        <v>26476.578411405295</v>
      </c>
      <c r="I191" s="67">
        <f t="shared" si="239"/>
        <v>24565.487546601787</v>
      </c>
      <c r="J191" s="67">
        <f t="shared" si="239"/>
        <v>27469.440115348323</v>
      </c>
      <c r="K191" s="67">
        <f t="shared" si="239"/>
        <v>21175.778953556732</v>
      </c>
      <c r="L191" s="67">
        <f t="shared" si="239"/>
        <v>21286.231884057972</v>
      </c>
      <c r="M191" s="67">
        <f t="shared" si="239"/>
        <v>20777.046310742418</v>
      </c>
      <c r="N191" s="67">
        <f t="shared" si="239"/>
        <v>20765.928924064501</v>
      </c>
      <c r="O191" s="67">
        <f t="shared" si="239"/>
        <v>20988.25767081853</v>
      </c>
      <c r="P191" s="67">
        <f t="shared" si="239"/>
        <v>20252.974889807334</v>
      </c>
      <c r="Q191" s="67">
        <f t="shared" si="239"/>
        <v>19049.748199745845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85000.000000000015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30572.337996554503</v>
      </c>
      <c r="C195" s="66">
        <f t="shared" ref="C195:Q195" si="243">IF(C4=0,"",C4*1000000/C85)</f>
        <v>30357.812612388352</v>
      </c>
      <c r="D195" s="66">
        <f t="shared" si="243"/>
        <v>29888.28320343958</v>
      </c>
      <c r="E195" s="66">
        <f t="shared" si="243"/>
        <v>30219.714594301608</v>
      </c>
      <c r="F195" s="66">
        <f t="shared" si="243"/>
        <v>31117.096710725735</v>
      </c>
      <c r="G195" s="66">
        <f t="shared" si="243"/>
        <v>30759.081427323606</v>
      </c>
      <c r="H195" s="66">
        <f t="shared" si="243"/>
        <v>28149.772218911035</v>
      </c>
      <c r="I195" s="66">
        <f t="shared" si="243"/>
        <v>29228.781344021612</v>
      </c>
      <c r="J195" s="66">
        <f t="shared" si="243"/>
        <v>28105.916516993926</v>
      </c>
      <c r="K195" s="66">
        <f t="shared" si="243"/>
        <v>28674.109930042581</v>
      </c>
      <c r="L195" s="66">
        <f t="shared" si="243"/>
        <v>28552.67596091966</v>
      </c>
      <c r="M195" s="66">
        <f t="shared" si="243"/>
        <v>27857.692517623993</v>
      </c>
      <c r="N195" s="66">
        <f t="shared" si="243"/>
        <v>27470.862368482034</v>
      </c>
      <c r="O195" s="66">
        <f t="shared" si="243"/>
        <v>27713.591452259901</v>
      </c>
      <c r="P195" s="66">
        <f t="shared" si="243"/>
        <v>27850.562749473676</v>
      </c>
      <c r="Q195" s="66">
        <f t="shared" si="243"/>
        <v>29796.827749679651</v>
      </c>
    </row>
    <row r="196" spans="1:17" ht="11.45" customHeight="1" x14ac:dyDescent="0.25">
      <c r="A196" s="23" t="s">
        <v>30</v>
      </c>
      <c r="B196" s="65">
        <f t="shared" si="242"/>
        <v>3911.4413744836011</v>
      </c>
      <c r="C196" s="65">
        <f t="shared" ref="C196:Q196" si="244">IF(C5=0,"",C5*1000000/C86)</f>
        <v>3944.4415468299221</v>
      </c>
      <c r="D196" s="65">
        <f t="shared" si="244"/>
        <v>3921.4468342174787</v>
      </c>
      <c r="E196" s="65">
        <f t="shared" si="244"/>
        <v>3980.1859582960419</v>
      </c>
      <c r="F196" s="65">
        <f t="shared" si="244"/>
        <v>3873.8069302648855</v>
      </c>
      <c r="G196" s="65">
        <f t="shared" si="244"/>
        <v>4820.7538232524776</v>
      </c>
      <c r="H196" s="65">
        <f t="shared" si="244"/>
        <v>4669.1603140378456</v>
      </c>
      <c r="I196" s="65">
        <f t="shared" si="244"/>
        <v>4441.8243305100614</v>
      </c>
      <c r="J196" s="65">
        <f t="shared" si="244"/>
        <v>4470.8982996436971</v>
      </c>
      <c r="K196" s="65">
        <f t="shared" si="244"/>
        <v>4095.4932036595601</v>
      </c>
      <c r="L196" s="65">
        <f t="shared" si="244"/>
        <v>3711.0424199513418</v>
      </c>
      <c r="M196" s="65">
        <f t="shared" si="244"/>
        <v>3549.089889988129</v>
      </c>
      <c r="N196" s="65">
        <f t="shared" si="244"/>
        <v>3328.6729438853513</v>
      </c>
      <c r="O196" s="65">
        <f t="shared" si="244"/>
        <v>3171.4967293537734</v>
      </c>
      <c r="P196" s="65">
        <f t="shared" si="244"/>
        <v>3664.3587188155307</v>
      </c>
      <c r="Q196" s="65">
        <f t="shared" si="244"/>
        <v>3454.5361657029102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26123.1884057971</v>
      </c>
      <c r="C197" s="63">
        <f t="shared" ref="C197:Q197" si="246">IF(C6=0,"",C6*1000000/C87)</f>
        <v>25967.948717948719</v>
      </c>
      <c r="D197" s="63">
        <f t="shared" si="246"/>
        <v>25706.122448979593</v>
      </c>
      <c r="E197" s="63">
        <f t="shared" si="246"/>
        <v>26076.697127937336</v>
      </c>
      <c r="F197" s="63">
        <f t="shared" si="246"/>
        <v>26927.984838913457</v>
      </c>
      <c r="G197" s="63">
        <f t="shared" si="246"/>
        <v>26702.16606498195</v>
      </c>
      <c r="H197" s="63">
        <f t="shared" si="246"/>
        <v>24462.765957446809</v>
      </c>
      <c r="I197" s="63">
        <f t="shared" si="246"/>
        <v>25469.729155602763</v>
      </c>
      <c r="J197" s="63">
        <f t="shared" si="246"/>
        <v>24437.890527368159</v>
      </c>
      <c r="K197" s="63">
        <f t="shared" si="246"/>
        <v>24779.129094099626</v>
      </c>
      <c r="L197" s="63">
        <f t="shared" si="246"/>
        <v>24821.514302086074</v>
      </c>
      <c r="M197" s="63">
        <f t="shared" si="246"/>
        <v>24182.403717782781</v>
      </c>
      <c r="N197" s="63">
        <f t="shared" si="246"/>
        <v>23890.770989119126</v>
      </c>
      <c r="O197" s="63">
        <f t="shared" si="246"/>
        <v>24210.274369504419</v>
      </c>
      <c r="P197" s="63">
        <f t="shared" si="246"/>
        <v>23378.717838191358</v>
      </c>
      <c r="Q197" s="63">
        <f t="shared" si="246"/>
        <v>25198.648655208064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25575.033457867641</v>
      </c>
      <c r="C198" s="64">
        <f t="shared" ref="C198:Q198" si="248">IF(C7=0,"",C7*1000000/C88)</f>
        <v>25465.452016499046</v>
      </c>
      <c r="D198" s="64">
        <f t="shared" si="248"/>
        <v>25160.328951149768</v>
      </c>
      <c r="E198" s="64">
        <f t="shared" si="248"/>
        <v>25313.636451618866</v>
      </c>
      <c r="F198" s="64">
        <f t="shared" si="248"/>
        <v>25968.418561187005</v>
      </c>
      <c r="G198" s="64">
        <f t="shared" si="248"/>
        <v>25808.202899360611</v>
      </c>
      <c r="H198" s="64">
        <f t="shared" si="248"/>
        <v>23778.943735855381</v>
      </c>
      <c r="I198" s="64">
        <f t="shared" si="248"/>
        <v>24555.618575102217</v>
      </c>
      <c r="J198" s="64">
        <f t="shared" si="248"/>
        <v>23179.522708213422</v>
      </c>
      <c r="K198" s="64">
        <f t="shared" si="248"/>
        <v>23113.258392939137</v>
      </c>
      <c r="L198" s="64">
        <f t="shared" si="248"/>
        <v>22821.609690993344</v>
      </c>
      <c r="M198" s="64">
        <f t="shared" si="248"/>
        <v>21648.263526979659</v>
      </c>
      <c r="N198" s="64">
        <f t="shared" si="248"/>
        <v>21637.750910590992</v>
      </c>
      <c r="O198" s="64">
        <f t="shared" si="248"/>
        <v>21359.224583574331</v>
      </c>
      <c r="P198" s="64">
        <f t="shared" si="248"/>
        <v>20010.301845291542</v>
      </c>
      <c r="Q198" s="64">
        <f t="shared" si="248"/>
        <v>20861.945612733267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29873.181345886562</v>
      </c>
      <c r="C199" s="64">
        <f t="shared" ref="C199:Q199" si="250">IF(C8=0,"",C8*1000000/C89)</f>
        <v>29460.254628327926</v>
      </c>
      <c r="D199" s="64">
        <f t="shared" si="250"/>
        <v>29358.5110930911</v>
      </c>
      <c r="E199" s="64">
        <f t="shared" si="250"/>
        <v>31014.269007171857</v>
      </c>
      <c r="F199" s="64">
        <f t="shared" si="250"/>
        <v>32859.684204842233</v>
      </c>
      <c r="G199" s="64">
        <f t="shared" si="250"/>
        <v>31024.10435240166</v>
      </c>
      <c r="H199" s="64">
        <f t="shared" si="250"/>
        <v>27623.310333345569</v>
      </c>
      <c r="I199" s="64">
        <f t="shared" si="250"/>
        <v>29655.275794879017</v>
      </c>
      <c r="J199" s="64">
        <f t="shared" si="250"/>
        <v>29102.044665249796</v>
      </c>
      <c r="K199" s="64">
        <f t="shared" si="250"/>
        <v>30168.110738930809</v>
      </c>
      <c r="L199" s="64">
        <f t="shared" si="250"/>
        <v>30212.358632108029</v>
      </c>
      <c r="M199" s="64">
        <f t="shared" si="250"/>
        <v>29794.036745903639</v>
      </c>
      <c r="N199" s="64">
        <f t="shared" si="250"/>
        <v>28203.247422189514</v>
      </c>
      <c r="O199" s="64">
        <f t="shared" si="250"/>
        <v>28942.790959826565</v>
      </c>
      <c r="P199" s="64">
        <f t="shared" si="250"/>
        <v>28188.793671572636</v>
      </c>
      <c r="Q199" s="64">
        <f t="shared" si="250"/>
        <v>30552.417858577792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21836.082002940446</v>
      </c>
      <c r="C200" s="64">
        <f t="shared" ref="C200:Q200" si="252">IF(C9=0,"",C9*1000000/C90)</f>
        <v>21530.36093614249</v>
      </c>
      <c r="D200" s="64">
        <f t="shared" si="252"/>
        <v>21462.432485513542</v>
      </c>
      <c r="E200" s="64">
        <f t="shared" si="252"/>
        <v>22685.614563639429</v>
      </c>
      <c r="F200" s="64">
        <f t="shared" si="252"/>
        <v>24049.990535266927</v>
      </c>
      <c r="G200" s="64">
        <f t="shared" si="252"/>
        <v>22747.109191989388</v>
      </c>
      <c r="H200" s="64">
        <f t="shared" si="252"/>
        <v>20373.079871470527</v>
      </c>
      <c r="I200" s="64">
        <f t="shared" si="252"/>
        <v>22099.308506687328</v>
      </c>
      <c r="J200" s="64">
        <f t="shared" si="252"/>
        <v>21961.652857342528</v>
      </c>
      <c r="K200" s="64">
        <f t="shared" si="252"/>
        <v>23041.058461447574</v>
      </c>
      <c r="L200" s="64">
        <f t="shared" si="252"/>
        <v>23364.029788076106</v>
      </c>
      <c r="M200" s="64">
        <f t="shared" si="252"/>
        <v>23345.133816167188</v>
      </c>
      <c r="N200" s="64">
        <f t="shared" si="252"/>
        <v>22347.547622317303</v>
      </c>
      <c r="O200" s="64">
        <f t="shared" si="252"/>
        <v>23224.706888147895</v>
      </c>
      <c r="P200" s="64">
        <f t="shared" si="252"/>
        <v>22910.075470895288</v>
      </c>
      <c r="Q200" s="64">
        <f t="shared" si="252"/>
        <v>25148.653507929546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 t="str">
        <f t="shared" si="254"/>
        <v/>
      </c>
      <c r="M201" s="64" t="str">
        <f t="shared" si="254"/>
        <v/>
      </c>
      <c r="N201" s="64" t="str">
        <f t="shared" si="254"/>
        <v/>
      </c>
      <c r="O201" s="64" t="str">
        <f t="shared" si="254"/>
        <v/>
      </c>
      <c r="P201" s="64">
        <f t="shared" si="254"/>
        <v>24947.538327530328</v>
      </c>
      <c r="Q201" s="64">
        <f t="shared" si="254"/>
        <v>26848.235229469774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 t="str">
        <f t="shared" si="256"/>
        <v/>
      </c>
      <c r="P202" s="64">
        <f t="shared" si="256"/>
        <v>20273.018524797135</v>
      </c>
      <c r="Q202" s="64">
        <f t="shared" si="256"/>
        <v>21194.214999324897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19534.049431876156</v>
      </c>
      <c r="M203" s="64">
        <f t="shared" si="258"/>
        <v>19805.425400765551</v>
      </c>
      <c r="N203" s="64">
        <f t="shared" si="258"/>
        <v>20237.05582609402</v>
      </c>
      <c r="O203" s="64">
        <f t="shared" si="258"/>
        <v>20731.246767919336</v>
      </c>
      <c r="P203" s="64">
        <f t="shared" si="258"/>
        <v>20721.384068182575</v>
      </c>
      <c r="Q203" s="64">
        <f t="shared" si="258"/>
        <v>21093.027304962583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844331.27197768888</v>
      </c>
      <c r="C204" s="63">
        <f t="shared" ref="C204:Q204" si="260">IF(C13=0,"",C13*1000000/C94)</f>
        <v>861451.19357125985</v>
      </c>
      <c r="D204" s="63">
        <f t="shared" si="260"/>
        <v>854902.88404944097</v>
      </c>
      <c r="E204" s="63">
        <f t="shared" si="260"/>
        <v>854531.01962118631</v>
      </c>
      <c r="F204" s="63">
        <f t="shared" si="260"/>
        <v>873907.72651473037</v>
      </c>
      <c r="G204" s="63">
        <f t="shared" si="260"/>
        <v>860534.89889106329</v>
      </c>
      <c r="H204" s="63">
        <f t="shared" si="260"/>
        <v>829439.73537316499</v>
      </c>
      <c r="I204" s="63">
        <f t="shared" si="260"/>
        <v>818711.14181387541</v>
      </c>
      <c r="J204" s="63">
        <f t="shared" si="260"/>
        <v>806248.23562623502</v>
      </c>
      <c r="K204" s="63">
        <f t="shared" si="260"/>
        <v>864618.35748792288</v>
      </c>
      <c r="L204" s="63">
        <f t="shared" si="260"/>
        <v>850854.95876081265</v>
      </c>
      <c r="M204" s="63">
        <f t="shared" si="260"/>
        <v>846393.21074964618</v>
      </c>
      <c r="N204" s="63">
        <f t="shared" si="260"/>
        <v>816109.54490535636</v>
      </c>
      <c r="O204" s="63">
        <f t="shared" si="260"/>
        <v>800708.87072954595</v>
      </c>
      <c r="P204" s="63">
        <f t="shared" si="260"/>
        <v>980015.3727901614</v>
      </c>
      <c r="Q204" s="63">
        <f t="shared" si="260"/>
        <v>989999.99999999977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298684.47528305545</v>
      </c>
      <c r="C205" s="67">
        <f t="shared" ref="C205:Q205" si="262">IF(C14=0,"",C14*1000000/C95)</f>
        <v>299086.57482319669</v>
      </c>
      <c r="D205" s="67">
        <f t="shared" si="262"/>
        <v>291290.13356174616</v>
      </c>
      <c r="E205" s="67">
        <f t="shared" si="262"/>
        <v>285769.41309334588</v>
      </c>
      <c r="F205" s="67">
        <f t="shared" si="262"/>
        <v>286822.82894146343</v>
      </c>
      <c r="G205" s="67">
        <f t="shared" si="262"/>
        <v>277191.16175176873</v>
      </c>
      <c r="H205" s="67">
        <f t="shared" si="262"/>
        <v>262234.02080413117</v>
      </c>
      <c r="I205" s="67">
        <f t="shared" si="262"/>
        <v>264422.15977605642</v>
      </c>
      <c r="J205" s="67">
        <f t="shared" si="262"/>
        <v>266011.3865038674</v>
      </c>
      <c r="K205" s="67">
        <f t="shared" si="262"/>
        <v>279940.51059295976</v>
      </c>
      <c r="L205" s="67">
        <f t="shared" si="262"/>
        <v>270328.41026295093</v>
      </c>
      <c r="M205" s="67">
        <f t="shared" si="262"/>
        <v>263901.6076678657</v>
      </c>
      <c r="N205" s="67">
        <f t="shared" si="262"/>
        <v>249406.61000457624</v>
      </c>
      <c r="O205" s="67">
        <f t="shared" si="262"/>
        <v>240157.96139089344</v>
      </c>
      <c r="P205" s="67">
        <f t="shared" si="262"/>
        <v>288483.02654343151</v>
      </c>
      <c r="Q205" s="67">
        <f t="shared" si="262"/>
        <v>285852.84280936467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855608.87284996652</v>
      </c>
      <c r="C206" s="67">
        <f t="shared" ref="C206:Q206" si="264">IF(C15=0,"",C15*1000000/C96)</f>
        <v>871853.41755638982</v>
      </c>
      <c r="D206" s="67">
        <f t="shared" si="264"/>
        <v>864324.52041028673</v>
      </c>
      <c r="E206" s="67">
        <f t="shared" si="264"/>
        <v>862754.37390554475</v>
      </c>
      <c r="F206" s="67">
        <f t="shared" si="264"/>
        <v>881219.78017782164</v>
      </c>
      <c r="G206" s="67">
        <f t="shared" si="264"/>
        <v>866729.22437100043</v>
      </c>
      <c r="H206" s="67">
        <f t="shared" si="264"/>
        <v>834386.18898946431</v>
      </c>
      <c r="I206" s="67">
        <f t="shared" si="264"/>
        <v>822657.721435418</v>
      </c>
      <c r="J206" s="67">
        <f t="shared" si="264"/>
        <v>809278.1226518515</v>
      </c>
      <c r="K206" s="67">
        <f t="shared" si="264"/>
        <v>867416.42619119457</v>
      </c>
      <c r="L206" s="67">
        <f t="shared" si="264"/>
        <v>853160.01043433137</v>
      </c>
      <c r="M206" s="67">
        <f t="shared" si="264"/>
        <v>848243.29373917088</v>
      </c>
      <c r="N206" s="67">
        <f t="shared" si="264"/>
        <v>817500.5016526191</v>
      </c>
      <c r="O206" s="67">
        <f t="shared" si="264"/>
        <v>802055.25502731069</v>
      </c>
      <c r="P206" s="67">
        <f t="shared" si="264"/>
        <v>981637.44371560181</v>
      </c>
      <c r="Q206" s="67">
        <f t="shared" si="264"/>
        <v>991385.00860139343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>
        <f t="shared" ref="C207:Q207" si="266">IF(C16=0,"",C16*1000000/C97)</f>
        <v>481560.99356477906</v>
      </c>
      <c r="D207" s="67">
        <f t="shared" si="266"/>
        <v>479303.40697227156</v>
      </c>
      <c r="E207" s="67">
        <f t="shared" si="266"/>
        <v>480559.75024205149</v>
      </c>
      <c r="F207" s="67">
        <f t="shared" si="266"/>
        <v>492961.71667130524</v>
      </c>
      <c r="G207" s="67">
        <f t="shared" si="266"/>
        <v>486977.47135446995</v>
      </c>
      <c r="H207" s="67">
        <f t="shared" si="266"/>
        <v>471023.8642939222</v>
      </c>
      <c r="I207" s="67">
        <f t="shared" si="266"/>
        <v>466691.29415866238</v>
      </c>
      <c r="J207" s="67">
        <f t="shared" si="266"/>
        <v>461346.69211334857</v>
      </c>
      <c r="K207" s="67">
        <f t="shared" si="266"/>
        <v>496379.89248149958</v>
      </c>
      <c r="L207" s="67">
        <f t="shared" si="266"/>
        <v>490543.63987913379</v>
      </c>
      <c r="M207" s="67">
        <f t="shared" si="266"/>
        <v>494659.54563156853</v>
      </c>
      <c r="N207" s="67">
        <f t="shared" si="266"/>
        <v>481106.02172976267</v>
      </c>
      <c r="O207" s="67">
        <f t="shared" si="266"/>
        <v>478809.89611471089</v>
      </c>
      <c r="P207" s="67">
        <f t="shared" si="266"/>
        <v>594464.77856676164</v>
      </c>
      <c r="Q207" s="67">
        <f t="shared" si="266"/>
        <v>607699.81681228837</v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 t="str">
        <f t="shared" si="268"/>
        <v/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>
        <f t="shared" si="270"/>
        <v>1011337.5646961877</v>
      </c>
      <c r="K209" s="67">
        <f t="shared" si="270"/>
        <v>1064761.7453524326</v>
      </c>
      <c r="L209" s="67">
        <f t="shared" si="270"/>
        <v>1029385.0495508441</v>
      </c>
      <c r="M209" s="67">
        <f t="shared" si="270"/>
        <v>1004297.8797430324</v>
      </c>
      <c r="N209" s="67">
        <f t="shared" si="270"/>
        <v>973165.96731552493</v>
      </c>
      <c r="O209" s="67">
        <f t="shared" si="270"/>
        <v>935610.34881807968</v>
      </c>
      <c r="P209" s="67">
        <f t="shared" si="270"/>
        <v>1122001.9290122697</v>
      </c>
      <c r="Q209" s="67">
        <f t="shared" si="270"/>
        <v>1122352.0988630741</v>
      </c>
    </row>
    <row r="210" spans="1:17" ht="11.45" customHeight="1" x14ac:dyDescent="0.25">
      <c r="A210" s="25" t="s">
        <v>62</v>
      </c>
      <c r="B210" s="66">
        <f t="shared" si="269"/>
        <v>50024.212360383353</v>
      </c>
      <c r="C210" s="66">
        <f t="shared" ref="C210:Q210" si="271">IF(C19=0,"",C19*1000000/C100)</f>
        <v>49527.952640008589</v>
      </c>
      <c r="D210" s="66">
        <f t="shared" si="271"/>
        <v>53669.126518039913</v>
      </c>
      <c r="E210" s="66">
        <f t="shared" si="271"/>
        <v>55477.332009222933</v>
      </c>
      <c r="F210" s="66">
        <f t="shared" si="271"/>
        <v>57762.867974619934</v>
      </c>
      <c r="G210" s="66">
        <f t="shared" si="271"/>
        <v>56432.245236074981</v>
      </c>
      <c r="H210" s="66">
        <f t="shared" si="271"/>
        <v>51922.818529804885</v>
      </c>
      <c r="I210" s="66">
        <f t="shared" si="271"/>
        <v>50315.158725487716</v>
      </c>
      <c r="J210" s="66">
        <f t="shared" si="271"/>
        <v>48801.483628783601</v>
      </c>
      <c r="K210" s="66">
        <f t="shared" si="271"/>
        <v>36043.763825351336</v>
      </c>
      <c r="L210" s="66">
        <f t="shared" si="271"/>
        <v>36480.659177502333</v>
      </c>
      <c r="M210" s="66">
        <f t="shared" si="271"/>
        <v>35224.885096195809</v>
      </c>
      <c r="N210" s="66">
        <f t="shared" si="271"/>
        <v>35190.433820339349</v>
      </c>
      <c r="O210" s="66">
        <f t="shared" si="271"/>
        <v>34584.964710222943</v>
      </c>
      <c r="P210" s="66">
        <f t="shared" si="271"/>
        <v>36099.421415354373</v>
      </c>
      <c r="Q210" s="66">
        <f t="shared" si="271"/>
        <v>36693.231311643351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10278.318429373488</v>
      </c>
      <c r="C211" s="65">
        <f t="shared" ref="C211:Q211" si="273">IF(C20=0,"",C20*1000000/C101)</f>
        <v>10246.139024889502</v>
      </c>
      <c r="D211" s="65">
        <f t="shared" si="273"/>
        <v>10205.132851813018</v>
      </c>
      <c r="E211" s="65">
        <f t="shared" si="273"/>
        <v>10165.557610854254</v>
      </c>
      <c r="F211" s="65">
        <f t="shared" si="273"/>
        <v>10121.676826078297</v>
      </c>
      <c r="G211" s="65">
        <f t="shared" si="273"/>
        <v>10083.210992050566</v>
      </c>
      <c r="H211" s="65">
        <f t="shared" si="273"/>
        <v>10041.799156199637</v>
      </c>
      <c r="I211" s="65">
        <f t="shared" si="273"/>
        <v>9989.8296255239093</v>
      </c>
      <c r="J211" s="65">
        <f t="shared" si="273"/>
        <v>9911.0205024295483</v>
      </c>
      <c r="K211" s="65">
        <f t="shared" si="273"/>
        <v>9804.3985859308432</v>
      </c>
      <c r="L211" s="65">
        <f t="shared" si="273"/>
        <v>9629.8847250804065</v>
      </c>
      <c r="M211" s="65">
        <f t="shared" si="273"/>
        <v>9611.7025471416728</v>
      </c>
      <c r="N211" s="65">
        <f t="shared" si="273"/>
        <v>9441.0889166671604</v>
      </c>
      <c r="O211" s="65">
        <f t="shared" si="273"/>
        <v>9604.8757218871579</v>
      </c>
      <c r="P211" s="65">
        <f t="shared" si="273"/>
        <v>9632.7122048327092</v>
      </c>
      <c r="Q211" s="65">
        <f t="shared" si="273"/>
        <v>9460.3215927550409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4597.3541616408429</v>
      </c>
      <c r="C212" s="64">
        <f t="shared" ref="C212:Q212" si="275">IF(C21=0,"",C21*1000000/C102)</f>
        <v>4573.6171791854049</v>
      </c>
      <c r="D212" s="64">
        <f t="shared" si="275"/>
        <v>4548.3380800189789</v>
      </c>
      <c r="E212" s="64">
        <f t="shared" si="275"/>
        <v>4523.3680035727903</v>
      </c>
      <c r="F212" s="64">
        <f t="shared" si="275"/>
        <v>4496.8815994847537</v>
      </c>
      <c r="G212" s="64">
        <f t="shared" si="275"/>
        <v>4471.1674488781218</v>
      </c>
      <c r="H212" s="64">
        <f t="shared" si="275"/>
        <v>4446.5380166000978</v>
      </c>
      <c r="I212" s="64">
        <f t="shared" si="275"/>
        <v>4419.4728496135576</v>
      </c>
      <c r="J212" s="64">
        <f t="shared" si="275"/>
        <v>4383.3888386030367</v>
      </c>
      <c r="K212" s="64">
        <f t="shared" si="275"/>
        <v>4340.6622682470952</v>
      </c>
      <c r="L212" s="64">
        <f t="shared" si="275"/>
        <v>4296.3308080932256</v>
      </c>
      <c r="M212" s="64">
        <f t="shared" si="275"/>
        <v>4282.6604352455206</v>
      </c>
      <c r="N212" s="64">
        <f t="shared" si="275"/>
        <v>4239.4035663434488</v>
      </c>
      <c r="O212" s="64">
        <f t="shared" si="275"/>
        <v>4278.4676908429901</v>
      </c>
      <c r="P212" s="64">
        <f t="shared" si="275"/>
        <v>4256.3584017223629</v>
      </c>
      <c r="Q212" s="64">
        <f t="shared" si="275"/>
        <v>4179.8857543532358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10419.990022502396</v>
      </c>
      <c r="C213" s="64">
        <f t="shared" ref="C213:Q213" si="277">IF(C22=0,"",C22*1000000/C103)</f>
        <v>10366.189703524644</v>
      </c>
      <c r="D213" s="64">
        <f t="shared" si="277"/>
        <v>10308.894147900537</v>
      </c>
      <c r="E213" s="64">
        <f t="shared" si="277"/>
        <v>10252.298998107344</v>
      </c>
      <c r="F213" s="64">
        <f t="shared" si="277"/>
        <v>10192.267063080004</v>
      </c>
      <c r="G213" s="64">
        <f t="shared" si="277"/>
        <v>10133.985455151284</v>
      </c>
      <c r="H213" s="64">
        <f t="shared" si="277"/>
        <v>10078.162381797863</v>
      </c>
      <c r="I213" s="64">
        <f t="shared" si="277"/>
        <v>10016.818669731871</v>
      </c>
      <c r="J213" s="64">
        <f t="shared" si="277"/>
        <v>9935.033577376209</v>
      </c>
      <c r="K213" s="64">
        <f t="shared" si="277"/>
        <v>9826.8496212129085</v>
      </c>
      <c r="L213" s="64">
        <f t="shared" si="277"/>
        <v>9649.369313622461</v>
      </c>
      <c r="M213" s="64">
        <f t="shared" si="277"/>
        <v>9628.9989368664574</v>
      </c>
      <c r="N213" s="64">
        <f t="shared" si="277"/>
        <v>9456.1675621257436</v>
      </c>
      <c r="O213" s="64">
        <f t="shared" si="277"/>
        <v>9619.5721023076767</v>
      </c>
      <c r="P213" s="64">
        <f t="shared" si="277"/>
        <v>9647.1166933791046</v>
      </c>
      <c r="Q213" s="64">
        <f t="shared" si="277"/>
        <v>9473.7899940290081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>
        <f t="shared" si="279"/>
        <v>5205.5809825958522</v>
      </c>
      <c r="P214" s="64">
        <f t="shared" si="279"/>
        <v>5179.9004847968517</v>
      </c>
      <c r="Q214" s="64">
        <f t="shared" si="279"/>
        <v>5129.8597894335171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>
        <f t="shared" si="283"/>
        <v>6632.440547728168</v>
      </c>
      <c r="N216" s="64">
        <f t="shared" si="283"/>
        <v>6635.5017702859577</v>
      </c>
      <c r="O216" s="64">
        <f t="shared" si="283"/>
        <v>6638.2688501237681</v>
      </c>
      <c r="P216" s="64">
        <f t="shared" si="283"/>
        <v>6639.8323374502534</v>
      </c>
      <c r="Q216" s="64">
        <f t="shared" si="283"/>
        <v>6642.9023940090947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145244.38565144187</v>
      </c>
      <c r="C217" s="63">
        <f t="shared" ref="C217:Q217" si="285">IF(C26=0,"",C26*1000000/C107)</f>
        <v>139362.16842580962</v>
      </c>
      <c r="D217" s="63">
        <f t="shared" si="285"/>
        <v>158097.29208015124</v>
      </c>
      <c r="E217" s="63">
        <f t="shared" si="285"/>
        <v>169737.89890848292</v>
      </c>
      <c r="F217" s="63">
        <f t="shared" si="285"/>
        <v>180287.31506063405</v>
      </c>
      <c r="G217" s="63">
        <f t="shared" si="285"/>
        <v>171593.80911371196</v>
      </c>
      <c r="H217" s="63">
        <f t="shared" si="285"/>
        <v>151270.62381201211</v>
      </c>
      <c r="I217" s="63">
        <f t="shared" si="285"/>
        <v>140303.74352537037</v>
      </c>
      <c r="J217" s="63">
        <f t="shared" si="285"/>
        <v>155184.99630058237</v>
      </c>
      <c r="K217" s="63">
        <f t="shared" si="285"/>
        <v>113838.70281490154</v>
      </c>
      <c r="L217" s="63">
        <f t="shared" si="285"/>
        <v>116480.70022819769</v>
      </c>
      <c r="M217" s="63">
        <f t="shared" si="285"/>
        <v>112675.32388583645</v>
      </c>
      <c r="N217" s="63">
        <f t="shared" si="285"/>
        <v>111953.71610285905</v>
      </c>
      <c r="O217" s="63">
        <f t="shared" si="285"/>
        <v>111478.81953733764</v>
      </c>
      <c r="P217" s="63">
        <f t="shared" si="285"/>
        <v>111082.8917693531</v>
      </c>
      <c r="Q217" s="63">
        <f t="shared" si="285"/>
        <v>107040.43407698524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128945.94385585029</v>
      </c>
      <c r="C218" s="61">
        <f t="shared" ref="C218:Q218" si="287">IF(C27=0,"",C27*1000000/C108)</f>
        <v>124031.21855709353</v>
      </c>
      <c r="D218" s="61">
        <f t="shared" si="287"/>
        <v>142544.03443054116</v>
      </c>
      <c r="E218" s="61">
        <f t="shared" si="287"/>
        <v>154524.38598081231</v>
      </c>
      <c r="F218" s="61">
        <f t="shared" si="287"/>
        <v>163720.37709203077</v>
      </c>
      <c r="G218" s="61">
        <f t="shared" si="287"/>
        <v>156062.00962064308</v>
      </c>
      <c r="H218" s="61">
        <f t="shared" si="287"/>
        <v>136752.81276570502</v>
      </c>
      <c r="I218" s="61">
        <f t="shared" si="287"/>
        <v>126266.78101972591</v>
      </c>
      <c r="J218" s="61">
        <f t="shared" si="287"/>
        <v>140633.77967197821</v>
      </c>
      <c r="K218" s="61">
        <f t="shared" si="287"/>
        <v>99576.719576719581</v>
      </c>
      <c r="L218" s="61">
        <f t="shared" si="287"/>
        <v>100629.16177046612</v>
      </c>
      <c r="M218" s="61">
        <f t="shared" si="287"/>
        <v>94752.46394459455</v>
      </c>
      <c r="N218" s="61">
        <f t="shared" si="287"/>
        <v>95631.549775067993</v>
      </c>
      <c r="O218" s="61">
        <f t="shared" si="287"/>
        <v>95312.314255900885</v>
      </c>
      <c r="P218" s="61">
        <f t="shared" si="287"/>
        <v>96195.387516076269</v>
      </c>
      <c r="Q218" s="61">
        <f t="shared" si="287"/>
        <v>91307.008048195043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1183121.3214902971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1174275.1403056127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1171909.7875773057</v>
      </c>
      <c r="K219" s="60">
        <f t="shared" si="289"/>
        <v>1157675.9056466031</v>
      </c>
      <c r="L219" s="60">
        <f t="shared" si="289"/>
        <v>1195335.6886198667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2.8744484294669476E-3</v>
      </c>
      <c r="C223" s="54">
        <f t="shared" si="291"/>
        <v>2.9587071402641146E-3</v>
      </c>
      <c r="D223" s="54">
        <f t="shared" si="291"/>
        <v>2.8770051543507156E-3</v>
      </c>
      <c r="E223" s="54">
        <f t="shared" si="291"/>
        <v>2.9330143623317283E-3</v>
      </c>
      <c r="F223" s="54">
        <f t="shared" si="291"/>
        <v>2.6671306136351477E-3</v>
      </c>
      <c r="G223" s="54">
        <f t="shared" si="291"/>
        <v>3.1519875844729407E-3</v>
      </c>
      <c r="H223" s="54">
        <f t="shared" si="291"/>
        <v>3.0101246321127201E-3</v>
      </c>
      <c r="I223" s="54">
        <f t="shared" si="291"/>
        <v>2.9269102652724169E-3</v>
      </c>
      <c r="J223" s="54">
        <f t="shared" si="291"/>
        <v>3.0572084800119049E-3</v>
      </c>
      <c r="K223" s="54">
        <f t="shared" si="291"/>
        <v>2.7943478087165225E-3</v>
      </c>
      <c r="L223" s="54">
        <f t="shared" si="291"/>
        <v>2.4973461092428727E-3</v>
      </c>
      <c r="M223" s="54">
        <f t="shared" si="291"/>
        <v>2.3199164155703082E-3</v>
      </c>
      <c r="N223" s="54">
        <f t="shared" si="291"/>
        <v>2.1309982456179069E-3</v>
      </c>
      <c r="O223" s="54">
        <f t="shared" si="291"/>
        <v>2.063216925827708E-3</v>
      </c>
      <c r="P223" s="54">
        <f t="shared" si="291"/>
        <v>2.3299325057822839E-3</v>
      </c>
      <c r="Q223" s="54">
        <f t="shared" si="291"/>
        <v>2.033483248723357E-3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0.83010644601919137</v>
      </c>
      <c r="C224" s="50">
        <f t="shared" si="292"/>
        <v>0.83090952616479408</v>
      </c>
      <c r="D224" s="50">
        <f t="shared" si="292"/>
        <v>0.83638066985481574</v>
      </c>
      <c r="E224" s="50">
        <f t="shared" si="292"/>
        <v>0.83885964595856766</v>
      </c>
      <c r="F224" s="50">
        <f t="shared" si="292"/>
        <v>0.84205111380041464</v>
      </c>
      <c r="G224" s="50">
        <f t="shared" si="292"/>
        <v>0.84596605250656243</v>
      </c>
      <c r="H224" s="50">
        <f t="shared" si="292"/>
        <v>0.84888296308677635</v>
      </c>
      <c r="I224" s="50">
        <f t="shared" si="292"/>
        <v>0.85003469611207205</v>
      </c>
      <c r="J224" s="50">
        <f t="shared" si="292"/>
        <v>0.84827588401262144</v>
      </c>
      <c r="K224" s="50">
        <f t="shared" si="292"/>
        <v>0.84283291506815328</v>
      </c>
      <c r="L224" s="50">
        <f t="shared" si="292"/>
        <v>0.84826634776991727</v>
      </c>
      <c r="M224" s="50">
        <f t="shared" si="292"/>
        <v>0.84798500798190157</v>
      </c>
      <c r="N224" s="50">
        <f t="shared" si="292"/>
        <v>0.85005492817525652</v>
      </c>
      <c r="O224" s="50">
        <f t="shared" si="292"/>
        <v>0.85347040009350816</v>
      </c>
      <c r="P224" s="50">
        <f t="shared" si="292"/>
        <v>0.82033895269272572</v>
      </c>
      <c r="Q224" s="50">
        <f t="shared" si="292"/>
        <v>0.82648452919719495</v>
      </c>
    </row>
    <row r="225" spans="1:17" ht="11.45" customHeight="1" x14ac:dyDescent="0.25">
      <c r="A225" s="53" t="s">
        <v>59</v>
      </c>
      <c r="B225" s="52">
        <f t="shared" ref="B225:Q225" si="293">IF(B7=0,0,B7/B$4)</f>
        <v>0.70353759303350627</v>
      </c>
      <c r="C225" s="52">
        <f t="shared" si="293"/>
        <v>0.70718557434134222</v>
      </c>
      <c r="D225" s="52">
        <f t="shared" si="293"/>
        <v>0.70812247070982426</v>
      </c>
      <c r="E225" s="52">
        <f t="shared" si="293"/>
        <v>0.70229482096523044</v>
      </c>
      <c r="F225" s="52">
        <f t="shared" si="293"/>
        <v>0.69656995423367418</v>
      </c>
      <c r="G225" s="52">
        <f t="shared" si="293"/>
        <v>0.67469200969389465</v>
      </c>
      <c r="H225" s="52">
        <f t="shared" si="293"/>
        <v>0.67575342347136835</v>
      </c>
      <c r="I225" s="52">
        <f t="shared" si="293"/>
        <v>0.67204164018344636</v>
      </c>
      <c r="J225" s="52">
        <f t="shared" si="293"/>
        <v>0.63318350553086322</v>
      </c>
      <c r="K225" s="52">
        <f t="shared" si="293"/>
        <v>0.60014990823860204</v>
      </c>
      <c r="L225" s="52">
        <f t="shared" si="293"/>
        <v>0.56851329298043174</v>
      </c>
      <c r="M225" s="52">
        <f t="shared" si="293"/>
        <v>0.52237887949303674</v>
      </c>
      <c r="N225" s="52">
        <f t="shared" si="293"/>
        <v>0.50471460884889086</v>
      </c>
      <c r="O225" s="52">
        <f t="shared" si="293"/>
        <v>0.46905992542657243</v>
      </c>
      <c r="P225" s="52">
        <f t="shared" si="293"/>
        <v>0.41201390779023978</v>
      </c>
      <c r="Q225" s="52">
        <f t="shared" si="293"/>
        <v>0.37693564289898174</v>
      </c>
    </row>
    <row r="226" spans="1:17" ht="11.45" customHeight="1" x14ac:dyDescent="0.25">
      <c r="A226" s="53" t="s">
        <v>58</v>
      </c>
      <c r="B226" s="52">
        <f t="shared" ref="B226:Q226" si="294">IF(B8=0,0,B8/B$4)</f>
        <v>0.12405480687938225</v>
      </c>
      <c r="C226" s="52">
        <f t="shared" si="294"/>
        <v>0.12153060242944427</v>
      </c>
      <c r="D226" s="52">
        <f t="shared" si="294"/>
        <v>0.12641077351067245</v>
      </c>
      <c r="E226" s="52">
        <f t="shared" si="294"/>
        <v>0.13471371894464337</v>
      </c>
      <c r="F226" s="52">
        <f t="shared" si="294"/>
        <v>0.14374045904111368</v>
      </c>
      <c r="G226" s="52">
        <f t="shared" si="294"/>
        <v>0.16971087031622709</v>
      </c>
      <c r="H226" s="52">
        <f t="shared" si="294"/>
        <v>0.17193709741372615</v>
      </c>
      <c r="I226" s="52">
        <f t="shared" si="294"/>
        <v>0.17763740287712143</v>
      </c>
      <c r="J226" s="52">
        <f t="shared" si="294"/>
        <v>0.21473189031890896</v>
      </c>
      <c r="K226" s="52">
        <f t="shared" si="294"/>
        <v>0.24230699685583199</v>
      </c>
      <c r="L226" s="52">
        <f t="shared" si="294"/>
        <v>0.27935657935696057</v>
      </c>
      <c r="M226" s="52">
        <f t="shared" si="294"/>
        <v>0.32499386760291743</v>
      </c>
      <c r="N226" s="52">
        <f t="shared" si="294"/>
        <v>0.34445621693060047</v>
      </c>
      <c r="O226" s="52">
        <f t="shared" si="294"/>
        <v>0.38352194904296827</v>
      </c>
      <c r="P226" s="52">
        <f t="shared" si="294"/>
        <v>0.40697079770985439</v>
      </c>
      <c r="Q226" s="52">
        <f t="shared" si="294"/>
        <v>0.44795963837474567</v>
      </c>
    </row>
    <row r="227" spans="1:17" ht="11.45" customHeight="1" x14ac:dyDescent="0.25">
      <c r="A227" s="53" t="s">
        <v>57</v>
      </c>
      <c r="B227" s="52">
        <f t="shared" ref="B227:Q227" si="295">IF(B9=0,0,B9/B$4)</f>
        <v>2.5140461063029849E-3</v>
      </c>
      <c r="C227" s="52">
        <f t="shared" si="295"/>
        <v>2.1933493940076241E-3</v>
      </c>
      <c r="D227" s="52">
        <f t="shared" si="295"/>
        <v>1.8474256343190194E-3</v>
      </c>
      <c r="E227" s="52">
        <f t="shared" si="295"/>
        <v>1.8511060486937449E-3</v>
      </c>
      <c r="F227" s="52">
        <f t="shared" si="295"/>
        <v>1.7407005256268211E-3</v>
      </c>
      <c r="G227" s="52">
        <f t="shared" si="295"/>
        <v>1.563172496440754E-3</v>
      </c>
      <c r="H227" s="52">
        <f t="shared" si="295"/>
        <v>1.1924422016817884E-3</v>
      </c>
      <c r="I227" s="52">
        <f t="shared" si="295"/>
        <v>3.5565305150425154E-4</v>
      </c>
      <c r="J227" s="52">
        <f t="shared" si="295"/>
        <v>3.6048816284928311E-4</v>
      </c>
      <c r="K227" s="52">
        <f t="shared" si="295"/>
        <v>3.7600997371923633E-4</v>
      </c>
      <c r="L227" s="52">
        <f t="shared" si="295"/>
        <v>3.8992769772313945E-4</v>
      </c>
      <c r="M227" s="52">
        <f t="shared" si="295"/>
        <v>3.946166427972117E-4</v>
      </c>
      <c r="N227" s="52">
        <f t="shared" si="295"/>
        <v>3.8552418302606576E-4</v>
      </c>
      <c r="O227" s="52">
        <f t="shared" si="295"/>
        <v>3.9027262103105145E-4</v>
      </c>
      <c r="P227" s="52">
        <f t="shared" si="295"/>
        <v>7.7230545335789293E-4</v>
      </c>
      <c r="Q227" s="52">
        <f t="shared" si="295"/>
        <v>8.5880873379339732E-4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0</v>
      </c>
      <c r="M228" s="52">
        <f t="shared" si="296"/>
        <v>0</v>
      </c>
      <c r="N228" s="52">
        <f t="shared" si="296"/>
        <v>0</v>
      </c>
      <c r="O228" s="52">
        <f t="shared" si="296"/>
        <v>0</v>
      </c>
      <c r="P228" s="52">
        <f t="shared" si="296"/>
        <v>1.0843075448955646E-5</v>
      </c>
      <c r="Q228" s="52">
        <f t="shared" si="296"/>
        <v>1.0258441932863182E-5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0</v>
      </c>
      <c r="P229" s="52">
        <f t="shared" si="297"/>
        <v>1.1631001979214509E-5</v>
      </c>
      <c r="Q229" s="52">
        <f t="shared" si="297"/>
        <v>4.2852432070434236E-5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6.547734801766915E-6</v>
      </c>
      <c r="M230" s="52">
        <f t="shared" si="298"/>
        <v>2.1764424315022393E-4</v>
      </c>
      <c r="N230" s="52">
        <f t="shared" si="298"/>
        <v>4.9857821273911035E-4</v>
      </c>
      <c r="O230" s="52">
        <f t="shared" si="298"/>
        <v>4.9825300293637211E-4</v>
      </c>
      <c r="P230" s="52">
        <f t="shared" si="298"/>
        <v>5.5946766184550929E-4</v>
      </c>
      <c r="Q230" s="52">
        <f t="shared" si="298"/>
        <v>6.7732831567080649E-4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0.1670191055513417</v>
      </c>
      <c r="C231" s="50">
        <f t="shared" si="299"/>
        <v>0.16613176669494184</v>
      </c>
      <c r="D231" s="50">
        <f t="shared" si="299"/>
        <v>0.16074232499083346</v>
      </c>
      <c r="E231" s="50">
        <f t="shared" si="299"/>
        <v>0.15820733967910067</v>
      </c>
      <c r="F231" s="50">
        <f t="shared" si="299"/>
        <v>0.1552817555859502</v>
      </c>
      <c r="G231" s="50">
        <f t="shared" si="299"/>
        <v>0.15088195990896466</v>
      </c>
      <c r="H231" s="50">
        <f t="shared" si="299"/>
        <v>0.14810691228111092</v>
      </c>
      <c r="I231" s="50">
        <f t="shared" si="299"/>
        <v>0.14703839362265556</v>
      </c>
      <c r="J231" s="50">
        <f t="shared" si="299"/>
        <v>0.14866690750736664</v>
      </c>
      <c r="K231" s="50">
        <f t="shared" si="299"/>
        <v>0.15437273712313013</v>
      </c>
      <c r="L231" s="50">
        <f t="shared" si="299"/>
        <v>0.14923630612083988</v>
      </c>
      <c r="M231" s="50">
        <f t="shared" si="299"/>
        <v>0.14969507560252812</v>
      </c>
      <c r="N231" s="50">
        <f t="shared" si="299"/>
        <v>0.14781407357912557</v>
      </c>
      <c r="O231" s="50">
        <f t="shared" si="299"/>
        <v>0.14446638298066419</v>
      </c>
      <c r="P231" s="50">
        <f t="shared" si="299"/>
        <v>0.17733111480149202</v>
      </c>
      <c r="Q231" s="50">
        <f t="shared" si="299"/>
        <v>0.17148198755408178</v>
      </c>
    </row>
    <row r="232" spans="1:17" ht="11.45" customHeight="1" x14ac:dyDescent="0.25">
      <c r="A232" s="53" t="s">
        <v>59</v>
      </c>
      <c r="B232" s="52">
        <f t="shared" ref="B232:Q232" si="300">IF(B14=0,0,B14/B$4)</f>
        <v>1.196427550830448E-3</v>
      </c>
      <c r="C232" s="52">
        <f t="shared" si="300"/>
        <v>1.0428871959679317E-3</v>
      </c>
      <c r="D232" s="52">
        <f t="shared" si="300"/>
        <v>8.9617052363807578E-4</v>
      </c>
      <c r="E232" s="52">
        <f t="shared" si="300"/>
        <v>7.5007330721683549E-4</v>
      </c>
      <c r="F232" s="52">
        <f t="shared" si="300"/>
        <v>6.2324684080723388E-4</v>
      </c>
      <c r="G232" s="52">
        <f t="shared" si="300"/>
        <v>5.0725464832686133E-4</v>
      </c>
      <c r="H232" s="52">
        <f t="shared" si="300"/>
        <v>4.0174597490751741E-4</v>
      </c>
      <c r="I232" s="52">
        <f t="shared" si="300"/>
        <v>3.3275010636825219E-4</v>
      </c>
      <c r="J232" s="52">
        <f t="shared" si="300"/>
        <v>2.7232473405734502E-4</v>
      </c>
      <c r="K232" s="52">
        <f t="shared" si="300"/>
        <v>2.36628817242782E-4</v>
      </c>
      <c r="L232" s="52">
        <f t="shared" si="300"/>
        <v>1.8599509671119111E-4</v>
      </c>
      <c r="M232" s="52">
        <f t="shared" si="300"/>
        <v>1.4618123382061286E-4</v>
      </c>
      <c r="N232" s="52">
        <f t="shared" si="300"/>
        <v>1.0915655448777153E-4</v>
      </c>
      <c r="O232" s="52">
        <f t="shared" si="300"/>
        <v>1.023846705473708E-4</v>
      </c>
      <c r="P232" s="52">
        <f t="shared" si="300"/>
        <v>1.2036945105471793E-4</v>
      </c>
      <c r="Q232" s="52">
        <f t="shared" si="300"/>
        <v>9.5568821142641652E-5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0.16582267800051126</v>
      </c>
      <c r="C233" s="52">
        <f t="shared" si="301"/>
        <v>0.16507790460616326</v>
      </c>
      <c r="D233" s="52">
        <f t="shared" si="301"/>
        <v>0.15983554580559414</v>
      </c>
      <c r="E233" s="52">
        <f t="shared" si="301"/>
        <v>0.15744717557770743</v>
      </c>
      <c r="F233" s="52">
        <f t="shared" si="301"/>
        <v>0.1546487708099708</v>
      </c>
      <c r="G233" s="52">
        <f t="shared" si="301"/>
        <v>0.15036542234734318</v>
      </c>
      <c r="H233" s="52">
        <f t="shared" si="301"/>
        <v>0.14769647215239592</v>
      </c>
      <c r="I233" s="52">
        <f t="shared" si="301"/>
        <v>0.14669737187474793</v>
      </c>
      <c r="J233" s="52">
        <f t="shared" si="301"/>
        <v>0.14836902962039208</v>
      </c>
      <c r="K233" s="52">
        <f t="shared" si="301"/>
        <v>0.154109177576888</v>
      </c>
      <c r="L233" s="52">
        <f t="shared" si="301"/>
        <v>0.14902349660394976</v>
      </c>
      <c r="M233" s="52">
        <f t="shared" si="301"/>
        <v>0.14952211026047646</v>
      </c>
      <c r="N233" s="52">
        <f t="shared" si="301"/>
        <v>0.14767839685749498</v>
      </c>
      <c r="O233" s="52">
        <f t="shared" si="301"/>
        <v>0.14433887336215304</v>
      </c>
      <c r="P233" s="52">
        <f t="shared" si="301"/>
        <v>0.17718090388428293</v>
      </c>
      <c r="Q233" s="52">
        <f t="shared" si="301"/>
        <v>0.17135887558630075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1.0974892810618998E-5</v>
      </c>
      <c r="D234" s="52">
        <f t="shared" si="302"/>
        <v>1.0608661601226948E-5</v>
      </c>
      <c r="E234" s="52">
        <f t="shared" si="302"/>
        <v>1.0090794176397327E-5</v>
      </c>
      <c r="F234" s="52">
        <f t="shared" si="302"/>
        <v>9.737935172168743E-6</v>
      </c>
      <c r="G234" s="52">
        <f t="shared" si="302"/>
        <v>9.2829132946071014E-6</v>
      </c>
      <c r="H234" s="52">
        <f t="shared" si="302"/>
        <v>8.6941538074887655E-6</v>
      </c>
      <c r="I234" s="52">
        <f t="shared" si="302"/>
        <v>8.2716415393886134E-6</v>
      </c>
      <c r="J234" s="52">
        <f t="shared" si="302"/>
        <v>8.0050170407615245E-6</v>
      </c>
      <c r="K234" s="52">
        <f t="shared" si="302"/>
        <v>8.562882470862476E-6</v>
      </c>
      <c r="L234" s="52">
        <f t="shared" si="302"/>
        <v>8.6541186881304912E-6</v>
      </c>
      <c r="M234" s="52">
        <f t="shared" si="302"/>
        <v>8.8388199580822526E-6</v>
      </c>
      <c r="N234" s="52">
        <f t="shared" si="302"/>
        <v>8.7734703039039098E-6</v>
      </c>
      <c r="O234" s="52">
        <f t="shared" si="302"/>
        <v>8.5053036871729134E-6</v>
      </c>
      <c r="P234" s="52">
        <f t="shared" si="302"/>
        <v>1.0335009989555483E-5</v>
      </c>
      <c r="Q234" s="52">
        <f t="shared" si="302"/>
        <v>9.67483404107459E-6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0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1.7548135876448831E-5</v>
      </c>
      <c r="K236" s="52">
        <f t="shared" si="304"/>
        <v>1.8367846528479377E-5</v>
      </c>
      <c r="L236" s="52">
        <f t="shared" si="304"/>
        <v>1.8160301490801223E-5</v>
      </c>
      <c r="M236" s="52">
        <f t="shared" si="304"/>
        <v>1.7945288272965044E-5</v>
      </c>
      <c r="N236" s="52">
        <f t="shared" si="304"/>
        <v>1.7746696838911114E-5</v>
      </c>
      <c r="O236" s="52">
        <f t="shared" si="304"/>
        <v>1.6619644276636037E-5</v>
      </c>
      <c r="P236" s="52">
        <f t="shared" si="304"/>
        <v>1.9506456164820621E-5</v>
      </c>
      <c r="Q236" s="52">
        <f t="shared" si="304"/>
        <v>1.786831259734619E-5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0.14495933343669543</v>
      </c>
      <c r="C238" s="54">
        <f t="shared" si="306"/>
        <v>0.14393668208752114</v>
      </c>
      <c r="D238" s="54">
        <f t="shared" si="306"/>
        <v>0.13426618063827619</v>
      </c>
      <c r="E238" s="54">
        <f t="shared" si="306"/>
        <v>0.13120621166233254</v>
      </c>
      <c r="F238" s="54">
        <f t="shared" si="306"/>
        <v>0.12616956416924882</v>
      </c>
      <c r="G238" s="54">
        <f t="shared" si="306"/>
        <v>0.12740253038319349</v>
      </c>
      <c r="H238" s="54">
        <f t="shared" si="306"/>
        <v>0.13604676027857227</v>
      </c>
      <c r="I238" s="54">
        <f t="shared" si="306"/>
        <v>0.13710581277042891</v>
      </c>
      <c r="J238" s="54">
        <f t="shared" si="306"/>
        <v>0.14872084800111357</v>
      </c>
      <c r="K238" s="54">
        <f t="shared" si="306"/>
        <v>0.20340686244637746</v>
      </c>
      <c r="L238" s="54">
        <f t="shared" si="306"/>
        <v>0.19763815001768201</v>
      </c>
      <c r="M238" s="54">
        <f t="shared" si="306"/>
        <v>0.20505446083486856</v>
      </c>
      <c r="N238" s="54">
        <f t="shared" si="306"/>
        <v>0.20089708703248083</v>
      </c>
      <c r="O238" s="54">
        <f t="shared" si="306"/>
        <v>0.20962010163455963</v>
      </c>
      <c r="P238" s="54">
        <f t="shared" si="306"/>
        <v>0.1972245892094667</v>
      </c>
      <c r="Q238" s="54">
        <f t="shared" si="306"/>
        <v>0.18586835704393617</v>
      </c>
    </row>
    <row r="239" spans="1:17" ht="11.45" customHeight="1" x14ac:dyDescent="0.25">
      <c r="A239" s="53" t="s">
        <v>59</v>
      </c>
      <c r="B239" s="52">
        <f t="shared" ref="B239:Q239" si="307">IF(B21=0,0,B21/B$19)</f>
        <v>1.5775939177502577E-3</v>
      </c>
      <c r="C239" s="52">
        <f t="shared" si="307"/>
        <v>1.3315705858204865E-3</v>
      </c>
      <c r="D239" s="52">
        <f t="shared" si="307"/>
        <v>1.0778831694255777E-3</v>
      </c>
      <c r="E239" s="52">
        <f t="shared" si="307"/>
        <v>8.8397072877358541E-4</v>
      </c>
      <c r="F239" s="52">
        <f t="shared" si="307"/>
        <v>6.9476048032720314E-4</v>
      </c>
      <c r="G239" s="52">
        <f t="shared" si="307"/>
        <v>5.0653897721714255E-4</v>
      </c>
      <c r="H239" s="52">
        <f t="shared" si="307"/>
        <v>3.8898011842809018E-4</v>
      </c>
      <c r="I239" s="52">
        <f t="shared" si="307"/>
        <v>2.9246481205331487E-4</v>
      </c>
      <c r="J239" s="52">
        <f t="shared" si="307"/>
        <v>2.8450479178591601E-4</v>
      </c>
      <c r="K239" s="52">
        <f t="shared" si="307"/>
        <v>3.6852450892211025E-4</v>
      </c>
      <c r="L239" s="52">
        <f t="shared" si="307"/>
        <v>3.209506629961053E-4</v>
      </c>
      <c r="M239" s="52">
        <f t="shared" si="307"/>
        <v>2.8840021225456979E-4</v>
      </c>
      <c r="N239" s="52">
        <f t="shared" si="307"/>
        <v>2.4474943519669931E-4</v>
      </c>
      <c r="O239" s="52">
        <f t="shared" si="307"/>
        <v>2.3842645201683441E-4</v>
      </c>
      <c r="P239" s="52">
        <f t="shared" si="307"/>
        <v>2.1216191602458484E-4</v>
      </c>
      <c r="Q239" s="52">
        <f t="shared" si="307"/>
        <v>1.8544378993398512E-4</v>
      </c>
    </row>
    <row r="240" spans="1:17" ht="11.45" customHeight="1" x14ac:dyDescent="0.25">
      <c r="A240" s="53" t="s">
        <v>58</v>
      </c>
      <c r="B240" s="52">
        <f t="shared" ref="B240:Q240" si="308">IF(B22=0,0,B22/B$19)</f>
        <v>0.14338173951894514</v>
      </c>
      <c r="C240" s="52">
        <f t="shared" si="308"/>
        <v>0.14260511150170066</v>
      </c>
      <c r="D240" s="52">
        <f t="shared" si="308"/>
        <v>0.13318829746885061</v>
      </c>
      <c r="E240" s="52">
        <f t="shared" si="308"/>
        <v>0.13032224093355896</v>
      </c>
      <c r="F240" s="52">
        <f t="shared" si="308"/>
        <v>0.12547480368892161</v>
      </c>
      <c r="G240" s="52">
        <f t="shared" si="308"/>
        <v>0.12689599140597635</v>
      </c>
      <c r="H240" s="52">
        <f t="shared" si="308"/>
        <v>0.13565778016014418</v>
      </c>
      <c r="I240" s="52">
        <f t="shared" si="308"/>
        <v>0.1368133479583756</v>
      </c>
      <c r="J240" s="52">
        <f t="shared" si="308"/>
        <v>0.14843634320932764</v>
      </c>
      <c r="K240" s="52">
        <f t="shared" si="308"/>
        <v>0.20303833793745535</v>
      </c>
      <c r="L240" s="52">
        <f t="shared" si="308"/>
        <v>0.19731719935468592</v>
      </c>
      <c r="M240" s="52">
        <f t="shared" si="308"/>
        <v>0.20474621006174931</v>
      </c>
      <c r="N240" s="52">
        <f t="shared" si="308"/>
        <v>0.20060603109271558</v>
      </c>
      <c r="O240" s="52">
        <f t="shared" si="308"/>
        <v>0.20933110462866203</v>
      </c>
      <c r="P240" s="52">
        <f t="shared" si="308"/>
        <v>0.19695620967379401</v>
      </c>
      <c r="Q240" s="52">
        <f t="shared" si="308"/>
        <v>0.18561489451673222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9.6056872765701267E-7</v>
      </c>
      <c r="P241" s="52">
        <f t="shared" si="309"/>
        <v>1.8442620058003229E-6</v>
      </c>
      <c r="Q241" s="52">
        <f t="shared" si="309"/>
        <v>1.8098616765651901E-6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4.0293980893727327E-6</v>
      </c>
      <c r="N243" s="52">
        <f t="shared" si="311"/>
        <v>9.3174079786659744E-6</v>
      </c>
      <c r="O243" s="52">
        <f t="shared" si="311"/>
        <v>9.5513896680698048E-6</v>
      </c>
      <c r="P243" s="52">
        <f t="shared" si="311"/>
        <v>1.0620127067210256E-5</v>
      </c>
      <c r="Q243" s="52">
        <f t="shared" si="311"/>
        <v>1.1950628150877024E-5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0.85504066656330457</v>
      </c>
      <c r="C244" s="50">
        <f t="shared" si="312"/>
        <v>0.85606331791247881</v>
      </c>
      <c r="D244" s="50">
        <f t="shared" si="312"/>
        <v>0.86573381936172378</v>
      </c>
      <c r="E244" s="50">
        <f t="shared" si="312"/>
        <v>0.86879378833766741</v>
      </c>
      <c r="F244" s="50">
        <f t="shared" si="312"/>
        <v>0.87383043583075126</v>
      </c>
      <c r="G244" s="50">
        <f t="shared" si="312"/>
        <v>0.8725974696168064</v>
      </c>
      <c r="H244" s="50">
        <f t="shared" si="312"/>
        <v>0.86395323972142779</v>
      </c>
      <c r="I244" s="50">
        <f t="shared" si="312"/>
        <v>0.86289418722957101</v>
      </c>
      <c r="J244" s="50">
        <f t="shared" si="312"/>
        <v>0.85127915199888649</v>
      </c>
      <c r="K244" s="50">
        <f t="shared" si="312"/>
        <v>0.79659313755362249</v>
      </c>
      <c r="L244" s="50">
        <f t="shared" si="312"/>
        <v>0.80236184998231797</v>
      </c>
      <c r="M244" s="50">
        <f t="shared" si="312"/>
        <v>0.79494553916513144</v>
      </c>
      <c r="N244" s="50">
        <f t="shared" si="312"/>
        <v>0.79910291296751912</v>
      </c>
      <c r="O244" s="50">
        <f t="shared" si="312"/>
        <v>0.79037989836544031</v>
      </c>
      <c r="P244" s="50">
        <f t="shared" si="312"/>
        <v>0.80277541079053338</v>
      </c>
      <c r="Q244" s="50">
        <f t="shared" si="312"/>
        <v>0.81413164295606377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0.74735188504564787</v>
      </c>
      <c r="C245" s="52">
        <f t="shared" si="313"/>
        <v>0.75086072891432198</v>
      </c>
      <c r="D245" s="52">
        <f t="shared" si="313"/>
        <v>0.76899754287792466</v>
      </c>
      <c r="E245" s="52">
        <f t="shared" si="313"/>
        <v>0.77927666032174692</v>
      </c>
      <c r="F245" s="52">
        <f t="shared" si="313"/>
        <v>0.78052342948412168</v>
      </c>
      <c r="G245" s="52">
        <f t="shared" si="313"/>
        <v>0.78151720468995656</v>
      </c>
      <c r="H245" s="52">
        <f t="shared" si="313"/>
        <v>0.77021893251726969</v>
      </c>
      <c r="I245" s="52">
        <f t="shared" si="313"/>
        <v>0.76628661996613168</v>
      </c>
      <c r="J245" s="52">
        <f t="shared" si="313"/>
        <v>0.76057214421749553</v>
      </c>
      <c r="K245" s="52">
        <f t="shared" si="313"/>
        <v>0.68740205836928014</v>
      </c>
      <c r="L245" s="52">
        <f t="shared" si="313"/>
        <v>0.68313340060887351</v>
      </c>
      <c r="M245" s="52">
        <f t="shared" si="313"/>
        <v>0.65756865192899372</v>
      </c>
      <c r="N245" s="52">
        <f t="shared" si="313"/>
        <v>0.67239252415215789</v>
      </c>
      <c r="O245" s="52">
        <f t="shared" si="313"/>
        <v>0.66577236642244209</v>
      </c>
      <c r="P245" s="52">
        <f t="shared" si="313"/>
        <v>0.6857368464117759</v>
      </c>
      <c r="Q245" s="52">
        <f t="shared" si="313"/>
        <v>0.68444982838881796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0.10768878151765673</v>
      </c>
      <c r="C246" s="46">
        <f t="shared" si="314"/>
        <v>0.10520258899815679</v>
      </c>
      <c r="D246" s="46">
        <f t="shared" si="314"/>
        <v>9.6736276483799066E-2</v>
      </c>
      <c r="E246" s="46">
        <f t="shared" si="314"/>
        <v>8.9517128015920516E-2</v>
      </c>
      <c r="F246" s="46">
        <f t="shared" si="314"/>
        <v>9.330700634662957E-2</v>
      </c>
      <c r="G246" s="46">
        <f t="shared" si="314"/>
        <v>9.1080264926849855E-2</v>
      </c>
      <c r="H246" s="46">
        <f t="shared" si="314"/>
        <v>9.3734307204158082E-2</v>
      </c>
      <c r="I246" s="46">
        <f t="shared" si="314"/>
        <v>9.6607567263439331E-2</v>
      </c>
      <c r="J246" s="46">
        <f t="shared" si="314"/>
        <v>9.0707007781390958E-2</v>
      </c>
      <c r="K246" s="46">
        <f t="shared" si="314"/>
        <v>0.1091910791843424</v>
      </c>
      <c r="L246" s="46">
        <f t="shared" si="314"/>
        <v>0.11922844937344453</v>
      </c>
      <c r="M246" s="46">
        <f t="shared" si="314"/>
        <v>0.13737688723613775</v>
      </c>
      <c r="N246" s="46">
        <f t="shared" si="314"/>
        <v>0.1267103888153612</v>
      </c>
      <c r="O246" s="46">
        <f t="shared" si="314"/>
        <v>0.12460753194299827</v>
      </c>
      <c r="P246" s="46">
        <f t="shared" si="314"/>
        <v>0.11703856437875748</v>
      </c>
      <c r="Q246" s="46">
        <f t="shared" si="314"/>
        <v>0.12968181456724584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4.1684979324790308E-3</v>
      </c>
      <c r="C250" s="54">
        <f t="shared" si="316"/>
        <v>4.2220596628431747E-3</v>
      </c>
      <c r="D250" s="54">
        <f t="shared" si="316"/>
        <v>4.0867835932759554E-3</v>
      </c>
      <c r="E250" s="54">
        <f t="shared" si="316"/>
        <v>4.2991544289554748E-3</v>
      </c>
      <c r="F250" s="54">
        <f t="shared" si="316"/>
        <v>3.9655192957180696E-3</v>
      </c>
      <c r="G250" s="54">
        <f t="shared" si="316"/>
        <v>4.4283678973612737E-3</v>
      </c>
      <c r="H250" s="54">
        <f t="shared" si="316"/>
        <v>4.1182463497220195E-3</v>
      </c>
      <c r="I250" s="54">
        <f t="shared" si="316"/>
        <v>4.1152333841686702E-3</v>
      </c>
      <c r="J250" s="54">
        <f t="shared" si="316"/>
        <v>4.4125204514558446E-3</v>
      </c>
      <c r="K250" s="54">
        <f t="shared" si="316"/>
        <v>4.1319586879538725E-3</v>
      </c>
      <c r="L250" s="54">
        <f t="shared" si="316"/>
        <v>3.6648712841533377E-3</v>
      </c>
      <c r="M250" s="54">
        <f t="shared" si="316"/>
        <v>3.4449593850452969E-3</v>
      </c>
      <c r="N250" s="54">
        <f t="shared" si="316"/>
        <v>3.2277505212557288E-3</v>
      </c>
      <c r="O250" s="54">
        <f t="shared" si="316"/>
        <v>3.1838679964540165E-3</v>
      </c>
      <c r="P250" s="54">
        <f t="shared" si="316"/>
        <v>3.7219822843583758E-3</v>
      </c>
      <c r="Q250" s="54">
        <f t="shared" si="316"/>
        <v>3.2797901799196021E-3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0.9871065503042451</v>
      </c>
      <c r="C251" s="50">
        <f t="shared" si="317"/>
        <v>0.9872262193047171</v>
      </c>
      <c r="D251" s="50">
        <f t="shared" si="317"/>
        <v>0.98744393489474092</v>
      </c>
      <c r="E251" s="50">
        <f t="shared" si="317"/>
        <v>0.98690001004652772</v>
      </c>
      <c r="F251" s="50">
        <f t="shared" si="317"/>
        <v>0.98728196323059758</v>
      </c>
      <c r="G251" s="50">
        <f t="shared" si="317"/>
        <v>0.98724219856124185</v>
      </c>
      <c r="H251" s="50">
        <f t="shared" si="317"/>
        <v>0.98742903402449589</v>
      </c>
      <c r="I251" s="50">
        <f t="shared" si="317"/>
        <v>0.98693441133199755</v>
      </c>
      <c r="J251" s="50">
        <f t="shared" si="317"/>
        <v>0.98593367671139864</v>
      </c>
      <c r="K251" s="50">
        <f t="shared" si="317"/>
        <v>0.98610417886790103</v>
      </c>
      <c r="L251" s="50">
        <f t="shared" si="317"/>
        <v>0.98665786053846238</v>
      </c>
      <c r="M251" s="50">
        <f t="shared" si="317"/>
        <v>0.98649040770018148</v>
      </c>
      <c r="N251" s="50">
        <f t="shared" si="317"/>
        <v>0.98633153035626853</v>
      </c>
      <c r="O251" s="50">
        <f t="shared" si="317"/>
        <v>0.98599698233995547</v>
      </c>
      <c r="P251" s="50">
        <f t="shared" si="317"/>
        <v>0.98479817588744523</v>
      </c>
      <c r="Q251" s="50">
        <f t="shared" si="317"/>
        <v>0.98551155984634453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0.84395753406140861</v>
      </c>
      <c r="C252" s="52">
        <f t="shared" si="318"/>
        <v>0.8474633927103199</v>
      </c>
      <c r="D252" s="52">
        <f t="shared" si="318"/>
        <v>0.84347370464251847</v>
      </c>
      <c r="E252" s="52">
        <f t="shared" si="318"/>
        <v>0.83406925526616538</v>
      </c>
      <c r="F252" s="52">
        <f t="shared" si="318"/>
        <v>0.82495224256386868</v>
      </c>
      <c r="G252" s="52">
        <f t="shared" si="318"/>
        <v>0.79673353734512464</v>
      </c>
      <c r="H252" s="52">
        <f t="shared" si="318"/>
        <v>0.79549374894338776</v>
      </c>
      <c r="I252" s="52">
        <f t="shared" si="318"/>
        <v>0.78997371574876829</v>
      </c>
      <c r="J252" s="52">
        <f t="shared" si="318"/>
        <v>0.74704785237020677</v>
      </c>
      <c r="K252" s="52">
        <f t="shared" si="318"/>
        <v>0.71423433246078361</v>
      </c>
      <c r="L252" s="52">
        <f t="shared" si="318"/>
        <v>0.67431382945928497</v>
      </c>
      <c r="M252" s="52">
        <f t="shared" si="318"/>
        <v>0.62167002514372738</v>
      </c>
      <c r="N252" s="52">
        <f t="shared" si="318"/>
        <v>0.59983774412916424</v>
      </c>
      <c r="O252" s="52">
        <f t="shared" si="318"/>
        <v>0.55652559869315854</v>
      </c>
      <c r="P252" s="52">
        <f t="shared" si="318"/>
        <v>0.50939454802134188</v>
      </c>
      <c r="Q252" s="52">
        <f t="shared" si="318"/>
        <v>0.46417363024381336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0.14006702250874972</v>
      </c>
      <c r="C253" s="52">
        <f t="shared" si="319"/>
        <v>0.13707625123159536</v>
      </c>
      <c r="D253" s="52">
        <f t="shared" si="319"/>
        <v>0.14172167434159141</v>
      </c>
      <c r="E253" s="52">
        <f t="shared" si="319"/>
        <v>0.15058561483825697</v>
      </c>
      <c r="F253" s="52">
        <f t="shared" si="319"/>
        <v>0.16022567542226784</v>
      </c>
      <c r="G253" s="52">
        <f t="shared" si="319"/>
        <v>0.18862802001814546</v>
      </c>
      <c r="H253" s="52">
        <f t="shared" si="319"/>
        <v>0.19050532577346985</v>
      </c>
      <c r="I253" s="52">
        <f t="shared" si="319"/>
        <v>0.19653499284471893</v>
      </c>
      <c r="J253" s="52">
        <f t="shared" si="319"/>
        <v>0.23845387794492057</v>
      </c>
      <c r="K253" s="52">
        <f t="shared" si="319"/>
        <v>0.2714163133555913</v>
      </c>
      <c r="L253" s="52">
        <f t="shared" si="319"/>
        <v>0.31186695569263873</v>
      </c>
      <c r="M253" s="52">
        <f t="shared" si="319"/>
        <v>0.364031108538377</v>
      </c>
      <c r="N253" s="52">
        <f t="shared" si="319"/>
        <v>0.38531059903250692</v>
      </c>
      <c r="O253" s="52">
        <f t="shared" si="319"/>
        <v>0.4282881445942473</v>
      </c>
      <c r="P253" s="52">
        <f t="shared" si="319"/>
        <v>0.47358144413211906</v>
      </c>
      <c r="Q253" s="52">
        <f t="shared" si="319"/>
        <v>0.51920773945405141</v>
      </c>
    </row>
    <row r="254" spans="1:17" ht="11.45" customHeight="1" x14ac:dyDescent="0.25">
      <c r="A254" s="53" t="s">
        <v>57</v>
      </c>
      <c r="B254" s="52">
        <f t="shared" ref="B254:Q254" si="320">IF(B36=0,0,B36/B$31)</f>
        <v>3.0819937340868433E-3</v>
      </c>
      <c r="C254" s="52">
        <f t="shared" si="320"/>
        <v>2.6865753628019678E-3</v>
      </c>
      <c r="D254" s="52">
        <f t="shared" si="320"/>
        <v>2.2485559106310135E-3</v>
      </c>
      <c r="E254" s="52">
        <f t="shared" si="320"/>
        <v>2.2451399421053132E-3</v>
      </c>
      <c r="F254" s="52">
        <f t="shared" si="320"/>
        <v>2.104045244461093E-3</v>
      </c>
      <c r="G254" s="52">
        <f t="shared" si="320"/>
        <v>1.8806411979719235E-3</v>
      </c>
      <c r="H254" s="52">
        <f t="shared" si="320"/>
        <v>1.4299593076383262E-3</v>
      </c>
      <c r="I254" s="52">
        <f t="shared" si="320"/>
        <v>4.2570273851030941E-4</v>
      </c>
      <c r="J254" s="52">
        <f t="shared" si="320"/>
        <v>4.3194639627144724E-4</v>
      </c>
      <c r="K254" s="52">
        <f t="shared" si="320"/>
        <v>4.5353305152607024E-4</v>
      </c>
      <c r="L254" s="52">
        <f t="shared" si="320"/>
        <v>4.6757005913847667E-4</v>
      </c>
      <c r="M254" s="52">
        <f t="shared" si="320"/>
        <v>4.7326932411338089E-4</v>
      </c>
      <c r="N254" s="52">
        <f t="shared" si="320"/>
        <v>4.6116444686420495E-4</v>
      </c>
      <c r="O254" s="52">
        <f t="shared" si="320"/>
        <v>4.6481857295336735E-4</v>
      </c>
      <c r="P254" s="52">
        <f t="shared" si="320"/>
        <v>9.5580933715196863E-4</v>
      </c>
      <c r="Q254" s="52">
        <f t="shared" si="320"/>
        <v>1.0557272036588984E-3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0</v>
      </c>
      <c r="M255" s="52">
        <f t="shared" si="321"/>
        <v>0</v>
      </c>
      <c r="N255" s="52">
        <f t="shared" si="321"/>
        <v>0</v>
      </c>
      <c r="O255" s="52">
        <f t="shared" si="321"/>
        <v>0</v>
      </c>
      <c r="P255" s="52">
        <f t="shared" si="321"/>
        <v>1.3419447852522614E-5</v>
      </c>
      <c r="Q255" s="52">
        <f t="shared" si="321"/>
        <v>1.261062654526313E-5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0</v>
      </c>
      <c r="P256" s="52">
        <f t="shared" si="322"/>
        <v>1.4710768147221684E-5</v>
      </c>
      <c r="Q256" s="52">
        <f t="shared" si="322"/>
        <v>5.3835256797037684E-5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9.5053274001641911E-6</v>
      </c>
      <c r="M257" s="52">
        <f t="shared" si="323"/>
        <v>3.1600469396363004E-4</v>
      </c>
      <c r="N257" s="52">
        <f t="shared" si="323"/>
        <v>7.2202274773321227E-4</v>
      </c>
      <c r="O257" s="52">
        <f t="shared" si="323"/>
        <v>7.1842047959630093E-4</v>
      </c>
      <c r="P257" s="52">
        <f t="shared" si="323"/>
        <v>8.3824418083243456E-4</v>
      </c>
      <c r="Q257" s="52">
        <f t="shared" si="323"/>
        <v>1.0080170614784995E-3</v>
      </c>
    </row>
    <row r="258" spans="1:17" ht="11.45" customHeight="1" x14ac:dyDescent="0.25">
      <c r="A258" s="51" t="s">
        <v>28</v>
      </c>
      <c r="B258" s="50">
        <f t="shared" ref="B258:Q258" si="324">IF(B40=0,0,B40/B$31)</f>
        <v>8.7249517632759718E-3</v>
      </c>
      <c r="C258" s="50">
        <f t="shared" si="324"/>
        <v>8.5517210324397193E-3</v>
      </c>
      <c r="D258" s="50">
        <f t="shared" si="324"/>
        <v>8.4692815119831628E-3</v>
      </c>
      <c r="E258" s="50">
        <f t="shared" si="324"/>
        <v>8.8008355245168257E-3</v>
      </c>
      <c r="F258" s="50">
        <f t="shared" si="324"/>
        <v>8.7525174736843205E-3</v>
      </c>
      <c r="G258" s="50">
        <f t="shared" si="324"/>
        <v>8.3294335413969019E-3</v>
      </c>
      <c r="H258" s="50">
        <f t="shared" si="324"/>
        <v>8.4527196257819896E-3</v>
      </c>
      <c r="I258" s="50">
        <f t="shared" si="324"/>
        <v>8.9503552838338437E-3</v>
      </c>
      <c r="J258" s="50">
        <f t="shared" si="324"/>
        <v>9.6538028371456162E-3</v>
      </c>
      <c r="K258" s="50">
        <f t="shared" si="324"/>
        <v>9.7638624441453228E-3</v>
      </c>
      <c r="L258" s="50">
        <f t="shared" si="324"/>
        <v>9.6772681773842732E-3</v>
      </c>
      <c r="M258" s="50">
        <f t="shared" si="324"/>
        <v>1.0064632914773195E-2</v>
      </c>
      <c r="N258" s="50">
        <f t="shared" si="324"/>
        <v>1.0440719122475678E-2</v>
      </c>
      <c r="O258" s="50">
        <f t="shared" si="324"/>
        <v>1.0819149663590547E-2</v>
      </c>
      <c r="P258" s="50">
        <f t="shared" si="324"/>
        <v>1.1479841828196452E-2</v>
      </c>
      <c r="Q258" s="50">
        <f t="shared" si="324"/>
        <v>1.1208649973735782E-2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1.6250122314124768E-4</v>
      </c>
      <c r="C259" s="52">
        <f t="shared" si="325"/>
        <v>1.3957624973647326E-4</v>
      </c>
      <c r="D259" s="52">
        <f t="shared" si="325"/>
        <v>1.2276662767226446E-4</v>
      </c>
      <c r="E259" s="52">
        <f t="shared" si="325"/>
        <v>1.0848615959279818E-4</v>
      </c>
      <c r="F259" s="52">
        <f t="shared" si="325"/>
        <v>9.1336841178792753E-5</v>
      </c>
      <c r="G259" s="52">
        <f t="shared" si="325"/>
        <v>7.2807737249148418E-5</v>
      </c>
      <c r="H259" s="52">
        <f t="shared" si="325"/>
        <v>5.961369182154804E-5</v>
      </c>
      <c r="I259" s="52">
        <f t="shared" si="325"/>
        <v>5.2662452018948305E-5</v>
      </c>
      <c r="J259" s="52">
        <f t="shared" si="325"/>
        <v>4.5977415346164902E-5</v>
      </c>
      <c r="K259" s="52">
        <f t="shared" si="325"/>
        <v>3.891275939542949E-5</v>
      </c>
      <c r="L259" s="52">
        <f t="shared" si="325"/>
        <v>3.135834463530431E-5</v>
      </c>
      <c r="M259" s="52">
        <f t="shared" si="325"/>
        <v>2.5553794431307591E-5</v>
      </c>
      <c r="N259" s="52">
        <f t="shared" si="325"/>
        <v>2.0046464692364372E-5</v>
      </c>
      <c r="O259" s="52">
        <f t="shared" si="325"/>
        <v>1.9935843431132046E-5</v>
      </c>
      <c r="P259" s="52">
        <f t="shared" si="325"/>
        <v>2.0260053502538306E-5</v>
      </c>
      <c r="Q259" s="52">
        <f t="shared" si="325"/>
        <v>1.6241434145127061E-5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8.5624505401347244E-3</v>
      </c>
      <c r="C260" s="52">
        <f t="shared" si="326"/>
        <v>8.4115855543192512E-3</v>
      </c>
      <c r="D260" s="52">
        <f t="shared" si="326"/>
        <v>8.3459609432276587E-3</v>
      </c>
      <c r="E260" s="52">
        <f t="shared" si="326"/>
        <v>8.6917923076959194E-3</v>
      </c>
      <c r="F260" s="52">
        <f t="shared" si="326"/>
        <v>8.6606352889858056E-3</v>
      </c>
      <c r="G260" s="52">
        <f t="shared" si="326"/>
        <v>8.2561161071125176E-3</v>
      </c>
      <c r="H260" s="52">
        <f t="shared" si="326"/>
        <v>8.3926119028054236E-3</v>
      </c>
      <c r="I260" s="52">
        <f t="shared" si="326"/>
        <v>8.8971911570062904E-3</v>
      </c>
      <c r="J260" s="52">
        <f t="shared" si="326"/>
        <v>9.6061709797866969E-3</v>
      </c>
      <c r="K260" s="52">
        <f t="shared" si="326"/>
        <v>9.7232505372407789E-3</v>
      </c>
      <c r="L260" s="52">
        <f t="shared" si="326"/>
        <v>9.6441745161469014E-3</v>
      </c>
      <c r="M260" s="52">
        <f t="shared" si="326"/>
        <v>1.0037281127900458E-2</v>
      </c>
      <c r="N260" s="52">
        <f t="shared" si="326"/>
        <v>1.0418801643695281E-2</v>
      </c>
      <c r="O260" s="52">
        <f t="shared" si="326"/>
        <v>1.0797334337127236E-2</v>
      </c>
      <c r="P260" s="52">
        <f t="shared" si="326"/>
        <v>1.1457652034366956E-2</v>
      </c>
      <c r="Q260" s="52">
        <f t="shared" si="326"/>
        <v>1.1190609831432087E-2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5.5922838399390668E-7</v>
      </c>
      <c r="D261" s="52">
        <f t="shared" si="327"/>
        <v>5.5394108323969736E-7</v>
      </c>
      <c r="E261" s="52">
        <f t="shared" si="327"/>
        <v>5.5705722810928153E-7</v>
      </c>
      <c r="F261" s="52">
        <f t="shared" si="327"/>
        <v>5.4534351972038553E-7</v>
      </c>
      <c r="G261" s="52">
        <f t="shared" si="327"/>
        <v>5.0969703523656403E-7</v>
      </c>
      <c r="H261" s="52">
        <f t="shared" si="327"/>
        <v>4.9403115501813041E-7</v>
      </c>
      <c r="I261" s="52">
        <f t="shared" si="327"/>
        <v>5.0167480860536533E-7</v>
      </c>
      <c r="J261" s="52">
        <f t="shared" si="327"/>
        <v>5.1828580793718716E-7</v>
      </c>
      <c r="K261" s="52">
        <f t="shared" si="327"/>
        <v>5.4026017719550611E-7</v>
      </c>
      <c r="L261" s="52">
        <f t="shared" si="327"/>
        <v>5.6005819762496857E-7</v>
      </c>
      <c r="M261" s="52">
        <f t="shared" si="327"/>
        <v>5.9334181816734213E-7</v>
      </c>
      <c r="N261" s="52">
        <f t="shared" si="327"/>
        <v>6.1897372106112877E-7</v>
      </c>
      <c r="O261" s="52">
        <f t="shared" si="327"/>
        <v>6.3624306751230924E-7</v>
      </c>
      <c r="P261" s="52">
        <f t="shared" si="327"/>
        <v>6.6832793848579842E-7</v>
      </c>
      <c r="Q261" s="52">
        <f t="shared" si="327"/>
        <v>6.3181607936611921E-7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0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1.1361562048157251E-6</v>
      </c>
      <c r="K263" s="52">
        <f t="shared" si="329"/>
        <v>1.1588873319169379E-6</v>
      </c>
      <c r="L263" s="52">
        <f t="shared" si="329"/>
        <v>1.1752584044420264E-6</v>
      </c>
      <c r="M263" s="52">
        <f t="shared" si="329"/>
        <v>1.2046506232635583E-6</v>
      </c>
      <c r="N263" s="52">
        <f t="shared" si="329"/>
        <v>1.2520403669727736E-6</v>
      </c>
      <c r="O263" s="52">
        <f t="shared" si="329"/>
        <v>1.2432399646678638E-6</v>
      </c>
      <c r="P263" s="52">
        <f t="shared" si="329"/>
        <v>1.2614123884711288E-6</v>
      </c>
      <c r="Q263" s="52">
        <f t="shared" si="329"/>
        <v>1.1668920792040354E-6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0.6581648979215321</v>
      </c>
      <c r="C265" s="54">
        <f t="shared" si="331"/>
        <v>0.67034950794042847</v>
      </c>
      <c r="D265" s="54">
        <f t="shared" si="331"/>
        <v>0.65636440011754138</v>
      </c>
      <c r="E265" s="54">
        <f t="shared" si="331"/>
        <v>0.65988394380500304</v>
      </c>
      <c r="F265" s="54">
        <f t="shared" si="331"/>
        <v>0.65225805299524608</v>
      </c>
      <c r="G265" s="54">
        <f t="shared" si="331"/>
        <v>0.64774392871408581</v>
      </c>
      <c r="H265" s="54">
        <f t="shared" si="331"/>
        <v>0.66391642507171744</v>
      </c>
      <c r="I265" s="54">
        <f t="shared" si="331"/>
        <v>0.66504176538552362</v>
      </c>
      <c r="J265" s="54">
        <f t="shared" si="331"/>
        <v>0.68365146273178046</v>
      </c>
      <c r="K265" s="54">
        <f t="shared" si="331"/>
        <v>0.74782703476578261</v>
      </c>
      <c r="L265" s="54">
        <f t="shared" si="331"/>
        <v>0.74299708131443143</v>
      </c>
      <c r="M265" s="54">
        <f t="shared" si="331"/>
        <v>0.74862168703883258</v>
      </c>
      <c r="N265" s="54">
        <f t="shared" si="331"/>
        <v>0.7425364328861167</v>
      </c>
      <c r="O265" s="54">
        <f t="shared" si="331"/>
        <v>0.75085065212011726</v>
      </c>
      <c r="P265" s="54">
        <f t="shared" si="331"/>
        <v>0.74288042684719591</v>
      </c>
      <c r="Q265" s="54">
        <f t="shared" si="331"/>
        <v>0.73127091193482585</v>
      </c>
    </row>
    <row r="266" spans="1:17" ht="11.45" customHeight="1" x14ac:dyDescent="0.25">
      <c r="A266" s="53" t="s">
        <v>59</v>
      </c>
      <c r="B266" s="52">
        <f t="shared" ref="B266:Q266" si="332">IF(B48=0,0,B48/B$46)</f>
        <v>8.9319356365388809E-3</v>
      </c>
      <c r="C266" s="52">
        <f t="shared" si="332"/>
        <v>7.7362917554416955E-3</v>
      </c>
      <c r="D266" s="52">
        <f t="shared" si="332"/>
        <v>6.5753917028744824E-3</v>
      </c>
      <c r="E266" s="52">
        <f t="shared" si="332"/>
        <v>5.5496129811485363E-3</v>
      </c>
      <c r="F266" s="52">
        <f t="shared" si="332"/>
        <v>4.4848221366930964E-3</v>
      </c>
      <c r="G266" s="52">
        <f t="shared" si="332"/>
        <v>3.2169898105481516E-3</v>
      </c>
      <c r="H266" s="52">
        <f t="shared" si="332"/>
        <v>2.371840399023638E-3</v>
      </c>
      <c r="I266" s="52">
        <f t="shared" si="332"/>
        <v>1.7728762538773896E-3</v>
      </c>
      <c r="J266" s="52">
        <f t="shared" si="332"/>
        <v>1.6345121473849708E-3</v>
      </c>
      <c r="K266" s="52">
        <f t="shared" si="332"/>
        <v>1.6938446931252522E-3</v>
      </c>
      <c r="L266" s="52">
        <f t="shared" si="332"/>
        <v>1.5115037176004445E-3</v>
      </c>
      <c r="M266" s="52">
        <f t="shared" si="332"/>
        <v>1.3187173135797701E-3</v>
      </c>
      <c r="N266" s="52">
        <f t="shared" si="332"/>
        <v>1.135306248039851E-3</v>
      </c>
      <c r="O266" s="52">
        <f t="shared" si="332"/>
        <v>1.0697151829711137E-3</v>
      </c>
      <c r="P266" s="52">
        <f t="shared" si="332"/>
        <v>9.9897182787119041E-4</v>
      </c>
      <c r="Q266" s="52">
        <f t="shared" si="332"/>
        <v>9.1205594170247148E-4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0.64923296228499328</v>
      </c>
      <c r="C267" s="52">
        <f t="shared" si="333"/>
        <v>0.6626132161849867</v>
      </c>
      <c r="D267" s="52">
        <f t="shared" si="333"/>
        <v>0.64978900841466691</v>
      </c>
      <c r="E267" s="52">
        <f t="shared" si="333"/>
        <v>0.6543343308238545</v>
      </c>
      <c r="F267" s="52">
        <f t="shared" si="333"/>
        <v>0.64777323085855298</v>
      </c>
      <c r="G267" s="52">
        <f t="shared" si="333"/>
        <v>0.64452693890353763</v>
      </c>
      <c r="H267" s="52">
        <f t="shared" si="333"/>
        <v>0.66154458467269384</v>
      </c>
      <c r="I267" s="52">
        <f t="shared" si="333"/>
        <v>0.66326888913164617</v>
      </c>
      <c r="J267" s="52">
        <f t="shared" si="333"/>
        <v>0.68201695058439549</v>
      </c>
      <c r="K267" s="52">
        <f t="shared" si="333"/>
        <v>0.74613319007265733</v>
      </c>
      <c r="L267" s="52">
        <f t="shared" si="333"/>
        <v>0.74148557759683098</v>
      </c>
      <c r="M267" s="52">
        <f t="shared" si="333"/>
        <v>0.74723188890380232</v>
      </c>
      <c r="N267" s="52">
        <f t="shared" si="333"/>
        <v>0.74123246777281326</v>
      </c>
      <c r="O267" s="52">
        <f t="shared" si="333"/>
        <v>0.74960225203213371</v>
      </c>
      <c r="P267" s="52">
        <f t="shared" si="333"/>
        <v>0.74167193329148284</v>
      </c>
      <c r="Q267" s="52">
        <f t="shared" si="333"/>
        <v>0.73009329516493326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4.300333468893297E-6</v>
      </c>
      <c r="P268" s="52">
        <f t="shared" si="334"/>
        <v>8.6655067918894609E-6</v>
      </c>
      <c r="Q268" s="52">
        <f t="shared" si="334"/>
        <v>8.9013231252364829E-6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7.1080821450555706E-5</v>
      </c>
      <c r="N270" s="52">
        <f t="shared" si="336"/>
        <v>1.6865886526360412E-4</v>
      </c>
      <c r="O270" s="52">
        <f t="shared" si="336"/>
        <v>1.743845715435972E-4</v>
      </c>
      <c r="P270" s="52">
        <f t="shared" si="336"/>
        <v>2.0085622104985078E-4</v>
      </c>
      <c r="Q270" s="52">
        <f t="shared" si="336"/>
        <v>2.5665950506484244E-4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0.34183510207846785</v>
      </c>
      <c r="C271" s="50">
        <f t="shared" si="337"/>
        <v>0.32965049205957159</v>
      </c>
      <c r="D271" s="50">
        <f t="shared" si="337"/>
        <v>0.34363559988245862</v>
      </c>
      <c r="E271" s="50">
        <f t="shared" si="337"/>
        <v>0.34011605619499696</v>
      </c>
      <c r="F271" s="50">
        <f t="shared" si="337"/>
        <v>0.34774194700475397</v>
      </c>
      <c r="G271" s="50">
        <f t="shared" si="337"/>
        <v>0.35225607128591424</v>
      </c>
      <c r="H271" s="50">
        <f t="shared" si="337"/>
        <v>0.33608357492828256</v>
      </c>
      <c r="I271" s="50">
        <f t="shared" si="337"/>
        <v>0.33495823461447638</v>
      </c>
      <c r="J271" s="50">
        <f t="shared" si="337"/>
        <v>0.31634853726821949</v>
      </c>
      <c r="K271" s="50">
        <f t="shared" si="337"/>
        <v>0.25217296523421739</v>
      </c>
      <c r="L271" s="50">
        <f t="shared" si="337"/>
        <v>0.25700291868556863</v>
      </c>
      <c r="M271" s="50">
        <f t="shared" si="337"/>
        <v>0.25137831296116736</v>
      </c>
      <c r="N271" s="50">
        <f t="shared" si="337"/>
        <v>0.2574635671138833</v>
      </c>
      <c r="O271" s="50">
        <f t="shared" si="337"/>
        <v>0.24914934787988272</v>
      </c>
      <c r="P271" s="50">
        <f t="shared" si="337"/>
        <v>0.2571195731528042</v>
      </c>
      <c r="Q271" s="50">
        <f t="shared" si="337"/>
        <v>0.26872908806517415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0.32646590356847355</v>
      </c>
      <c r="C272" s="48">
        <f t="shared" si="338"/>
        <v>0.31422924265839752</v>
      </c>
      <c r="D272" s="48">
        <f t="shared" si="338"/>
        <v>0.32883806968529788</v>
      </c>
      <c r="E272" s="48">
        <f t="shared" si="338"/>
        <v>0.32595099444447212</v>
      </c>
      <c r="F272" s="48">
        <f t="shared" si="338"/>
        <v>0.33236587645163856</v>
      </c>
      <c r="G272" s="48">
        <f t="shared" si="338"/>
        <v>0.33747734050795064</v>
      </c>
      <c r="H272" s="48">
        <f t="shared" si="338"/>
        <v>0.32158229616814732</v>
      </c>
      <c r="I272" s="48">
        <f t="shared" si="338"/>
        <v>0.32010281986848038</v>
      </c>
      <c r="J272" s="48">
        <f t="shared" si="338"/>
        <v>0.30293289567880616</v>
      </c>
      <c r="K272" s="48">
        <f t="shared" si="338"/>
        <v>0.23906192661924536</v>
      </c>
      <c r="L272" s="48">
        <f t="shared" si="338"/>
        <v>0.24275979506390227</v>
      </c>
      <c r="M272" s="48">
        <f t="shared" si="338"/>
        <v>0.23537585637927724</v>
      </c>
      <c r="N272" s="48">
        <f t="shared" si="338"/>
        <v>0.24240299385629832</v>
      </c>
      <c r="O272" s="48">
        <f t="shared" si="338"/>
        <v>0.23487921785346352</v>
      </c>
      <c r="P272" s="48">
        <f t="shared" si="338"/>
        <v>0.24306258951705484</v>
      </c>
      <c r="Q272" s="48">
        <f t="shared" si="338"/>
        <v>0.25225780963071348</v>
      </c>
    </row>
    <row r="273" spans="1:17" ht="11.45" customHeight="1" x14ac:dyDescent="0.25">
      <c r="A273" s="47" t="s">
        <v>22</v>
      </c>
      <c r="B273" s="46">
        <f t="shared" ref="B273:Q273" si="339">IF(B55=0,0,B55/B$46)</f>
        <v>1.5369198509994282E-2</v>
      </c>
      <c r="C273" s="46">
        <f t="shared" si="339"/>
        <v>1.5421249401174075E-2</v>
      </c>
      <c r="D273" s="46">
        <f t="shared" si="339"/>
        <v>1.4797530197160758E-2</v>
      </c>
      <c r="E273" s="46">
        <f t="shared" si="339"/>
        <v>1.4165061750524791E-2</v>
      </c>
      <c r="F273" s="46">
        <f t="shared" si="339"/>
        <v>1.5376070553115437E-2</v>
      </c>
      <c r="G273" s="46">
        <f t="shared" si="339"/>
        <v>1.4778730777963583E-2</v>
      </c>
      <c r="H273" s="46">
        <f t="shared" si="339"/>
        <v>1.4501278760135246E-2</v>
      </c>
      <c r="I273" s="46">
        <f t="shared" si="339"/>
        <v>1.4855414745995976E-2</v>
      </c>
      <c r="J273" s="46">
        <f t="shared" si="339"/>
        <v>1.3415641589413333E-2</v>
      </c>
      <c r="K273" s="46">
        <f t="shared" si="339"/>
        <v>1.3111038614972042E-2</v>
      </c>
      <c r="L273" s="46">
        <f t="shared" si="339"/>
        <v>1.4243123621666357E-2</v>
      </c>
      <c r="M273" s="46">
        <f t="shared" si="339"/>
        <v>1.6002456581890104E-2</v>
      </c>
      <c r="N273" s="46">
        <f t="shared" si="339"/>
        <v>1.5060573257584992E-2</v>
      </c>
      <c r="O273" s="46">
        <f t="shared" si="339"/>
        <v>1.4270130026419203E-2</v>
      </c>
      <c r="P273" s="46">
        <f t="shared" si="339"/>
        <v>1.4056983635749353E-2</v>
      </c>
      <c r="Q273" s="46">
        <f t="shared" si="339"/>
        <v>1.6471278434460696E-2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3387.2313943790818</v>
      </c>
      <c r="C4" s="96">
        <f t="shared" ref="C4:Q4" si="0">C5+C9+C10+C15</f>
        <v>3541.0383099999999</v>
      </c>
      <c r="D4" s="96">
        <f t="shared" si="0"/>
        <v>3609.2099800000001</v>
      </c>
      <c r="E4" s="96">
        <f t="shared" si="0"/>
        <v>3669.14833</v>
      </c>
      <c r="F4" s="96">
        <f t="shared" si="0"/>
        <v>3885.6568600000001</v>
      </c>
      <c r="G4" s="96">
        <f t="shared" si="0"/>
        <v>4156.3775403104983</v>
      </c>
      <c r="H4" s="96">
        <f t="shared" si="0"/>
        <v>4493.1638000000012</v>
      </c>
      <c r="I4" s="96">
        <f t="shared" si="0"/>
        <v>4716.3428599999997</v>
      </c>
      <c r="J4" s="96">
        <f t="shared" si="0"/>
        <v>4478.6454743273953</v>
      </c>
      <c r="K4" s="96">
        <f t="shared" si="0"/>
        <v>4077.4199531161444</v>
      </c>
      <c r="L4" s="96">
        <f t="shared" si="0"/>
        <v>3880.6586008158301</v>
      </c>
      <c r="M4" s="96">
        <f t="shared" si="0"/>
        <v>3548.5638777173167</v>
      </c>
      <c r="N4" s="96">
        <f t="shared" si="0"/>
        <v>3454.9529906135231</v>
      </c>
      <c r="O4" s="96">
        <f t="shared" si="0"/>
        <v>3497.9435446487018</v>
      </c>
      <c r="P4" s="96">
        <f t="shared" si="0"/>
        <v>3665.2103899502149</v>
      </c>
      <c r="Q4" s="96">
        <f t="shared" si="0"/>
        <v>3666.6799461600544</v>
      </c>
    </row>
    <row r="5" spans="1:17" ht="11.45" customHeight="1" x14ac:dyDescent="0.25">
      <c r="A5" s="95" t="s">
        <v>91</v>
      </c>
      <c r="B5" s="94">
        <f>SUM(B6:B8)</f>
        <v>3387.2313943790818</v>
      </c>
      <c r="C5" s="94">
        <f t="shared" ref="C5:Q5" si="1">SUM(C6:C8)</f>
        <v>3541.0383099999999</v>
      </c>
      <c r="D5" s="94">
        <f t="shared" si="1"/>
        <v>3609.2099800000001</v>
      </c>
      <c r="E5" s="94">
        <f t="shared" si="1"/>
        <v>3669.14833</v>
      </c>
      <c r="F5" s="94">
        <f t="shared" si="1"/>
        <v>3885.6568600000001</v>
      </c>
      <c r="G5" s="94">
        <f t="shared" si="1"/>
        <v>4155.1810523613967</v>
      </c>
      <c r="H5" s="94">
        <f t="shared" si="1"/>
        <v>4490.3624400000008</v>
      </c>
      <c r="I5" s="94">
        <f t="shared" si="1"/>
        <v>4694.0428599999996</v>
      </c>
      <c r="J5" s="94">
        <f t="shared" si="1"/>
        <v>4423.50648</v>
      </c>
      <c r="K5" s="94">
        <f t="shared" si="1"/>
        <v>3999.9057499999999</v>
      </c>
      <c r="L5" s="94">
        <f t="shared" si="1"/>
        <v>3787.3660697796331</v>
      </c>
      <c r="M5" s="94">
        <f t="shared" si="1"/>
        <v>3490.8666428631159</v>
      </c>
      <c r="N5" s="94">
        <f t="shared" si="1"/>
        <v>3394.536202834729</v>
      </c>
      <c r="O5" s="94">
        <f t="shared" si="1"/>
        <v>3424.8142286583525</v>
      </c>
      <c r="P5" s="94">
        <f t="shared" si="1"/>
        <v>3574.6928982939135</v>
      </c>
      <c r="Q5" s="94">
        <f t="shared" si="1"/>
        <v>3577.4363585980464</v>
      </c>
    </row>
    <row r="6" spans="1:17" ht="11.45" customHeight="1" x14ac:dyDescent="0.25">
      <c r="A6" s="17" t="s">
        <v>90</v>
      </c>
      <c r="B6" s="94">
        <v>5.6359908927919244</v>
      </c>
      <c r="C6" s="94">
        <v>5.5968400000000003</v>
      </c>
      <c r="D6" s="94">
        <v>4.4996999999999998</v>
      </c>
      <c r="E6" s="94">
        <v>4.4998399999999998</v>
      </c>
      <c r="F6" s="94">
        <v>4.4998199999999997</v>
      </c>
      <c r="G6" s="94">
        <v>5.6367438312588973</v>
      </c>
      <c r="H6" s="94">
        <v>10.10036</v>
      </c>
      <c r="I6" s="94">
        <v>1.0993299999999999</v>
      </c>
      <c r="J6" s="94">
        <v>1.10063</v>
      </c>
      <c r="K6" s="94">
        <v>1.1001099999999999</v>
      </c>
      <c r="L6" s="94">
        <v>1.122564985260577</v>
      </c>
      <c r="M6" s="94">
        <v>1.1223444502785316</v>
      </c>
      <c r="N6" s="94">
        <v>1.1225456159314098</v>
      </c>
      <c r="O6" s="94">
        <v>1.1225808006024722</v>
      </c>
      <c r="P6" s="94">
        <v>2.2454853023026997</v>
      </c>
      <c r="Q6" s="94">
        <v>2.245168362552433</v>
      </c>
    </row>
    <row r="7" spans="1:17" ht="11.45" customHeight="1" x14ac:dyDescent="0.25">
      <c r="A7" s="17" t="s">
        <v>89</v>
      </c>
      <c r="B7" s="94">
        <v>1590.0228102122039</v>
      </c>
      <c r="C7" s="94">
        <v>1651.7856099999999</v>
      </c>
      <c r="D7" s="94">
        <v>1687.9648199999999</v>
      </c>
      <c r="E7" s="94">
        <v>1685.8899699999999</v>
      </c>
      <c r="F7" s="94">
        <v>1732.7359899999999</v>
      </c>
      <c r="G7" s="94">
        <v>1821.1204171320144</v>
      </c>
      <c r="H7" s="94">
        <v>1992.5762100000002</v>
      </c>
      <c r="I7" s="94">
        <v>1937.2960800000001</v>
      </c>
      <c r="J7" s="94">
        <v>1814.7314699999999</v>
      </c>
      <c r="K7" s="94">
        <v>1646.4935699999999</v>
      </c>
      <c r="L7" s="94">
        <v>1525.0569425163237</v>
      </c>
      <c r="M7" s="94">
        <v>1356.808242246163</v>
      </c>
      <c r="N7" s="94">
        <v>1280.1120645431813</v>
      </c>
      <c r="O7" s="94">
        <v>1184.2640300628566</v>
      </c>
      <c r="P7" s="94">
        <v>1176.81199356824</v>
      </c>
      <c r="Q7" s="94">
        <v>1018.1440362604685</v>
      </c>
    </row>
    <row r="8" spans="1:17" ht="11.45" customHeight="1" x14ac:dyDescent="0.25">
      <c r="A8" s="17" t="s">
        <v>88</v>
      </c>
      <c r="B8" s="94">
        <v>1791.5725932740861</v>
      </c>
      <c r="C8" s="94">
        <v>1883.6558599999998</v>
      </c>
      <c r="D8" s="94">
        <v>1916.7454600000001</v>
      </c>
      <c r="E8" s="94">
        <v>1978.7585200000001</v>
      </c>
      <c r="F8" s="94">
        <v>2148.4210499999999</v>
      </c>
      <c r="G8" s="94">
        <v>2328.4238913981235</v>
      </c>
      <c r="H8" s="94">
        <v>2487.6858700000003</v>
      </c>
      <c r="I8" s="94">
        <v>2755.6474499999999</v>
      </c>
      <c r="J8" s="94">
        <v>2607.6743799999999</v>
      </c>
      <c r="K8" s="94">
        <v>2352.3120699999999</v>
      </c>
      <c r="L8" s="94">
        <v>2261.1865622780488</v>
      </c>
      <c r="M8" s="94">
        <v>2132.9360561666745</v>
      </c>
      <c r="N8" s="94">
        <v>2113.3015926756166</v>
      </c>
      <c r="O8" s="94">
        <v>2239.4276177948932</v>
      </c>
      <c r="P8" s="94">
        <v>2395.6354194233704</v>
      </c>
      <c r="Q8" s="94">
        <v>2557.0471539750256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2.3884674896388486E-2</v>
      </c>
      <c r="Q9" s="94">
        <v>2.3884134252458333E-2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1.1964879491013825</v>
      </c>
      <c r="H10" s="94">
        <f t="shared" si="2"/>
        <v>2.8013599999999999</v>
      </c>
      <c r="I10" s="94">
        <f t="shared" si="2"/>
        <v>22.3</v>
      </c>
      <c r="J10" s="94">
        <f t="shared" si="2"/>
        <v>55.124839999999992</v>
      </c>
      <c r="K10" s="94">
        <f t="shared" si="2"/>
        <v>77.5</v>
      </c>
      <c r="L10" s="94">
        <f t="shared" si="2"/>
        <v>93.269321400698033</v>
      </c>
      <c r="M10" s="94">
        <f t="shared" si="2"/>
        <v>57.37076507143118</v>
      </c>
      <c r="N10" s="94">
        <f t="shared" si="2"/>
        <v>59.711866670965435</v>
      </c>
      <c r="O10" s="94">
        <f t="shared" si="2"/>
        <v>72.418034306193945</v>
      </c>
      <c r="P10" s="94">
        <f t="shared" si="2"/>
        <v>89.669539549844444</v>
      </c>
      <c r="Q10" s="94">
        <f t="shared" si="2"/>
        <v>88.135160487547552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0.60031000000000001</v>
      </c>
      <c r="I12" s="94">
        <v>3.8</v>
      </c>
      <c r="J12" s="94">
        <v>17.708020000000001</v>
      </c>
      <c r="K12" s="94">
        <v>22.8</v>
      </c>
      <c r="L12" s="94">
        <v>30.38119762461001</v>
      </c>
      <c r="M12" s="94">
        <v>23.430584892482667</v>
      </c>
      <c r="N12" s="94">
        <v>28.470541106169556</v>
      </c>
      <c r="O12" s="94">
        <v>27.849424893791813</v>
      </c>
      <c r="P12" s="94">
        <v>24.674725339232054</v>
      </c>
      <c r="Q12" s="94">
        <v>24.052049097750494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1.1964879491013825</v>
      </c>
      <c r="H13" s="94">
        <v>2.20105</v>
      </c>
      <c r="I13" s="94">
        <v>18.5</v>
      </c>
      <c r="J13" s="94">
        <v>37.416819999999994</v>
      </c>
      <c r="K13" s="94">
        <v>54.7</v>
      </c>
      <c r="L13" s="94">
        <v>62.88812377608803</v>
      </c>
      <c r="M13" s="94">
        <v>33.940180178948509</v>
      </c>
      <c r="N13" s="94">
        <v>31.241325564795879</v>
      </c>
      <c r="O13" s="94">
        <v>44.568609412402132</v>
      </c>
      <c r="P13" s="94">
        <v>64.99481421061239</v>
      </c>
      <c r="Q13" s="94">
        <v>64.083111389797054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1.4154327394984656E-2</v>
      </c>
      <c r="K15" s="92">
        <v>1.4203116144595872E-2</v>
      </c>
      <c r="L15" s="92">
        <v>2.3209635498878601E-2</v>
      </c>
      <c r="M15" s="92">
        <v>0.32646978276933725</v>
      </c>
      <c r="N15" s="92">
        <v>0.70492110782896955</v>
      </c>
      <c r="O15" s="92">
        <v>0.71128168415530746</v>
      </c>
      <c r="P15" s="92">
        <v>0.82406743156081885</v>
      </c>
      <c r="Q15" s="92">
        <v>1.0845429402079774</v>
      </c>
    </row>
    <row r="17" spans="1:17" ht="11.45" customHeight="1" x14ac:dyDescent="0.25">
      <c r="A17" s="27" t="s">
        <v>81</v>
      </c>
      <c r="B17" s="71">
        <f t="shared" ref="B17:Q17" si="3">B18+B42</f>
        <v>3387.2313943790823</v>
      </c>
      <c r="C17" s="71">
        <f t="shared" si="3"/>
        <v>3541.0383100000004</v>
      </c>
      <c r="D17" s="71">
        <f t="shared" si="3"/>
        <v>3609.2099800000005</v>
      </c>
      <c r="E17" s="71">
        <f t="shared" si="3"/>
        <v>3669.14833</v>
      </c>
      <c r="F17" s="71">
        <f t="shared" si="3"/>
        <v>3885.6568600000001</v>
      </c>
      <c r="G17" s="71">
        <f t="shared" si="3"/>
        <v>4156.3775403104974</v>
      </c>
      <c r="H17" s="71">
        <f t="shared" si="3"/>
        <v>4493.1638000000003</v>
      </c>
      <c r="I17" s="71">
        <f t="shared" si="3"/>
        <v>4716.3428600000007</v>
      </c>
      <c r="J17" s="71">
        <f t="shared" si="3"/>
        <v>4478.6454743273953</v>
      </c>
      <c r="K17" s="71">
        <f t="shared" si="3"/>
        <v>4077.4199531161444</v>
      </c>
      <c r="L17" s="71">
        <f t="shared" si="3"/>
        <v>3880.6586008158301</v>
      </c>
      <c r="M17" s="71">
        <f t="shared" si="3"/>
        <v>3548.5638777173167</v>
      </c>
      <c r="N17" s="71">
        <f t="shared" si="3"/>
        <v>3454.952990613524</v>
      </c>
      <c r="O17" s="71">
        <f t="shared" si="3"/>
        <v>3497.9435446487014</v>
      </c>
      <c r="P17" s="71">
        <f t="shared" si="3"/>
        <v>3665.210389950214</v>
      </c>
      <c r="Q17" s="71">
        <f t="shared" si="3"/>
        <v>3666.6799461600544</v>
      </c>
    </row>
    <row r="18" spans="1:17" ht="11.45" customHeight="1" x14ac:dyDescent="0.25">
      <c r="A18" s="25" t="s">
        <v>39</v>
      </c>
      <c r="B18" s="24">
        <f t="shared" ref="B18:Q18" si="4">B19+B21+B33</f>
        <v>2022.2094382515534</v>
      </c>
      <c r="C18" s="24">
        <f t="shared" si="4"/>
        <v>2097.0338534092916</v>
      </c>
      <c r="D18" s="24">
        <f t="shared" si="4"/>
        <v>2137.7938209953927</v>
      </c>
      <c r="E18" s="24">
        <f t="shared" si="4"/>
        <v>2158.3127291573724</v>
      </c>
      <c r="F18" s="24">
        <f t="shared" si="4"/>
        <v>2242.3249269044691</v>
      </c>
      <c r="G18" s="24">
        <f t="shared" si="4"/>
        <v>2428.1721109372806</v>
      </c>
      <c r="H18" s="24">
        <f t="shared" si="4"/>
        <v>2657.034149416389</v>
      </c>
      <c r="I18" s="24">
        <f t="shared" si="4"/>
        <v>2656.0413055517861</v>
      </c>
      <c r="J18" s="24">
        <f t="shared" si="4"/>
        <v>2641.6571764739892</v>
      </c>
      <c r="K18" s="24">
        <f t="shared" si="4"/>
        <v>2548.6877224306177</v>
      </c>
      <c r="L18" s="24">
        <f t="shared" si="4"/>
        <v>2489.9517637752651</v>
      </c>
      <c r="M18" s="24">
        <f t="shared" si="4"/>
        <v>2342.5509837673321</v>
      </c>
      <c r="N18" s="24">
        <f t="shared" si="4"/>
        <v>2289.0045540995129</v>
      </c>
      <c r="O18" s="24">
        <f t="shared" si="4"/>
        <v>2291.013737290853</v>
      </c>
      <c r="P18" s="24">
        <f t="shared" si="4"/>
        <v>2375.8229618186897</v>
      </c>
      <c r="Q18" s="24">
        <f t="shared" si="4"/>
        <v>2375.2012686203057</v>
      </c>
    </row>
    <row r="19" spans="1:17" ht="11.45" customHeight="1" x14ac:dyDescent="0.25">
      <c r="A19" s="91" t="s">
        <v>80</v>
      </c>
      <c r="B19" s="90">
        <v>4.1965239352399841</v>
      </c>
      <c r="C19" s="90">
        <v>4.5001379761155906</v>
      </c>
      <c r="D19" s="90">
        <v>4.4521505437409203</v>
      </c>
      <c r="E19" s="90">
        <v>4.7560563318876712</v>
      </c>
      <c r="F19" s="90">
        <v>4.6005945182242201</v>
      </c>
      <c r="G19" s="90">
        <v>5.6430879540435051</v>
      </c>
      <c r="H19" s="90">
        <v>5.5432830473696706</v>
      </c>
      <c r="I19" s="90">
        <v>5.5614265913133094</v>
      </c>
      <c r="J19" s="90">
        <v>5.8968998584992711</v>
      </c>
      <c r="K19" s="90">
        <v>5.4214636529279225</v>
      </c>
      <c r="L19" s="90">
        <v>4.7623162831192207</v>
      </c>
      <c r="M19" s="90">
        <v>4.3685933225681755</v>
      </c>
      <c r="N19" s="90">
        <v>3.8628677177539963</v>
      </c>
      <c r="O19" s="90">
        <v>3.8065269476572725</v>
      </c>
      <c r="P19" s="90">
        <v>4.3810676470427747</v>
      </c>
      <c r="Q19" s="90">
        <v>4.1686154293142117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1.6695401600288198E-3</v>
      </c>
      <c r="I20" s="88">
        <v>1.0887364754757826E-2</v>
      </c>
      <c r="J20" s="88">
        <v>5.6985467297641715E-2</v>
      </c>
      <c r="K20" s="88">
        <v>7.4048911173099807E-2</v>
      </c>
      <c r="L20" s="88">
        <v>9.3018724701731781E-2</v>
      </c>
      <c r="M20" s="88">
        <v>7.4160134240945086E-2</v>
      </c>
      <c r="N20" s="88">
        <v>8.4043554966433898E-2</v>
      </c>
      <c r="O20" s="88">
        <v>8.7458468430884034E-2</v>
      </c>
      <c r="P20" s="88">
        <v>8.9973229984326733E-2</v>
      </c>
      <c r="Q20" s="88">
        <v>9.620429819695922E-2</v>
      </c>
    </row>
    <row r="21" spans="1:17" ht="11.45" customHeight="1" x14ac:dyDescent="0.25">
      <c r="A21" s="19" t="s">
        <v>29</v>
      </c>
      <c r="B21" s="21">
        <f>B22+B24+B26+B27+B29+B32</f>
        <v>1877.9656575337244</v>
      </c>
      <c r="C21" s="21">
        <f t="shared" ref="C21:Q21" si="5">C22+C24+C26+C27+C29+C32</f>
        <v>1951.0390881348549</v>
      </c>
      <c r="D21" s="21">
        <f t="shared" si="5"/>
        <v>1989.8060515275677</v>
      </c>
      <c r="E21" s="21">
        <f t="shared" si="5"/>
        <v>2003.4024828382096</v>
      </c>
      <c r="F21" s="21">
        <f t="shared" si="5"/>
        <v>2083.1609018375489</v>
      </c>
      <c r="G21" s="21">
        <f t="shared" si="5"/>
        <v>2263.0802156286709</v>
      </c>
      <c r="H21" s="21">
        <f t="shared" si="5"/>
        <v>2482.3751170742448</v>
      </c>
      <c r="I21" s="21">
        <f t="shared" si="5"/>
        <v>2471.67992544442</v>
      </c>
      <c r="J21" s="21">
        <f t="shared" si="5"/>
        <v>2446.2939941698332</v>
      </c>
      <c r="K21" s="21">
        <f t="shared" si="5"/>
        <v>2356.7949652474335</v>
      </c>
      <c r="L21" s="21">
        <f t="shared" si="5"/>
        <v>2304.3325996806179</v>
      </c>
      <c r="M21" s="21">
        <f t="shared" si="5"/>
        <v>2156.3988164532375</v>
      </c>
      <c r="N21" s="21">
        <f t="shared" si="5"/>
        <v>2103.6136747377163</v>
      </c>
      <c r="O21" s="21">
        <f t="shared" si="5"/>
        <v>2098.6975080652082</v>
      </c>
      <c r="P21" s="21">
        <f t="shared" si="5"/>
        <v>2174.1945976911552</v>
      </c>
      <c r="Q21" s="21">
        <f t="shared" si="5"/>
        <v>2162.9246204499505</v>
      </c>
    </row>
    <row r="22" spans="1:17" ht="11.45" customHeight="1" x14ac:dyDescent="0.25">
      <c r="A22" s="62" t="s">
        <v>59</v>
      </c>
      <c r="B22" s="70">
        <v>1581.0606511039248</v>
      </c>
      <c r="C22" s="70">
        <v>1642.9376890686221</v>
      </c>
      <c r="D22" s="70">
        <v>1679.5028556017583</v>
      </c>
      <c r="E22" s="70">
        <v>1677.5371894022749</v>
      </c>
      <c r="F22" s="70">
        <v>1725.0151723502845</v>
      </c>
      <c r="G22" s="70">
        <v>1813.0296563136826</v>
      </c>
      <c r="H22" s="70">
        <v>1985.7172742026494</v>
      </c>
      <c r="I22" s="70">
        <v>1933.9950811328129</v>
      </c>
      <c r="J22" s="70">
        <v>1825.1756796037812</v>
      </c>
      <c r="K22" s="70">
        <v>1662.6578410206496</v>
      </c>
      <c r="L22" s="70">
        <v>1549.6631594432185</v>
      </c>
      <c r="M22" s="70">
        <v>1375.0214728951566</v>
      </c>
      <c r="N22" s="70">
        <v>1304.0342732537231</v>
      </c>
      <c r="O22" s="70">
        <v>1207.6453212534138</v>
      </c>
      <c r="P22" s="70">
        <v>1196.4777435651511</v>
      </c>
      <c r="Q22" s="70">
        <v>1037.4493063772345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0.59806340528062829</v>
      </c>
      <c r="I23" s="70">
        <v>3.7860986810630664</v>
      </c>
      <c r="J23" s="70">
        <v>17.637825212955519</v>
      </c>
      <c r="K23" s="70">
        <v>22.709366079491225</v>
      </c>
      <c r="L23" s="70">
        <v>30.268399291248002</v>
      </c>
      <c r="M23" s="70">
        <v>23.342016407730178</v>
      </c>
      <c r="N23" s="70">
        <v>28.371584048452906</v>
      </c>
      <c r="O23" s="70">
        <v>27.746765399769362</v>
      </c>
      <c r="P23" s="70">
        <v>24.571856877302544</v>
      </c>
      <c r="Q23" s="70">
        <v>23.942501803617677</v>
      </c>
    </row>
    <row r="24" spans="1:17" ht="11.45" customHeight="1" x14ac:dyDescent="0.25">
      <c r="A24" s="62" t="s">
        <v>58</v>
      </c>
      <c r="B24" s="70">
        <v>291.26901553700776</v>
      </c>
      <c r="C24" s="70">
        <v>302.51130695177454</v>
      </c>
      <c r="D24" s="70">
        <v>305.81042830355864</v>
      </c>
      <c r="E24" s="70">
        <v>321.37258959887191</v>
      </c>
      <c r="F24" s="70">
        <v>353.6532478414241</v>
      </c>
      <c r="G24" s="70">
        <v>444.42136281290965</v>
      </c>
      <c r="H24" s="70">
        <v>486.56525824300769</v>
      </c>
      <c r="I24" s="70">
        <v>536.59352264512245</v>
      </c>
      <c r="J24" s="70">
        <v>620.025933457723</v>
      </c>
      <c r="K24" s="70">
        <v>693.0454732549465</v>
      </c>
      <c r="L24" s="70">
        <v>753.5465935651639</v>
      </c>
      <c r="M24" s="70">
        <v>779.97192822319857</v>
      </c>
      <c r="N24" s="70">
        <v>797.82106123958533</v>
      </c>
      <c r="O24" s="70">
        <v>889.29255468737858</v>
      </c>
      <c r="P24" s="70">
        <v>974.69605032616664</v>
      </c>
      <c r="Q24" s="70">
        <v>1122.1775509817601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0.22825384326259124</v>
      </c>
      <c r="H25" s="70">
        <v>0.43012198902107285</v>
      </c>
      <c r="I25" s="70">
        <v>3.5783967728211117</v>
      </c>
      <c r="J25" s="70">
        <v>8.770910103622974</v>
      </c>
      <c r="K25" s="70">
        <v>15.749957844673233</v>
      </c>
      <c r="L25" s="70">
        <v>20.391051721067733</v>
      </c>
      <c r="M25" s="70">
        <v>12.217253976147632</v>
      </c>
      <c r="N25" s="70">
        <v>11.623028891649163</v>
      </c>
      <c r="O25" s="70">
        <v>17.353704324728984</v>
      </c>
      <c r="P25" s="70">
        <v>25.746130967911753</v>
      </c>
      <c r="Q25" s="70">
        <v>27.436528914736556</v>
      </c>
    </row>
    <row r="26" spans="1:17" ht="11.45" customHeight="1" x14ac:dyDescent="0.25">
      <c r="A26" s="62" t="s">
        <v>57</v>
      </c>
      <c r="B26" s="70">
        <v>5.6359908927919244</v>
      </c>
      <c r="C26" s="70">
        <v>5.5900921144581348</v>
      </c>
      <c r="D26" s="70">
        <v>4.4927676222508213</v>
      </c>
      <c r="E26" s="70">
        <v>4.4927038370628258</v>
      </c>
      <c r="F26" s="70">
        <v>4.4924816458400132</v>
      </c>
      <c r="G26" s="70">
        <v>5.6291965020789103</v>
      </c>
      <c r="H26" s="70">
        <v>10.092584628587835</v>
      </c>
      <c r="I26" s="70">
        <v>1.0913216664842924</v>
      </c>
      <c r="J26" s="70">
        <v>1.0923811083289696</v>
      </c>
      <c r="K26" s="70">
        <v>1.0916509718372915</v>
      </c>
      <c r="L26" s="70">
        <v>1.1138886178671628</v>
      </c>
      <c r="M26" s="70">
        <v>1.1133453259715589</v>
      </c>
      <c r="N26" s="70">
        <v>1.1134881886762977</v>
      </c>
      <c r="O26" s="70">
        <v>1.1110136367278034</v>
      </c>
      <c r="P26" s="70">
        <v>2.2313783483559608</v>
      </c>
      <c r="Q26" s="70">
        <v>2.2308583460928317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2.3884674896388486E-2</v>
      </c>
      <c r="Q27" s="70">
        <v>2.3884134252458333E-2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1.6062017026378113E-2</v>
      </c>
      <c r="Q29" s="70">
        <v>6.2751452751495726E-2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2.2492679624055577E-4</v>
      </c>
      <c r="Q30" s="70">
        <v>9.4517973729465543E-4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5.1096536385777588E-3</v>
      </c>
      <c r="Q31" s="70">
        <v>2.1795997431868549E-2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8.9580543679022469E-3</v>
      </c>
      <c r="M32" s="70">
        <v>0.29207000891063389</v>
      </c>
      <c r="N32" s="70">
        <v>0.64485205573131632</v>
      </c>
      <c r="O32" s="70">
        <v>0.64861848768820418</v>
      </c>
      <c r="P32" s="70">
        <v>0.74947875955944843</v>
      </c>
      <c r="Q32" s="70">
        <v>0.98026915785925295</v>
      </c>
    </row>
    <row r="33" spans="1:17" ht="11.45" customHeight="1" x14ac:dyDescent="0.25">
      <c r="A33" s="19" t="s">
        <v>28</v>
      </c>
      <c r="B33" s="21">
        <f>B34+B36+B38+B39+B41</f>
        <v>140.04725678258876</v>
      </c>
      <c r="C33" s="21">
        <f t="shared" ref="C33:Q33" si="6">C34+C36+C38+C39+C41</f>
        <v>141.49462729832092</v>
      </c>
      <c r="D33" s="21">
        <f t="shared" si="6"/>
        <v>143.53561892408379</v>
      </c>
      <c r="E33" s="21">
        <f t="shared" si="6"/>
        <v>150.15418998727495</v>
      </c>
      <c r="F33" s="21">
        <f t="shared" si="6"/>
        <v>154.56343054869612</v>
      </c>
      <c r="G33" s="21">
        <f t="shared" si="6"/>
        <v>159.44880735456647</v>
      </c>
      <c r="H33" s="21">
        <f t="shared" si="6"/>
        <v>169.11574929477464</v>
      </c>
      <c r="I33" s="21">
        <f t="shared" si="6"/>
        <v>178.79995351605274</v>
      </c>
      <c r="J33" s="21">
        <f t="shared" si="6"/>
        <v>189.46628244565659</v>
      </c>
      <c r="K33" s="21">
        <f t="shared" si="6"/>
        <v>186.47129353025639</v>
      </c>
      <c r="L33" s="21">
        <f t="shared" si="6"/>
        <v>180.85684781152821</v>
      </c>
      <c r="M33" s="21">
        <f t="shared" si="6"/>
        <v>181.78357399152617</v>
      </c>
      <c r="N33" s="21">
        <f t="shared" si="6"/>
        <v>181.52801164404281</v>
      </c>
      <c r="O33" s="21">
        <f t="shared" si="6"/>
        <v>188.50970227798743</v>
      </c>
      <c r="P33" s="21">
        <f t="shared" si="6"/>
        <v>197.24729648049166</v>
      </c>
      <c r="Q33" s="21">
        <f t="shared" si="6"/>
        <v>208.10803274104077</v>
      </c>
    </row>
    <row r="34" spans="1:17" ht="11.45" customHeight="1" x14ac:dyDescent="0.25">
      <c r="A34" s="62" t="s">
        <v>59</v>
      </c>
      <c r="B34" s="20">
        <v>0.78929631889855845</v>
      </c>
      <c r="C34" s="20">
        <v>0.72620193049123272</v>
      </c>
      <c r="D34" s="20">
        <v>0.6624023645772944</v>
      </c>
      <c r="E34" s="20">
        <v>0.59911162659555084</v>
      </c>
      <c r="F34" s="20">
        <v>0.52974791495578921</v>
      </c>
      <c r="G34" s="20">
        <v>0.46458360556361078</v>
      </c>
      <c r="H34" s="20">
        <v>0.4042106009409504</v>
      </c>
      <c r="I34" s="20">
        <v>0.36107528034675779</v>
      </c>
      <c r="J34" s="20">
        <v>0.31398780966068462</v>
      </c>
      <c r="K34" s="20">
        <v>0.26111138674035578</v>
      </c>
      <c r="L34" s="20">
        <v>0.2078153860502997</v>
      </c>
      <c r="M34" s="20">
        <v>0.16540979898392219</v>
      </c>
      <c r="N34" s="20">
        <v>0.12477911568921343</v>
      </c>
      <c r="O34" s="20">
        <v>0.12541500287422455</v>
      </c>
      <c r="P34" s="20">
        <v>0.12606743557175762</v>
      </c>
      <c r="Q34" s="20">
        <v>0.10934645228179843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1.2174118218634339E-4</v>
      </c>
      <c r="I35" s="20">
        <v>7.0686148895714618E-4</v>
      </c>
      <c r="J35" s="20">
        <v>3.034262491924138E-3</v>
      </c>
      <c r="K35" s="20">
        <v>3.5663826451330029E-3</v>
      </c>
      <c r="L35" s="20">
        <v>4.0591008733119483E-3</v>
      </c>
      <c r="M35" s="20">
        <v>2.8079548705174711E-3</v>
      </c>
      <c r="N35" s="20">
        <v>2.71479150577459E-3</v>
      </c>
      <c r="O35" s="20">
        <v>2.88152539584285E-3</v>
      </c>
      <c r="P35" s="20">
        <v>2.5890251619119305E-3</v>
      </c>
      <c r="Q35" s="20">
        <v>2.5235234289358068E-3</v>
      </c>
    </row>
    <row r="36" spans="1:17" ht="11.45" customHeight="1" x14ac:dyDescent="0.25">
      <c r="A36" s="62" t="s">
        <v>58</v>
      </c>
      <c r="B36" s="20">
        <v>139.25796046369021</v>
      </c>
      <c r="C36" s="20">
        <v>140.76167748228781</v>
      </c>
      <c r="D36" s="20">
        <v>142.86628418175732</v>
      </c>
      <c r="E36" s="20">
        <v>149.54794219774223</v>
      </c>
      <c r="F36" s="20">
        <v>154.02634427958034</v>
      </c>
      <c r="G36" s="20">
        <v>158.97667641982287</v>
      </c>
      <c r="H36" s="20">
        <v>168.70376332242154</v>
      </c>
      <c r="I36" s="20">
        <v>178.43086990219027</v>
      </c>
      <c r="J36" s="20">
        <v>189.12989141692989</v>
      </c>
      <c r="K36" s="20">
        <v>186.18751999920872</v>
      </c>
      <c r="L36" s="20">
        <v>180.62610447695354</v>
      </c>
      <c r="M36" s="20">
        <v>181.59486357742992</v>
      </c>
      <c r="N36" s="20">
        <v>181.37983421840087</v>
      </c>
      <c r="O36" s="20">
        <v>188.36048570599502</v>
      </c>
      <c r="P36" s="20">
        <v>197.0970090967989</v>
      </c>
      <c r="Q36" s="20">
        <v>207.97417829372432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8.1650074497462574E-2</v>
      </c>
      <c r="H37" s="20">
        <v>0.14913344040813625</v>
      </c>
      <c r="I37" s="20">
        <v>1.1899044709251869</v>
      </c>
      <c r="J37" s="20">
        <v>2.6753783293288871</v>
      </c>
      <c r="K37" s="20">
        <v>4.2311454386296861</v>
      </c>
      <c r="L37" s="20">
        <v>4.8876107902308146</v>
      </c>
      <c r="M37" s="20">
        <v>2.8443300815722647</v>
      </c>
      <c r="N37" s="20">
        <v>2.6422626117645764</v>
      </c>
      <c r="O37" s="20">
        <v>3.6755254423124426</v>
      </c>
      <c r="P37" s="20">
        <v>5.206074321756371</v>
      </c>
      <c r="Q37" s="20">
        <v>5.0846581772964612</v>
      </c>
    </row>
    <row r="38" spans="1:17" ht="11.45" customHeight="1" x14ac:dyDescent="0.25">
      <c r="A38" s="62" t="s">
        <v>57</v>
      </c>
      <c r="B38" s="20">
        <v>0</v>
      </c>
      <c r="C38" s="20">
        <v>6.7478855418657878E-3</v>
      </c>
      <c r="D38" s="20">
        <v>6.9323777491781128E-3</v>
      </c>
      <c r="E38" s="20">
        <v>7.1361629371738365E-3</v>
      </c>
      <c r="F38" s="20">
        <v>7.3383541599860835E-3</v>
      </c>
      <c r="G38" s="20">
        <v>7.5473291799867991E-3</v>
      </c>
      <c r="H38" s="20">
        <v>7.7753714121652859E-3</v>
      </c>
      <c r="I38" s="20">
        <v>8.0083335157074779E-3</v>
      </c>
      <c r="J38" s="20">
        <v>8.2488916710303836E-3</v>
      </c>
      <c r="K38" s="20">
        <v>8.4590281627084894E-3</v>
      </c>
      <c r="L38" s="20">
        <v>8.6763673934143245E-3</v>
      </c>
      <c r="M38" s="20">
        <v>8.9991243069727275E-3</v>
      </c>
      <c r="N38" s="20">
        <v>9.0574272551121587E-3</v>
      </c>
      <c r="O38" s="20">
        <v>9.409498449602623E-3</v>
      </c>
      <c r="P38" s="20">
        <v>9.7764341808883066E-3</v>
      </c>
      <c r="Q38" s="20">
        <v>1.0021031680813666E-2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1.4154327394984656E-2</v>
      </c>
      <c r="K41" s="20">
        <v>1.4203116144595872E-2</v>
      </c>
      <c r="L41" s="20">
        <v>1.4251581130976354E-2</v>
      </c>
      <c r="M41" s="20">
        <v>1.4301490805370331E-2</v>
      </c>
      <c r="N41" s="20">
        <v>1.4340882697614578E-2</v>
      </c>
      <c r="O41" s="20">
        <v>1.4392070668575918E-2</v>
      </c>
      <c r="P41" s="20">
        <v>1.4443513940120157E-2</v>
      </c>
      <c r="Q41" s="20">
        <v>1.4486963353826612E-2</v>
      </c>
    </row>
    <row r="42" spans="1:17" ht="11.45" customHeight="1" x14ac:dyDescent="0.25">
      <c r="A42" s="25" t="s">
        <v>18</v>
      </c>
      <c r="B42" s="24">
        <f t="shared" ref="B42" si="7">B43+B52</f>
        <v>1365.0219561275287</v>
      </c>
      <c r="C42" s="24">
        <f t="shared" ref="C42:Q42" si="8">C43+C52</f>
        <v>1444.0044565907087</v>
      </c>
      <c r="D42" s="24">
        <f t="shared" si="8"/>
        <v>1471.4161590046076</v>
      </c>
      <c r="E42" s="24">
        <f t="shared" si="8"/>
        <v>1510.8356008426276</v>
      </c>
      <c r="F42" s="24">
        <f t="shared" si="8"/>
        <v>1643.3319330955308</v>
      </c>
      <c r="G42" s="24">
        <f t="shared" si="8"/>
        <v>1728.2054293732172</v>
      </c>
      <c r="H42" s="24">
        <f t="shared" si="8"/>
        <v>1836.1296505836108</v>
      </c>
      <c r="I42" s="24">
        <f t="shared" si="8"/>
        <v>2060.3015544482141</v>
      </c>
      <c r="J42" s="24">
        <f t="shared" si="8"/>
        <v>1836.988297853406</v>
      </c>
      <c r="K42" s="24">
        <f t="shared" si="8"/>
        <v>1528.7322306855267</v>
      </c>
      <c r="L42" s="24">
        <f t="shared" si="8"/>
        <v>1390.706837040565</v>
      </c>
      <c r="M42" s="24">
        <f t="shared" si="8"/>
        <v>1206.0128939499846</v>
      </c>
      <c r="N42" s="24">
        <f t="shared" si="8"/>
        <v>1165.9484365140108</v>
      </c>
      <c r="O42" s="24">
        <f t="shared" si="8"/>
        <v>1206.9298073578484</v>
      </c>
      <c r="P42" s="24">
        <f t="shared" si="8"/>
        <v>1289.3874281315243</v>
      </c>
      <c r="Q42" s="24">
        <f t="shared" si="8"/>
        <v>1291.4786775397488</v>
      </c>
    </row>
    <row r="43" spans="1:17" ht="11.45" customHeight="1" x14ac:dyDescent="0.25">
      <c r="A43" s="23" t="s">
        <v>27</v>
      </c>
      <c r="B43" s="22">
        <f>B44+B46+B48+B49+B51</f>
        <v>392.93588822435339</v>
      </c>
      <c r="C43" s="22">
        <f t="shared" ref="C43:Q43" si="9">C44+C46+C48+C49+C51</f>
        <v>408.3009968504964</v>
      </c>
      <c r="D43" s="22">
        <f t="shared" si="9"/>
        <v>429.43256823375964</v>
      </c>
      <c r="E43" s="22">
        <f t="shared" si="9"/>
        <v>453.19211284050687</v>
      </c>
      <c r="F43" s="22">
        <f t="shared" si="9"/>
        <v>485.12209692652897</v>
      </c>
      <c r="G43" s="22">
        <f t="shared" si="9"/>
        <v>511.21569296096419</v>
      </c>
      <c r="H43" s="22">
        <f t="shared" si="9"/>
        <v>547.54196925346753</v>
      </c>
      <c r="I43" s="22">
        <f t="shared" si="9"/>
        <v>577.56820593307498</v>
      </c>
      <c r="J43" s="22">
        <f t="shared" si="9"/>
        <v>559.39080496883923</v>
      </c>
      <c r="K43" s="22">
        <f t="shared" si="9"/>
        <v>525.39033719117469</v>
      </c>
      <c r="L43" s="22">
        <f t="shared" si="9"/>
        <v>486.01484739500654</v>
      </c>
      <c r="M43" s="22">
        <f t="shared" si="9"/>
        <v>476.58000865804627</v>
      </c>
      <c r="N43" s="22">
        <f t="shared" si="9"/>
        <v>445.18747305267783</v>
      </c>
      <c r="O43" s="22">
        <f t="shared" si="9"/>
        <v>456.82647916660193</v>
      </c>
      <c r="P43" s="22">
        <f t="shared" si="9"/>
        <v>445.99631966542768</v>
      </c>
      <c r="Q43" s="22">
        <f t="shared" si="9"/>
        <v>432.54849606758131</v>
      </c>
    </row>
    <row r="44" spans="1:17" ht="11.45" customHeight="1" x14ac:dyDescent="0.25">
      <c r="A44" s="62" t="s">
        <v>59</v>
      </c>
      <c r="B44" s="70">
        <v>3.9763388541404203</v>
      </c>
      <c r="C44" s="70">
        <v>3.6215810247709843</v>
      </c>
      <c r="D44" s="70">
        <v>3.3474114899234997</v>
      </c>
      <c r="E44" s="70">
        <v>2.9976126392418596</v>
      </c>
      <c r="F44" s="70">
        <v>2.5904752165354723</v>
      </c>
      <c r="G44" s="70">
        <v>1.9830892587247551</v>
      </c>
      <c r="H44" s="70">
        <v>1.5117521490401122</v>
      </c>
      <c r="I44" s="70">
        <v>1.1784969955270648</v>
      </c>
      <c r="J44" s="70">
        <v>1.0529227280587905</v>
      </c>
      <c r="K44" s="70">
        <v>0.95315393968203044</v>
      </c>
      <c r="L44" s="70">
        <v>0.80484902854577745</v>
      </c>
      <c r="M44" s="70">
        <v>0.68335112193693748</v>
      </c>
      <c r="N44" s="70">
        <v>0.56068556218467835</v>
      </c>
      <c r="O44" s="70">
        <v>0.53619175270320207</v>
      </c>
      <c r="P44" s="70">
        <v>0.49088789631836804</v>
      </c>
      <c r="Q44" s="70">
        <v>0.42786164406880517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4.5531337715651489E-4</v>
      </c>
      <c r="I45" s="70">
        <v>2.3070926932183826E-3</v>
      </c>
      <c r="J45" s="70">
        <v>1.0175057254916299E-2</v>
      </c>
      <c r="K45" s="70">
        <v>1.3018626690540897E-2</v>
      </c>
      <c r="L45" s="70">
        <v>1.5720507786962906E-2</v>
      </c>
      <c r="M45" s="70">
        <v>1.1600395641027959E-2</v>
      </c>
      <c r="N45" s="70">
        <v>1.2198711244441026E-2</v>
      </c>
      <c r="O45" s="70">
        <v>1.2319500195724241E-2</v>
      </c>
      <c r="P45" s="70">
        <v>1.008127998703409E-2</v>
      </c>
      <c r="Q45" s="70">
        <v>9.8742927696278855E-3</v>
      </c>
    </row>
    <row r="46" spans="1:17" ht="11.45" customHeight="1" x14ac:dyDescent="0.25">
      <c r="A46" s="62" t="s">
        <v>58</v>
      </c>
      <c r="B46" s="70">
        <v>388.95954937021298</v>
      </c>
      <c r="C46" s="70">
        <v>404.67941582572541</v>
      </c>
      <c r="D46" s="70">
        <v>426.08515674383614</v>
      </c>
      <c r="E46" s="70">
        <v>450.19450020126499</v>
      </c>
      <c r="F46" s="70">
        <v>482.53162170999349</v>
      </c>
      <c r="G46" s="70">
        <v>509.23260370223943</v>
      </c>
      <c r="H46" s="70">
        <v>546.03021710442738</v>
      </c>
      <c r="I46" s="70">
        <v>576.38970893754788</v>
      </c>
      <c r="J46" s="70">
        <v>558.33788224078046</v>
      </c>
      <c r="K46" s="70">
        <v>524.43718325149268</v>
      </c>
      <c r="L46" s="70">
        <v>485.20999836646075</v>
      </c>
      <c r="M46" s="70">
        <v>475.87655925305597</v>
      </c>
      <c r="N46" s="70">
        <v>444.58105932109311</v>
      </c>
      <c r="O46" s="70">
        <v>456.23985862267517</v>
      </c>
      <c r="P46" s="70">
        <v>445.44606574492076</v>
      </c>
      <c r="Q46" s="70">
        <v>432.04835461717067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0.261540755318245</v>
      </c>
      <c r="H47" s="70">
        <v>0.48268829963380699</v>
      </c>
      <c r="I47" s="70">
        <v>3.8437722509512766</v>
      </c>
      <c r="J47" s="70">
        <v>7.8979470999830426</v>
      </c>
      <c r="K47" s="70">
        <v>11.917690654135271</v>
      </c>
      <c r="L47" s="70">
        <v>13.128991775968037</v>
      </c>
      <c r="M47" s="70">
        <v>7.4534151488189622</v>
      </c>
      <c r="N47" s="70">
        <v>6.4761614895692583</v>
      </c>
      <c r="O47" s="70">
        <v>8.9023551602670352</v>
      </c>
      <c r="P47" s="70">
        <v>11.765479016906399</v>
      </c>
      <c r="Q47" s="70">
        <v>10.562498884702915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2.1576654250660288E-3</v>
      </c>
      <c r="P48" s="70">
        <v>4.3305197658508468E-3</v>
      </c>
      <c r="Q48" s="70">
        <v>4.2889847787875137E-3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2.0098283053333034E-2</v>
      </c>
      <c r="N51" s="70">
        <v>4.5728169400038689E-2</v>
      </c>
      <c r="O51" s="70">
        <v>4.8271125798527388E-2</v>
      </c>
      <c r="P51" s="70">
        <v>5.5035504422672507E-2</v>
      </c>
      <c r="Q51" s="70">
        <v>6.7990821563029227E-2</v>
      </c>
    </row>
    <row r="52" spans="1:17" ht="11.45" customHeight="1" x14ac:dyDescent="0.25">
      <c r="A52" s="19" t="s">
        <v>76</v>
      </c>
      <c r="B52" s="21">
        <f>B53+B55</f>
        <v>972.08606790317526</v>
      </c>
      <c r="C52" s="21">
        <f t="shared" ref="C52:Q52" si="10">C53+C55</f>
        <v>1035.7034597402123</v>
      </c>
      <c r="D52" s="21">
        <f t="shared" si="10"/>
        <v>1041.983590770848</v>
      </c>
      <c r="E52" s="21">
        <f t="shared" si="10"/>
        <v>1057.6434880021209</v>
      </c>
      <c r="F52" s="21">
        <f t="shared" si="10"/>
        <v>1158.2098361690018</v>
      </c>
      <c r="G52" s="21">
        <f t="shared" si="10"/>
        <v>1216.989736412253</v>
      </c>
      <c r="H52" s="21">
        <f t="shared" si="10"/>
        <v>1288.5876813301434</v>
      </c>
      <c r="I52" s="21">
        <f t="shared" si="10"/>
        <v>1482.7333485151394</v>
      </c>
      <c r="J52" s="21">
        <f t="shared" si="10"/>
        <v>1277.5974928845667</v>
      </c>
      <c r="K52" s="21">
        <f t="shared" si="10"/>
        <v>1003.341893494352</v>
      </c>
      <c r="L52" s="21">
        <f t="shared" si="10"/>
        <v>904.69198964555858</v>
      </c>
      <c r="M52" s="21">
        <f t="shared" si="10"/>
        <v>729.43288529193842</v>
      </c>
      <c r="N52" s="21">
        <f t="shared" si="10"/>
        <v>720.76096346133306</v>
      </c>
      <c r="O52" s="21">
        <f t="shared" si="10"/>
        <v>750.10332819124642</v>
      </c>
      <c r="P52" s="21">
        <f t="shared" si="10"/>
        <v>843.39110846609663</v>
      </c>
      <c r="Q52" s="21">
        <f t="shared" si="10"/>
        <v>858.93018147216753</v>
      </c>
    </row>
    <row r="53" spans="1:17" ht="11.45" customHeight="1" x14ac:dyDescent="0.25">
      <c r="A53" s="17" t="s">
        <v>23</v>
      </c>
      <c r="B53" s="20">
        <v>908.30483497892271</v>
      </c>
      <c r="C53" s="20">
        <v>966.73923677269545</v>
      </c>
      <c r="D53" s="20">
        <v>979.82839530307251</v>
      </c>
      <c r="E53" s="20">
        <v>997.50507587782363</v>
      </c>
      <c r="F53" s="20">
        <v>1088.9947210109194</v>
      </c>
      <c r="G53" s="20">
        <v>1148.1753214565342</v>
      </c>
      <c r="H53" s="20">
        <v>1213.045209260456</v>
      </c>
      <c r="I53" s="20">
        <v>1392.3994583108663</v>
      </c>
      <c r="J53" s="20">
        <v>1202.7253298933817</v>
      </c>
      <c r="K53" s="20">
        <v>930.97803681924677</v>
      </c>
      <c r="L53" s="20">
        <v>835.68770206056172</v>
      </c>
      <c r="M53" s="20">
        <v>666.73328134769065</v>
      </c>
      <c r="N53" s="20">
        <v>663.56101272692104</v>
      </c>
      <c r="O53" s="20">
        <v>691.46439767864831</v>
      </c>
      <c r="P53" s="20">
        <v>779.74473789831382</v>
      </c>
      <c r="Q53" s="20">
        <v>786.65130168023302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0.58970034249240677</v>
      </c>
      <c r="H54" s="20">
        <v>1.0723270327808059</v>
      </c>
      <c r="I54" s="20">
        <v>9.2855155133513723</v>
      </c>
      <c r="J54" s="20">
        <v>17.013460997094167</v>
      </c>
      <c r="K54" s="20">
        <v>21.156718557127004</v>
      </c>
      <c r="L54" s="20">
        <v>22.613251279578542</v>
      </c>
      <c r="M54" s="20">
        <v>10.443110741678639</v>
      </c>
      <c r="N54" s="20">
        <v>9.6665974302998663</v>
      </c>
      <c r="O54" s="20">
        <v>13.492782846062079</v>
      </c>
      <c r="P54" s="20">
        <v>20.595989978769111</v>
      </c>
      <c r="Q54" s="20">
        <v>19.232326086630565</v>
      </c>
    </row>
    <row r="55" spans="1:17" ht="11.45" customHeight="1" x14ac:dyDescent="0.25">
      <c r="A55" s="17" t="s">
        <v>22</v>
      </c>
      <c r="B55" s="20">
        <v>63.7812329242525</v>
      </c>
      <c r="C55" s="20">
        <v>68.964222967516832</v>
      </c>
      <c r="D55" s="20">
        <v>62.155195467775513</v>
      </c>
      <c r="E55" s="20">
        <v>60.138412124297254</v>
      </c>
      <c r="F55" s="20">
        <v>69.215115158082511</v>
      </c>
      <c r="G55" s="20">
        <v>68.814414955718803</v>
      </c>
      <c r="H55" s="20">
        <v>75.542472069687491</v>
      </c>
      <c r="I55" s="20">
        <v>90.333890204273061</v>
      </c>
      <c r="J55" s="20">
        <v>74.872162991185021</v>
      </c>
      <c r="K55" s="20">
        <v>72.363856675105254</v>
      </c>
      <c r="L55" s="20">
        <v>69.004287584996902</v>
      </c>
      <c r="M55" s="20">
        <v>62.699603944247734</v>
      </c>
      <c r="N55" s="20">
        <v>57.199950734412035</v>
      </c>
      <c r="O55" s="20">
        <v>58.638930512598115</v>
      </c>
      <c r="P55" s="20">
        <v>63.64637056778281</v>
      </c>
      <c r="Q55" s="20">
        <v>72.278879791934557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3.5342933530676988E-2</v>
      </c>
      <c r="H56" s="69">
        <v>6.6779238156178075E-2</v>
      </c>
      <c r="I56" s="69">
        <v>0.60241099195105241</v>
      </c>
      <c r="J56" s="69">
        <v>1.0591234699709249</v>
      </c>
      <c r="K56" s="69">
        <v>1.6444875054348083</v>
      </c>
      <c r="L56" s="69">
        <v>1.8672182092429011</v>
      </c>
      <c r="M56" s="69">
        <v>0.98207023073100963</v>
      </c>
      <c r="N56" s="69">
        <v>0.83327514151301774</v>
      </c>
      <c r="O56" s="69">
        <v>1.144241639031593</v>
      </c>
      <c r="P56" s="69">
        <v>1.6811399252687609</v>
      </c>
      <c r="Q56" s="69">
        <v>1.7670993264305535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10.705219010097998</v>
      </c>
      <c r="C60" s="71">
        <f>IF(C17=0,"",C17/TrRoad_act!C30*100)</f>
        <v>10.480001243015732</v>
      </c>
      <c r="D60" s="71">
        <f>IF(D17=0,"",D17/TrRoad_act!D30*100)</f>
        <v>10.224113717727148</v>
      </c>
      <c r="E60" s="71">
        <f>IF(E17=0,"",E17/TrRoad_act!E30*100)</f>
        <v>10.099269913583624</v>
      </c>
      <c r="F60" s="71">
        <f>IF(F17=0,"",F17/TrRoad_act!F30*100)</f>
        <v>10.159501325767067</v>
      </c>
      <c r="G60" s="71">
        <f>IF(G17=0,"",G17/TrRoad_act!G30*100)</f>
        <v>9.9447684554805011</v>
      </c>
      <c r="H60" s="71">
        <f>IF(H17=0,"",H17/TrRoad_act!H30*100)</f>
        <v>10.16960266469227</v>
      </c>
      <c r="I60" s="71">
        <f>IF(I17=0,"",I17/TrRoad_act!I30*100)</f>
        <v>10.470363067620921</v>
      </c>
      <c r="J60" s="71">
        <f>IF(J17=0,"",J17/TrRoad_act!J30*100)</f>
        <v>10.034920582654964</v>
      </c>
      <c r="K60" s="71">
        <f>IF(K17=0,"",K17/TrRoad_act!K30*100)</f>
        <v>9.4963012742751296</v>
      </c>
      <c r="L60" s="71">
        <f>IF(L17=0,"",L17/TrRoad_act!L30*100)</f>
        <v>9.2165380674450184</v>
      </c>
      <c r="M60" s="71">
        <f>IF(M17=0,"",M17/TrRoad_act!M30*100)</f>
        <v>8.6376463329724587</v>
      </c>
      <c r="N60" s="71">
        <f>IF(N17=0,"",N17/TrRoad_act!N30*100)</f>
        <v>8.7497808514597342</v>
      </c>
      <c r="O60" s="71">
        <f>IF(O17=0,"",O17/TrRoad_act!O30*100)</f>
        <v>8.7726837694275108</v>
      </c>
      <c r="P60" s="71">
        <f>IF(P17=0,"",P17/TrRoad_act!P30*100)</f>
        <v>9.3169575784370995</v>
      </c>
      <c r="Q60" s="71">
        <f>IF(Q17=0,"",Q17/TrRoad_act!Q30*100)</f>
        <v>8.7829099511306588</v>
      </c>
    </row>
    <row r="61" spans="1:17" ht="11.45" customHeight="1" x14ac:dyDescent="0.25">
      <c r="A61" s="25" t="s">
        <v>39</v>
      </c>
      <c r="B61" s="24">
        <f>IF(B18=0,"",B18/TrRoad_act!B31*100)</f>
        <v>7.7707956288179973</v>
      </c>
      <c r="C61" s="24">
        <f>IF(C18=0,"",C18/TrRoad_act!C31*100)</f>
        <v>7.5339977170468808</v>
      </c>
      <c r="D61" s="24">
        <f>IF(D18=0,"",D18/TrRoad_act!D31*100)</f>
        <v>7.42386556810514</v>
      </c>
      <c r="E61" s="24">
        <f>IF(E18=0,"",E18/TrRoad_act!E31*100)</f>
        <v>7.3403494357118664</v>
      </c>
      <c r="F61" s="24">
        <f>IF(F18=0,"",F18/TrRoad_act!F31*100)</f>
        <v>7.2781620636378124</v>
      </c>
      <c r="G61" s="24">
        <f>IF(G18=0,"",G18/TrRoad_act!G31*100)</f>
        <v>7.1801637841733017</v>
      </c>
      <c r="H61" s="24">
        <f>IF(H18=0,"",H18/TrRoad_act!H31*100)</f>
        <v>7.4105557834051901</v>
      </c>
      <c r="I61" s="24">
        <f>IF(I18=0,"",I18/TrRoad_act!I31*100)</f>
        <v>7.3218326547429227</v>
      </c>
      <c r="J61" s="24">
        <f>IF(J18=0,"",J18/TrRoad_act!J31*100)</f>
        <v>7.3221628824148484</v>
      </c>
      <c r="K61" s="24">
        <f>IF(K18=0,"",K18/TrRoad_act!K31*100)</f>
        <v>7.1990088425417582</v>
      </c>
      <c r="L61" s="24">
        <f>IF(L18=0,"",L18/TrRoad_act!L31*100)</f>
        <v>7.1259723739457579</v>
      </c>
      <c r="M61" s="24">
        <f>IF(M18=0,"",M18/TrRoad_act!M31*100)</f>
        <v>6.864930041858555</v>
      </c>
      <c r="N61" s="24">
        <f>IF(N18=0,"",N18/TrRoad_act!N31*100)</f>
        <v>6.970127964765509</v>
      </c>
      <c r="O61" s="24">
        <f>IF(O18=0,"",O18/TrRoad_act!O31*100)</f>
        <v>6.9198296146474938</v>
      </c>
      <c r="P61" s="24">
        <f>IF(P18=0,"",P18/TrRoad_act!P31*100)</f>
        <v>7.2730858169268746</v>
      </c>
      <c r="Q61" s="24">
        <f>IF(Q18=0,"",Q18/TrRoad_act!Q31*100)</f>
        <v>6.7229292012975232</v>
      </c>
    </row>
    <row r="62" spans="1:17" ht="11.45" customHeight="1" x14ac:dyDescent="0.25">
      <c r="A62" s="23" t="s">
        <v>30</v>
      </c>
      <c r="B62" s="22">
        <f>IF(B19=0,"",B19/TrRoad_act!B32*100)</f>
        <v>3.8685611689770756</v>
      </c>
      <c r="C62" s="22">
        <f>IF(C19=0,"",C19/TrRoad_act!C32*100)</f>
        <v>3.8293186440800637</v>
      </c>
      <c r="D62" s="22">
        <f>IF(D19=0,"",D19/TrRoad_act!D32*100)</f>
        <v>3.7831405938872282</v>
      </c>
      <c r="E62" s="22">
        <f>IF(E19=0,"",E19/TrRoad_act!E32*100)</f>
        <v>3.7624116204255533</v>
      </c>
      <c r="F62" s="22">
        <f>IF(F19=0,"",F19/TrRoad_act!F32*100)</f>
        <v>3.7656249880350741</v>
      </c>
      <c r="G62" s="22">
        <f>IF(G19=0,"",G19/TrRoad_act!G32*100)</f>
        <v>3.7681485006679325</v>
      </c>
      <c r="H62" s="22">
        <f>IF(H19=0,"",H19/TrRoad_act!H32*100)</f>
        <v>3.7541219585875614</v>
      </c>
      <c r="I62" s="22">
        <f>IF(I19=0,"",I19/TrRoad_act!I32*100)</f>
        <v>3.7254326195139909</v>
      </c>
      <c r="J62" s="22">
        <f>IF(J19=0,"",J19/TrRoad_act!J32*100)</f>
        <v>3.7042471119426388</v>
      </c>
      <c r="K62" s="22">
        <f>IF(K19=0,"",K19/TrRoad_act!K32*100)</f>
        <v>3.7060959584745485</v>
      </c>
      <c r="L62" s="22">
        <f>IF(L19=0,"",L19/TrRoad_act!L32*100)</f>
        <v>3.7188846632315165</v>
      </c>
      <c r="M62" s="22">
        <f>IF(M19=0,"",M19/TrRoad_act!M32*100)</f>
        <v>3.7162470343971368</v>
      </c>
      <c r="N62" s="22">
        <f>IF(N19=0,"",N19/TrRoad_act!N32*100)</f>
        <v>3.6442148280698077</v>
      </c>
      <c r="O62" s="22">
        <f>IF(O19=0,"",O19/TrRoad_act!O32*100)</f>
        <v>3.6111170257911653</v>
      </c>
      <c r="P62" s="22">
        <f>IF(P19=0,"",P19/TrRoad_act!P32*100)</f>
        <v>3.6033819102643347</v>
      </c>
      <c r="Q62" s="22">
        <f>IF(Q19=0,"",Q19/TrRoad_act!Q32*100)</f>
        <v>3.597525588307287</v>
      </c>
    </row>
    <row r="63" spans="1:17" ht="11.45" customHeight="1" x14ac:dyDescent="0.25">
      <c r="A63" s="19" t="s">
        <v>29</v>
      </c>
      <c r="B63" s="21">
        <f>IF(B21=0,"",B21/TrRoad_act!B33*100)</f>
        <v>7.3107673965078686</v>
      </c>
      <c r="C63" s="21">
        <f>IF(C21=0,"",C21/TrRoad_act!C33*100)</f>
        <v>7.100179561009047</v>
      </c>
      <c r="D63" s="21">
        <f>IF(D21=0,"",D21/TrRoad_act!D33*100)</f>
        <v>6.9978170199809249</v>
      </c>
      <c r="E63" s="21">
        <f>IF(E21=0,"",E21/TrRoad_act!E33*100)</f>
        <v>6.903946496645001</v>
      </c>
      <c r="F63" s="21">
        <f>IF(F21=0,"",F21/TrRoad_act!F33*100)</f>
        <v>6.8486471265595066</v>
      </c>
      <c r="G63" s="21">
        <f>IF(G21=0,"",G21/TrRoad_act!G33*100)</f>
        <v>6.778461311854775</v>
      </c>
      <c r="H63" s="21">
        <f>IF(H21=0,"",H21/TrRoad_act!H33*100)</f>
        <v>7.0115681726864167</v>
      </c>
      <c r="I63" s="21">
        <f>IF(I21=0,"",I21/TrRoad_act!I33*100)</f>
        <v>6.903811300834696</v>
      </c>
      <c r="J63" s="21">
        <f>IF(J21=0,"",J21/TrRoad_act!J33*100)</f>
        <v>6.8773935591532682</v>
      </c>
      <c r="K63" s="21">
        <f>IF(K21=0,"",K21/TrRoad_act!K33*100)</f>
        <v>6.7507975271219198</v>
      </c>
      <c r="L63" s="21">
        <f>IF(L21=0,"",L21/TrRoad_act!L33*100)</f>
        <v>6.683928326196356</v>
      </c>
      <c r="M63" s="21">
        <f>IF(M21=0,"",M21/TrRoad_act!M33*100)</f>
        <v>6.4059461304438763</v>
      </c>
      <c r="N63" s="21">
        <f>IF(N21=0,"",N21/TrRoad_act!N33*100)</f>
        <v>6.4943720280098987</v>
      </c>
      <c r="O63" s="21">
        <f>IF(O21=0,"",O21/TrRoad_act!O33*100)</f>
        <v>6.4289784326404327</v>
      </c>
      <c r="P63" s="21">
        <f>IF(P21=0,"",P21/TrRoad_act!P33*100)</f>
        <v>6.7585855176797427</v>
      </c>
      <c r="Q63" s="21">
        <f>IF(Q21=0,"",Q21/TrRoad_act!Q33*100)</f>
        <v>6.2120906219421697</v>
      </c>
    </row>
    <row r="64" spans="1:17" ht="11.45" customHeight="1" x14ac:dyDescent="0.25">
      <c r="A64" s="62" t="s">
        <v>59</v>
      </c>
      <c r="B64" s="70">
        <f>IF(B22=0,"",B22/TrRoad_act!B34*100)</f>
        <v>7.19891904719492</v>
      </c>
      <c r="C64" s="70">
        <f>IF(C22=0,"",C22/TrRoad_act!C34*100)</f>
        <v>6.9649850380694902</v>
      </c>
      <c r="D64" s="70">
        <f>IF(D22=0,"",D22/TrRoad_act!D34*100)</f>
        <v>6.914702190409276</v>
      </c>
      <c r="E64" s="70">
        <f>IF(E22=0,"",E22/TrRoad_act!E34*100)</f>
        <v>6.8402568037920402</v>
      </c>
      <c r="F64" s="70">
        <f>IF(F22=0,"",F22/TrRoad_act!F34*100)</f>
        <v>6.7871475208323293</v>
      </c>
      <c r="G64" s="70">
        <f>IF(G22=0,"",G22/TrRoad_act!G34*100)</f>
        <v>6.7289405870566492</v>
      </c>
      <c r="H64" s="70">
        <f>IF(H22=0,"",H22/TrRoad_act!H34*100)</f>
        <v>6.9620042999333203</v>
      </c>
      <c r="I64" s="70">
        <f>IF(I22=0,"",I22/TrRoad_act!I34*100)</f>
        <v>6.7488177066119786</v>
      </c>
      <c r="J64" s="70">
        <f>IF(J22=0,"",J22/TrRoad_act!J34*100)</f>
        <v>6.7720348008023876</v>
      </c>
      <c r="K64" s="70">
        <f>IF(K22=0,"",K22/TrRoad_act!K34*100)</f>
        <v>6.5753404257683501</v>
      </c>
      <c r="L64" s="70">
        <f>IF(L22=0,"",L22/TrRoad_act!L34*100)</f>
        <v>6.5770090938287922</v>
      </c>
      <c r="M64" s="70">
        <f>IF(M22=0,"",M22/TrRoad_act!M34*100)</f>
        <v>6.4818147806595592</v>
      </c>
      <c r="N64" s="70">
        <f>IF(N22=0,"",N22/TrRoad_act!N34*100)</f>
        <v>6.6198677112804569</v>
      </c>
      <c r="O64" s="70">
        <f>IF(O22=0,"",O22/TrRoad_act!O34*100)</f>
        <v>6.5542343442969306</v>
      </c>
      <c r="P64" s="70">
        <f>IF(P22=0,"",P22/TrRoad_act!P34*100)</f>
        <v>7.1904317523292978</v>
      </c>
      <c r="Q64" s="70">
        <f>IF(Q22=0,"",Q22/TrRoad_act!Q34*100)</f>
        <v>6.3262236495389441</v>
      </c>
    </row>
    <row r="65" spans="1:17" ht="11.45" customHeight="1" x14ac:dyDescent="0.25">
      <c r="A65" s="62" t="s">
        <v>58</v>
      </c>
      <c r="B65" s="70">
        <f>IF(B24=0,"",B24/TrRoad_act!B35*100)</f>
        <v>7.990937711840691</v>
      </c>
      <c r="C65" s="70">
        <f>IF(C24=0,"",C24/TrRoad_act!C35*100)</f>
        <v>7.9286534486897349</v>
      </c>
      <c r="D65" s="70">
        <f>IF(D24=0,"",D24/TrRoad_act!D35*100)</f>
        <v>7.4934238457438944</v>
      </c>
      <c r="E65" s="70">
        <f>IF(E24=0,"",E24/TrRoad_act!E35*100)</f>
        <v>7.2581795701701894</v>
      </c>
      <c r="F65" s="70">
        <f>IF(F24=0,"",F24/TrRoad_act!F35*100)</f>
        <v>7.1642167523686711</v>
      </c>
      <c r="G65" s="70">
        <f>IF(G24=0,"",G24/TrRoad_act!G35*100)</f>
        <v>6.9669646177057274</v>
      </c>
      <c r="H65" s="70">
        <f>IF(H24=0,"",H24/TrRoad_act!H35*100)</f>
        <v>7.1234047157569451</v>
      </c>
      <c r="I65" s="70">
        <f>IF(I24=0,"",I24/TrRoad_act!I35*100)</f>
        <v>7.5264557475540412</v>
      </c>
      <c r="J65" s="70">
        <f>IF(J24=0,"",J24/TrRoad_act!J35*100)</f>
        <v>7.207230217691353</v>
      </c>
      <c r="K65" s="70">
        <f>IF(K24=0,"",K24/TrRoad_act!K35*100)</f>
        <v>7.2124342017537177</v>
      </c>
      <c r="L65" s="70">
        <f>IF(L24=0,"",L24/TrRoad_act!L35*100)</f>
        <v>6.9150281198219155</v>
      </c>
      <c r="M65" s="70">
        <f>IF(M24=0,"",M24/TrRoad_act!M35*100)</f>
        <v>6.2789574252864231</v>
      </c>
      <c r="N65" s="70">
        <f>IF(N24=0,"",N24/TrRoad_act!N35*100)</f>
        <v>6.3050514649028928</v>
      </c>
      <c r="O65" s="70">
        <f>IF(O24=0,"",O24/TrRoad_act!O35*100)</f>
        <v>6.2715705372307484</v>
      </c>
      <c r="P65" s="70">
        <f>IF(P24=0,"",P24/TrRoad_act!P35*100)</f>
        <v>6.3005601968873375</v>
      </c>
      <c r="Q65" s="70">
        <f>IF(Q24=0,"",Q24/TrRoad_act!Q35*100)</f>
        <v>6.1175642620216237</v>
      </c>
    </row>
    <row r="66" spans="1:17" ht="11.45" customHeight="1" x14ac:dyDescent="0.25">
      <c r="A66" s="62" t="s">
        <v>57</v>
      </c>
      <c r="B66" s="70">
        <f>IF(B26=0,"",B26/TrRoad_act!B36*100)</f>
        <v>7.0271283407747269</v>
      </c>
      <c r="C66" s="70">
        <f>IF(C26=0,"",C26/TrRoad_act!C36*100)</f>
        <v>7.4754954124219788</v>
      </c>
      <c r="D66" s="70">
        <f>IF(D26=0,"",D26/TrRoad_act!D36*100)</f>
        <v>6.9386430621128108</v>
      </c>
      <c r="E66" s="70">
        <f>IF(E26=0,"",E26/TrRoad_act!E36*100)</f>
        <v>6.8056049711588376</v>
      </c>
      <c r="F66" s="70">
        <f>IF(F26=0,"",F26/TrRoad_act!F36*100)</f>
        <v>6.9303379665520985</v>
      </c>
      <c r="G66" s="70">
        <f>IF(G26=0,"",G26/TrRoad_act!G36*100)</f>
        <v>8.851061281997378</v>
      </c>
      <c r="H66" s="70">
        <f>IF(H26=0,"",H26/TrRoad_act!H36*100)</f>
        <v>19.684861587877425</v>
      </c>
      <c r="I66" s="70">
        <f>IF(I26=0,"",I26/TrRoad_act!I36*100)</f>
        <v>7.0669384275921985</v>
      </c>
      <c r="J66" s="70">
        <f>IF(J26=0,"",J26/TrRoad_act!J36*100)</f>
        <v>7.0098262825386159</v>
      </c>
      <c r="K66" s="70">
        <f>IF(K26=0,"",K26/TrRoad_act!K36*100)</f>
        <v>6.7987793057389254</v>
      </c>
      <c r="L66" s="70">
        <f>IF(L26=0,"",L26/TrRoad_act!L36*100)</f>
        <v>6.8178630499748678</v>
      </c>
      <c r="M66" s="70">
        <f>IF(M26=0,"",M26/TrRoad_act!M36*100)</f>
        <v>6.8939574502572185</v>
      </c>
      <c r="N66" s="70">
        <f>IF(N26=0,"",N26/TrRoad_act!N36*100)</f>
        <v>7.3523113678016987</v>
      </c>
      <c r="O66" s="70">
        <f>IF(O26=0,"",O26/TrRoad_act!O36*100)</f>
        <v>7.2194418772678031</v>
      </c>
      <c r="P66" s="70">
        <f>IF(P26=0,"",P26/TrRoad_act!P36*100)</f>
        <v>7.146716959072319</v>
      </c>
      <c r="Q66" s="70">
        <f>IF(Q26=0,"",Q26/TrRoad_act!Q36*100)</f>
        <v>5.9810633624737779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 t="str">
        <f>IF(L27=0,"",L27/TrRoad_act!L37*100)</f>
        <v/>
      </c>
      <c r="M67" s="70" t="str">
        <f>IF(M27=0,"",M27/TrRoad_act!M37*100)</f>
        <v/>
      </c>
      <c r="N67" s="70" t="str">
        <f>IF(N27=0,"",N27/TrRoad_act!N37*100)</f>
        <v/>
      </c>
      <c r="O67" s="70" t="str">
        <f>IF(O27=0,"",O27/TrRoad_act!O37*100)</f>
        <v/>
      </c>
      <c r="P67" s="70">
        <f>IF(P27=0,"",P27/TrRoad_act!P37*100)</f>
        <v>5.4486551745250056</v>
      </c>
      <c r="Q67" s="70">
        <f>IF(Q27=0,"",Q27/TrRoad_act!Q37*100)</f>
        <v>5.360816730668617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 t="str">
        <f>IF(O29=0,"",O29/TrRoad_act!O38*100)</f>
        <v/>
      </c>
      <c r="P68" s="70">
        <f>IF(P29=0,"",P29/TrRoad_act!P38*100)</f>
        <v>3.3424842366588612</v>
      </c>
      <c r="Q68" s="70">
        <f>IF(Q29=0,"",Q29/TrRoad_act!Q38*100)</f>
        <v>3.2992491750174389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2.6971171723207448</v>
      </c>
      <c r="M69" s="70">
        <f>IF(M32=0,"",M32/TrRoad_act!M39*100)</f>
        <v>2.7085726841336499</v>
      </c>
      <c r="N69" s="70">
        <f>IF(N32=0,"",N32/TrRoad_act!N39*100)</f>
        <v>2.7195891687939611</v>
      </c>
      <c r="O69" s="70">
        <f>IF(O32=0,"",O32/TrRoad_act!O39*100)</f>
        <v>2.726957233593136</v>
      </c>
      <c r="P69" s="70">
        <f>IF(P32=0,"",P32/TrRoad_act!P39*100)</f>
        <v>2.7371173571535627</v>
      </c>
      <c r="Q69" s="70">
        <f>IF(Q32=0,"",Q32/TrRoad_act!Q39*100)</f>
        <v>2.7525522833872382</v>
      </c>
    </row>
    <row r="70" spans="1:17" ht="11.45" customHeight="1" x14ac:dyDescent="0.25">
      <c r="A70" s="19" t="s">
        <v>28</v>
      </c>
      <c r="B70" s="21">
        <f>IF(B33=0,"",B33/TrRoad_act!B40*100)</f>
        <v>61.680931808126537</v>
      </c>
      <c r="C70" s="21">
        <f>IF(C33=0,"",C33/TrRoad_act!C40*100)</f>
        <v>59.443786687569514</v>
      </c>
      <c r="D70" s="21">
        <f>IF(D33=0,"",D33/TrRoad_act!D40*100)</f>
        <v>58.854191657978404</v>
      </c>
      <c r="E70" s="21">
        <f>IF(E33=0,"",E33/TrRoad_act!E40*100)</f>
        <v>58.02510214037374</v>
      </c>
      <c r="F70" s="21">
        <f>IF(F33=0,"",F33/TrRoad_act!F40*100)</f>
        <v>57.318780112401235</v>
      </c>
      <c r="G70" s="21">
        <f>IF(G33=0,"",G33/TrRoad_act!G40*100)</f>
        <v>56.605768639526666</v>
      </c>
      <c r="H70" s="21">
        <f>IF(H33=0,"",H33/TrRoad_act!H40*100)</f>
        <v>55.800904026382149</v>
      </c>
      <c r="I70" s="21">
        <f>IF(I33=0,"",I33/TrRoad_act!I40*100)</f>
        <v>55.069622633909219</v>
      </c>
      <c r="J70" s="21">
        <f>IF(J33=0,"",J33/TrRoad_act!J40*100)</f>
        <v>54.399691724402324</v>
      </c>
      <c r="K70" s="21">
        <f>IF(K33=0,"",K33/TrRoad_act!K40*100)</f>
        <v>53.944405502922564</v>
      </c>
      <c r="L70" s="21">
        <f>IF(L33=0,"",L33/TrRoad_act!L40*100)</f>
        <v>53.485416393305265</v>
      </c>
      <c r="M70" s="21">
        <f>IF(M33=0,"",M33/TrRoad_act!M40*100)</f>
        <v>52.930227693782371</v>
      </c>
      <c r="N70" s="21">
        <f>IF(N33=0,"",N33/TrRoad_act!N40*100)</f>
        <v>52.942852008609918</v>
      </c>
      <c r="O70" s="21">
        <f>IF(O33=0,"",O33/TrRoad_act!O40*100)</f>
        <v>52.626960372091332</v>
      </c>
      <c r="P70" s="21">
        <f>IF(P33=0,"",P33/TrRoad_act!P40*100)</f>
        <v>52.599279061464458</v>
      </c>
      <c r="Q70" s="21">
        <f>IF(Q33=0,"",Q33/TrRoad_act!Q40*100)</f>
        <v>52.552533520464848</v>
      </c>
    </row>
    <row r="71" spans="1:17" ht="11.45" customHeight="1" x14ac:dyDescent="0.25">
      <c r="A71" s="62" t="s">
        <v>59</v>
      </c>
      <c r="B71" s="20">
        <f>IF(B34=0,"",B34/TrRoad_act!B41*100)</f>
        <v>18.664776646681794</v>
      </c>
      <c r="C71" s="20">
        <f>IF(C34=0,"",C34/TrRoad_act!C41*100)</f>
        <v>18.69243661629152</v>
      </c>
      <c r="D71" s="20">
        <f>IF(D34=0,"",D34/TrRoad_act!D41*100)</f>
        <v>18.73724905547888</v>
      </c>
      <c r="E71" s="20">
        <f>IF(E34=0,"",E34/TrRoad_act!E41*100)</f>
        <v>18.781737876560847</v>
      </c>
      <c r="F71" s="20">
        <f>IF(F34=0,"",F34/TrRoad_act!F41*100)</f>
        <v>18.825496772847952</v>
      </c>
      <c r="G71" s="20">
        <f>IF(G34=0,"",G34/TrRoad_act!G41*100)</f>
        <v>18.868667448950692</v>
      </c>
      <c r="H71" s="20">
        <f>IF(H34=0,"",H34/TrRoad_act!H41*100)</f>
        <v>18.911036189994459</v>
      </c>
      <c r="I71" s="20">
        <f>IF(I34=0,"",I34/TrRoad_act!I41*100)</f>
        <v>18.900863885237015</v>
      </c>
      <c r="J71" s="20">
        <f>IF(J34=0,"",J34/TrRoad_act!J41*100)</f>
        <v>18.929152210360943</v>
      </c>
      <c r="K71" s="20">
        <f>IF(K34=0,"",K34/TrRoad_act!K41*100)</f>
        <v>18.953519336865231</v>
      </c>
      <c r="L71" s="20">
        <f>IF(L34=0,"",L34/TrRoad_act!L41*100)</f>
        <v>18.96608837979732</v>
      </c>
      <c r="M71" s="20">
        <f>IF(M34=0,"",M34/TrRoad_act!M41*100)</f>
        <v>18.969369721453088</v>
      </c>
      <c r="N71" s="20">
        <f>IF(N34=0,"",N34/TrRoad_act!N41*100)</f>
        <v>18.953883403986911</v>
      </c>
      <c r="O71" s="20">
        <f>IF(O34=0,"",O34/TrRoad_act!O41*100)</f>
        <v>19.001268112496877</v>
      </c>
      <c r="P71" s="20">
        <f>IF(P34=0,"",P34/TrRoad_act!P41*100)</f>
        <v>19.048771282778119</v>
      </c>
      <c r="Q71" s="20">
        <f>IF(Q34=0,"",Q34/TrRoad_act!Q41*100)</f>
        <v>19.05629392309557</v>
      </c>
    </row>
    <row r="72" spans="1:17" ht="11.45" customHeight="1" x14ac:dyDescent="0.25">
      <c r="A72" s="62" t="s">
        <v>58</v>
      </c>
      <c r="B72" s="20">
        <f>IF(B36=0,"",B36/TrRoad_act!B42*100)</f>
        <v>62.497307657050094</v>
      </c>
      <c r="C72" s="20">
        <f>IF(C36=0,"",C36/TrRoad_act!C42*100)</f>
        <v>60.121057358254305</v>
      </c>
      <c r="D72" s="20">
        <f>IF(D36=0,"",D36/TrRoad_act!D42*100)</f>
        <v>59.445321863517705</v>
      </c>
      <c r="E72" s="20">
        <f>IF(E36=0,"",E36/TrRoad_act!E42*100)</f>
        <v>58.515842735462478</v>
      </c>
      <c r="F72" s="20">
        <f>IF(F36=0,"",F36/TrRoad_act!F42*100)</f>
        <v>57.725597199911519</v>
      </c>
      <c r="G72" s="20">
        <f>IF(G36=0,"",G36/TrRoad_act!G42*100)</f>
        <v>56.939350080174869</v>
      </c>
      <c r="H72" s="20">
        <f>IF(H36=0,"",H36/TrRoad_act!H42*100)</f>
        <v>56.063637827980237</v>
      </c>
      <c r="I72" s="20">
        <f>IF(I36=0,"",I36/TrRoad_act!I42*100)</f>
        <v>55.284329296749469</v>
      </c>
      <c r="J72" s="20">
        <f>IF(J36=0,"",J36/TrRoad_act!J42*100)</f>
        <v>54.572366921997109</v>
      </c>
      <c r="K72" s="20">
        <f>IF(K36=0,"",K36/TrRoad_act!K42*100)</f>
        <v>54.08728365539185</v>
      </c>
      <c r="L72" s="20">
        <f>IF(L36=0,"",L36/TrRoad_act!L42*100)</f>
        <v>53.60047712838594</v>
      </c>
      <c r="M72" s="20">
        <f>IF(M36=0,"",M36/TrRoad_act!M42*100)</f>
        <v>53.019366737446127</v>
      </c>
      <c r="N72" s="20">
        <f>IF(N36=0,"",N36/TrRoad_act!N42*100)</f>
        <v>53.01091804310002</v>
      </c>
      <c r="O72" s="20">
        <f>IF(O36=0,"",O36/TrRoad_act!O42*100)</f>
        <v>52.691548278394485</v>
      </c>
      <c r="P72" s="20">
        <f>IF(P36=0,"",P36/TrRoad_act!P42*100)</f>
        <v>52.660992728239172</v>
      </c>
      <c r="Q72" s="20">
        <f>IF(Q36=0,"",Q36/TrRoad_act!Q42*100)</f>
        <v>52.603396214605112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>
        <f>IF(C38=0,"",C38/TrRoad_act!C43*100)</f>
        <v>43.35094249946885</v>
      </c>
      <c r="D73" s="20">
        <f>IF(D38=0,"",D38/TrRoad_act!D43*100)</f>
        <v>43.459319855717524</v>
      </c>
      <c r="E73" s="20">
        <f>IF(E38=0,"",E38/TrRoad_act!E43*100)</f>
        <v>43.567968155356809</v>
      </c>
      <c r="F73" s="20">
        <f>IF(F38=0,"",F38/TrRoad_act!F43*100)</f>
        <v>43.676888075745204</v>
      </c>
      <c r="G73" s="20">
        <f>IF(G38=0,"",G38/TrRoad_act!G43*100)</f>
        <v>43.786080295934561</v>
      </c>
      <c r="H73" s="20">
        <f>IF(H38=0,"",H38/TrRoad_act!H43*100)</f>
        <v>43.895545496674401</v>
      </c>
      <c r="I73" s="20">
        <f>IF(I38=0,"",I38/TrRoad_act!I43*100)</f>
        <v>44.005284360416084</v>
      </c>
      <c r="J73" s="20">
        <f>IF(J38=0,"",J38/TrRoad_act!J43*100)</f>
        <v>44.115297571317122</v>
      </c>
      <c r="K73" s="20">
        <f>IF(K38=0,"",K38/TrRoad_act!K43*100)</f>
        <v>44.22558581524541</v>
      </c>
      <c r="L73" s="20">
        <f>IF(L38=0,"",L38/TrRoad_act!L43*100)</f>
        <v>44.33614977978354</v>
      </c>
      <c r="M73" s="20">
        <f>IF(M38=0,"",M38/TrRoad_act!M43*100)</f>
        <v>44.446990154232992</v>
      </c>
      <c r="N73" s="20">
        <f>IF(N38=0,"",N38/TrRoad_act!N43*100)</f>
        <v>44.558107629618569</v>
      </c>
      <c r="O73" s="20">
        <f>IF(O38=0,"",O38/TrRoad_act!O43*100)</f>
        <v>44.669502898692613</v>
      </c>
      <c r="P73" s="20">
        <f>IF(P38=0,"",P38/TrRoad_act!P43*100)</f>
        <v>44.781176655939333</v>
      </c>
      <c r="Q73" s="20">
        <f>IF(Q38=0,"",Q38/TrRoad_act!Q43*100)</f>
        <v>44.893129597579183</v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 t="str">
        <f>IF(Q39=0,"",Q39/TrRoad_act!Q44*100)</f>
        <v/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>
        <f>IF(J41=0,"",J41/TrRoad_act!J45*100)</f>
        <v>34.53139487776491</v>
      </c>
      <c r="K75" s="20">
        <f>IF(K41=0,"",K41/TrRoad_act!K45*100)</f>
        <v>34.617723364959318</v>
      </c>
      <c r="L75" s="20">
        <f>IF(L41=0,"",L41/TrRoad_act!L45*100)</f>
        <v>34.704267673371717</v>
      </c>
      <c r="M75" s="20">
        <f>IF(M41=0,"",M41/TrRoad_act!M45*100)</f>
        <v>34.791028342555144</v>
      </c>
      <c r="N75" s="20">
        <f>IF(N41=0,"",N41/TrRoad_act!N45*100)</f>
        <v>34.878005913411528</v>
      </c>
      <c r="O75" s="20">
        <f>IF(O41=0,"",O41/TrRoad_act!O45*100)</f>
        <v>34.965200928195053</v>
      </c>
      <c r="P75" s="20">
        <f>IF(P41=0,"",P41/TrRoad_act!P45*100)</f>
        <v>35.052613930515548</v>
      </c>
      <c r="Q75" s="20">
        <f>IF(Q41=0,"",Q41/TrRoad_act!Q45*100)</f>
        <v>35.140245465341835</v>
      </c>
    </row>
    <row r="76" spans="1:17" ht="11.45" customHeight="1" x14ac:dyDescent="0.25">
      <c r="A76" s="25" t="s">
        <v>18</v>
      </c>
      <c r="B76" s="24">
        <f>IF(B42=0,"",B42/TrRoad_act!B46*100)</f>
        <v>24.298425643292198</v>
      </c>
      <c r="C76" s="24">
        <f>IF(C42=0,"",C42/TrRoad_act!C46*100)</f>
        <v>24.251652955096166</v>
      </c>
      <c r="D76" s="24">
        <f>IF(D42=0,"",D42/TrRoad_act!D46*100)</f>
        <v>22.620740973858368</v>
      </c>
      <c r="E76" s="24">
        <f>IF(E42=0,"",E42/TrRoad_act!E46*100)</f>
        <v>21.809493646446683</v>
      </c>
      <c r="F76" s="24">
        <f>IF(F42=0,"",F42/TrRoad_act!F46*100)</f>
        <v>22.094961903085014</v>
      </c>
      <c r="G76" s="24">
        <f>IF(G42=0,"",G42/TrRoad_act!G46*100)</f>
        <v>21.665311001347483</v>
      </c>
      <c r="H76" s="24">
        <f>IF(H42=0,"",H42/TrRoad_act!H46*100)</f>
        <v>22.048797203028215</v>
      </c>
      <c r="I76" s="24">
        <f>IF(I42=0,"",I42/TrRoad_act!I46*100)</f>
        <v>23.495131362959988</v>
      </c>
      <c r="J76" s="24">
        <f>IF(J42=0,"",J42/TrRoad_act!J46*100)</f>
        <v>21.477583342215883</v>
      </c>
      <c r="K76" s="24">
        <f>IF(K42=0,"",K42/TrRoad_act!K46*100)</f>
        <v>20.292152823576828</v>
      </c>
      <c r="L76" s="24">
        <f>IF(L42=0,"",L42/TrRoad_act!L46*100)</f>
        <v>19.413899180789841</v>
      </c>
      <c r="M76" s="24">
        <f>IF(M42=0,"",M42/TrRoad_act!M46*100)</f>
        <v>17.330056026735534</v>
      </c>
      <c r="N76" s="24">
        <f>IF(N42=0,"",N42/TrRoad_act!N46*100)</f>
        <v>17.54372387914751</v>
      </c>
      <c r="O76" s="24">
        <f>IF(O42=0,"",O42/TrRoad_act!O46*100)</f>
        <v>17.84032279145644</v>
      </c>
      <c r="P76" s="24">
        <f>IF(P42=0,"",P42/TrRoad_act!P46*100)</f>
        <v>19.321938789912686</v>
      </c>
      <c r="Q76" s="24">
        <f>IF(Q42=0,"",Q42/TrRoad_act!Q46*100)</f>
        <v>20.122642518897315</v>
      </c>
    </row>
    <row r="77" spans="1:17" ht="11.45" customHeight="1" x14ac:dyDescent="0.25">
      <c r="A77" s="23" t="s">
        <v>27</v>
      </c>
      <c r="B77" s="22">
        <f>IF(B43=0,"",B43/TrRoad_act!B47*100)</f>
        <v>10.627362105589466</v>
      </c>
      <c r="C77" s="22">
        <f>IF(C43=0,"",C43/TrRoad_act!C47*100)</f>
        <v>10.229442288094633</v>
      </c>
      <c r="D77" s="22">
        <f>IF(D43=0,"",D43/TrRoad_act!D47*100)</f>
        <v>10.058223140479152</v>
      </c>
      <c r="E77" s="22">
        <f>IF(E43=0,"",E43/TrRoad_act!E47*100)</f>
        <v>9.9138685100655728</v>
      </c>
      <c r="F77" s="22">
        <f>IF(F43=0,"",F43/TrRoad_act!F47*100)</f>
        <v>9.9999900910955652</v>
      </c>
      <c r="G77" s="22">
        <f>IF(G43=0,"",G43/TrRoad_act!G47*100)</f>
        <v>9.8939654264634704</v>
      </c>
      <c r="H77" s="22">
        <f>IF(H43=0,"",H43/TrRoad_act!H47*100)</f>
        <v>9.9034282544290484</v>
      </c>
      <c r="I77" s="22">
        <f>IF(I43=0,"",I43/TrRoad_act!I47*100)</f>
        <v>9.9037905040547489</v>
      </c>
      <c r="J77" s="22">
        <f>IF(J43=0,"",J43/TrRoad_act!J47*100)</f>
        <v>9.5666436960033199</v>
      </c>
      <c r="K77" s="22">
        <f>IF(K43=0,"",K43/TrRoad_act!K47*100)</f>
        <v>9.325618009661369</v>
      </c>
      <c r="L77" s="22">
        <f>IF(L43=0,"",L43/TrRoad_act!L47*100)</f>
        <v>9.1314471371928416</v>
      </c>
      <c r="M77" s="22">
        <f>IF(M43=0,"",M43/TrRoad_act!M47*100)</f>
        <v>9.1479005032938883</v>
      </c>
      <c r="N77" s="22">
        <f>IF(N43=0,"",N43/TrRoad_act!N47*100)</f>
        <v>9.0212684601406696</v>
      </c>
      <c r="O77" s="22">
        <f>IF(O43=0,"",O43/TrRoad_act!O47*100)</f>
        <v>8.9932859336953221</v>
      </c>
      <c r="P77" s="22">
        <f>IF(P43=0,"",P43/TrRoad_act!P47*100)</f>
        <v>8.9966252318405999</v>
      </c>
      <c r="Q77" s="22">
        <f>IF(Q43=0,"",Q43/TrRoad_act!Q47*100)</f>
        <v>9.2162506883997981</v>
      </c>
    </row>
    <row r="78" spans="1:17" ht="11.45" customHeight="1" x14ac:dyDescent="0.25">
      <c r="A78" s="62" t="s">
        <v>59</v>
      </c>
      <c r="B78" s="70">
        <f>IF(B44=0,"",B44/TrRoad_act!B48*100)</f>
        <v>7.9245808467055605</v>
      </c>
      <c r="C78" s="70">
        <f>IF(C44=0,"",C44/TrRoad_act!C48*100)</f>
        <v>7.8620930130730278</v>
      </c>
      <c r="D78" s="70">
        <f>IF(D44=0,"",D44/TrRoad_act!D48*100)</f>
        <v>7.8263412212257899</v>
      </c>
      <c r="E78" s="70">
        <f>IF(E44=0,"",E44/TrRoad_act!E48*100)</f>
        <v>7.797245110108844</v>
      </c>
      <c r="F78" s="70">
        <f>IF(F44=0,"",F44/TrRoad_act!F48*100)</f>
        <v>7.7660857257724372</v>
      </c>
      <c r="G78" s="70">
        <f>IF(G44=0,"",G44/TrRoad_act!G48*100)</f>
        <v>7.7279114897913406</v>
      </c>
      <c r="H78" s="70">
        <f>IF(H44=0,"",H44/TrRoad_act!H48*100)</f>
        <v>7.6537926372283209</v>
      </c>
      <c r="I78" s="70">
        <f>IF(I44=0,"",I44/TrRoad_act!I48*100)</f>
        <v>7.5804876396821879</v>
      </c>
      <c r="J78" s="70">
        <f>IF(J44=0,"",J44/TrRoad_act!J48*100)</f>
        <v>7.531602155090833</v>
      </c>
      <c r="K78" s="70">
        <f>IF(K44=0,"",K44/TrRoad_act!K48*100)</f>
        <v>7.4694076454983787</v>
      </c>
      <c r="L78" s="70">
        <f>IF(L44=0,"",L44/TrRoad_act!L48*100)</f>
        <v>7.4333123899598146</v>
      </c>
      <c r="M78" s="70">
        <f>IF(M44=0,"",M44/TrRoad_act!M48*100)</f>
        <v>7.4462946863348787</v>
      </c>
      <c r="N78" s="70">
        <f>IF(N44=0,"",N44/TrRoad_act!N48*100)</f>
        <v>7.4310260548960185</v>
      </c>
      <c r="O78" s="70">
        <f>IF(O44=0,"",O44/TrRoad_act!O48*100)</f>
        <v>7.409222971619128</v>
      </c>
      <c r="P78" s="70">
        <f>IF(P44=0,"",P44/TrRoad_act!P48*100)</f>
        <v>7.3637045245437349</v>
      </c>
      <c r="Q78" s="70">
        <f>IF(Q44=0,"",Q44/TrRoad_act!Q48*100)</f>
        <v>7.3093650167110304</v>
      </c>
    </row>
    <row r="79" spans="1:17" ht="11.45" customHeight="1" x14ac:dyDescent="0.25">
      <c r="A79" s="62" t="s">
        <v>58</v>
      </c>
      <c r="B79" s="70">
        <f>IF(B46=0,"",B46/TrRoad_act!B49*100)</f>
        <v>10.664546089839172</v>
      </c>
      <c r="C79" s="70">
        <f>IF(C46=0,"",C46/TrRoad_act!C49*100)</f>
        <v>10.257082100026015</v>
      </c>
      <c r="D79" s="70">
        <f>IF(D46=0,"",D46/TrRoad_act!D49*100)</f>
        <v>10.0808081606374</v>
      </c>
      <c r="E79" s="70">
        <f>IF(E46=0,"",E46/TrRoad_act!E49*100)</f>
        <v>9.9318202514663536</v>
      </c>
      <c r="F79" s="70">
        <f>IF(F46=0,"",F46/TrRoad_act!F49*100)</f>
        <v>10.015456404415705</v>
      </c>
      <c r="G79" s="70">
        <f>IF(G46=0,"",G46/TrRoad_act!G49*100)</f>
        <v>9.9047767254531234</v>
      </c>
      <c r="H79" s="70">
        <f>IF(H46=0,"",H46/TrRoad_act!H49*100)</f>
        <v>9.9114938886486961</v>
      </c>
      <c r="I79" s="70">
        <f>IF(I46=0,"",I46/TrRoad_act!I49*100)</f>
        <v>9.9100005472910659</v>
      </c>
      <c r="J79" s="70">
        <f>IF(J46=0,"",J46/TrRoad_act!J49*100)</f>
        <v>9.5715208476873137</v>
      </c>
      <c r="K79" s="70">
        <f>IF(K46=0,"",K46/TrRoad_act!K49*100)</f>
        <v>9.3298319115712367</v>
      </c>
      <c r="L79" s="70">
        <f>IF(L46=0,"",L46/TrRoad_act!L49*100)</f>
        <v>9.1349087513644172</v>
      </c>
      <c r="M79" s="70">
        <f>IF(M46=0,"",M46/TrRoad_act!M49*100)</f>
        <v>9.1513871998143053</v>
      </c>
      <c r="N79" s="70">
        <f>IF(N46=0,"",N46/TrRoad_act!N49*100)</f>
        <v>9.0248285701520832</v>
      </c>
      <c r="O79" s="70">
        <f>IF(O46=0,"",O46/TrRoad_act!O49*100)</f>
        <v>8.996695800335667</v>
      </c>
      <c r="P79" s="70">
        <f>IF(P46=0,"",P46/TrRoad_act!P49*100)</f>
        <v>9.0001667017287783</v>
      </c>
      <c r="Q79" s="70">
        <f>IF(Q46=0,"",Q46/TrRoad_act!Q49*100)</f>
        <v>9.220442568523044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>
        <f>IF(O48=0,"",O48/TrRoad_act!O50*100)</f>
        <v>7.4165625359488052</v>
      </c>
      <c r="P80" s="70">
        <f>IF(P48=0,"",P48/TrRoad_act!P50*100)</f>
        <v>7.4888189082142844</v>
      </c>
      <c r="Q80" s="70">
        <f>IF(Q48=0,"",Q48/TrRoad_act!Q50*100)</f>
        <v>7.5075409554848189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>
        <f>IF(M51=0,"",M51/TrRoad_act!M52*100)</f>
        <v>4.0630721642403698</v>
      </c>
      <c r="N82" s="70">
        <f>IF(N51=0,"",N51/TrRoad_act!N52*100)</f>
        <v>4.0795952819918009</v>
      </c>
      <c r="O82" s="70">
        <f>IF(O51=0,"",O51/TrRoad_act!O52*100)</f>
        <v>4.0916649505361367</v>
      </c>
      <c r="P82" s="70">
        <f>IF(P51=0,"",P51/TrRoad_act!P52*100)</f>
        <v>4.1060566258470859</v>
      </c>
      <c r="Q82" s="70">
        <f>IF(Q51=0,"",Q51/TrRoad_act!Q52*100)</f>
        <v>4.1275344637069633</v>
      </c>
    </row>
    <row r="83" spans="1:17" ht="11.45" customHeight="1" x14ac:dyDescent="0.25">
      <c r="A83" s="19" t="s">
        <v>24</v>
      </c>
      <c r="B83" s="21">
        <f>IF(B52=0,"",B52/TrRoad_act!B53*100)</f>
        <v>50.620515104150023</v>
      </c>
      <c r="C83" s="21">
        <f>IF(C52=0,"",C52/TrRoad_act!C53*100)</f>
        <v>52.766040912274939</v>
      </c>
      <c r="D83" s="21">
        <f>IF(D52=0,"",D52/TrRoad_act!D53*100)</f>
        <v>46.615895970873488</v>
      </c>
      <c r="E83" s="21">
        <f>IF(E52=0,"",E52/TrRoad_act!E53*100)</f>
        <v>44.889062770112659</v>
      </c>
      <c r="F83" s="21">
        <f>IF(F52=0,"",F52/TrRoad_act!F53*100)</f>
        <v>44.781447767307689</v>
      </c>
      <c r="G83" s="21">
        <f>IF(G52=0,"",G52/TrRoad_act!G53*100)</f>
        <v>43.310978032981794</v>
      </c>
      <c r="H83" s="21">
        <f>IF(H52=0,"",H52/TrRoad_act!H53*100)</f>
        <v>46.041370881321448</v>
      </c>
      <c r="I83" s="21">
        <f>IF(I52=0,"",I52/TrRoad_act!I53*100)</f>
        <v>50.480015998401328</v>
      </c>
      <c r="J83" s="21">
        <f>IF(J52=0,"",J52/TrRoad_act!J53*100)</f>
        <v>47.217962551679719</v>
      </c>
      <c r="K83" s="21">
        <f>IF(K52=0,"",K52/TrRoad_act!K53*100)</f>
        <v>52.813764344974423</v>
      </c>
      <c r="L83" s="21">
        <f>IF(L52=0,"",L52/TrRoad_act!L53*100)</f>
        <v>49.140533789539816</v>
      </c>
      <c r="M83" s="21">
        <f>IF(M52=0,"",M52/TrRoad_act!M53*100)</f>
        <v>41.697070823748788</v>
      </c>
      <c r="N83" s="21">
        <f>IF(N52=0,"",N52/TrRoad_act!N53*100)</f>
        <v>42.122866152357538</v>
      </c>
      <c r="O83" s="21">
        <f>IF(O52=0,"",O52/TrRoad_act!O53*100)</f>
        <v>44.502256489084289</v>
      </c>
      <c r="P83" s="21">
        <f>IF(P52=0,"",P52/TrRoad_act!P53*100)</f>
        <v>49.154258629652091</v>
      </c>
      <c r="Q83" s="21">
        <f>IF(Q52=0,"",Q52/TrRoad_act!Q53*100)</f>
        <v>49.801331778886066</v>
      </c>
    </row>
    <row r="84" spans="1:17" ht="11.45" customHeight="1" x14ac:dyDescent="0.25">
      <c r="A84" s="17" t="s">
        <v>23</v>
      </c>
      <c r="B84" s="20">
        <f>IF(B53=0,"",B53/TrRoad_act!B54*100)</f>
        <v>49.525890674968522</v>
      </c>
      <c r="C84" s="20">
        <f>IF(C53=0,"",C53/TrRoad_act!C54*100)</f>
        <v>51.669654557599976</v>
      </c>
      <c r="D84" s="20">
        <f>IF(D53=0,"",D53/TrRoad_act!D54*100)</f>
        <v>45.807779116553185</v>
      </c>
      <c r="E84" s="20">
        <f>IF(E53=0,"",E53/TrRoad_act!E54*100)</f>
        <v>44.17648697421717</v>
      </c>
      <c r="F84" s="20">
        <f>IF(F53=0,"",F53/TrRoad_act!F54*100)</f>
        <v>44.053184506914214</v>
      </c>
      <c r="G84" s="20">
        <f>IF(G53=0,"",G53/TrRoad_act!G54*100)</f>
        <v>42.651386383972294</v>
      </c>
      <c r="H84" s="20">
        <f>IF(H53=0,"",H53/TrRoad_act!H54*100)</f>
        <v>45.296684438403886</v>
      </c>
      <c r="I84" s="20">
        <f>IF(I53=0,"",I53/TrRoad_act!I54*100)</f>
        <v>49.60454073070418</v>
      </c>
      <c r="J84" s="20">
        <f>IF(J53=0,"",J53/TrRoad_act!J54*100)</f>
        <v>46.419348895923648</v>
      </c>
      <c r="K84" s="20">
        <f>IF(K53=0,"",K53/TrRoad_act!K54*100)</f>
        <v>51.692284109897102</v>
      </c>
      <c r="L84" s="20">
        <f>IF(L53=0,"",L53/TrRoad_act!L54*100)</f>
        <v>48.055647042010449</v>
      </c>
      <c r="M84" s="20">
        <f>IF(M53=0,"",M53/TrRoad_act!M54*100)</f>
        <v>40.704107530384043</v>
      </c>
      <c r="N84" s="20">
        <f>IF(N53=0,"",N53/TrRoad_act!N54*100)</f>
        <v>41.189386264861639</v>
      </c>
      <c r="O84" s="20">
        <f>IF(O53=0,"",O53/TrRoad_act!O54*100)</f>
        <v>43.515695259826828</v>
      </c>
      <c r="P84" s="20">
        <f>IF(P53=0,"",P53/TrRoad_act!P54*100)</f>
        <v>48.073041793977424</v>
      </c>
      <c r="Q84" s="20">
        <f>IF(Q53=0,"",Q53/TrRoad_act!Q54*100)</f>
        <v>48.58871536011322</v>
      </c>
    </row>
    <row r="85" spans="1:17" ht="11.45" customHeight="1" x14ac:dyDescent="0.25">
      <c r="A85" s="15" t="s">
        <v>22</v>
      </c>
      <c r="B85" s="69">
        <f>IF(B55=0,"",B55/TrRoad_act!B55*100)</f>
        <v>73.872056367572526</v>
      </c>
      <c r="C85" s="69">
        <f>IF(C55=0,"",C55/TrRoad_act!C55*100)</f>
        <v>75.106426242161646</v>
      </c>
      <c r="D85" s="69">
        <f>IF(D55=0,"",D55/TrRoad_act!D55*100)</f>
        <v>64.57427030187057</v>
      </c>
      <c r="E85" s="69">
        <f>IF(E55=0,"",E55/TrRoad_act!E55*100)</f>
        <v>61.286081955757425</v>
      </c>
      <c r="F85" s="69">
        <f>IF(F55=0,"",F55/TrRoad_act!F55*100)</f>
        <v>60.523431780197122</v>
      </c>
      <c r="G85" s="69">
        <f>IF(G55=0,"",G55/TrRoad_act!G55*100)</f>
        <v>58.372977528966373</v>
      </c>
      <c r="H85" s="69">
        <f>IF(H55=0,"",H55/TrRoad_act!H55*100)</f>
        <v>62.555636981567588</v>
      </c>
      <c r="I85" s="69">
        <f>IF(I55=0,"",I55/TrRoad_act!I55*100)</f>
        <v>69.34465941002378</v>
      </c>
      <c r="J85" s="69">
        <f>IF(J55=0,"",J55/TrRoad_act!J55*100)</f>
        <v>65.251117779808141</v>
      </c>
      <c r="K85" s="69">
        <f>IF(K55=0,"",K55/TrRoad_act!K55*100)</f>
        <v>73.262428523022891</v>
      </c>
      <c r="L85" s="69">
        <f>IF(L55=0,"",L55/TrRoad_act!L55*100)</f>
        <v>67.63134321403605</v>
      </c>
      <c r="M85" s="69">
        <f>IF(M55=0,"",M55/TrRoad_act!M55*100)</f>
        <v>56.302302485080865</v>
      </c>
      <c r="N85" s="69">
        <f>IF(N55=0,"",N55/TrRoad_act!N55*100)</f>
        <v>57.147415056542464</v>
      </c>
      <c r="O85" s="69">
        <f>IF(O55=0,"",O55/TrRoad_act!O55*100)</f>
        <v>60.740561918925486</v>
      </c>
      <c r="P85" s="69">
        <f>IF(P55=0,"",P55/TrRoad_act!P55*100)</f>
        <v>67.84983164292403</v>
      </c>
      <c r="Q85" s="69">
        <f>IF(Q55=0,"",Q55/TrRoad_act!Q55*100)</f>
        <v>68.372565513961604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48.504654701036245</v>
      </c>
      <c r="C88" s="79">
        <f>IF(TrRoad_act!C4=0,"",C18/TrRoad_act!C4*1000)</f>
        <v>47.791914355518436</v>
      </c>
      <c r="D88" s="79">
        <f>IF(TrRoad_act!D4=0,"",D18/TrRoad_act!D4*1000)</f>
        <v>47.316857944734117</v>
      </c>
      <c r="E88" s="79">
        <f>IF(TrRoad_act!E4=0,"",E18/TrRoad_act!E4*1000)</f>
        <v>45.320253115779252</v>
      </c>
      <c r="F88" s="79">
        <f>IF(TrRoad_act!F4=0,"",F18/TrRoad_act!F4*1000)</f>
        <v>44.294747512195123</v>
      </c>
      <c r="G88" s="79">
        <f>IF(TrRoad_act!G4=0,"",G18/TrRoad_act!G4*1000)</f>
        <v>46.286558405915819</v>
      </c>
      <c r="H88" s="79">
        <f>IF(TrRoad_act!H4=0,"",H18/TrRoad_act!H4*1000)</f>
        <v>49.043509932144744</v>
      </c>
      <c r="I88" s="79">
        <f>IF(TrRoad_act!I4=0,"",I18/TrRoad_act!I4*1000)</f>
        <v>47.075704793123855</v>
      </c>
      <c r="J88" s="79">
        <f>IF(TrRoad_act!J4=0,"",J18/TrRoad_act!J4*1000)</f>
        <v>45.836484958103391</v>
      </c>
      <c r="K88" s="79">
        <f>IF(TrRoad_act!K4=0,"",K18/TrRoad_act!K4*1000)</f>
        <v>43.966554150694051</v>
      </c>
      <c r="L88" s="79">
        <f>IF(TrRoad_act!L4=0,"",L18/TrRoad_act!L4*1000)</f>
        <v>43.927464020816466</v>
      </c>
      <c r="M88" s="79">
        <f>IF(TrRoad_act!M4=0,"",M18/TrRoad_act!M4*1000)</f>
        <v>41.857852680699423</v>
      </c>
      <c r="N88" s="79">
        <f>IF(TrRoad_act!N4=0,"",N18/TrRoad_act!N4*1000)</f>
        <v>41.742386446730521</v>
      </c>
      <c r="O88" s="79">
        <f>IF(TrRoad_act!O4=0,"",O18/TrRoad_act!O4*1000)</f>
        <v>40.696250735960952</v>
      </c>
      <c r="P88" s="79">
        <f>IF(TrRoad_act!P4=0,"",P18/TrRoad_act!P4*1000)</f>
        <v>41.304640626499108</v>
      </c>
      <c r="Q88" s="79">
        <f>IF(TrRoad_act!Q4=0,"",Q18/TrRoad_act!Q4*1000)</f>
        <v>37.81419288324296</v>
      </c>
    </row>
    <row r="89" spans="1:17" ht="11.45" customHeight="1" x14ac:dyDescent="0.25">
      <c r="A89" s="23" t="s">
        <v>30</v>
      </c>
      <c r="B89" s="78">
        <f>IF(TrRoad_act!B5=0,"",B19/TrRoad_act!B5*1000)</f>
        <v>35.018091029035709</v>
      </c>
      <c r="C89" s="78">
        <f>IF(TrRoad_act!C5=0,"",C19/TrRoad_act!C5*1000)</f>
        <v>34.663533812819878</v>
      </c>
      <c r="D89" s="78">
        <f>IF(TrRoad_act!D5=0,"",D19/TrRoad_act!D5*1000)</f>
        <v>34.251475217146954</v>
      </c>
      <c r="E89" s="78">
        <f>IF(TrRoad_act!E5=0,"",E19/TrRoad_act!E5*1000)</f>
        <v>34.049501254394656</v>
      </c>
      <c r="F89" s="78">
        <f>IF(TrRoad_act!F5=0,"",F19/TrRoad_act!F5*1000)</f>
        <v>34.074018823251734</v>
      </c>
      <c r="G89" s="78">
        <f>IF(TrRoad_act!G5=0,"",G19/TrRoad_act!G5*1000)</f>
        <v>34.127756929132332</v>
      </c>
      <c r="H89" s="78">
        <f>IF(TrRoad_act!H5=0,"",H19/TrRoad_act!H5*1000)</f>
        <v>33.991238211192645</v>
      </c>
      <c r="I89" s="78">
        <f>IF(TrRoad_act!I5=0,"",I19/TrRoad_act!I5*1000)</f>
        <v>33.677419548768739</v>
      </c>
      <c r="J89" s="78">
        <f>IF(TrRoad_act!J5=0,"",J19/TrRoad_act!J5*1000)</f>
        <v>33.468291799180228</v>
      </c>
      <c r="K89" s="78">
        <f>IF(TrRoad_act!K5=0,"",K19/TrRoad_act!K5*1000)</f>
        <v>33.468934903751105</v>
      </c>
      <c r="L89" s="78">
        <f>IF(TrRoad_act!L5=0,"",L19/TrRoad_act!L5*1000)</f>
        <v>33.642223927782311</v>
      </c>
      <c r="M89" s="78">
        <f>IF(TrRoad_act!M5=0,"",M19/TrRoad_act!M5*1000)</f>
        <v>33.647838671874887</v>
      </c>
      <c r="N89" s="78">
        <f>IF(TrRoad_act!N5=0,"",N19/TrRoad_act!N5*1000)</f>
        <v>33.05653751134038</v>
      </c>
      <c r="O89" s="78">
        <f>IF(TrRoad_act!O5=0,"",O19/TrRoad_act!O5*1000)</f>
        <v>32.772586907651572</v>
      </c>
      <c r="P89" s="78">
        <f>IF(TrRoad_act!P5=0,"",P19/TrRoad_act!P5*1000)</f>
        <v>32.690487054747123</v>
      </c>
      <c r="Q89" s="78">
        <f>IF(TrRoad_act!Q5=0,"",Q19/TrRoad_act!Q5*1000)</f>
        <v>32.636655786963743</v>
      </c>
    </row>
    <row r="90" spans="1:17" ht="11.45" customHeight="1" x14ac:dyDescent="0.25">
      <c r="A90" s="19" t="s">
        <v>29</v>
      </c>
      <c r="B90" s="76">
        <f>IF(TrRoad_act!B6=0,"",B21/TrRoad_act!B6*1000)</f>
        <v>54.263917520045204</v>
      </c>
      <c r="C90" s="76">
        <f>IF(TrRoad_act!C6=0,"",C21/TrRoad_act!C6*1000)</f>
        <v>53.513236461089306</v>
      </c>
      <c r="D90" s="76">
        <f>IF(TrRoad_act!D6=0,"",D21/TrRoad_act!D6*1000)</f>
        <v>52.657088269492107</v>
      </c>
      <c r="E90" s="76">
        <f>IF(TrRoad_act!E6=0,"",E21/TrRoad_act!E6*1000)</f>
        <v>50.148374393627194</v>
      </c>
      <c r="F90" s="76">
        <f>IF(TrRoad_act!F6=0,"",F21/TrRoad_act!F6*1000)</f>
        <v>48.869517015918291</v>
      </c>
      <c r="G90" s="76">
        <f>IF(TrRoad_act!G6=0,"",G21/TrRoad_act!G6*1000)</f>
        <v>50.99439409695286</v>
      </c>
      <c r="H90" s="76">
        <f>IF(TrRoad_act!H6=0,"",H21/TrRoad_act!H6*1000)</f>
        <v>53.97641046040976</v>
      </c>
      <c r="I90" s="76">
        <f>IF(TrRoad_act!I6=0,"",I21/TrRoad_act!I6*1000)</f>
        <v>51.536815968565563</v>
      </c>
      <c r="J90" s="76">
        <f>IF(TrRoad_act!J6=0,"",J21/TrRoad_act!J6*1000)</f>
        <v>50.038741494228304</v>
      </c>
      <c r="K90" s="76">
        <f>IF(TrRoad_act!K6=0,"",K21/TrRoad_act!K6*1000)</f>
        <v>48.237647166225258</v>
      </c>
      <c r="L90" s="76">
        <f>IF(TrRoad_act!L6=0,"",L21/TrRoad_act!L6*1000)</f>
        <v>47.924558824533207</v>
      </c>
      <c r="M90" s="76">
        <f>IF(TrRoad_act!M6=0,"",M21/TrRoad_act!M6*1000)</f>
        <v>45.439004076389942</v>
      </c>
      <c r="N90" s="76">
        <f>IF(TrRoad_act!N6=0,"",N21/TrRoad_act!N6*1000)</f>
        <v>45.128366472255465</v>
      </c>
      <c r="O90" s="76">
        <f>IF(TrRoad_act!O6=0,"",O21/TrRoad_act!O6*1000)</f>
        <v>43.680549219302314</v>
      </c>
      <c r="P90" s="76">
        <f>IF(TrRoad_act!P6=0,"",P21/TrRoad_act!P6*1000)</f>
        <v>46.077600061272108</v>
      </c>
      <c r="Q90" s="76">
        <f>IF(TrRoad_act!Q6=0,"",Q21/TrRoad_act!Q6*1000)</f>
        <v>41.664010718790884</v>
      </c>
    </row>
    <row r="91" spans="1:17" ht="11.45" customHeight="1" x14ac:dyDescent="0.25">
      <c r="A91" s="62" t="s">
        <v>59</v>
      </c>
      <c r="B91" s="77">
        <f>IF(TrRoad_act!B7=0,"",B22/TrRoad_act!B7*1000)</f>
        <v>53.903691217328998</v>
      </c>
      <c r="C91" s="77">
        <f>IF(TrRoad_act!C7=0,"",C22/TrRoad_act!C7*1000)</f>
        <v>52.946430297877761</v>
      </c>
      <c r="D91" s="77">
        <f>IF(TrRoad_act!D7=0,"",D22/TrRoad_act!D7*1000)</f>
        <v>52.495545249785494</v>
      </c>
      <c r="E91" s="77">
        <f>IF(TrRoad_act!E7=0,"",E22/TrRoad_act!E7*1000)</f>
        <v>50.156895280149129</v>
      </c>
      <c r="F91" s="77">
        <f>IF(TrRoad_act!F7=0,"",F22/TrRoad_act!F7*1000)</f>
        <v>48.919483969864523</v>
      </c>
      <c r="G91" s="77">
        <f>IF(TrRoad_act!G7=0,"",G22/TrRoad_act!G7*1000)</f>
        <v>51.224150514212795</v>
      </c>
      <c r="H91" s="77">
        <f>IF(TrRoad_act!H7=0,"",H22/TrRoad_act!H7*1000)</f>
        <v>54.239236452160149</v>
      </c>
      <c r="I91" s="77">
        <f>IF(TrRoad_act!I7=0,"",I22/TrRoad_act!I7*1000)</f>
        <v>51.005990792200812</v>
      </c>
      <c r="J91" s="77">
        <f>IF(TrRoad_act!J7=0,"",J22/TrRoad_act!J7*1000)</f>
        <v>50.016112129305903</v>
      </c>
      <c r="K91" s="77">
        <f>IF(TrRoad_act!K7=0,"",K22/TrRoad_act!K7*1000)</f>
        <v>47.791310907454928</v>
      </c>
      <c r="L91" s="77">
        <f>IF(TrRoad_act!L7=0,"",L22/TrRoad_act!L7*1000)</f>
        <v>48.088572196893935</v>
      </c>
      <c r="M91" s="77">
        <f>IF(TrRoad_act!M7=0,"",M22/TrRoad_act!M7*1000)</f>
        <v>47.033983693093695</v>
      </c>
      <c r="N91" s="77">
        <f>IF(TrRoad_act!N7=0,"",N22/TrRoad_act!N7*1000)</f>
        <v>47.116578788803146</v>
      </c>
      <c r="O91" s="77">
        <f>IF(TrRoad_act!O7=0,"",O22/TrRoad_act!O7*1000)</f>
        <v>45.733851793167915</v>
      </c>
      <c r="P91" s="77">
        <f>IF(TrRoad_act!P7=0,"",P22/TrRoad_act!P7*1000)</f>
        <v>50.486762344545042</v>
      </c>
      <c r="Q91" s="77">
        <f>IF(TrRoad_act!Q7=0,"",Q22/TrRoad_act!Q7*1000)</f>
        <v>43.818155992955482</v>
      </c>
    </row>
    <row r="92" spans="1:17" ht="11.45" customHeight="1" x14ac:dyDescent="0.25">
      <c r="A92" s="62" t="s">
        <v>58</v>
      </c>
      <c r="B92" s="77">
        <f>IF(TrRoad_act!B8=0,"",B24/TrRoad_act!B8*1000)</f>
        <v>56.316800717843108</v>
      </c>
      <c r="C92" s="77">
        <f>IF(TrRoad_act!C8=0,"",C24/TrRoad_act!C8*1000)</f>
        <v>56.728976304869001</v>
      </c>
      <c r="D92" s="77">
        <f>IF(TrRoad_act!D8=0,"",D24/TrRoad_act!D8*1000)</f>
        <v>53.544921046719445</v>
      </c>
      <c r="E92" s="77">
        <f>IF(TrRoad_act!E8=0,"",E24/TrRoad_act!E8*1000)</f>
        <v>50.092760046495094</v>
      </c>
      <c r="F92" s="77">
        <f>IF(TrRoad_act!F8=0,"",F24/TrRoad_act!F8*1000)</f>
        <v>48.601794978004477</v>
      </c>
      <c r="G92" s="77">
        <f>IF(TrRoad_act!G8=0,"",G24/TrRoad_act!G8*1000)</f>
        <v>49.918403812640058</v>
      </c>
      <c r="H92" s="77">
        <f>IF(TrRoad_act!H8=0,"",H24/TrRoad_act!H8*1000)</f>
        <v>52.234316140545651</v>
      </c>
      <c r="I92" s="77">
        <f>IF(TrRoad_act!I8=0,"",I24/TrRoad_act!I8*1000)</f>
        <v>53.539340466621191</v>
      </c>
      <c r="J92" s="77">
        <f>IF(TrRoad_act!J8=0,"",J24/TrRoad_act!J8*1000)</f>
        <v>50.101203379607263</v>
      </c>
      <c r="K92" s="77">
        <f>IF(TrRoad_act!K8=0,"",K24/TrRoad_act!K8*1000)</f>
        <v>49.340276479986507</v>
      </c>
      <c r="L92" s="77">
        <f>IF(TrRoad_act!L8=0,"",L24/TrRoad_act!L8*1000)</f>
        <v>47.587885122653539</v>
      </c>
      <c r="M92" s="77">
        <f>IF(TrRoad_act!M8=0,"",M24/TrRoad_act!M8*1000)</f>
        <v>42.883645729509048</v>
      </c>
      <c r="N92" s="77">
        <f>IF(TrRoad_act!N8=0,"",N24/TrRoad_act!N8*1000)</f>
        <v>42.237877565817918</v>
      </c>
      <c r="O92" s="77">
        <f>IF(TrRoad_act!O8=0,"",O24/TrRoad_act!O8*1000)</f>
        <v>41.188989712447878</v>
      </c>
      <c r="P92" s="77">
        <f>IF(TrRoad_act!P8=0,"",P24/TrRoad_act!P8*1000)</f>
        <v>41.63808345530925</v>
      </c>
      <c r="Q92" s="77">
        <f>IF(TrRoad_act!Q8=0,"",Q24/TrRoad_act!Q8*1000)</f>
        <v>39.882016574613395</v>
      </c>
    </row>
    <row r="93" spans="1:17" ht="11.45" customHeight="1" x14ac:dyDescent="0.25">
      <c r="A93" s="62" t="s">
        <v>57</v>
      </c>
      <c r="B93" s="77">
        <f>IF(TrRoad_act!B9=0,"",B26/TrRoad_act!B9*1000)</f>
        <v>53.771769549754303</v>
      </c>
      <c r="C93" s="77">
        <f>IF(TrRoad_act!C9=0,"",C26/TrRoad_act!C9*1000)</f>
        <v>58.084483352916799</v>
      </c>
      <c r="D93" s="77">
        <f>IF(TrRoad_act!D9=0,"",D26/TrRoad_act!D9*1000)</f>
        <v>53.82661524963035</v>
      </c>
      <c r="E93" s="77">
        <f>IF(TrRoad_act!E9=0,"",E26/TrRoad_act!E9*1000)</f>
        <v>50.962936614699771</v>
      </c>
      <c r="F93" s="77">
        <f>IF(TrRoad_act!F9=0,"",F26/TrRoad_act!F9*1000)</f>
        <v>50.981890596259184</v>
      </c>
      <c r="G93" s="77">
        <f>IF(TrRoad_act!G9=0,"",G26/TrRoad_act!G9*1000)</f>
        <v>68.645951275819954</v>
      </c>
      <c r="H93" s="77">
        <f>IF(TrRoad_act!H9=0,"",H26/TrRoad_act!H9*1000)</f>
        <v>156.22461746266981</v>
      </c>
      <c r="I93" s="77">
        <f>IF(TrRoad_act!I9=0,"",I26/TrRoad_act!I9*1000)</f>
        <v>54.386141000709557</v>
      </c>
      <c r="J93" s="77">
        <f>IF(TrRoad_act!J9=0,"",J26/TrRoad_act!J9*1000)</f>
        <v>52.57969008447968</v>
      </c>
      <c r="K93" s="77">
        <f>IF(TrRoad_act!K9=0,"",K26/TrRoad_act!K9*1000)</f>
        <v>50.082989392157721</v>
      </c>
      <c r="L93" s="77">
        <f>IF(TrRoad_act!L9=0,"",L26/TrRoad_act!L9*1000)</f>
        <v>50.396790390639119</v>
      </c>
      <c r="M93" s="77">
        <f>IF(TrRoad_act!M9=0,"",M26/TrRoad_act!M9*1000)</f>
        <v>50.412981859452557</v>
      </c>
      <c r="N93" s="77">
        <f>IF(TrRoad_act!N9=0,"",N26/TrRoad_act!N9*1000)</f>
        <v>52.670156257492856</v>
      </c>
      <c r="O93" s="77">
        <f>IF(TrRoad_act!O9=0,"",O26/TrRoad_act!O9*1000)</f>
        <v>50.56826014868556</v>
      </c>
      <c r="P93" s="77">
        <f>IF(TrRoad_act!P9=0,"",P26/TrRoad_act!P9*1000)</f>
        <v>50.230660138553773</v>
      </c>
      <c r="Q93" s="77">
        <f>IF(TrRoad_act!Q9=0,"",Q26/TrRoad_act!Q9*1000)</f>
        <v>41.355184310275341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 t="str">
        <f>IF(TrRoad_act!L10=0,"",L27/TrRoad_act!L10*1000)</f>
        <v/>
      </c>
      <c r="M94" s="77" t="str">
        <f>IF(TrRoad_act!M10=0,"",M27/TrRoad_act!M10*1000)</f>
        <v/>
      </c>
      <c r="N94" s="77" t="str">
        <f>IF(TrRoad_act!N10=0,"",N27/TrRoad_act!N10*1000)</f>
        <v/>
      </c>
      <c r="O94" s="77" t="str">
        <f>IF(TrRoad_act!O10=0,"",O27/TrRoad_act!O10*1000)</f>
        <v/>
      </c>
      <c r="P94" s="77">
        <f>IF(TrRoad_act!P10=0,"",P27/TrRoad_act!P10*1000)</f>
        <v>38.295842391842015</v>
      </c>
      <c r="Q94" s="77">
        <f>IF(TrRoad_act!Q10=0,"",Q27/TrRoad_act!Q10*1000)</f>
        <v>37.066580056880362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 t="str">
        <f>IF(TrRoad_act!O11=0,"",O29/TrRoad_act!O11*1000)</f>
        <v/>
      </c>
      <c r="P95" s="77">
        <f>IF(TrRoad_act!P11=0,"",P29/TrRoad_act!P11*1000)</f>
        <v>24.008649135439743</v>
      </c>
      <c r="Q95" s="77">
        <f>IF(TrRoad_act!Q11=0,"",Q29/TrRoad_act!Q11*1000)</f>
        <v>23.313245014871775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24.136139683853681</v>
      </c>
      <c r="M96" s="77">
        <f>IF(TrRoad_act!M12=0,"",M32/TrRoad_act!M12*1000)</f>
        <v>23.978812572042489</v>
      </c>
      <c r="N96" s="77">
        <f>IF(TrRoad_act!N12=0,"",N32/TrRoad_act!N12*1000)</f>
        <v>23.586169210824995</v>
      </c>
      <c r="O96" s="77">
        <f>IF(TrRoad_act!O12=0,"",O32/TrRoad_act!O12*1000)</f>
        <v>23.124167447020149</v>
      </c>
      <c r="P96" s="77">
        <f>IF(TrRoad_act!P12=0,"",P32/TrRoad_act!P12*1000)</f>
        <v>23.289979872326796</v>
      </c>
      <c r="Q96" s="77">
        <f>IF(TrRoad_act!Q12=0,"",Q32/TrRoad_act!Q12*1000)</f>
        <v>23.040957646263521</v>
      </c>
    </row>
    <row r="97" spans="1:17" ht="11.45" customHeight="1" x14ac:dyDescent="0.25">
      <c r="A97" s="19" t="s">
        <v>28</v>
      </c>
      <c r="B97" s="76">
        <f>IF(TrRoad_act!B13=0,"",B33/TrRoad_act!B13*1000)</f>
        <v>20.112485176727475</v>
      </c>
      <c r="C97" s="76">
        <f>IF(TrRoad_act!C13=0,"",C33/TrRoad_act!C13*1000)</f>
        <v>19.410478942372816</v>
      </c>
      <c r="D97" s="76">
        <f>IF(TrRoad_act!D13=0,"",D33/TrRoad_act!D13*1000)</f>
        <v>19.764212784215104</v>
      </c>
      <c r="E97" s="76">
        <f>IF(TrRoad_act!E13=0,"",E33/TrRoad_act!E13*1000)</f>
        <v>19.929150295614111</v>
      </c>
      <c r="F97" s="76">
        <f>IF(TrRoad_act!F13=0,"",F33/TrRoad_act!F13*1000)</f>
        <v>19.662557315883387</v>
      </c>
      <c r="G97" s="76">
        <f>IF(TrRoad_act!G13=0,"",G33/TrRoad_act!G13*1000)</f>
        <v>20.144634040146361</v>
      </c>
      <c r="H97" s="76">
        <f>IF(TrRoad_act!H13=0,"",H33/TrRoad_act!H13*1000)</f>
        <v>21.076239942020774</v>
      </c>
      <c r="I97" s="76">
        <f>IF(TrRoad_act!I13=0,"",I33/TrRoad_act!I13*1000)</f>
        <v>21.552549845232971</v>
      </c>
      <c r="J97" s="76">
        <f>IF(TrRoad_act!J13=0,"",J33/TrRoad_act!J13*1000)</f>
        <v>22.113244916626584</v>
      </c>
      <c r="K97" s="76">
        <f>IF(TrRoad_act!K13=0,"",K33/TrRoad_act!K13*1000)</f>
        <v>20.837575264868626</v>
      </c>
      <c r="L97" s="76">
        <f>IF(TrRoad_act!L13=0,"",L33/TrRoad_act!L13*1000)</f>
        <v>21.37989973183377</v>
      </c>
      <c r="M97" s="76">
        <f>IF(TrRoad_act!M13=0,"",M33/TrRoad_act!M13*1000)</f>
        <v>21.69876503909547</v>
      </c>
      <c r="N97" s="76">
        <f>IF(TrRoad_act!N13=0,"",N33/TrRoad_act!N13*1000)</f>
        <v>22.395382407723403</v>
      </c>
      <c r="O97" s="76">
        <f>IF(TrRoad_act!O13=0,"",O33/TrRoad_act!O13*1000)</f>
        <v>23.178942341873338</v>
      </c>
      <c r="P97" s="76">
        <f>IF(TrRoad_act!P13=0,"",P33/TrRoad_act!P13*1000)</f>
        <v>19.337970243185456</v>
      </c>
      <c r="Q97" s="76">
        <f>IF(TrRoad_act!Q13=0,"",Q33/TrRoad_act!Q13*1000)</f>
        <v>19.32078438252384</v>
      </c>
    </row>
    <row r="98" spans="1:17" ht="11.45" customHeight="1" x14ac:dyDescent="0.25">
      <c r="A98" s="62" t="s">
        <v>59</v>
      </c>
      <c r="B98" s="75">
        <f>IF(TrRoad_act!B14=0,"",B34/TrRoad_act!B14*1000)</f>
        <v>15.823806236954914</v>
      </c>
      <c r="C98" s="75">
        <f>IF(TrRoad_act!C14=0,"",C34/TrRoad_act!C14*1000)</f>
        <v>15.86971213654021</v>
      </c>
      <c r="D98" s="75">
        <f>IF(TrRoad_act!D14=0,"",D34/TrRoad_act!D14*1000)</f>
        <v>16.359924653048914</v>
      </c>
      <c r="E98" s="75">
        <f>IF(TrRoad_act!E14=0,"",E34/TrRoad_act!E14*1000)</f>
        <v>16.771889478594478</v>
      </c>
      <c r="F98" s="75">
        <f>IF(TrRoad_act!F14=0,"",F34/TrRoad_act!F14*1000)</f>
        <v>16.790470109143843</v>
      </c>
      <c r="G98" s="75">
        <f>IF(TrRoad_act!G14=0,"",G34/TrRoad_act!G14*1000)</f>
        <v>17.458754916176176</v>
      </c>
      <c r="H98" s="75">
        <f>IF(TrRoad_act!H14=0,"",H34/TrRoad_act!H14*1000)</f>
        <v>18.571225904704175</v>
      </c>
      <c r="I98" s="75">
        <f>IF(TrRoad_act!I14=0,"",I34/TrRoad_act!I14*1000)</f>
        <v>19.232757697519098</v>
      </c>
      <c r="J98" s="75">
        <f>IF(TrRoad_act!J14=0,"",J34/TrRoad_act!J14*1000)</f>
        <v>20.006013097139032</v>
      </c>
      <c r="K98" s="75">
        <f>IF(TrRoad_act!K14=0,"",K34/TrRoad_act!K14*1000)</f>
        <v>19.03548650297305</v>
      </c>
      <c r="L98" s="75">
        <f>IF(TrRoad_act!L14=0,"",L34/TrRoad_act!L14*1000)</f>
        <v>19.711578361786685</v>
      </c>
      <c r="M98" s="75">
        <f>IF(TrRoad_act!M14=0,"",M34/TrRoad_act!M14*1000)</f>
        <v>20.218899060056831</v>
      </c>
      <c r="N98" s="75">
        <f>IF(TrRoad_act!N14=0,"",N34/TrRoad_act!N14*1000)</f>
        <v>20.845998509375899</v>
      </c>
      <c r="O98" s="75">
        <f>IF(TrRoad_act!O14=0,"",O34/TrRoad_act!O14*1000)</f>
        <v>21.759116747555414</v>
      </c>
      <c r="P98" s="75">
        <f>IF(TrRoad_act!P14=0,"",P34/TrRoad_act!P14*1000)</f>
        <v>18.208384314420258</v>
      </c>
      <c r="Q98" s="75">
        <f>IF(TrRoad_act!Q14=0,"",Q34/TrRoad_act!Q14*1000)</f>
        <v>18.215575073547232</v>
      </c>
    </row>
    <row r="99" spans="1:17" ht="11.45" customHeight="1" x14ac:dyDescent="0.25">
      <c r="A99" s="62" t="s">
        <v>58</v>
      </c>
      <c r="B99" s="75">
        <f>IF(TrRoad_act!B15=0,"",B36/TrRoad_act!B15*1000)</f>
        <v>20.143428433114849</v>
      </c>
      <c r="C99" s="75">
        <f>IF(TrRoad_act!C15=0,"",C36/TrRoad_act!C15*1000)</f>
        <v>19.433206771022821</v>
      </c>
      <c r="D99" s="75">
        <f>IF(TrRoad_act!D15=0,"",D36/TrRoad_act!D15*1000)</f>
        <v>19.783651869113001</v>
      </c>
      <c r="E99" s="75">
        <f>IF(TrRoad_act!E15=0,"",E36/TrRoad_act!E15*1000)</f>
        <v>19.94451692794809</v>
      </c>
      <c r="F99" s="75">
        <f>IF(TrRoad_act!F15=0,"",F36/TrRoad_act!F15*1000)</f>
        <v>19.674432810166952</v>
      </c>
      <c r="G99" s="75">
        <f>IF(TrRoad_act!G15=0,"",G36/TrRoad_act!G15*1000)</f>
        <v>20.153981641780444</v>
      </c>
      <c r="H99" s="75">
        <f>IF(TrRoad_act!H15=0,"",H36/TrRoad_act!H15*1000)</f>
        <v>21.083322722230729</v>
      </c>
      <c r="I99" s="75">
        <f>IF(TrRoad_act!I15=0,"",I36/TrRoad_act!I15*1000)</f>
        <v>21.558059461733986</v>
      </c>
      <c r="J99" s="75">
        <f>IF(TrRoad_act!J15=0,"",J36/TrRoad_act!J15*1000)</f>
        <v>22.118301140062506</v>
      </c>
      <c r="K99" s="75">
        <f>IF(TrRoad_act!K15=0,"",K36/TrRoad_act!K15*1000)</f>
        <v>20.841446936948966</v>
      </c>
      <c r="L99" s="75">
        <f>IF(TrRoad_act!L15=0,"",L36/TrRoad_act!L15*1000)</f>
        <v>21.383114639499617</v>
      </c>
      <c r="M99" s="75">
        <f>IF(TrRoad_act!M15=0,"",M36/TrRoad_act!M15*1000)</f>
        <v>21.7013142531139</v>
      </c>
      <c r="N99" s="75">
        <f>IF(TrRoad_act!N15=0,"",N36/TrRoad_act!N15*1000)</f>
        <v>22.397660073945474</v>
      </c>
      <c r="O99" s="75">
        <f>IF(TrRoad_act!O15=0,"",O36/TrRoad_act!O15*1000)</f>
        <v>23.181055013951731</v>
      </c>
      <c r="P99" s="75">
        <f>IF(TrRoad_act!P15=0,"",P36/TrRoad_act!P15*1000)</f>
        <v>19.339618092629564</v>
      </c>
      <c r="Q99" s="75">
        <f>IF(TrRoad_act!Q15=0,"",Q36/TrRoad_act!Q15*1000)</f>
        <v>19.322229310689035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>
        <f>IF(TrRoad_act!C16=0,"",C38/TrRoad_act!C16*1000)</f>
        <v>14.012525167194775</v>
      </c>
      <c r="D100" s="75">
        <f>IF(TrRoad_act!D16=0,"",D38/TrRoad_act!D16*1000)</f>
        <v>14.463443506420059</v>
      </c>
      <c r="E100" s="75">
        <f>IF(TrRoad_act!E16=0,"",E38/TrRoad_act!E16*1000)</f>
        <v>14.849689208427145</v>
      </c>
      <c r="F100" s="75">
        <f>IF(TrRoad_act!F16=0,"",F38/TrRoad_act!F16*1000)</f>
        <v>14.886255690478126</v>
      </c>
      <c r="G100" s="75">
        <f>IF(TrRoad_act!G16=0,"",G38/TrRoad_act!G16*1000)</f>
        <v>15.498312804891775</v>
      </c>
      <c r="H100" s="75">
        <f>IF(TrRoad_act!H16=0,"",H38/TrRoad_act!H16*1000)</f>
        <v>16.507383174355258</v>
      </c>
      <c r="I100" s="75">
        <f>IF(TrRoad_act!I16=0,"",I38/TrRoad_act!I16*1000)</f>
        <v>17.159809098527692</v>
      </c>
      <c r="J100" s="75">
        <f>IF(TrRoad_act!J16=0,"",J38/TrRoad_act!J16*1000)</f>
        <v>17.88002777963716</v>
      </c>
      <c r="K100" s="75">
        <f>IF(TrRoad_act!K16=0,"",K38/TrRoad_act!K16*1000)</f>
        <v>17.041440015670585</v>
      </c>
      <c r="L100" s="75">
        <f>IF(TrRoad_act!L16=0,"",L38/TrRoad_act!L16*1000)</f>
        <v>17.687248774751446</v>
      </c>
      <c r="M100" s="75">
        <f>IF(TrRoad_act!M16=0,"",M38/TrRoad_act!M16*1000)</f>
        <v>18.192561705208533</v>
      </c>
      <c r="N100" s="75">
        <f>IF(TrRoad_act!N16=0,"",N38/TrRoad_act!N16*1000)</f>
        <v>18.826260420826152</v>
      </c>
      <c r="O100" s="75">
        <f>IF(TrRoad_act!O16=0,"",O38/TrRoad_act!O16*1000)</f>
        <v>19.65184622530931</v>
      </c>
      <c r="P100" s="75">
        <f>IF(TrRoad_act!P16=0,"",P38/TrRoad_act!P16*1000)</f>
        <v>16.445775314828612</v>
      </c>
      <c r="Q100" s="75">
        <f>IF(TrRoad_act!Q16=0,"",Q38/TrRoad_act!Q16*1000)</f>
        <v>16.490101532989353</v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 t="str">
        <f>IF(TrRoad_act!Q17=0,"",Q39/TrRoad_act!Q17*1000)</f>
        <v/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>
        <f>IF(TrRoad_act!J18=0,"",J41/TrRoad_act!J18*1000)</f>
        <v>13.995650798590384</v>
      </c>
      <c r="K102" s="75">
        <f>IF(TrRoad_act!K18=0,"",K41/TrRoad_act!K18*1000)</f>
        <v>13.33924345666146</v>
      </c>
      <c r="L102" s="75">
        <f>IF(TrRoad_act!L18=0,"",L41/TrRoad_act!L18*1000)</f>
        <v>13.844752395806415</v>
      </c>
      <c r="M102" s="75">
        <f>IF(TrRoad_act!M18=0,"",M41/TrRoad_act!M18*1000)</f>
        <v>14.240287761067089</v>
      </c>
      <c r="N102" s="75">
        <f>IF(TrRoad_act!N18=0,"",N41/TrRoad_act!N18*1000)</f>
        <v>14.736317523694192</v>
      </c>
      <c r="O102" s="75">
        <f>IF(TrRoad_act!O18=0,"",O41/TrRoad_act!O18*1000)</f>
        <v>15.38254753889465</v>
      </c>
      <c r="P102" s="75">
        <f>IF(TrRoad_act!P18=0,"",P41/TrRoad_act!P18*1000)</f>
        <v>12.872984944718581</v>
      </c>
      <c r="Q102" s="75">
        <f>IF(TrRoad_act!Q18=0,"",Q41/TrRoad_act!Q18*1000)</f>
        <v>12.907681438384344</v>
      </c>
    </row>
    <row r="103" spans="1:17" ht="11.45" customHeight="1" x14ac:dyDescent="0.25">
      <c r="A103" s="25" t="s">
        <v>36</v>
      </c>
      <c r="B103" s="79">
        <f>IF(TrRoad_act!B19=0,"",B42/TrRoad_act!B19*1000)</f>
        <v>122.36436752316256</v>
      </c>
      <c r="C103" s="79">
        <f>IF(TrRoad_act!C19=0,"",C42/TrRoad_act!C19*1000)</f>
        <v>118.86058307731079</v>
      </c>
      <c r="D103" s="79">
        <f>IF(TrRoad_act!D19=0,"",D42/TrRoad_act!D19*1000)</f>
        <v>105.44361297413261</v>
      </c>
      <c r="E103" s="79">
        <f>IF(TrRoad_act!E19=0,"",E42/TrRoad_act!E19*1000)</f>
        <v>98.64758452617032</v>
      </c>
      <c r="F103" s="79">
        <f>IF(TrRoad_act!F19=0,"",F42/TrRoad_act!F19*1000)</f>
        <v>97.053501528487814</v>
      </c>
      <c r="G103" s="79">
        <f>IF(TrRoad_act!G19=0,"",G42/TrRoad_act!G19*1000)</f>
        <v>96.590307966370801</v>
      </c>
      <c r="H103" s="79">
        <f>IF(TrRoad_act!H19=0,"",H42/TrRoad_act!H19*1000)</f>
        <v>102.24275733341644</v>
      </c>
      <c r="I103" s="79">
        <f>IF(TrRoad_act!I19=0,"",I42/TrRoad_act!I19*1000)</f>
        <v>109.42483464576441</v>
      </c>
      <c r="J103" s="79">
        <f>IF(TrRoad_act!J19=0,"",J42/TrRoad_act!J19*1000)</f>
        <v>105.32696031668394</v>
      </c>
      <c r="K103" s="79">
        <f>IF(TrRoad_act!K19=0,"",K42/TrRoad_act!K19*1000)</f>
        <v>124.0823806906001</v>
      </c>
      <c r="L103" s="79">
        <f>IF(TrRoad_act!L19=0,"",L42/TrRoad_act!L19*1000)</f>
        <v>115.56237572528056</v>
      </c>
      <c r="M103" s="79">
        <f>IF(TrRoad_act!M19=0,"",M42/TrRoad_act!M19*1000)</f>
        <v>106.16282100183076</v>
      </c>
      <c r="N103" s="79">
        <f>IF(TrRoad_act!N19=0,"",N42/TrRoad_act!N19*1000)</f>
        <v>105.67125114690899</v>
      </c>
      <c r="O103" s="79">
        <f>IF(TrRoad_act!O19=0,"",O42/TrRoad_act!O19*1000)</f>
        <v>111.35539273148792</v>
      </c>
      <c r="P103" s="79">
        <f>IF(TrRoad_act!P19=0,"",P42/TrRoad_act!P19*1000)</f>
        <v>114.76901204178372</v>
      </c>
      <c r="Q103" s="79">
        <f>IF(TrRoad_act!Q19=0,"",Q42/TrRoad_act!Q19*1000)</f>
        <v>113.91138649612095</v>
      </c>
    </row>
    <row r="104" spans="1:17" ht="11.45" customHeight="1" x14ac:dyDescent="0.25">
      <c r="A104" s="23" t="s">
        <v>27</v>
      </c>
      <c r="B104" s="78">
        <f>IF(TrRoad_act!B20=0,"",B43/TrRoad_act!B20*1000)</f>
        <v>242.99136782397366</v>
      </c>
      <c r="C104" s="78">
        <f>IF(TrRoad_act!C20=0,"",C43/TrRoad_act!C20*1000)</f>
        <v>233.495371209203</v>
      </c>
      <c r="D104" s="78">
        <f>IF(TrRoad_act!D20=0,"",D43/TrRoad_act!D20*1000)</f>
        <v>229.19920162451652</v>
      </c>
      <c r="E104" s="78">
        <f>IF(TrRoad_act!E20=0,"",E43/TrRoad_act!E20*1000)</f>
        <v>225.52629877664594</v>
      </c>
      <c r="F104" s="78">
        <f>IF(TrRoad_act!F20=0,"",F43/TrRoad_act!F20*1000)</f>
        <v>227.08182092916991</v>
      </c>
      <c r="G104" s="78">
        <f>IF(TrRoad_act!G20=0,"",G43/TrRoad_act!G20*1000)</f>
        <v>224.26645019101059</v>
      </c>
      <c r="H104" s="78">
        <f>IF(TrRoad_act!H20=0,"",H43/TrRoad_act!H20*1000)</f>
        <v>224.10854641702068</v>
      </c>
      <c r="I104" s="78">
        <f>IF(TrRoad_act!I20=0,"",I43/TrRoad_act!I20*1000)</f>
        <v>223.73427412492691</v>
      </c>
      <c r="J104" s="78">
        <f>IF(TrRoad_act!J20=0,"",J43/TrRoad_act!J20*1000)</f>
        <v>215.66349119182453</v>
      </c>
      <c r="K104" s="78">
        <f>IF(TrRoad_act!K20=0,"",K43/TrRoad_act!K20*1000)</f>
        <v>209.65014912559187</v>
      </c>
      <c r="L104" s="78">
        <f>IF(TrRoad_act!L20=0,"",L43/TrRoad_act!L20*1000)</f>
        <v>204.34293575436217</v>
      </c>
      <c r="M104" s="78">
        <f>IF(TrRoad_act!M20=0,"",M43/TrRoad_act!M20*1000)</f>
        <v>204.59127012804782</v>
      </c>
      <c r="N104" s="78">
        <f>IF(TrRoad_act!N20=0,"",N43/TrRoad_act!N20*1000)</f>
        <v>200.83842221219956</v>
      </c>
      <c r="O104" s="78">
        <f>IF(TrRoad_act!O20=0,"",O43/TrRoad_act!O20*1000)</f>
        <v>201.0701411069812</v>
      </c>
      <c r="P104" s="78">
        <f>IF(TrRoad_act!P20=0,"",P43/TrRoad_act!P20*1000)</f>
        <v>201.28500676071968</v>
      </c>
      <c r="Q104" s="78">
        <f>IF(TrRoad_act!Q20=0,"",Q43/TrRoad_act!Q20*1000)</f>
        <v>205.26232505805433</v>
      </c>
    </row>
    <row r="105" spans="1:17" ht="11.45" customHeight="1" x14ac:dyDescent="0.25">
      <c r="A105" s="62" t="s">
        <v>59</v>
      </c>
      <c r="B105" s="77">
        <f>IF(TrRoad_act!B21=0,"",B44/TrRoad_act!B21*1000)</f>
        <v>225.94539604884389</v>
      </c>
      <c r="C105" s="77">
        <f>IF(TrRoad_act!C21=0,"",C44/TrRoad_act!C21*1000)</f>
        <v>223.87383337259772</v>
      </c>
      <c r="D105" s="77">
        <f>IF(TrRoad_act!D21=0,"",D44/TrRoad_act!D21*1000)</f>
        <v>222.54721769785414</v>
      </c>
      <c r="E105" s="77">
        <f>IF(TrRoad_act!E21=0,"",E44/TrRoad_act!E21*1000)</f>
        <v>221.41491508580501</v>
      </c>
      <c r="F105" s="77">
        <f>IF(TrRoad_act!F21=0,"",F44/TrRoad_act!F21*1000)</f>
        <v>220.20655822693158</v>
      </c>
      <c r="G105" s="77">
        <f>IF(TrRoad_act!G21=0,"",G44/TrRoad_act!G21*1000)</f>
        <v>218.81020784494993</v>
      </c>
      <c r="H105" s="77">
        <f>IF(TrRoad_act!H21=0,"",H44/TrRoad_act!H21*1000)</f>
        <v>216.41252881094351</v>
      </c>
      <c r="I105" s="77">
        <f>IF(TrRoad_act!I21=0,"",I44/TrRoad_act!I21*1000)</f>
        <v>214.01290745638602</v>
      </c>
      <c r="J105" s="77">
        <f>IF(TrRoad_act!J21=0,"",J44/TrRoad_act!J21*1000)</f>
        <v>212.19740866031489</v>
      </c>
      <c r="K105" s="77">
        <f>IF(TrRoad_act!K21=0,"",K44/TrRoad_act!K21*1000)</f>
        <v>209.93041607746963</v>
      </c>
      <c r="L105" s="77">
        <f>IF(TrRoad_act!L21=0,"",L44/TrRoad_act!L21*1000)</f>
        <v>208.38047264589065</v>
      </c>
      <c r="M105" s="77">
        <f>IF(TrRoad_act!M21=0,"",M44/TrRoad_act!M21*1000)</f>
        <v>208.57816162332068</v>
      </c>
      <c r="N105" s="77">
        <f>IF(TrRoad_act!N21=0,"",N44/TrRoad_act!N21*1000)</f>
        <v>207.62286513071666</v>
      </c>
      <c r="O105" s="77">
        <f>IF(TrRoad_act!O21=0,"",O44/TrRoad_act!O21*1000)</f>
        <v>207.48893156443415</v>
      </c>
      <c r="P105" s="77">
        <f>IF(TrRoad_act!P21=0,"",P44/TrRoad_act!P21*1000)</f>
        <v>205.94730199064696</v>
      </c>
      <c r="Q105" s="77">
        <f>IF(TrRoad_act!Q21=0,"",Q44/TrRoad_act!Q21*1000)</f>
        <v>203.50306699828658</v>
      </c>
    </row>
    <row r="106" spans="1:17" ht="11.45" customHeight="1" x14ac:dyDescent="0.25">
      <c r="A106" s="62" t="s">
        <v>58</v>
      </c>
      <c r="B106" s="77">
        <f>IF(TrRoad_act!B22=0,"",B46/TrRoad_act!B22*1000)</f>
        <v>243.17892044737476</v>
      </c>
      <c r="C106" s="77">
        <f>IF(TrRoad_act!C22=0,"",C46/TrRoad_act!C22*1000)</f>
        <v>233.58521200550172</v>
      </c>
      <c r="D106" s="77">
        <f>IF(TrRoad_act!D22=0,"",D46/TrRoad_act!D22*1000)</f>
        <v>229.25303564487794</v>
      </c>
      <c r="E106" s="77">
        <f>IF(TrRoad_act!E22=0,"",E46/TrRoad_act!E22*1000)</f>
        <v>225.55418613348868</v>
      </c>
      <c r="F106" s="77">
        <f>IF(TrRoad_act!F22=0,"",F46/TrRoad_act!F22*1000)</f>
        <v>227.1198896144912</v>
      </c>
      <c r="G106" s="77">
        <f>IF(TrRoad_act!G22=0,"",G46/TrRoad_act!G22*1000)</f>
        <v>224.28823022824264</v>
      </c>
      <c r="H106" s="77">
        <f>IF(TrRoad_act!H22=0,"",H46/TrRoad_act!H22*1000)</f>
        <v>224.13061369422587</v>
      </c>
      <c r="I106" s="77">
        <f>IF(TrRoad_act!I22=0,"",I46/TrRoad_act!I22*1000)</f>
        <v>223.75505541358069</v>
      </c>
      <c r="J106" s="77">
        <f>IF(TrRoad_act!J22=0,"",J46/TrRoad_act!J22*1000)</f>
        <v>215.67013455872259</v>
      </c>
      <c r="K106" s="77">
        <f>IF(TrRoad_act!K22=0,"",K46/TrRoad_act!K22*1000)</f>
        <v>209.64964042737336</v>
      </c>
      <c r="L106" s="77">
        <f>IF(TrRoad_act!L22=0,"",L46/TrRoad_act!L22*1000)</f>
        <v>204.33636840926278</v>
      </c>
      <c r="M106" s="77">
        <f>IF(TrRoad_act!M22=0,"",M46/TrRoad_act!M22*1000)</f>
        <v>204.5968488433393</v>
      </c>
      <c r="N106" s="77">
        <f>IF(TrRoad_act!N22=0,"",N46/TrRoad_act!N22*1000)</f>
        <v>200.8558456167037</v>
      </c>
      <c r="O106" s="77">
        <f>IF(TrRoad_act!O22=0,"",O46/TrRoad_act!O22*1000)</f>
        <v>201.08917836153833</v>
      </c>
      <c r="P106" s="77">
        <f>IF(TrRoad_act!P22=0,"",P46/TrRoad_act!P22*1000)</f>
        <v>201.31060840752994</v>
      </c>
      <c r="Q106" s="77">
        <f>IF(TrRoad_act!Q22=0,"",Q46/TrRoad_act!Q22*1000)</f>
        <v>205.30495462548205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>
        <f>IF(TrRoad_act!O23=0,"",O48/TrRoad_act!O23*1000)</f>
        <v>207.24539991596401</v>
      </c>
      <c r="P107" s="77">
        <f>IF(TrRoad_act!P23=0,"",P48/TrRoad_act!P23*1000)</f>
        <v>209.00593450400444</v>
      </c>
      <c r="Q107" s="77">
        <f>IF(TrRoad_act!Q23=0,"",Q48/TrRoad_act!Q23*1000)</f>
        <v>209.02056561184978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>
        <f>IF(TrRoad_act!M25=0,"",M51/TrRoad_act!M25*1000)</f>
        <v>89.12646376594121</v>
      </c>
      <c r="N109" s="77">
        <f>IF(TrRoad_act!N25=0,"",N51/TrRoad_act!N25*1000)</f>
        <v>89.499234636635379</v>
      </c>
      <c r="O109" s="77">
        <f>IF(TrRoad_act!O25=0,"",O51/TrRoad_act!O25*1000)</f>
        <v>89.773378892610921</v>
      </c>
      <c r="P109" s="77">
        <f>IF(TrRoad_act!P25=0,"",P51/TrRoad_act!P25*1000)</f>
        <v>90.094444285920687</v>
      </c>
      <c r="Q109" s="77">
        <f>IF(TrRoad_act!Q25=0,"",Q51/TrRoad_act!Q25*1000)</f>
        <v>90.576174495823096</v>
      </c>
    </row>
    <row r="110" spans="1:17" ht="11.45" customHeight="1" x14ac:dyDescent="0.25">
      <c r="A110" s="19" t="s">
        <v>24</v>
      </c>
      <c r="B110" s="76">
        <f>IF(TrRoad_act!B26=0,"",B52/TrRoad_act!B26*1000)</f>
        <v>101.91386704772226</v>
      </c>
      <c r="C110" s="76">
        <f>IF(TrRoad_act!C26=0,"",C52/TrRoad_act!C26*1000)</f>
        <v>99.586131398028073</v>
      </c>
      <c r="D110" s="76">
        <f>IF(TrRoad_act!D26=0,"",D52/TrRoad_act!D26*1000)</f>
        <v>86.250426975023558</v>
      </c>
      <c r="E110" s="76">
        <f>IF(TrRoad_act!E26=0,"",E52/TrRoad_act!E26*1000)</f>
        <v>79.486218893889415</v>
      </c>
      <c r="F110" s="76">
        <f>IF(TrRoad_act!F26=0,"",F52/TrRoad_act!F26*1000)</f>
        <v>78.279130991889247</v>
      </c>
      <c r="G110" s="76">
        <f>IF(TrRoad_act!G26=0,"",G52/TrRoad_act!G26*1000)</f>
        <v>77.949108380808411</v>
      </c>
      <c r="H110" s="76">
        <f>IF(TrRoad_act!H26=0,"",H52/TrRoad_act!H26*1000)</f>
        <v>83.052545373609433</v>
      </c>
      <c r="I110" s="76">
        <f>IF(TrRoad_act!I26=0,"",I52/TrRoad_act!I26*1000)</f>
        <v>91.262134236991031</v>
      </c>
      <c r="J110" s="76">
        <f>IF(TrRoad_act!J26=0,"",J52/TrRoad_act!J26*1000)</f>
        <v>86.050859875693178</v>
      </c>
      <c r="K110" s="76">
        <f>IF(TrRoad_act!K26=0,"",K52/TrRoad_act!K26*1000)</f>
        <v>102.23299424301948</v>
      </c>
      <c r="L110" s="76">
        <f>IF(TrRoad_act!L26=0,"",L52/TrRoad_act!L26*1000)</f>
        <v>93.693906228546496</v>
      </c>
      <c r="M110" s="76">
        <f>IF(TrRoad_act!M26=0,"",M52/TrRoad_act!M26*1000)</f>
        <v>80.773418115709106</v>
      </c>
      <c r="N110" s="76">
        <f>IF(TrRoad_act!N26=0,"",N52/TrRoad_act!N26*1000)</f>
        <v>81.745912948428696</v>
      </c>
      <c r="O110" s="76">
        <f>IF(TrRoad_act!O26=0,"",O52/TrRoad_act!O26*1000)</f>
        <v>87.561752848335558</v>
      </c>
      <c r="P110" s="76">
        <f>IF(TrRoad_act!P26=0,"",P52/TrRoad_act!P26*1000)</f>
        <v>93.513899728755007</v>
      </c>
      <c r="Q110" s="76">
        <f>IF(TrRoad_act!Q26=0,"",Q52/TrRoad_act!Q26*1000)</f>
        <v>93.055731256782195</v>
      </c>
    </row>
    <row r="111" spans="1:17" ht="11.45" customHeight="1" x14ac:dyDescent="0.25">
      <c r="A111" s="17" t="s">
        <v>23</v>
      </c>
      <c r="B111" s="75">
        <f>IF(TrRoad_act!B27=0,"",B53/TrRoad_act!B27*1000)</f>
        <v>108.94864279464109</v>
      </c>
      <c r="C111" s="75">
        <f>IF(TrRoad_act!C27=0,"",C53/TrRoad_act!C27*1000)</f>
        <v>105.97886831535799</v>
      </c>
      <c r="D111" s="75">
        <f>IF(TrRoad_act!D27=0,"",D53/TrRoad_act!D27*1000)</f>
        <v>91.308209421589083</v>
      </c>
      <c r="E111" s="75">
        <f>IF(TrRoad_act!E27=0,"",E53/TrRoad_act!E27*1000)</f>
        <v>83.578137903462391</v>
      </c>
      <c r="F111" s="75">
        <f>IF(TrRoad_act!F27=0,"",F53/TrRoad_act!F27*1000)</f>
        <v>82.399721626128894</v>
      </c>
      <c r="G111" s="75">
        <f>IF(TrRoad_act!G27=0,"",G53/TrRoad_act!G27*1000)</f>
        <v>82.112230669851542</v>
      </c>
      <c r="H111" s="75">
        <f>IF(TrRoad_act!H27=0,"",H53/TrRoad_act!H27*1000)</f>
        <v>87.698467991646609</v>
      </c>
      <c r="I111" s="75">
        <f>IF(TrRoad_act!I27=0,"",I53/TrRoad_act!I27*1000)</f>
        <v>96.506754803913651</v>
      </c>
      <c r="J111" s="75">
        <f>IF(TrRoad_act!J27=0,"",J53/TrRoad_act!J27*1000)</f>
        <v>90.669078770703493</v>
      </c>
      <c r="K111" s="75">
        <f>IF(TrRoad_act!K27=0,"",K53/TrRoad_act!K27*1000)</f>
        <v>109.92774079811628</v>
      </c>
      <c r="L111" s="75">
        <f>IF(TrRoad_act!L27=0,"",L53/TrRoad_act!L27*1000)</f>
        <v>101.65280404580486</v>
      </c>
      <c r="M111" s="75">
        <f>IF(TrRoad_act!M27=0,"",M53/TrRoad_act!M27*1000)</f>
        <v>89.254790006384297</v>
      </c>
      <c r="N111" s="75">
        <f>IF(TrRoad_act!N27=0,"",N53/TrRoad_act!N27*1000)</f>
        <v>89.440761925720594</v>
      </c>
      <c r="O111" s="75">
        <f>IF(TrRoad_act!O27=0,"",O53/TrRoad_act!O27*1000)</f>
        <v>95.823780166109799</v>
      </c>
      <c r="P111" s="75">
        <f>IF(TrRoad_act!P27=0,"",P53/TrRoad_act!P27*1000)</f>
        <v>101.21297220902308</v>
      </c>
      <c r="Q111" s="75">
        <f>IF(TrRoad_act!Q27=0,"",Q53/TrRoad_act!Q27*1000)</f>
        <v>101.37259042271043</v>
      </c>
    </row>
    <row r="112" spans="1:17" ht="11.45" customHeight="1" x14ac:dyDescent="0.25">
      <c r="A112" s="15" t="s">
        <v>22</v>
      </c>
      <c r="B112" s="74">
        <f>IF(TrRoad_act!B28=0,"",B55/TrRoad_act!B28*1000)</f>
        <v>53.09306286329408</v>
      </c>
      <c r="C112" s="74">
        <f>IF(TrRoad_act!C28=0,"",C55/TrRoad_act!C28*1000)</f>
        <v>53.959354079953464</v>
      </c>
      <c r="D112" s="74">
        <f>IF(TrRoad_act!D28=0,"",D55/TrRoad_act!D28*1000)</f>
        <v>46.043976869706782</v>
      </c>
      <c r="E112" s="74">
        <f>IF(TrRoad_act!E28=0,"",E55/TrRoad_act!E28*1000)</f>
        <v>43.864689799256496</v>
      </c>
      <c r="F112" s="74">
        <f>IF(TrRoad_act!F28=0,"",F55/TrRoad_act!F28*1000)</f>
        <v>43.809934526740207</v>
      </c>
      <c r="G112" s="74">
        <f>IF(TrRoad_act!G28=0,"",G55/TrRoad_act!G28*1000)</f>
        <v>42.227300844033017</v>
      </c>
      <c r="H112" s="74">
        <f>IF(TrRoad_act!H28=0,"",H55/TrRoad_act!H28*1000)</f>
        <v>44.876794507615926</v>
      </c>
      <c r="I112" s="74">
        <f>IF(TrRoad_act!I28=0,"",I55/TrRoad_act!I28*1000)</f>
        <v>49.662053818105171</v>
      </c>
      <c r="J112" s="74">
        <f>IF(TrRoad_act!J28=0,"",J55/TrRoad_act!J28*1000)</f>
        <v>47.327405830014229</v>
      </c>
      <c r="K112" s="74">
        <f>IF(TrRoad_act!K28=0,"",K55/TrRoad_act!K28*1000)</f>
        <v>53.791448833676597</v>
      </c>
      <c r="L112" s="74">
        <f>IF(TrRoad_act!L28=0,"",L55/TrRoad_act!L28*1000)</f>
        <v>48.092466642826231</v>
      </c>
      <c r="M112" s="74">
        <f>IF(TrRoad_act!M28=0,"",M55/TrRoad_act!M28*1000)</f>
        <v>40.176456043965096</v>
      </c>
      <c r="N112" s="74">
        <f>IF(TrRoad_act!N28=0,"",N55/TrRoad_act!N28*1000)</f>
        <v>40.912963296997248</v>
      </c>
      <c r="O112" s="74">
        <f>IF(TrRoad_act!O28=0,"",O55/TrRoad_act!O28*1000)</f>
        <v>43.418117282889362</v>
      </c>
      <c r="P112" s="74">
        <f>IF(TrRoad_act!P28=0,"",P55/TrRoad_act!P28*1000)</f>
        <v>48.40451453645894</v>
      </c>
      <c r="Q112" s="74">
        <f>IF(TrRoad_act!Q28=0,"",Q55/TrRoad_act!Q28*1000)</f>
        <v>49.160040501300443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136.97121010640328</v>
      </c>
      <c r="C116" s="78">
        <f>IF(C19=0,"",1000000*C19/TrRoad_act!C86)</f>
        <v>136.72828293123055</v>
      </c>
      <c r="D116" s="78">
        <f>IF(D19=0,"",1000000*D19/TrRoad_act!D86)</f>
        <v>134.31533905755938</v>
      </c>
      <c r="E116" s="78">
        <f>IF(E19=0,"",1000000*E19/TrRoad_act!E86)</f>
        <v>135.52334677972505</v>
      </c>
      <c r="F116" s="78">
        <f>IF(F19=0,"",1000000*F19/TrRoad_act!F86)</f>
        <v>131.99617025948871</v>
      </c>
      <c r="G116" s="78">
        <f>IF(G19=0,"",1000000*G19/TrRoad_act!G86)</f>
        <v>164.52151469514592</v>
      </c>
      <c r="H116" s="78">
        <f>IF(H19=0,"",1000000*H19/TrRoad_act!H86)</f>
        <v>158.71054048070749</v>
      </c>
      <c r="I116" s="78">
        <f>IF(I19=0,"",1000000*I19/TrRoad_act!I86)</f>
        <v>149.58918154051614</v>
      </c>
      <c r="J116" s="78">
        <f>IF(J19=0,"",1000000*J19/TrRoad_act!J86)</f>
        <v>149.63332889693396</v>
      </c>
      <c r="K116" s="78">
        <f>IF(K19=0,"",1000000*K19/TrRoad_act!K86)</f>
        <v>137.07179543203688</v>
      </c>
      <c r="L116" s="78">
        <f>IF(L19=0,"",1000000*L19/TrRoad_act!L86)</f>
        <v>124.84772009750218</v>
      </c>
      <c r="M116" s="78">
        <f>IF(M19=0,"",1000000*M19/TrRoad_act!M86)</f>
        <v>119.41920405030275</v>
      </c>
      <c r="N116" s="78">
        <f>IF(N19=0,"",1000000*N19/TrRoad_act!N86)</f>
        <v>110.03440203252994</v>
      </c>
      <c r="O116" s="78">
        <f>IF(O19=0,"",1000000*O19/TrRoad_act!O86)</f>
        <v>103.93815219007926</v>
      </c>
      <c r="P116" s="78">
        <f>IF(P19=0,"",1000000*P19/TrRoad_act!P86)</f>
        <v>119.78967126138886</v>
      </c>
      <c r="Q116" s="78">
        <f>IF(Q19=0,"",1000000*Q19/TrRoad_act!Q86)</f>
        <v>112.74450774366342</v>
      </c>
    </row>
    <row r="117" spans="1:17" ht="11.45" customHeight="1" x14ac:dyDescent="0.25">
      <c r="A117" s="19" t="s">
        <v>29</v>
      </c>
      <c r="B117" s="76">
        <f>IF(B21=0,"",1000000*B21/TrRoad_act!B87)</f>
        <v>1417.5465410127749</v>
      </c>
      <c r="C117" s="76">
        <f>IF(C21=0,"",1000000*C21/TrRoad_act!C87)</f>
        <v>1389.6289801530304</v>
      </c>
      <c r="D117" s="76">
        <f>IF(D21=0,"",1000000*D21/TrRoad_act!D87)</f>
        <v>1353.6095588622909</v>
      </c>
      <c r="E117" s="76">
        <f>IF(E21=0,"",1000000*E21/TrRoad_act!E87)</f>
        <v>1307.7039705210245</v>
      </c>
      <c r="F117" s="76">
        <f>IF(F21=0,"",1000000*F21/TrRoad_act!F87)</f>
        <v>1315.9576132896709</v>
      </c>
      <c r="G117" s="76">
        <f>IF(G21=0,"",1000000*G21/TrRoad_act!G87)</f>
        <v>1361.6607795599703</v>
      </c>
      <c r="H117" s="76">
        <f>IF(H21=0,"",1000000*H21/TrRoad_act!H87)</f>
        <v>1320.4122963160878</v>
      </c>
      <c r="I117" s="76">
        <f>IF(I21=0,"",1000000*I21/TrRoad_act!I87)</f>
        <v>1312.6287442615082</v>
      </c>
      <c r="J117" s="76">
        <f>IF(J21=0,"",1000000*J21/TrRoad_act!J87)</f>
        <v>1222.8412867632258</v>
      </c>
      <c r="K117" s="76">
        <f>IF(K21=0,"",1000000*K21/TrRoad_act!K87)</f>
        <v>1195.2868863275248</v>
      </c>
      <c r="L117" s="76">
        <f>IF(L21=0,"",1000000*L21/TrRoad_act!L87)</f>
        <v>1189.5601222843163</v>
      </c>
      <c r="M117" s="76">
        <f>IF(M21=0,"",1000000*M21/TrRoad_act!M87)</f>
        <v>1098.8243411092392</v>
      </c>
      <c r="N117" s="76">
        <f>IF(N21=0,"",1000000*N21/TrRoad_act!N87)</f>
        <v>1078.1514685016971</v>
      </c>
      <c r="O117" s="76">
        <f>IF(O21=0,"",1000000*O21/TrRoad_act!O87)</f>
        <v>1057.5180812099509</v>
      </c>
      <c r="P117" s="76">
        <f>IF(P21=0,"",1000000*P21/TrRoad_act!P87)</f>
        <v>1077.2352104935096</v>
      </c>
      <c r="Q117" s="76">
        <f>IF(Q21=0,"",1000000*Q21/TrRoad_act!Q87)</f>
        <v>1049.8767676696341</v>
      </c>
    </row>
    <row r="118" spans="1:17" ht="11.45" customHeight="1" x14ac:dyDescent="0.25">
      <c r="A118" s="62" t="s">
        <v>59</v>
      </c>
      <c r="B118" s="77">
        <f>IF(B22=0,"",1000000*B22/TrRoad_act!B88)</f>
        <v>1378.5887063857554</v>
      </c>
      <c r="C118" s="77">
        <f>IF(C22=0,"",1000000*C22/TrRoad_act!C88)</f>
        <v>1348.3047801955174</v>
      </c>
      <c r="D118" s="77">
        <f>IF(D22=0,"",1000000*D22/TrRoad_act!D88)</f>
        <v>1320.8051869545707</v>
      </c>
      <c r="E118" s="77">
        <f>IF(E22=0,"",1000000*E22/TrRoad_act!E88)</f>
        <v>1269.6534126636132</v>
      </c>
      <c r="F118" s="77">
        <f>IF(F22=0,"",1000000*F22/TrRoad_act!F88)</f>
        <v>1270.3616355267202</v>
      </c>
      <c r="G118" s="77">
        <f>IF(G22=0,"",1000000*G22/TrRoad_act!G88)</f>
        <v>1322.003269818191</v>
      </c>
      <c r="H118" s="77">
        <f>IF(H22=0,"",1000000*H22/TrRoad_act!H88)</f>
        <v>1289.7517518716725</v>
      </c>
      <c r="I118" s="77">
        <f>IF(I22=0,"",1000000*I22/TrRoad_act!I88)</f>
        <v>1252.483654938459</v>
      </c>
      <c r="J118" s="77">
        <f>IF(J22=0,"",1000000*J22/TrRoad_act!J88)</f>
        <v>1159.3496068777949</v>
      </c>
      <c r="K118" s="77">
        <f>IF(K22=0,"",1000000*K22/TrRoad_act!K88)</f>
        <v>1104.6129179412965</v>
      </c>
      <c r="L118" s="77">
        <f>IF(L22=0,"",1000000*L22/TrRoad_act!L88)</f>
        <v>1097.4586252746676</v>
      </c>
      <c r="M118" s="77">
        <f>IF(M22=0,"",1000000*M22/TrRoad_act!M88)</f>
        <v>1018.2040737117562</v>
      </c>
      <c r="N118" s="77">
        <f>IF(N22=0,"",1000000*N22/TrRoad_act!N88)</f>
        <v>1019.4967955913576</v>
      </c>
      <c r="O118" s="77">
        <f>IF(O22=0,"",1000000*O22/TrRoad_act!O88)</f>
        <v>976.83961152217694</v>
      </c>
      <c r="P118" s="77">
        <f>IF(P22=0,"",1000000*P22/TrRoad_act!P88)</f>
        <v>1010.2553537058451</v>
      </c>
      <c r="Q118" s="77">
        <f>IF(Q22=0,"",1000000*Q22/TrRoad_act!Q88)</f>
        <v>914.1319871752994</v>
      </c>
    </row>
    <row r="119" spans="1:17" ht="11.45" customHeight="1" x14ac:dyDescent="0.25">
      <c r="A119" s="62" t="s">
        <v>58</v>
      </c>
      <c r="B119" s="77">
        <f>IF(B24=0,"",1000000*B24/TrRoad_act!B89)</f>
        <v>1682.3620006642816</v>
      </c>
      <c r="C119" s="77">
        <f>IF(C24=0,"",1000000*C24/TrRoad_act!C89)</f>
        <v>1671.2500867458223</v>
      </c>
      <c r="D119" s="77">
        <f>IF(D24=0,"",1000000*D24/TrRoad_act!D89)</f>
        <v>1571.9991585288001</v>
      </c>
      <c r="E119" s="77">
        <f>IF(E24=0,"",1000000*E24/TrRoad_act!E89)</f>
        <v>1553.5903353937092</v>
      </c>
      <c r="F119" s="77">
        <f>IF(F24=0,"",1000000*F24/TrRoad_act!F89)</f>
        <v>1597.0396347657145</v>
      </c>
      <c r="G119" s="77">
        <f>IF(G24=0,"",1000000*G24/TrRoad_act!G89)</f>
        <v>1548.67376898867</v>
      </c>
      <c r="H119" s="77">
        <f>IF(H24=0,"",1000000*H24/TrRoad_act!H89)</f>
        <v>1442.884724800374</v>
      </c>
      <c r="I119" s="77">
        <f>IF(I24=0,"",1000000*I24/TrRoad_act!I89)</f>
        <v>1587.723907413578</v>
      </c>
      <c r="J119" s="77">
        <f>IF(J24=0,"",1000000*J24/TrRoad_act!J89)</f>
        <v>1458.0474585360946</v>
      </c>
      <c r="K119" s="77">
        <f>IF(K24=0,"",1000000*K24/TrRoad_act!K89)</f>
        <v>1488.5029247376958</v>
      </c>
      <c r="L119" s="77">
        <f>IF(L24=0,"",1000000*L24/TrRoad_act!L89)</f>
        <v>1437.7422518691667</v>
      </c>
      <c r="M119" s="77">
        <f>IF(M24=0,"",1000000*M24/TrRoad_act!M89)</f>
        <v>1277.6769166633062</v>
      </c>
      <c r="N119" s="77">
        <f>IF(N24=0,"",1000000*N24/TrRoad_act!N89)</f>
        <v>1191.2453115769104</v>
      </c>
      <c r="O119" s="77">
        <f>IF(O24=0,"",1000000*O24/TrRoad_act!O89)</f>
        <v>1192.1243190938258</v>
      </c>
      <c r="P119" s="77">
        <f>IF(P24=0,"",1000000*P24/TrRoad_act!P89)</f>
        <v>1173.7273434014346</v>
      </c>
      <c r="Q119" s="77">
        <f>IF(Q24=0,"",1000000*Q24/TrRoad_act!Q89)</f>
        <v>1218.4920354303138</v>
      </c>
    </row>
    <row r="120" spans="1:17" ht="11.45" customHeight="1" x14ac:dyDescent="0.25">
      <c r="A120" s="62" t="s">
        <v>57</v>
      </c>
      <c r="B120" s="77">
        <f>IF(B26=0,"",1000000*B26/TrRoad_act!B90)</f>
        <v>1174.1647693316509</v>
      </c>
      <c r="C120" s="77">
        <f>IF(C26=0,"",1000000*C26/TrRoad_act!C90)</f>
        <v>1250.5798913776587</v>
      </c>
      <c r="D120" s="77">
        <f>IF(D26=0,"",1000000*D26/TrRoad_act!D90)</f>
        <v>1155.250095718905</v>
      </c>
      <c r="E120" s="77">
        <f>IF(E26=0,"",1000000*E26/TrRoad_act!E90)</f>
        <v>1156.1255370722658</v>
      </c>
      <c r="F120" s="77">
        <f>IF(F26=0,"",1000000*F26/TrRoad_act!F90)</f>
        <v>1226.1139863100473</v>
      </c>
      <c r="G120" s="77">
        <f>IF(G26=0,"",1000000*G26/TrRoad_act!G90)</f>
        <v>1561.4969492590596</v>
      </c>
      <c r="H120" s="77">
        <f>IF(H26=0,"",1000000*H26/TrRoad_act!H90)</f>
        <v>3182.7766094569015</v>
      </c>
      <c r="I120" s="77">
        <f>IF(I26=0,"",1000000*I26/TrRoad_act!I90)</f>
        <v>1201.896108462877</v>
      </c>
      <c r="J120" s="77">
        <f>IF(J26=0,"",1000000*J26/TrRoad_act!J90)</f>
        <v>1154.7369009819975</v>
      </c>
      <c r="K120" s="77">
        <f>IF(K26=0,"",1000000*K26/TrRoad_act!K90)</f>
        <v>1153.9650865087649</v>
      </c>
      <c r="L120" s="77">
        <f>IF(L26=0,"",1000000*L26/TrRoad_act!L90)</f>
        <v>1177.4721119103199</v>
      </c>
      <c r="M120" s="77">
        <f>IF(M26=0,"",1000000*M26/TrRoad_act!M90)</f>
        <v>1176.8978075809291</v>
      </c>
      <c r="N120" s="77">
        <f>IF(N26=0,"",1000000*N26/TrRoad_act!N90)</f>
        <v>1177.0488252392154</v>
      </c>
      <c r="O120" s="77">
        <f>IF(O26=0,"",1000000*O26/TrRoad_act!O90)</f>
        <v>1174.4330197968322</v>
      </c>
      <c r="P120" s="77">
        <f>IF(P26=0,"",1000000*P26/TrRoad_act!P90)</f>
        <v>1150.7882147271589</v>
      </c>
      <c r="Q120" s="77">
        <f>IF(Q26=0,"",1000000*Q26/TrRoad_act!Q90)</f>
        <v>1040.0272009756791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 t="str">
        <f>IF(L27=0,"",1000000*L27/TrRoad_act!L91)</f>
        <v/>
      </c>
      <c r="M121" s="77" t="str">
        <f>IF(M27=0,"",1000000*M27/TrRoad_act!M91)</f>
        <v/>
      </c>
      <c r="N121" s="77" t="str">
        <f>IF(N27=0,"",1000000*N27/TrRoad_act!N91)</f>
        <v/>
      </c>
      <c r="O121" s="77" t="str">
        <f>IF(O27=0,"",1000000*O27/TrRoad_act!O91)</f>
        <v/>
      </c>
      <c r="P121" s="77">
        <f>IF(P27=0,"",1000000*P27/TrRoad_act!P91)</f>
        <v>955.38699585553945</v>
      </c>
      <c r="Q121" s="77">
        <f>IF(Q27=0,"",1000000*Q27/TrRoad_act!Q91)</f>
        <v>995.17226051909722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 t="str">
        <f>IF(O29=0,"",1000000*O29/TrRoad_act!O92)</f>
        <v/>
      </c>
      <c r="P122" s="77">
        <f>IF(P29=0,"",1000000*P29/TrRoad_act!P92)</f>
        <v>486.72778867812463</v>
      </c>
      <c r="Q122" s="77">
        <f>IF(Q29=0,"",1000000*Q29/TrRoad_act!Q92)</f>
        <v>494.10592717713166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471.47654567906562</v>
      </c>
      <c r="M123" s="77">
        <f>IF(M32=0,"",1000000*M32/TrRoad_act!M93)</f>
        <v>474.91058359452671</v>
      </c>
      <c r="N123" s="77">
        <f>IF(N32=0,"",1000000*N32/TrRoad_act!N93)</f>
        <v>477.31462304316528</v>
      </c>
      <c r="O123" s="77">
        <f>IF(O32=0,"",1000000*O32/TrRoad_act!O93)</f>
        <v>479.39282164686193</v>
      </c>
      <c r="P123" s="77">
        <f>IF(P32=0,"",1000000*P32/TrRoad_act!P93)</f>
        <v>482.60061787472534</v>
      </c>
      <c r="Q123" s="77">
        <f>IF(Q32=0,"",1000000*Q32/TrRoad_act!Q93)</f>
        <v>486.00354876512296</v>
      </c>
    </row>
    <row r="124" spans="1:17" ht="11.45" customHeight="1" x14ac:dyDescent="0.25">
      <c r="A124" s="19" t="s">
        <v>28</v>
      </c>
      <c r="B124" s="76">
        <f>IF(B33=0,"",1000000*B33/TrRoad_act!B94)</f>
        <v>16981.60019189872</v>
      </c>
      <c r="C124" s="76">
        <f>IF(C33=0,"",1000000*C33/TrRoad_act!C94)</f>
        <v>16721.180252696871</v>
      </c>
      <c r="D124" s="76">
        <f>IF(D33=0,"",1000000*D33/TrRoad_act!D94)</f>
        <v>16896.482510192323</v>
      </c>
      <c r="E124" s="76">
        <f>IF(E33=0,"",1000000*E33/TrRoad_act!E94)</f>
        <v>17030.077122294992</v>
      </c>
      <c r="F124" s="76">
        <f>IF(F33=0,"",1000000*F33/TrRoad_act!F94)</f>
        <v>17183.260761389232</v>
      </c>
      <c r="G124" s="76">
        <f>IF(G33=0,"",1000000*G33/TrRoad_act!G94)</f>
        <v>17335.16061693482</v>
      </c>
      <c r="H124" s="76">
        <f>IF(H33=0,"",1000000*H33/TrRoad_act!H94)</f>
        <v>17481.47088017104</v>
      </c>
      <c r="I124" s="76">
        <f>IF(I33=0,"",1000000*I33/TrRoad_act!I94)</f>
        <v>17645.312692791154</v>
      </c>
      <c r="J124" s="76">
        <f>IF(J33=0,"",1000000*J33/TrRoad_act!J94)</f>
        <v>17828.764698000996</v>
      </c>
      <c r="K124" s="76">
        <f>IF(K33=0,"",1000000*K33/TrRoad_act!K94)</f>
        <v>18016.550099541681</v>
      </c>
      <c r="L124" s="76">
        <f>IF(L33=0,"",1000000*L33/TrRoad_act!L94)</f>
        <v>18191.193704639732</v>
      </c>
      <c r="M124" s="76">
        <f>IF(M33=0,"",1000000*M33/TrRoad_act!M94)</f>
        <v>18365.687410742186</v>
      </c>
      <c r="N124" s="76">
        <f>IF(N33=0,"",1000000*N33/TrRoad_act!N94)</f>
        <v>18277.085344748572</v>
      </c>
      <c r="O124" s="76">
        <f>IF(O33=0,"",1000000*O33/TrRoad_act!O94)</f>
        <v>18559.584747266657</v>
      </c>
      <c r="P124" s="76">
        <f>IF(P33=0,"",1000000*P33/TrRoad_act!P94)</f>
        <v>18951.508116880446</v>
      </c>
      <c r="Q124" s="76">
        <f>IF(Q33=0,"",1000000*Q33/TrRoad_act!Q94)</f>
        <v>19127.576538698599</v>
      </c>
    </row>
    <row r="125" spans="1:17" ht="11.45" customHeight="1" x14ac:dyDescent="0.25">
      <c r="A125" s="62" t="s">
        <v>59</v>
      </c>
      <c r="B125" s="75">
        <f>IF(B34=0,"",1000000*B34/TrRoad_act!B95)</f>
        <v>4726.3252628656201</v>
      </c>
      <c r="C125" s="75">
        <f>IF(C34=0,"",1000000*C34/TrRoad_act!C95)</f>
        <v>4746.4178463479257</v>
      </c>
      <c r="D125" s="75">
        <f>IF(D34=0,"",1000000*D34/TrRoad_act!D95)</f>
        <v>4765.4846372467227</v>
      </c>
      <c r="E125" s="75">
        <f>IF(E34=0,"",1000000*E34/TrRoad_act!E95)</f>
        <v>4792.8930127644062</v>
      </c>
      <c r="F125" s="75">
        <f>IF(F34=0,"",1000000*F34/TrRoad_act!F95)</f>
        <v>4815.8901359617203</v>
      </c>
      <c r="G125" s="75">
        <f>IF(G34=0,"",1000000*G34/TrRoad_act!G95)</f>
        <v>4839.4125579542788</v>
      </c>
      <c r="H125" s="75">
        <f>IF(H34=0,"",1000000*H34/TrRoad_act!H95)</f>
        <v>4870.0072402524147</v>
      </c>
      <c r="I125" s="75">
        <f>IF(I34=0,"",1000000*I34/TrRoad_act!I95)</f>
        <v>5085.5673288275748</v>
      </c>
      <c r="J125" s="75">
        <f>IF(J34=0,"",1000000*J34/TrRoad_act!J95)</f>
        <v>5321.8272823844845</v>
      </c>
      <c r="K125" s="75">
        <f>IF(K34=0,"",1000000*K34/TrRoad_act!K95)</f>
        <v>5328.8038110276693</v>
      </c>
      <c r="L125" s="75">
        <f>IF(L34=0,"",1000000*L34/TrRoad_act!L95)</f>
        <v>5328.5996423153774</v>
      </c>
      <c r="M125" s="75">
        <f>IF(M34=0,"",1000000*M34/TrRoad_act!M95)</f>
        <v>5335.7999672232963</v>
      </c>
      <c r="N125" s="75">
        <f>IF(N34=0,"",1000000*N34/TrRoad_act!N95)</f>
        <v>5199.1298203838933</v>
      </c>
      <c r="O125" s="75">
        <f>IF(O34=0,"",1000000*O34/TrRoad_act!O95)</f>
        <v>5225.6251197593565</v>
      </c>
      <c r="P125" s="75">
        <f>IF(P34=0,"",1000000*P34/TrRoad_act!P95)</f>
        <v>5252.8098154899008</v>
      </c>
      <c r="Q125" s="75">
        <f>IF(Q34=0,"",1000000*Q34/TrRoad_act!Q95)</f>
        <v>5206.9739181808773</v>
      </c>
    </row>
    <row r="126" spans="1:17" ht="11.45" customHeight="1" x14ac:dyDescent="0.25">
      <c r="A126" s="62" t="s">
        <v>58</v>
      </c>
      <c r="B126" s="75">
        <f>IF(B36=0,"",1000000*B36/TrRoad_act!B96)</f>
        <v>17234.896096991364</v>
      </c>
      <c r="C126" s="75">
        <f>IF(C36=0,"",1000000*C36/TrRoad_act!C96)</f>
        <v>16942.907737396221</v>
      </c>
      <c r="D126" s="75">
        <f>IF(D36=0,"",1000000*D36/TrRoad_act!D96)</f>
        <v>17099.495413735167</v>
      </c>
      <c r="E126" s="75">
        <f>IF(E36=0,"",1000000*E36/TrRoad_act!E96)</f>
        <v>17207.219215020392</v>
      </c>
      <c r="F126" s="75">
        <f>IF(F36=0,"",1000000*F36/TrRoad_act!F96)</f>
        <v>17337.499356098644</v>
      </c>
      <c r="G126" s="75">
        <f>IF(G36=0,"",1000000*G36/TrRoad_act!G96)</f>
        <v>17468.044876367749</v>
      </c>
      <c r="H126" s="75">
        <f>IF(H36=0,"",1000000*H36/TrRoad_act!H96)</f>
        <v>17591.633297437074</v>
      </c>
      <c r="I126" s="75">
        <f>IF(I36=0,"",1000000*I36/TrRoad_act!I96)</f>
        <v>17734.904075359336</v>
      </c>
      <c r="J126" s="75">
        <f>IF(J36=0,"",1000000*J36/TrRoad_act!J96)</f>
        <v>17899.85722287809</v>
      </c>
      <c r="K126" s="75">
        <f>IF(K36=0,"",1000000*K36/TrRoad_act!K96)</f>
        <v>18078.213418701693</v>
      </c>
      <c r="L126" s="75">
        <f>IF(L36=0,"",1000000*L36/TrRoad_act!L96)</f>
        <v>18243.218308953998</v>
      </c>
      <c r="M126" s="75">
        <f>IF(M36=0,"",1000000*M36/TrRoad_act!M96)</f>
        <v>18407.994280530151</v>
      </c>
      <c r="N126" s="75">
        <f>IF(N36=0,"",1000000*N36/TrRoad_act!N96)</f>
        <v>18310.098346295261</v>
      </c>
      <c r="O126" s="75">
        <f>IF(O36=0,"",1000000*O36/TrRoad_act!O96)</f>
        <v>18592.486991017176</v>
      </c>
      <c r="P126" s="75">
        <f>IF(P36=0,"",1000000*P36/TrRoad_act!P96)</f>
        <v>18984.493266884889</v>
      </c>
      <c r="Q126" s="75">
        <f>IF(Q36=0,"",1000000*Q36/TrRoad_act!Q96)</f>
        <v>19155.768471375548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>
        <f>IF(C38=0,"",1000000*C38/TrRoad_act!C97)</f>
        <v>6747.8855418657877</v>
      </c>
      <c r="D127" s="75">
        <f>IF(D38=0,"",1000000*D38/TrRoad_act!D97)</f>
        <v>6932.3777491781129</v>
      </c>
      <c r="E127" s="75">
        <f>IF(E38=0,"",1000000*E38/TrRoad_act!E97)</f>
        <v>7136.1629371738363</v>
      </c>
      <c r="F127" s="75">
        <f>IF(F38=0,"",1000000*F38/TrRoad_act!F97)</f>
        <v>7338.3541599860837</v>
      </c>
      <c r="G127" s="75">
        <f>IF(G38=0,"",1000000*G38/TrRoad_act!G97)</f>
        <v>7547.3291799867993</v>
      </c>
      <c r="H127" s="75">
        <f>IF(H38=0,"",1000000*H38/TrRoad_act!H97)</f>
        <v>7775.3714121652856</v>
      </c>
      <c r="I127" s="75">
        <f>IF(I38=0,"",1000000*I38/TrRoad_act!I97)</f>
        <v>8008.333515707478</v>
      </c>
      <c r="J127" s="75">
        <f>IF(J38=0,"",1000000*J38/TrRoad_act!J97)</f>
        <v>8248.8916710303838</v>
      </c>
      <c r="K127" s="75">
        <f>IF(K38=0,"",1000000*K38/TrRoad_act!K97)</f>
        <v>8459.0281627084896</v>
      </c>
      <c r="L127" s="75">
        <f>IF(L38=0,"",1000000*L38/TrRoad_act!L97)</f>
        <v>8676.3673934143244</v>
      </c>
      <c r="M127" s="75">
        <f>IF(M38=0,"",1000000*M38/TrRoad_act!M97)</f>
        <v>8999.1243069727279</v>
      </c>
      <c r="N127" s="75">
        <f>IF(N38=0,"",1000000*N38/TrRoad_act!N97)</f>
        <v>9057.4272551121594</v>
      </c>
      <c r="O127" s="75">
        <f>IF(O38=0,"",1000000*O38/TrRoad_act!O97)</f>
        <v>9409.4984496026227</v>
      </c>
      <c r="P127" s="75">
        <f>IF(P38=0,"",1000000*P38/TrRoad_act!P97)</f>
        <v>9776.4341808883073</v>
      </c>
      <c r="Q127" s="75">
        <f>IF(Q38=0,"",1000000*Q38/TrRoad_act!Q97)</f>
        <v>10021.031680813665</v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 t="str">
        <f>IF(Q39=0,"",1000000*Q39/TrRoad_act!Q98)</f>
        <v/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>
        <f>IF(J41=0,"",1000000*J41/TrRoad_act!J99)</f>
        <v>14154.327394984655</v>
      </c>
      <c r="K129" s="75">
        <f>IF(K41=0,"",1000000*K41/TrRoad_act!K99)</f>
        <v>14203.116144595871</v>
      </c>
      <c r="L129" s="75">
        <f>IF(L41=0,"",1000000*L41/TrRoad_act!L99)</f>
        <v>14251.581130976354</v>
      </c>
      <c r="M129" s="75">
        <f>IF(M41=0,"",1000000*M41/TrRoad_act!M99)</f>
        <v>14301.490805370331</v>
      </c>
      <c r="N129" s="75">
        <f>IF(N41=0,"",1000000*N41/TrRoad_act!N99)</f>
        <v>14340.882697614577</v>
      </c>
      <c r="O129" s="75">
        <f>IF(O41=0,"",1000000*O41/TrRoad_act!O99)</f>
        <v>14392.070668575918</v>
      </c>
      <c r="P129" s="75">
        <f>IF(P41=0,"",1000000*P41/TrRoad_act!P99)</f>
        <v>14443.513940120158</v>
      </c>
      <c r="Q129" s="75">
        <f>IF(Q41=0,"",1000000*Q41/TrRoad_act!Q99)</f>
        <v>14486.963353826612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2497.5426540838203</v>
      </c>
      <c r="C131" s="78">
        <f>IF(C43=0,"",1000000*C43/TrRoad_act!C101)</f>
        <v>2392.4260350776754</v>
      </c>
      <c r="D131" s="78">
        <f>IF(D43=0,"",1000000*D43/TrRoad_act!D101)</f>
        <v>2339.0083021076694</v>
      </c>
      <c r="E131" s="78">
        <f>IF(E43=0,"",1000000*E43/TrRoad_act!E101)</f>
        <v>2292.6005829767237</v>
      </c>
      <c r="F131" s="78">
        <f>IF(F43=0,"",1000000*F43/TrRoad_act!F101)</f>
        <v>2298.4488045224407</v>
      </c>
      <c r="G131" s="78">
        <f>IF(G43=0,"",1000000*G43/TrRoad_act!G101)</f>
        <v>2261.3259357141592</v>
      </c>
      <c r="H131" s="78">
        <f>IF(H43=0,"",1000000*H43/TrRoad_act!H101)</f>
        <v>2250.4530123075651</v>
      </c>
      <c r="I131" s="78">
        <f>IF(I43=0,"",1000000*I43/TrRoad_act!I101)</f>
        <v>2235.0672798982823</v>
      </c>
      <c r="J131" s="78">
        <f>IF(J43=0,"",1000000*J43/TrRoad_act!J101)</f>
        <v>2137.4452828277072</v>
      </c>
      <c r="K131" s="78">
        <f>IF(K43=0,"",1000000*K43/TrRoad_act!K101)</f>
        <v>2055.493625627143</v>
      </c>
      <c r="L131" s="78">
        <f>IF(L43=0,"",1000000*L43/TrRoad_act!L101)</f>
        <v>1967.7989156990191</v>
      </c>
      <c r="M131" s="78">
        <f>IF(M43=0,"",1000000*M43/TrRoad_act!M101)</f>
        <v>1966.4704322127072</v>
      </c>
      <c r="N131" s="78">
        <f>IF(N43=0,"",1000000*N43/TrRoad_act!N101)</f>
        <v>1896.1334019885164</v>
      </c>
      <c r="O131" s="78">
        <f>IF(O43=0,"",1000000*O43/TrRoad_act!O101)</f>
        <v>1931.2537167148689</v>
      </c>
      <c r="P131" s="78">
        <f>IF(P43=0,"",1000000*P43/TrRoad_act!P101)</f>
        <v>1938.920541273819</v>
      </c>
      <c r="Q131" s="78">
        <f>IF(Q43=0,"",1000000*Q43/TrRoad_act!Q101)</f>
        <v>1941.8476059258153</v>
      </c>
    </row>
    <row r="132" spans="1:17" ht="11.45" customHeight="1" x14ac:dyDescent="0.25">
      <c r="A132" s="62" t="s">
        <v>59</v>
      </c>
      <c r="B132" s="77">
        <f>IF(B44=0,"",1000000*B44/TrRoad_act!B102)</f>
        <v>1038.7510068287411</v>
      </c>
      <c r="C132" s="77">
        <f>IF(C44=0,"",1000000*C44/TrRoad_act!C102)</f>
        <v>1023.9132102830038</v>
      </c>
      <c r="D132" s="77">
        <f>IF(D44=0,"",1000000*D44/TrRoad_act!D102)</f>
        <v>1012.2199848574235</v>
      </c>
      <c r="E132" s="77">
        <f>IF(E44=0,"",1000000*E44/TrRoad_act!E102)</f>
        <v>1001.5411424129168</v>
      </c>
      <c r="F132" s="77">
        <f>IF(F44=0,"",1000000*F44/TrRoad_act!F102)</f>
        <v>990.24281977655664</v>
      </c>
      <c r="G132" s="77">
        <f>IF(G44=0,"",1000000*G44/TrRoad_act!G102)</f>
        <v>978.33707879859651</v>
      </c>
      <c r="H132" s="77">
        <f>IF(H44=0,"",1000000*H44/TrRoad_act!H102)</f>
        <v>962.28653662642409</v>
      </c>
      <c r="I132" s="77">
        <f>IF(I44=0,"",1000000*I44/TrRoad_act!I102)</f>
        <v>945.82423397035689</v>
      </c>
      <c r="J132" s="77">
        <f>IF(J44=0,"",1000000*J44/TrRoad_act!J102)</f>
        <v>930.14375270211178</v>
      </c>
      <c r="K132" s="77">
        <f>IF(K44=0,"",1000000*K44/TrRoad_act!K102)</f>
        <v>911.2370360248857</v>
      </c>
      <c r="L132" s="77">
        <f>IF(L44=0,"",1000000*L44/TrRoad_act!L102)</f>
        <v>895.27144443356781</v>
      </c>
      <c r="M132" s="77">
        <f>IF(M44=0,"",1000000*M44/TrRoad_act!M102)</f>
        <v>893.26944044044114</v>
      </c>
      <c r="N132" s="77">
        <f>IF(N44=0,"",1000000*N44/TrRoad_act!N102)</f>
        <v>880.19711488960502</v>
      </c>
      <c r="O132" s="77">
        <f>IF(O44=0,"",1000000*O44/TrRoad_act!O102)</f>
        <v>887.73468990596371</v>
      </c>
      <c r="P132" s="77">
        <f>IF(P44=0,"",1000000*P44/TrRoad_act!P102)</f>
        <v>876.58552913994288</v>
      </c>
      <c r="Q132" s="77">
        <f>IF(Q44=0,"",1000000*Q44/TrRoad_act!Q102)</f>
        <v>850.61957071333029</v>
      </c>
    </row>
    <row r="133" spans="1:17" ht="11.45" customHeight="1" x14ac:dyDescent="0.25">
      <c r="A133" s="62" t="s">
        <v>58</v>
      </c>
      <c r="B133" s="77">
        <f>IF(B46=0,"",1000000*B46/TrRoad_act!B103)</f>
        <v>2533.9219247445485</v>
      </c>
      <c r="C133" s="77">
        <f>IF(C46=0,"",1000000*C46/TrRoad_act!C103)</f>
        <v>2421.3886195870532</v>
      </c>
      <c r="D133" s="77">
        <f>IF(D46=0,"",1000000*D46/TrRoad_act!D103)</f>
        <v>2363.3452775479154</v>
      </c>
      <c r="E133" s="77">
        <f>IF(E46=0,"",1000000*E46/TrRoad_act!E103)</f>
        <v>2312.4489565152835</v>
      </c>
      <c r="F133" s="77">
        <f>IF(F46=0,"",1000000*F46/TrRoad_act!F103)</f>
        <v>2314.8665702881449</v>
      </c>
      <c r="G133" s="77">
        <f>IF(G46=0,"",1000000*G46/TrRoad_act!G103)</f>
        <v>2272.9336628946335</v>
      </c>
      <c r="H133" s="77">
        <f>IF(H46=0,"",1000000*H46/TrRoad_act!H103)</f>
        <v>2258.824719542416</v>
      </c>
      <c r="I133" s="77">
        <f>IF(I46=0,"",1000000*I46/TrRoad_act!I103)</f>
        <v>2241.3138165136447</v>
      </c>
      <c r="J133" s="77">
        <f>IF(J46=0,"",1000000*J46/TrRoad_act!J103)</f>
        <v>2142.6900284781541</v>
      </c>
      <c r="K133" s="77">
        <f>IF(K46=0,"",1000000*K46/TrRoad_act!K103)</f>
        <v>2060.1954896211564</v>
      </c>
      <c r="L133" s="77">
        <f>IF(L46=0,"",1000000*L46/TrRoad_act!L103)</f>
        <v>1971.7170829853942</v>
      </c>
      <c r="M133" s="77">
        <f>IF(M46=0,"",1000000*M46/TrRoad_act!M103)</f>
        <v>1970.0628399987415</v>
      </c>
      <c r="N133" s="77">
        <f>IF(N46=0,"",1000000*N46/TrRoad_act!N103)</f>
        <v>1899.3265319840095</v>
      </c>
      <c r="O133" s="77">
        <f>IF(O46=0,"",1000000*O46/TrRoad_act!O103)</f>
        <v>1934.3918502426266</v>
      </c>
      <c r="P133" s="77">
        <f>IF(P46=0,"",1000000*P46/TrRoad_act!P103)</f>
        <v>1942.0669309225857</v>
      </c>
      <c r="Q133" s="77">
        <f>IF(Q46=0,"",1000000*Q46/TrRoad_act!Q103)</f>
        <v>1945.0160248554712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>
        <f>IF(O48=0,"",1000000*O48/TrRoad_act!O104)</f>
        <v>1078.8327125330145</v>
      </c>
      <c r="P134" s="77">
        <f>IF(P48=0,"",1000000*P48/TrRoad_act!P104)</f>
        <v>1082.6299414627117</v>
      </c>
      <c r="Q134" s="77">
        <f>IF(Q48=0,"",1000000*Q48/TrRoad_act!Q104)</f>
        <v>1072.2461946968783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>
        <f>IF(M51=0,"",1000000*M51/TrRoad_act!M106)</f>
        <v>591.125972156854</v>
      </c>
      <c r="N136" s="77">
        <f>IF(N51=0,"",1000000*N51/TrRoad_act!N106)</f>
        <v>593.87232987063226</v>
      </c>
      <c r="O136" s="77">
        <f>IF(O51=0,"",1000000*O51/TrRoad_act!O106)</f>
        <v>595.93982467317767</v>
      </c>
      <c r="P136" s="77">
        <f>IF(P51=0,"",1000000*P51/TrRoad_act!P106)</f>
        <v>598.21200459426643</v>
      </c>
      <c r="Q136" s="77">
        <f>IF(Q51=0,"",1000000*Q51/TrRoad_act!Q106)</f>
        <v>601.6886863984887</v>
      </c>
    </row>
    <row r="137" spans="1:17" ht="11.45" customHeight="1" x14ac:dyDescent="0.25">
      <c r="A137" s="19" t="s">
        <v>24</v>
      </c>
      <c r="B137" s="76">
        <f>IF(B52=0,"",1000000*B52/TrRoad_act!B107)</f>
        <v>14802.417008709144</v>
      </c>
      <c r="C137" s="76">
        <f>IF(C52=0,"",1000000*C52/TrRoad_act!C107)</f>
        <v>13878.539216766796</v>
      </c>
      <c r="D137" s="76">
        <f>IF(D52=0,"",1000000*D52/TrRoad_act!D107)</f>
        <v>13635.958945508051</v>
      </c>
      <c r="E137" s="76">
        <f>IF(E52=0,"",1000000*E52/TrRoad_act!E107)</f>
        <v>13491.823787228548</v>
      </c>
      <c r="F137" s="76">
        <f>IF(F52=0,"",1000000*F52/TrRoad_act!F107)</f>
        <v>14112.734351807378</v>
      </c>
      <c r="G137" s="76">
        <f>IF(G52=0,"",1000000*G52/TrRoad_act!G107)</f>
        <v>13375.584424080485</v>
      </c>
      <c r="H137" s="76">
        <f>IF(H52=0,"",1000000*H52/TrRoad_act!H107)</f>
        <v>12563.410347841338</v>
      </c>
      <c r="I137" s="76">
        <f>IF(I52=0,"",1000000*I52/TrRoad_act!I107)</f>
        <v>12804.419075564712</v>
      </c>
      <c r="J137" s="76">
        <f>IF(J52=0,"",1000000*J52/TrRoad_act!J107)</f>
        <v>13353.80237147138</v>
      </c>
      <c r="K137" s="76">
        <f>IF(K52=0,"",1000000*K52/TrRoad_act!K107)</f>
        <v>11638.071449508632</v>
      </c>
      <c r="L137" s="76">
        <f>IF(L52=0,"",1000000*L52/TrRoad_act!L107)</f>
        <v>10913.53180461619</v>
      </c>
      <c r="M137" s="76">
        <f>IF(M52=0,"",1000000*M52/TrRoad_act!M107)</f>
        <v>9101.1710475536147</v>
      </c>
      <c r="N137" s="76">
        <f>IF(N52=0,"",1000000*N52/TrRoad_act!N107)</f>
        <v>9151.7587307974136</v>
      </c>
      <c r="O137" s="76">
        <f>IF(O52=0,"",1000000*O52/TrRoad_act!O107)</f>
        <v>9761.2808441525594</v>
      </c>
      <c r="P137" s="76">
        <f>IF(P52=0,"",1000000*P52/TrRoad_act!P107)</f>
        <v>10387.79440249943</v>
      </c>
      <c r="Q137" s="76">
        <f>IF(Q52=0,"",1000000*Q52/TrRoad_act!Q107)</f>
        <v>9960.7258670772499</v>
      </c>
    </row>
    <row r="138" spans="1:17" ht="11.45" customHeight="1" x14ac:dyDescent="0.25">
      <c r="A138" s="17" t="s">
        <v>23</v>
      </c>
      <c r="B138" s="75">
        <f>IF(B53=0,"",1000000*B53/TrRoad_act!B108)</f>
        <v>14048.485576968877</v>
      </c>
      <c r="C138" s="75">
        <f>IF(C53=0,"",1000000*C53/TrRoad_act!C108)</f>
        <v>13144.688178455599</v>
      </c>
      <c r="D138" s="75">
        <f>IF(D53=0,"",1000000*D53/TrRoad_act!D108)</f>
        <v>13015.440547582057</v>
      </c>
      <c r="E138" s="75">
        <f>IF(E53=0,"",1000000*E53/TrRoad_act!E108)</f>
        <v>12914.860440952181</v>
      </c>
      <c r="F138" s="75">
        <f>IF(F53=0,"",1000000*F53/TrRoad_act!F108)</f>
        <v>13490.513496908185</v>
      </c>
      <c r="G138" s="75">
        <f>IF(G53=0,"",1000000*G53/TrRoad_act!G108)</f>
        <v>12814.599732770836</v>
      </c>
      <c r="H138" s="75">
        <f>IF(H53=0,"",1000000*H53/TrRoad_act!H108)</f>
        <v>11993.012173100826</v>
      </c>
      <c r="I138" s="75">
        <f>IF(I53=0,"",1000000*I53/TrRoad_act!I108)</f>
        <v>12185.597275750148</v>
      </c>
      <c r="J138" s="75">
        <f>IF(J53=0,"",1000000*J53/TrRoad_act!J108)</f>
        <v>12751.13524690035</v>
      </c>
      <c r="K138" s="75">
        <f>IF(K53=0,"",1000000*K53/TrRoad_act!K108)</f>
        <v>10946.243819156341</v>
      </c>
      <c r="L138" s="75">
        <f>IF(L53=0,"",1000000*L53/TrRoad_act!L108)</f>
        <v>10229.23646274679</v>
      </c>
      <c r="M138" s="75">
        <f>IF(M53=0,"",1000000*M53/TrRoad_act!M108)</f>
        <v>8457.1112719622852</v>
      </c>
      <c r="N138" s="75">
        <f>IF(N53=0,"",1000000*N53/TrRoad_act!N108)</f>
        <v>8553.3586760195558</v>
      </c>
      <c r="O138" s="75">
        <f>IF(O53=0,"",1000000*O53/TrRoad_act!O108)</f>
        <v>9133.1862483806199</v>
      </c>
      <c r="P138" s="75">
        <f>IF(P53=0,"",1000000*P53/TrRoad_act!P108)</f>
        <v>9736.2210833008321</v>
      </c>
      <c r="Q138" s="75">
        <f>IF(Q53=0,"",1000000*Q53/TrRoad_act!Q108)</f>
        <v>9256.0279295928012</v>
      </c>
    </row>
    <row r="139" spans="1:17" ht="11.45" customHeight="1" x14ac:dyDescent="0.25">
      <c r="A139" s="15" t="s">
        <v>22</v>
      </c>
      <c r="B139" s="74">
        <f>IF(B55=0,"",1000000*B55/TrRoad_act!B109)</f>
        <v>62791.247912436651</v>
      </c>
      <c r="C139" s="74">
        <f>IF(C55=0,"",1000000*C55/TrRoad_act!C109)</f>
        <v>63840.462305837405</v>
      </c>
      <c r="D139" s="74">
        <f>IF(D55=0,"",1000000*D55/TrRoad_act!D109)</f>
        <v>54888.129756589995</v>
      </c>
      <c r="E139" s="74">
        <f>IF(E55=0,"",1000000*E55/TrRoad_act!E109)</f>
        <v>52093.169662393811</v>
      </c>
      <c r="F139" s="74">
        <f>IF(F55=0,"",1000000*F55/TrRoad_act!F109)</f>
        <v>51444.917013167564</v>
      </c>
      <c r="G139" s="74">
        <f>IF(G55=0,"",1000000*G55/TrRoad_act!G109)</f>
        <v>49617.030899621408</v>
      </c>
      <c r="H139" s="74">
        <f>IF(H55=0,"",1000000*H55/TrRoad_act!H109)</f>
        <v>53172.291434332445</v>
      </c>
      <c r="I139" s="74">
        <f>IF(I55=0,"",1000000*I55/TrRoad_act!I109)</f>
        <v>58942.960498520217</v>
      </c>
      <c r="J139" s="74">
        <f>IF(J55=0,"",1000000*J55/TrRoad_act!J109)</f>
        <v>55463.450112836923</v>
      </c>
      <c r="K139" s="74">
        <f>IF(K55=0,"",1000000*K55/TrRoad_act!K109)</f>
        <v>62273.064244569468</v>
      </c>
      <c r="L139" s="74">
        <f>IF(L55=0,"",1000000*L55/TrRoad_act!L109)</f>
        <v>57486.641731930657</v>
      </c>
      <c r="M139" s="74">
        <f>IF(M55=0,"",1000000*M55/TrRoad_act!M109)</f>
        <v>47856.957112318742</v>
      </c>
      <c r="N139" s="74">
        <f>IF(N55=0,"",1000000*N55/TrRoad_act!N109)</f>
        <v>48575.302798061093</v>
      </c>
      <c r="O139" s="74">
        <f>IF(O55=0,"",1000000*O55/TrRoad_act!O109)</f>
        <v>51629.477631086658</v>
      </c>
      <c r="P139" s="74">
        <f>IF(P55=0,"",1000000*P55/TrRoad_act!P109)</f>
        <v>57672.356896485435</v>
      </c>
      <c r="Q139" s="74">
        <f>IF(Q55=0,"",1000000*Q55/TrRoad_act!Q109)</f>
        <v>58116.680686867352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0.59700953457366235</v>
      </c>
      <c r="C142" s="56">
        <f t="shared" si="12"/>
        <v>0.5922087449568687</v>
      </c>
      <c r="D142" s="56">
        <f t="shared" si="12"/>
        <v>0.59231627775655005</v>
      </c>
      <c r="E142" s="56">
        <f t="shared" si="12"/>
        <v>0.58823261831918694</v>
      </c>
      <c r="F142" s="56">
        <f t="shared" si="12"/>
        <v>0.57707744345301482</v>
      </c>
      <c r="G142" s="56">
        <f t="shared" si="12"/>
        <v>0.5842039341680898</v>
      </c>
      <c r="H142" s="56">
        <f t="shared" si="12"/>
        <v>0.59135038642846471</v>
      </c>
      <c r="I142" s="56">
        <f t="shared" si="12"/>
        <v>0.56315695961760204</v>
      </c>
      <c r="J142" s="56">
        <f t="shared" si="12"/>
        <v>0.58983395573875252</v>
      </c>
      <c r="K142" s="56">
        <f t="shared" si="12"/>
        <v>0.62507363767688384</v>
      </c>
      <c r="L142" s="56">
        <f t="shared" si="12"/>
        <v>0.64163123322721638</v>
      </c>
      <c r="M142" s="56">
        <f t="shared" si="12"/>
        <v>0.66014057080303257</v>
      </c>
      <c r="N142" s="56">
        <f t="shared" si="12"/>
        <v>0.66252842233116338</v>
      </c>
      <c r="O142" s="56">
        <f t="shared" si="12"/>
        <v>0.65496018104572917</v>
      </c>
      <c r="P142" s="56">
        <f t="shared" si="12"/>
        <v>0.64820916374488435</v>
      </c>
      <c r="Q142" s="56">
        <f t="shared" si="12"/>
        <v>0.64777981811795293</v>
      </c>
    </row>
    <row r="143" spans="1:17" ht="11.45" customHeight="1" x14ac:dyDescent="0.25">
      <c r="A143" s="55" t="s">
        <v>30</v>
      </c>
      <c r="B143" s="54">
        <f t="shared" ref="B143:Q143" si="13">IF(B19=0,0,B19/B$17)</f>
        <v>1.2389244921985185E-3</v>
      </c>
      <c r="C143" s="54">
        <f t="shared" si="13"/>
        <v>1.2708526658429713E-3</v>
      </c>
      <c r="D143" s="54">
        <f t="shared" si="13"/>
        <v>1.2335526523566023E-3</v>
      </c>
      <c r="E143" s="54">
        <f t="shared" si="13"/>
        <v>1.296228962181987E-3</v>
      </c>
      <c r="F143" s="54">
        <f t="shared" si="13"/>
        <v>1.1839940282900379E-3</v>
      </c>
      <c r="G143" s="54">
        <f t="shared" si="13"/>
        <v>1.3576937848677588E-3</v>
      </c>
      <c r="H143" s="54">
        <f t="shared" si="13"/>
        <v>1.2337148820102375E-3</v>
      </c>
      <c r="I143" s="54">
        <f t="shared" si="13"/>
        <v>1.1791819968138E-3</v>
      </c>
      <c r="J143" s="54">
        <f t="shared" si="13"/>
        <v>1.3166703844503052E-3</v>
      </c>
      <c r="K143" s="54">
        <f t="shared" si="13"/>
        <v>1.3296309223151273E-3</v>
      </c>
      <c r="L143" s="54">
        <f t="shared" si="13"/>
        <v>1.227192797149958E-3</v>
      </c>
      <c r="M143" s="54">
        <f t="shared" si="13"/>
        <v>1.2310876943769035E-3</v>
      </c>
      <c r="N143" s="54">
        <f t="shared" si="13"/>
        <v>1.1180666504721488E-3</v>
      </c>
      <c r="O143" s="54">
        <f t="shared" si="13"/>
        <v>1.0882185201303934E-3</v>
      </c>
      <c r="P143" s="54">
        <f t="shared" si="13"/>
        <v>1.1953113684975351E-3</v>
      </c>
      <c r="Q143" s="54">
        <f t="shared" si="13"/>
        <v>1.1368909996302818E-3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0.55442496802849117</v>
      </c>
      <c r="C144" s="50">
        <f t="shared" si="14"/>
        <v>0.55097937873901581</v>
      </c>
      <c r="D144" s="50">
        <f t="shared" si="14"/>
        <v>0.55131346265632553</v>
      </c>
      <c r="E144" s="50">
        <f t="shared" si="14"/>
        <v>0.54601294432765812</v>
      </c>
      <c r="F144" s="50">
        <f t="shared" si="14"/>
        <v>0.53611550810936737</v>
      </c>
      <c r="G144" s="50">
        <f t="shared" si="14"/>
        <v>0.54448379476605735</v>
      </c>
      <c r="H144" s="50">
        <f t="shared" si="14"/>
        <v>0.5524782152554164</v>
      </c>
      <c r="I144" s="50">
        <f t="shared" si="14"/>
        <v>0.52406705763635253</v>
      </c>
      <c r="J144" s="50">
        <f t="shared" si="14"/>
        <v>0.54621291374647574</v>
      </c>
      <c r="K144" s="50">
        <f t="shared" si="14"/>
        <v>0.57801133862757181</v>
      </c>
      <c r="L144" s="50">
        <f t="shared" si="14"/>
        <v>0.59379936158160851</v>
      </c>
      <c r="M144" s="50">
        <f t="shared" si="14"/>
        <v>0.60768211895353663</v>
      </c>
      <c r="N144" s="50">
        <f t="shared" si="14"/>
        <v>0.6088689717205561</v>
      </c>
      <c r="O144" s="50">
        <f t="shared" si="14"/>
        <v>0.59998038312421664</v>
      </c>
      <c r="P144" s="50">
        <f t="shared" si="14"/>
        <v>0.59319776121247114</v>
      </c>
      <c r="Q144" s="50">
        <f t="shared" si="14"/>
        <v>0.58988639647021335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0.46677078327970301</v>
      </c>
      <c r="C145" s="52">
        <f t="shared" si="15"/>
        <v>0.46397060557885406</v>
      </c>
      <c r="D145" s="52">
        <f t="shared" si="15"/>
        <v>0.46533808365501583</v>
      </c>
      <c r="E145" s="52">
        <f t="shared" si="15"/>
        <v>0.45720070123255957</v>
      </c>
      <c r="F145" s="52">
        <f t="shared" si="15"/>
        <v>0.44394428908740141</v>
      </c>
      <c r="G145" s="52">
        <f t="shared" si="15"/>
        <v>0.43620427613470414</v>
      </c>
      <c r="H145" s="52">
        <f t="shared" si="15"/>
        <v>0.44194188384644451</v>
      </c>
      <c r="I145" s="52">
        <f t="shared" si="15"/>
        <v>0.41006244425851868</v>
      </c>
      <c r="J145" s="52">
        <f t="shared" si="15"/>
        <v>0.40752850165660565</v>
      </c>
      <c r="K145" s="52">
        <f t="shared" si="15"/>
        <v>0.40777203725360028</v>
      </c>
      <c r="L145" s="52">
        <f t="shared" si="15"/>
        <v>0.3993299382526031</v>
      </c>
      <c r="M145" s="52">
        <f t="shared" si="15"/>
        <v>0.38748674683000667</v>
      </c>
      <c r="N145" s="52">
        <f t="shared" si="15"/>
        <v>0.37743907856244235</v>
      </c>
      <c r="O145" s="52">
        <f t="shared" si="15"/>
        <v>0.34524437168259037</v>
      </c>
      <c r="P145" s="52">
        <f t="shared" si="15"/>
        <v>0.326441763574015</v>
      </c>
      <c r="Q145" s="52">
        <f t="shared" si="15"/>
        <v>0.28293969520402446</v>
      </c>
    </row>
    <row r="146" spans="1:17" ht="11.45" customHeight="1" x14ac:dyDescent="0.25">
      <c r="A146" s="53" t="s">
        <v>58</v>
      </c>
      <c r="B146" s="52">
        <f t="shared" ref="B146:Q146" si="16">IF(B24=0,0,B24/B$17)</f>
        <v>8.5990291664263654E-2</v>
      </c>
      <c r="C146" s="52">
        <f t="shared" si="16"/>
        <v>8.5430114127111642E-2</v>
      </c>
      <c r="D146" s="52">
        <f t="shared" si="16"/>
        <v>8.4730572617877614E-2</v>
      </c>
      <c r="E146" s="52">
        <f t="shared" si="16"/>
        <v>8.7587788962151858E-2</v>
      </c>
      <c r="F146" s="52">
        <f t="shared" si="16"/>
        <v>9.1015048570558574E-2</v>
      </c>
      <c r="G146" s="52">
        <f t="shared" si="16"/>
        <v>0.10692516704815744</v>
      </c>
      <c r="H146" s="52">
        <f t="shared" si="16"/>
        <v>0.10829012248407406</v>
      </c>
      <c r="I146" s="52">
        <f t="shared" si="16"/>
        <v>0.11377322187410319</v>
      </c>
      <c r="J146" s="52">
        <f t="shared" si="16"/>
        <v>0.13844050327534324</v>
      </c>
      <c r="K146" s="52">
        <f t="shared" si="16"/>
        <v>0.16997157055782064</v>
      </c>
      <c r="L146" s="52">
        <f t="shared" si="16"/>
        <v>0.19418007897080819</v>
      </c>
      <c r="M146" s="52">
        <f t="shared" si="16"/>
        <v>0.21979932026049107</v>
      </c>
      <c r="N146" s="52">
        <f t="shared" si="16"/>
        <v>0.23092095996880982</v>
      </c>
      <c r="O146" s="52">
        <f t="shared" si="16"/>
        <v>0.25423296383609595</v>
      </c>
      <c r="P146" s="52">
        <f t="shared" si="16"/>
        <v>0.26593181471893795</v>
      </c>
      <c r="Q146" s="52">
        <f t="shared" si="16"/>
        <v>0.30604731458958262</v>
      </c>
    </row>
    <row r="147" spans="1:17" ht="11.45" customHeight="1" x14ac:dyDescent="0.25">
      <c r="A147" s="53" t="s">
        <v>57</v>
      </c>
      <c r="B147" s="52">
        <f t="shared" ref="B147:Q147" si="17">IF(B26=0,0,B26/B$17)</f>
        <v>1.6638930845245857E-3</v>
      </c>
      <c r="C147" s="52">
        <f t="shared" si="17"/>
        <v>1.578659033050149E-3</v>
      </c>
      <c r="D147" s="52">
        <f t="shared" si="17"/>
        <v>1.244806383432094E-3</v>
      </c>
      <c r="E147" s="52">
        <f t="shared" si="17"/>
        <v>1.2244541329466574E-3</v>
      </c>
      <c r="F147" s="52">
        <f t="shared" si="17"/>
        <v>1.1561704514072848E-3</v>
      </c>
      <c r="G147" s="52">
        <f t="shared" si="17"/>
        <v>1.3543515831957815E-3</v>
      </c>
      <c r="H147" s="52">
        <f t="shared" si="17"/>
        <v>2.2462089248978267E-3</v>
      </c>
      <c r="I147" s="52">
        <f t="shared" si="17"/>
        <v>2.3139150373056047E-4</v>
      </c>
      <c r="J147" s="52">
        <f t="shared" si="17"/>
        <v>2.4390881452679035E-4</v>
      </c>
      <c r="K147" s="52">
        <f t="shared" si="17"/>
        <v>2.6773081615078762E-4</v>
      </c>
      <c r="L147" s="52">
        <f t="shared" si="17"/>
        <v>2.8703597312914621E-4</v>
      </c>
      <c r="M147" s="52">
        <f t="shared" si="17"/>
        <v>3.1374532468265445E-4</v>
      </c>
      <c r="N147" s="52">
        <f t="shared" si="17"/>
        <v>3.2228750773207095E-4</v>
      </c>
      <c r="O147" s="52">
        <f t="shared" si="17"/>
        <v>3.1761908748569658E-4</v>
      </c>
      <c r="P147" s="52">
        <f t="shared" si="17"/>
        <v>6.0879952607202734E-4</v>
      </c>
      <c r="Q147" s="52">
        <f t="shared" si="17"/>
        <v>6.0841370909100133E-4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0</v>
      </c>
      <c r="M148" s="52">
        <f t="shared" si="18"/>
        <v>0</v>
      </c>
      <c r="N148" s="52">
        <f t="shared" si="18"/>
        <v>0</v>
      </c>
      <c r="O148" s="52">
        <f t="shared" si="18"/>
        <v>0</v>
      </c>
      <c r="P148" s="52">
        <f t="shared" si="18"/>
        <v>6.5165904150765329E-6</v>
      </c>
      <c r="Q148" s="52">
        <f t="shared" si="18"/>
        <v>6.5138312051127043E-6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0</v>
      </c>
      <c r="P149" s="52">
        <f t="shared" si="19"/>
        <v>4.3822905965832675E-6</v>
      </c>
      <c r="Q149" s="52">
        <f t="shared" si="19"/>
        <v>1.7113970587264494E-5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2.3083850679415592E-6</v>
      </c>
      <c r="M150" s="52">
        <f t="shared" si="20"/>
        <v>8.2306538356162731E-5</v>
      </c>
      <c r="N150" s="52">
        <f t="shared" si="20"/>
        <v>1.8664568157172081E-4</v>
      </c>
      <c r="O150" s="52">
        <f t="shared" si="20"/>
        <v>1.8542851804469158E-4</v>
      </c>
      <c r="P150" s="52">
        <f t="shared" si="20"/>
        <v>2.0448451243466786E-4</v>
      </c>
      <c r="Q150" s="52">
        <f t="shared" si="20"/>
        <v>2.6734516572297066E-4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4.1345642052972587E-2</v>
      </c>
      <c r="C151" s="50">
        <f t="shared" si="21"/>
        <v>3.9958513552009807E-2</v>
      </c>
      <c r="D151" s="50">
        <f t="shared" si="21"/>
        <v>3.9769262447867819E-2</v>
      </c>
      <c r="E151" s="50">
        <f t="shared" si="21"/>
        <v>4.0923445029346889E-2</v>
      </c>
      <c r="F151" s="50">
        <f t="shared" si="21"/>
        <v>3.9777941315357453E-2</v>
      </c>
      <c r="G151" s="50">
        <f t="shared" si="21"/>
        <v>3.8362445617164759E-2</v>
      </c>
      <c r="H151" s="50">
        <f t="shared" si="21"/>
        <v>3.7638456291038097E-2</v>
      </c>
      <c r="I151" s="50">
        <f t="shared" si="21"/>
        <v>3.7910719984435716E-2</v>
      </c>
      <c r="J151" s="50">
        <f t="shared" si="21"/>
        <v>4.2304371607826519E-2</v>
      </c>
      <c r="K151" s="50">
        <f t="shared" si="21"/>
        <v>4.5732668126997021E-2</v>
      </c>
      <c r="L151" s="50">
        <f t="shared" si="21"/>
        <v>4.6604678848458023E-2</v>
      </c>
      <c r="M151" s="50">
        <f t="shared" si="21"/>
        <v>5.1227364155119005E-2</v>
      </c>
      <c r="N151" s="50">
        <f t="shared" si="21"/>
        <v>5.2541383960135274E-2</v>
      </c>
      <c r="O151" s="50">
        <f t="shared" si="21"/>
        <v>5.3891579401382096E-2</v>
      </c>
      <c r="P151" s="50">
        <f t="shared" si="21"/>
        <v>5.3816091163915683E-2</v>
      </c>
      <c r="Q151" s="50">
        <f t="shared" si="21"/>
        <v>5.6756530648109267E-2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2.3302108034554438E-4</v>
      </c>
      <c r="C152" s="52">
        <f t="shared" si="22"/>
        <v>2.0508163620834496E-4</v>
      </c>
      <c r="D152" s="52">
        <f t="shared" si="22"/>
        <v>1.8353112405427137E-4</v>
      </c>
      <c r="E152" s="52">
        <f t="shared" si="22"/>
        <v>1.6328356684221346E-4</v>
      </c>
      <c r="F152" s="52">
        <f t="shared" si="22"/>
        <v>1.3633419883499163E-4</v>
      </c>
      <c r="G152" s="52">
        <f t="shared" si="22"/>
        <v>1.1177608411600276E-4</v>
      </c>
      <c r="H152" s="52">
        <f t="shared" si="22"/>
        <v>8.9961243109131785E-5</v>
      </c>
      <c r="I152" s="52">
        <f t="shared" si="22"/>
        <v>7.6558318821366979E-5</v>
      </c>
      <c r="J152" s="52">
        <f t="shared" si="22"/>
        <v>7.0107761701731797E-5</v>
      </c>
      <c r="K152" s="52">
        <f t="shared" si="22"/>
        <v>6.4038384503613111E-5</v>
      </c>
      <c r="L152" s="52">
        <f t="shared" si="22"/>
        <v>5.3551576530491685E-5</v>
      </c>
      <c r="M152" s="52">
        <f t="shared" si="22"/>
        <v>4.6613166532689076E-5</v>
      </c>
      <c r="N152" s="52">
        <f t="shared" si="22"/>
        <v>3.6116009690498103E-5</v>
      </c>
      <c r="O152" s="52">
        <f t="shared" si="22"/>
        <v>3.5853924248174221E-5</v>
      </c>
      <c r="P152" s="52">
        <f t="shared" si="22"/>
        <v>3.4395688694277122E-5</v>
      </c>
      <c r="Q152" s="52">
        <f t="shared" si="22"/>
        <v>2.9821651708737751E-5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4.1112620972627044E-2</v>
      </c>
      <c r="C153" s="52">
        <f t="shared" si="23"/>
        <v>3.9751526292379422E-2</v>
      </c>
      <c r="D153" s="52">
        <f t="shared" si="23"/>
        <v>3.9583810577227013E-2</v>
      </c>
      <c r="E153" s="52">
        <f t="shared" si="23"/>
        <v>4.0758216552597704E-2</v>
      </c>
      <c r="F153" s="52">
        <f t="shared" si="23"/>
        <v>3.9639718541585357E-2</v>
      </c>
      <c r="G153" s="52">
        <f t="shared" si="23"/>
        <v>3.8248853690020346E-2</v>
      </c>
      <c r="H153" s="52">
        <f t="shared" si="23"/>
        <v>3.7546764558732876E-2</v>
      </c>
      <c r="I153" s="52">
        <f t="shared" si="23"/>
        <v>3.7832463669146867E-2</v>
      </c>
      <c r="J153" s="52">
        <f t="shared" si="23"/>
        <v>4.2229261615161336E-2</v>
      </c>
      <c r="K153" s="52">
        <f t="shared" si="23"/>
        <v>4.5663071780701912E-2</v>
      </c>
      <c r="L153" s="52">
        <f t="shared" si="23"/>
        <v>4.6545219009726996E-2</v>
      </c>
      <c r="M153" s="52">
        <f t="shared" si="23"/>
        <v>5.1174184778729238E-2</v>
      </c>
      <c r="N153" s="52">
        <f t="shared" si="23"/>
        <v>5.249849555440457E-2</v>
      </c>
      <c r="O153" s="52">
        <f t="shared" si="23"/>
        <v>5.3848921030802993E-2</v>
      </c>
      <c r="P153" s="52">
        <f t="shared" si="23"/>
        <v>5.3775087410323573E-2</v>
      </c>
      <c r="Q153" s="52">
        <f t="shared" si="23"/>
        <v>5.6720025021961933E-2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1.9056234220368509E-6</v>
      </c>
      <c r="D154" s="52">
        <f t="shared" si="24"/>
        <v>1.9207465865364009E-6</v>
      </c>
      <c r="E154" s="52">
        <f t="shared" si="24"/>
        <v>1.944909906973926E-6</v>
      </c>
      <c r="F154" s="52">
        <f t="shared" si="24"/>
        <v>1.8885749371049927E-6</v>
      </c>
      <c r="G154" s="52">
        <f t="shared" si="24"/>
        <v>1.8158430284037635E-6</v>
      </c>
      <c r="H154" s="52">
        <f t="shared" si="24"/>
        <v>1.7304891960905777E-6</v>
      </c>
      <c r="I154" s="52">
        <f t="shared" si="24"/>
        <v>1.6979964674806269E-6</v>
      </c>
      <c r="J154" s="52">
        <f t="shared" si="24"/>
        <v>1.8418273378223145E-6</v>
      </c>
      <c r="K154" s="52">
        <f t="shared" si="24"/>
        <v>2.0746031215753791E-6</v>
      </c>
      <c r="L154" s="52">
        <f t="shared" si="24"/>
        <v>2.2357976534164312E-6</v>
      </c>
      <c r="M154" s="52">
        <f t="shared" si="24"/>
        <v>2.5359905068868566E-6</v>
      </c>
      <c r="N154" s="52">
        <f t="shared" si="24"/>
        <v>2.62157756696532E-6</v>
      </c>
      <c r="O154" s="52">
        <f t="shared" si="24"/>
        <v>2.690008666377038E-6</v>
      </c>
      <c r="P154" s="52">
        <f t="shared" si="24"/>
        <v>2.667359616707052E-6</v>
      </c>
      <c r="Q154" s="52">
        <f t="shared" si="24"/>
        <v>2.7329987421749837E-6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0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3.1604036256320015E-6</v>
      </c>
      <c r="K156" s="52">
        <f t="shared" si="26"/>
        <v>3.4833586699209686E-6</v>
      </c>
      <c r="L156" s="52">
        <f t="shared" si="26"/>
        <v>3.6724645471210086E-6</v>
      </c>
      <c r="M156" s="52">
        <f t="shared" si="26"/>
        <v>4.0302193501924629E-6</v>
      </c>
      <c r="N156" s="52">
        <f t="shared" si="26"/>
        <v>4.1508184732400514E-6</v>
      </c>
      <c r="O156" s="52">
        <f t="shared" si="26"/>
        <v>4.1144376645510773E-6</v>
      </c>
      <c r="P156" s="52">
        <f t="shared" si="26"/>
        <v>3.9407052811274905E-6</v>
      </c>
      <c r="Q156" s="52">
        <f t="shared" si="26"/>
        <v>3.9509756964193574E-6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0.40299046542633754</v>
      </c>
      <c r="C157" s="56">
        <f t="shared" si="27"/>
        <v>0.4077912550431313</v>
      </c>
      <c r="D157" s="56">
        <f t="shared" si="27"/>
        <v>0.4076837222434499</v>
      </c>
      <c r="E157" s="56">
        <f t="shared" si="27"/>
        <v>0.411767381680813</v>
      </c>
      <c r="F157" s="56">
        <f t="shared" si="27"/>
        <v>0.42292255654698513</v>
      </c>
      <c r="G157" s="56">
        <f t="shared" si="27"/>
        <v>0.41579606583191037</v>
      </c>
      <c r="H157" s="56">
        <f t="shared" si="27"/>
        <v>0.40864961357153518</v>
      </c>
      <c r="I157" s="56">
        <f t="shared" si="27"/>
        <v>0.43684304038239785</v>
      </c>
      <c r="J157" s="56">
        <f t="shared" si="27"/>
        <v>0.41016604426124748</v>
      </c>
      <c r="K157" s="56">
        <f t="shared" si="27"/>
        <v>0.3749263623231161</v>
      </c>
      <c r="L157" s="56">
        <f t="shared" si="27"/>
        <v>0.35836876677278362</v>
      </c>
      <c r="M157" s="56">
        <f t="shared" si="27"/>
        <v>0.33985942919696743</v>
      </c>
      <c r="N157" s="56">
        <f t="shared" si="27"/>
        <v>0.33747157766883651</v>
      </c>
      <c r="O157" s="56">
        <f t="shared" si="27"/>
        <v>0.34503981895427088</v>
      </c>
      <c r="P157" s="56">
        <f t="shared" si="27"/>
        <v>0.35179083625511565</v>
      </c>
      <c r="Q157" s="56">
        <f t="shared" si="27"/>
        <v>0.35222018188204701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0.11600503256919741</v>
      </c>
      <c r="C158" s="54">
        <f t="shared" si="28"/>
        <v>0.11530544464809711</v>
      </c>
      <c r="D158" s="54">
        <f t="shared" si="28"/>
        <v>0.11898242845758716</v>
      </c>
      <c r="E158" s="54">
        <f t="shared" si="28"/>
        <v>0.12351425237706508</v>
      </c>
      <c r="F158" s="54">
        <f t="shared" si="28"/>
        <v>0.12484944358327332</v>
      </c>
      <c r="G158" s="54">
        <f t="shared" si="28"/>
        <v>0.12299549018416994</v>
      </c>
      <c r="H158" s="54">
        <f t="shared" si="28"/>
        <v>0.12186111916362086</v>
      </c>
      <c r="I158" s="54">
        <f t="shared" si="28"/>
        <v>0.12246103031047978</v>
      </c>
      <c r="J158" s="54">
        <f t="shared" si="28"/>
        <v>0.12490178295544788</v>
      </c>
      <c r="K158" s="54">
        <f t="shared" si="28"/>
        <v>0.12885362391716562</v>
      </c>
      <c r="L158" s="54">
        <f t="shared" si="28"/>
        <v>0.1252403000080532</v>
      </c>
      <c r="M158" s="54">
        <f t="shared" si="28"/>
        <v>0.13430222058299701</v>
      </c>
      <c r="N158" s="54">
        <f t="shared" si="28"/>
        <v>0.12885485685685763</v>
      </c>
      <c r="O158" s="54">
        <f t="shared" si="28"/>
        <v>0.13059858552190584</v>
      </c>
      <c r="P158" s="54">
        <f t="shared" si="28"/>
        <v>0.12168368857851181</v>
      </c>
      <c r="Q158" s="54">
        <f t="shared" si="28"/>
        <v>0.11796734441482123</v>
      </c>
    </row>
    <row r="159" spans="1:17" ht="11.45" customHeight="1" x14ac:dyDescent="0.25">
      <c r="A159" s="53" t="s">
        <v>59</v>
      </c>
      <c r="B159" s="52">
        <f t="shared" ref="B159:Q159" si="29">IF(B44=0,0,B44/B$17)</f>
        <v>1.1739200518567844E-3</v>
      </c>
      <c r="C159" s="52">
        <f t="shared" si="29"/>
        <v>1.0227455078764692E-3</v>
      </c>
      <c r="D159" s="52">
        <f t="shared" si="29"/>
        <v>9.2746376865651334E-4</v>
      </c>
      <c r="E159" s="52">
        <f t="shared" si="29"/>
        <v>8.1697777512359647E-4</v>
      </c>
      <c r="F159" s="52">
        <f t="shared" si="29"/>
        <v>6.6667626861304278E-4</v>
      </c>
      <c r="G159" s="52">
        <f t="shared" si="29"/>
        <v>4.7711961665941702E-4</v>
      </c>
      <c r="H159" s="52">
        <f t="shared" si="29"/>
        <v>3.3645605108812462E-4</v>
      </c>
      <c r="I159" s="52">
        <f t="shared" si="29"/>
        <v>2.498751745811509E-4</v>
      </c>
      <c r="J159" s="52">
        <f t="shared" si="29"/>
        <v>2.3509847655823189E-4</v>
      </c>
      <c r="K159" s="52">
        <f t="shared" si="29"/>
        <v>2.3376398571689632E-4</v>
      </c>
      <c r="L159" s="52">
        <f t="shared" si="29"/>
        <v>2.0740011202649317E-4</v>
      </c>
      <c r="M159" s="52">
        <f t="shared" si="29"/>
        <v>1.9257117681548301E-4</v>
      </c>
      <c r="N159" s="52">
        <f t="shared" si="29"/>
        <v>1.6228457050152594E-4</v>
      </c>
      <c r="O159" s="52">
        <f t="shared" si="29"/>
        <v>1.5328770915227902E-4</v>
      </c>
      <c r="P159" s="52">
        <f t="shared" si="29"/>
        <v>1.3393171034993055E-4</v>
      </c>
      <c r="Q159" s="52">
        <f t="shared" si="29"/>
        <v>1.1668911668085048E-4</v>
      </c>
    </row>
    <row r="160" spans="1:17" ht="11.45" customHeight="1" x14ac:dyDescent="0.25">
      <c r="A160" s="53" t="s">
        <v>58</v>
      </c>
      <c r="B160" s="52">
        <f t="shared" ref="B160:Q160" si="30">IF(B46=0,0,B46/B$17)</f>
        <v>0.11483111251734063</v>
      </c>
      <c r="C160" s="52">
        <f t="shared" si="30"/>
        <v>0.11428269914022064</v>
      </c>
      <c r="D160" s="52">
        <f t="shared" si="30"/>
        <v>0.11805496468893065</v>
      </c>
      <c r="E160" s="52">
        <f t="shared" si="30"/>
        <v>0.12269727460194148</v>
      </c>
      <c r="F160" s="52">
        <f t="shared" si="30"/>
        <v>0.12418276731466027</v>
      </c>
      <c r="G160" s="52">
        <f t="shared" si="30"/>
        <v>0.12251837056751053</v>
      </c>
      <c r="H160" s="52">
        <f t="shared" si="30"/>
        <v>0.12152466311253272</v>
      </c>
      <c r="I160" s="52">
        <f t="shared" si="30"/>
        <v>0.12221115513589863</v>
      </c>
      <c r="J160" s="52">
        <f t="shared" si="30"/>
        <v>0.12466668447888965</v>
      </c>
      <c r="K160" s="52">
        <f t="shared" si="30"/>
        <v>0.12861985993144873</v>
      </c>
      <c r="L160" s="52">
        <f t="shared" si="30"/>
        <v>0.1250328998960267</v>
      </c>
      <c r="M160" s="52">
        <f t="shared" si="30"/>
        <v>0.13410398562676373</v>
      </c>
      <c r="N160" s="52">
        <f t="shared" si="30"/>
        <v>0.12867933674609716</v>
      </c>
      <c r="O160" s="52">
        <f t="shared" si="30"/>
        <v>0.13043088111603451</v>
      </c>
      <c r="P160" s="52">
        <f t="shared" si="30"/>
        <v>0.12153355970132221</v>
      </c>
      <c r="Q160" s="52">
        <f t="shared" si="30"/>
        <v>0.11783094269507625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6.168382644044998E-7</v>
      </c>
      <c r="P161" s="52">
        <f t="shared" si="31"/>
        <v>1.1815201052918738E-6</v>
      </c>
      <c r="Q161" s="52">
        <f t="shared" si="31"/>
        <v>1.1697188851399944E-6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5.6637794177913033E-6</v>
      </c>
      <c r="N163" s="52">
        <f t="shared" si="33"/>
        <v>1.3235540258948174E-5</v>
      </c>
      <c r="O163" s="52">
        <f t="shared" si="33"/>
        <v>1.3799858454655322E-5</v>
      </c>
      <c r="P163" s="52">
        <f t="shared" si="33"/>
        <v>1.5015646734380254E-5</v>
      </c>
      <c r="Q163" s="52">
        <f t="shared" si="33"/>
        <v>1.8542884178978558E-5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0.28698543285714012</v>
      </c>
      <c r="C164" s="50">
        <f t="shared" si="34"/>
        <v>0.29248581039503418</v>
      </c>
      <c r="D164" s="50">
        <f t="shared" si="34"/>
        <v>0.28870129378586273</v>
      </c>
      <c r="E164" s="50">
        <f t="shared" si="34"/>
        <v>0.28825312930374797</v>
      </c>
      <c r="F164" s="50">
        <f t="shared" si="34"/>
        <v>0.29807311296371186</v>
      </c>
      <c r="G164" s="50">
        <f t="shared" si="34"/>
        <v>0.29280057564774042</v>
      </c>
      <c r="H164" s="50">
        <f t="shared" si="34"/>
        <v>0.28678849440791437</v>
      </c>
      <c r="I164" s="50">
        <f t="shared" si="34"/>
        <v>0.31438201007191813</v>
      </c>
      <c r="J164" s="50">
        <f t="shared" si="34"/>
        <v>0.28526426130579957</v>
      </c>
      <c r="K164" s="50">
        <f t="shared" si="34"/>
        <v>0.24607273840595051</v>
      </c>
      <c r="L164" s="50">
        <f t="shared" si="34"/>
        <v>0.23312846676473042</v>
      </c>
      <c r="M164" s="50">
        <f t="shared" si="34"/>
        <v>0.20555720861397045</v>
      </c>
      <c r="N164" s="50">
        <f t="shared" si="34"/>
        <v>0.20861672081197888</v>
      </c>
      <c r="O164" s="50">
        <f t="shared" si="34"/>
        <v>0.21444123343236499</v>
      </c>
      <c r="P164" s="50">
        <f t="shared" si="34"/>
        <v>0.23010714767660384</v>
      </c>
      <c r="Q164" s="50">
        <f t="shared" si="34"/>
        <v>0.23425283746722581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0.26815553153120952</v>
      </c>
      <c r="C165" s="48">
        <f t="shared" si="35"/>
        <v>0.27301010385642943</v>
      </c>
      <c r="D165" s="48">
        <f t="shared" si="35"/>
        <v>0.27148001937617172</v>
      </c>
      <c r="E165" s="48">
        <f t="shared" si="35"/>
        <v>0.27186283741159728</v>
      </c>
      <c r="F165" s="48">
        <f t="shared" si="35"/>
        <v>0.28026013625169138</v>
      </c>
      <c r="G165" s="48">
        <f t="shared" si="35"/>
        <v>0.27624423198349807</v>
      </c>
      <c r="H165" s="48">
        <f t="shared" si="35"/>
        <v>0.26997573719891005</v>
      </c>
      <c r="I165" s="48">
        <f t="shared" si="35"/>
        <v>0.29522863363476209</v>
      </c>
      <c r="J165" s="48">
        <f t="shared" si="35"/>
        <v>0.26854667036890378</v>
      </c>
      <c r="K165" s="48">
        <f t="shared" si="35"/>
        <v>0.22832527616090961</v>
      </c>
      <c r="L165" s="48">
        <f t="shared" si="35"/>
        <v>0.21534687485389084</v>
      </c>
      <c r="M165" s="48">
        <f t="shared" si="35"/>
        <v>0.18788820050115032</v>
      </c>
      <c r="N165" s="48">
        <f t="shared" si="35"/>
        <v>0.19206079345498914</v>
      </c>
      <c r="O165" s="48">
        <f t="shared" si="35"/>
        <v>0.19767740355228977</v>
      </c>
      <c r="P165" s="48">
        <f t="shared" si="35"/>
        <v>0.21274214981937378</v>
      </c>
      <c r="Q165" s="48">
        <f t="shared" si="35"/>
        <v>0.2145404870976145</v>
      </c>
    </row>
    <row r="166" spans="1:17" ht="11.45" customHeight="1" x14ac:dyDescent="0.25">
      <c r="A166" s="47" t="s">
        <v>22</v>
      </c>
      <c r="B166" s="46">
        <f t="shared" ref="B166:Q166" si="36">IF(B55=0,0,B55/B$17)</f>
        <v>1.8829901325930619E-2</v>
      </c>
      <c r="C166" s="46">
        <f t="shared" si="36"/>
        <v>1.9475706538604726E-2</v>
      </c>
      <c r="D166" s="46">
        <f t="shared" si="36"/>
        <v>1.722127440969104E-2</v>
      </c>
      <c r="E166" s="46">
        <f t="shared" si="36"/>
        <v>1.6390291892150691E-2</v>
      </c>
      <c r="F166" s="46">
        <f t="shared" si="36"/>
        <v>1.7812976712020451E-2</v>
      </c>
      <c r="G166" s="46">
        <f t="shared" si="36"/>
        <v>1.6556343664242325E-2</v>
      </c>
      <c r="H166" s="46">
        <f t="shared" si="36"/>
        <v>1.6812757209004374E-2</v>
      </c>
      <c r="I166" s="46">
        <f t="shared" si="36"/>
        <v>1.9153376437156023E-2</v>
      </c>
      <c r="J166" s="46">
        <f t="shared" si="36"/>
        <v>1.6717590936895791E-2</v>
      </c>
      <c r="K166" s="46">
        <f t="shared" si="36"/>
        <v>1.774746224504091E-2</v>
      </c>
      <c r="L166" s="46">
        <f t="shared" si="36"/>
        <v>1.7781591910839604E-2</v>
      </c>
      <c r="M166" s="46">
        <f t="shared" si="36"/>
        <v>1.7669008112820132E-2</v>
      </c>
      <c r="N166" s="46">
        <f t="shared" si="36"/>
        <v>1.6555927356989762E-2</v>
      </c>
      <c r="O166" s="46">
        <f t="shared" si="36"/>
        <v>1.6763829880075215E-2</v>
      </c>
      <c r="P166" s="46">
        <f t="shared" si="36"/>
        <v>1.7364997857230058E-2</v>
      </c>
      <c r="Q166" s="46">
        <f t="shared" si="36"/>
        <v>1.9712350369611317E-2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10186.473553451957</v>
      </c>
      <c r="C4" s="104">
        <f t="shared" ref="C4:Q4" si="0">C5+C9+C10+C15</f>
        <v>10651.252803382404</v>
      </c>
      <c r="D4" s="104">
        <f t="shared" si="0"/>
        <v>10855.984354061977</v>
      </c>
      <c r="E4" s="104">
        <f t="shared" si="0"/>
        <v>11042.355128601277</v>
      </c>
      <c r="F4" s="104">
        <f t="shared" si="0"/>
        <v>11704.640795650872</v>
      </c>
      <c r="G4" s="104">
        <f t="shared" si="0"/>
        <v>12522.531808954263</v>
      </c>
      <c r="H4" s="104">
        <f t="shared" si="0"/>
        <v>13525.892284423251</v>
      </c>
      <c r="I4" s="104">
        <f t="shared" si="0"/>
        <v>14173.049103705216</v>
      </c>
      <c r="J4" s="104">
        <f t="shared" si="0"/>
        <v>13358.362722035976</v>
      </c>
      <c r="K4" s="104">
        <f t="shared" si="0"/>
        <v>12077.986258181772</v>
      </c>
      <c r="L4" s="104">
        <f t="shared" si="0"/>
        <v>11442.9934987751</v>
      </c>
      <c r="M4" s="104">
        <f t="shared" si="0"/>
        <v>10556.940539684991</v>
      </c>
      <c r="N4" s="104">
        <f t="shared" si="0"/>
        <v>10273.496433608942</v>
      </c>
      <c r="O4" s="104">
        <f t="shared" si="0"/>
        <v>10386.693768383391</v>
      </c>
      <c r="P4" s="104">
        <f t="shared" si="0"/>
        <v>10852.716728504483</v>
      </c>
      <c r="Q4" s="104">
        <f t="shared" si="0"/>
        <v>10893.115164200684</v>
      </c>
    </row>
    <row r="5" spans="1:17" ht="11.45" customHeight="1" x14ac:dyDescent="0.25">
      <c r="A5" s="95" t="s">
        <v>91</v>
      </c>
      <c r="B5" s="75">
        <f>SUM(B6:B8)</f>
        <v>10186.473553451957</v>
      </c>
      <c r="C5" s="75">
        <f t="shared" ref="C5:Q5" si="1">SUM(C6:C8)</f>
        <v>10651.252803382404</v>
      </c>
      <c r="D5" s="75">
        <f t="shared" si="1"/>
        <v>10855.984354061977</v>
      </c>
      <c r="E5" s="75">
        <f t="shared" si="1"/>
        <v>11042.355128601277</v>
      </c>
      <c r="F5" s="75">
        <f t="shared" si="1"/>
        <v>11704.640795650872</v>
      </c>
      <c r="G5" s="75">
        <f t="shared" si="1"/>
        <v>12522.531808954263</v>
      </c>
      <c r="H5" s="75">
        <f t="shared" si="1"/>
        <v>13525.892284423251</v>
      </c>
      <c r="I5" s="75">
        <f t="shared" si="1"/>
        <v>14173.049103705216</v>
      </c>
      <c r="J5" s="75">
        <f t="shared" si="1"/>
        <v>13358.362722035976</v>
      </c>
      <c r="K5" s="75">
        <f t="shared" si="1"/>
        <v>12077.986258181772</v>
      </c>
      <c r="L5" s="75">
        <f t="shared" si="1"/>
        <v>11442.9934987751</v>
      </c>
      <c r="M5" s="75">
        <f t="shared" si="1"/>
        <v>10556.940539684991</v>
      </c>
      <c r="N5" s="75">
        <f t="shared" si="1"/>
        <v>10273.496433608942</v>
      </c>
      <c r="O5" s="75">
        <f t="shared" si="1"/>
        <v>10386.693768383391</v>
      </c>
      <c r="P5" s="75">
        <f t="shared" si="1"/>
        <v>10852.660628304287</v>
      </c>
      <c r="Q5" s="75">
        <f t="shared" si="1"/>
        <v>10893.05906527035</v>
      </c>
    </row>
    <row r="6" spans="1:17" ht="11.45" customHeight="1" x14ac:dyDescent="0.25">
      <c r="A6" s="17" t="s">
        <v>90</v>
      </c>
      <c r="B6" s="75">
        <v>14.889559768732918</v>
      </c>
      <c r="C6" s="75">
        <v>14.786128168272002</v>
      </c>
      <c r="D6" s="75">
        <v>11.887626038760001</v>
      </c>
      <c r="E6" s="75">
        <v>11.887995900672001</v>
      </c>
      <c r="F6" s="75">
        <v>11.887943063256001</v>
      </c>
      <c r="G6" s="75">
        <v>14.89154893488301</v>
      </c>
      <c r="H6" s="75">
        <v>26.683846153488005</v>
      </c>
      <c r="I6" s="75">
        <v>2.9042878265640004</v>
      </c>
      <c r="J6" s="75">
        <v>2.9077222586040006</v>
      </c>
      <c r="K6" s="75">
        <v>2.9063484857880004</v>
      </c>
      <c r="L6" s="75">
        <v>2.9656716556623492</v>
      </c>
      <c r="M6" s="75">
        <v>2.965089030732905</v>
      </c>
      <c r="N6" s="75">
        <v>2.9656204843972067</v>
      </c>
      <c r="O6" s="75">
        <v>2.9657134377522945</v>
      </c>
      <c r="P6" s="75">
        <v>5.9322820519826758</v>
      </c>
      <c r="Q6" s="75">
        <v>5.9314447381110869</v>
      </c>
    </row>
    <row r="7" spans="1:17" ht="11.45" customHeight="1" x14ac:dyDescent="0.25">
      <c r="A7" s="17" t="s">
        <v>89</v>
      </c>
      <c r="B7" s="75">
        <v>4613.3754987449438</v>
      </c>
      <c r="C7" s="75">
        <v>4792.5773224199638</v>
      </c>
      <c r="D7" s="75">
        <v>4897.5495781045684</v>
      </c>
      <c r="E7" s="75">
        <v>4891.5294995924278</v>
      </c>
      <c r="F7" s="75">
        <v>5027.4509967518761</v>
      </c>
      <c r="G7" s="75">
        <v>5283.8942049766847</v>
      </c>
      <c r="H7" s="75">
        <v>5781.3650266874047</v>
      </c>
      <c r="I7" s="75">
        <v>5620.9723608265922</v>
      </c>
      <c r="J7" s="75">
        <v>5265.356978987028</v>
      </c>
      <c r="K7" s="75">
        <v>4777.2227202610675</v>
      </c>
      <c r="L7" s="75">
        <v>4424.8801260006494</v>
      </c>
      <c r="M7" s="75">
        <v>3936.7145308049112</v>
      </c>
      <c r="N7" s="75">
        <v>3714.1842219377686</v>
      </c>
      <c r="O7" s="75">
        <v>3436.0857122595476</v>
      </c>
      <c r="P7" s="75">
        <v>3414.4639830873548</v>
      </c>
      <c r="Q7" s="75">
        <v>2954.0964575536236</v>
      </c>
    </row>
    <row r="8" spans="1:17" ht="11.45" customHeight="1" x14ac:dyDescent="0.25">
      <c r="A8" s="17" t="s">
        <v>88</v>
      </c>
      <c r="B8" s="75">
        <v>5558.2084949382788</v>
      </c>
      <c r="C8" s="75">
        <v>5843.8893527941682</v>
      </c>
      <c r="D8" s="75">
        <v>5946.5471499186488</v>
      </c>
      <c r="E8" s="75">
        <v>6138.9376331081767</v>
      </c>
      <c r="F8" s="75">
        <v>6665.3018558357398</v>
      </c>
      <c r="G8" s="75">
        <v>7223.7460550426968</v>
      </c>
      <c r="H8" s="75">
        <v>7717.8434115823575</v>
      </c>
      <c r="I8" s="75">
        <v>8549.1724550520594</v>
      </c>
      <c r="J8" s="75">
        <v>8090.098020790344</v>
      </c>
      <c r="K8" s="75">
        <v>7297.8571894349161</v>
      </c>
      <c r="L8" s="75">
        <v>7015.1477011187899</v>
      </c>
      <c r="M8" s="75">
        <v>6617.2609198493474</v>
      </c>
      <c r="N8" s="75">
        <v>6556.3465911867752</v>
      </c>
      <c r="O8" s="75">
        <v>6947.6423426860911</v>
      </c>
      <c r="P8" s="75">
        <v>7432.2643631649498</v>
      </c>
      <c r="Q8" s="75">
        <v>7933.0311629786147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5.6100200196327818E-2</v>
      </c>
      <c r="Q9" s="75">
        <v>5.6098930334676028E-2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10186.473553451955</v>
      </c>
      <c r="C17" s="71">
        <f t="shared" si="3"/>
        <v>10651.252803382406</v>
      </c>
      <c r="D17" s="71">
        <f t="shared" si="3"/>
        <v>10855.984354061977</v>
      </c>
      <c r="E17" s="71">
        <f t="shared" si="3"/>
        <v>11042.355128601277</v>
      </c>
      <c r="F17" s="71">
        <f t="shared" si="3"/>
        <v>11704.64079565087</v>
      </c>
      <c r="G17" s="71">
        <f t="shared" si="3"/>
        <v>12522.531808954263</v>
      </c>
      <c r="H17" s="71">
        <f t="shared" si="3"/>
        <v>13525.892284423251</v>
      </c>
      <c r="I17" s="71">
        <f t="shared" si="3"/>
        <v>14173.049103705216</v>
      </c>
      <c r="J17" s="71">
        <f t="shared" si="3"/>
        <v>13358.362722035976</v>
      </c>
      <c r="K17" s="71">
        <f t="shared" si="3"/>
        <v>12077.986258181771</v>
      </c>
      <c r="L17" s="71">
        <f t="shared" si="3"/>
        <v>11442.993498775104</v>
      </c>
      <c r="M17" s="71">
        <f t="shared" si="3"/>
        <v>10556.940539684991</v>
      </c>
      <c r="N17" s="71">
        <f t="shared" si="3"/>
        <v>10273.496433608942</v>
      </c>
      <c r="O17" s="71">
        <f t="shared" si="3"/>
        <v>10386.693768383391</v>
      </c>
      <c r="P17" s="71">
        <f t="shared" si="3"/>
        <v>10852.716728504482</v>
      </c>
      <c r="Q17" s="71">
        <f t="shared" si="3"/>
        <v>10893.115164200683</v>
      </c>
    </row>
    <row r="18" spans="1:17" ht="11.45" customHeight="1" x14ac:dyDescent="0.25">
      <c r="A18" s="25" t="s">
        <v>39</v>
      </c>
      <c r="B18" s="24">
        <f t="shared" ref="B18:Q18" si="4">SUM(B19,B20,B27)</f>
        <v>5952.4028848538319</v>
      </c>
      <c r="C18" s="24">
        <f t="shared" si="4"/>
        <v>6172.0740460724628</v>
      </c>
      <c r="D18" s="24">
        <f t="shared" si="4"/>
        <v>6291.7079169787412</v>
      </c>
      <c r="E18" s="24">
        <f t="shared" si="4"/>
        <v>6355.712776258516</v>
      </c>
      <c r="F18" s="24">
        <f t="shared" si="4"/>
        <v>6606.8575102535096</v>
      </c>
      <c r="G18" s="24">
        <f t="shared" si="4"/>
        <v>7164.0638838805417</v>
      </c>
      <c r="H18" s="24">
        <f t="shared" si="4"/>
        <v>7834.7857556378767</v>
      </c>
      <c r="I18" s="24">
        <f t="shared" si="4"/>
        <v>7823.9758401114241</v>
      </c>
      <c r="J18" s="24">
        <f t="shared" si="4"/>
        <v>7740.0682813096018</v>
      </c>
      <c r="K18" s="24">
        <f t="shared" si="4"/>
        <v>7443.1605282677547</v>
      </c>
      <c r="L18" s="24">
        <f t="shared" si="4"/>
        <v>7245.3261218545294</v>
      </c>
      <c r="M18" s="24">
        <f t="shared" si="4"/>
        <v>6874.1861178781364</v>
      </c>
      <c r="N18" s="24">
        <f t="shared" si="4"/>
        <v>6709.1927924301572</v>
      </c>
      <c r="O18" s="24">
        <f t="shared" si="4"/>
        <v>6715.6153096344588</v>
      </c>
      <c r="P18" s="24">
        <f t="shared" si="4"/>
        <v>6958.4120008261234</v>
      </c>
      <c r="Q18" s="24">
        <f t="shared" si="4"/>
        <v>6984.6532893989561</v>
      </c>
    </row>
    <row r="19" spans="1:17" ht="11.45" customHeight="1" x14ac:dyDescent="0.25">
      <c r="A19" s="23" t="s">
        <v>30</v>
      </c>
      <c r="B19" s="102">
        <v>12.176014443559497</v>
      </c>
      <c r="C19" s="102">
        <v>13.056936131131724</v>
      </c>
      <c r="D19" s="102">
        <v>12.9177028802984</v>
      </c>
      <c r="E19" s="102">
        <v>13.799471058690681</v>
      </c>
      <c r="F19" s="102">
        <v>13.348406006328508</v>
      </c>
      <c r="G19" s="102">
        <v>16.373151087670617</v>
      </c>
      <c r="H19" s="102">
        <v>16.078727810365834</v>
      </c>
      <c r="I19" s="102">
        <v>16.104625360192454</v>
      </c>
      <c r="J19" s="102">
        <v>16.944233626146509</v>
      </c>
      <c r="K19" s="102">
        <v>15.515269336259909</v>
      </c>
      <c r="L19" s="102">
        <v>13.547744607184564</v>
      </c>
      <c r="M19" s="102">
        <v>12.460093480911693</v>
      </c>
      <c r="N19" s="102">
        <v>10.964078436297964</v>
      </c>
      <c r="O19" s="102">
        <v>10.790700164815755</v>
      </c>
      <c r="P19" s="102">
        <v>12.450406195000836</v>
      </c>
      <c r="Q19" s="102">
        <v>11.815907050166869</v>
      </c>
    </row>
    <row r="20" spans="1:17" ht="11.45" customHeight="1" x14ac:dyDescent="0.25">
      <c r="A20" s="19" t="s">
        <v>29</v>
      </c>
      <c r="B20" s="18">
        <f t="shared" ref="B20" si="5">SUM(B21:B26)</f>
        <v>5505.9002501192836</v>
      </c>
      <c r="C20" s="18">
        <f t="shared" ref="C20:Q20" si="6">SUM(C21:C26)</f>
        <v>5720.190568024861</v>
      </c>
      <c r="D20" s="18">
        <f t="shared" si="6"/>
        <v>5833.6189247899974</v>
      </c>
      <c r="E20" s="18">
        <f t="shared" si="6"/>
        <v>5876.1958111368949</v>
      </c>
      <c r="F20" s="18">
        <f t="shared" si="6"/>
        <v>6114.0984527161199</v>
      </c>
      <c r="G20" s="18">
        <f t="shared" si="6"/>
        <v>6653.363909546697</v>
      </c>
      <c r="H20" s="18">
        <f t="shared" si="6"/>
        <v>7294.586989135857</v>
      </c>
      <c r="I20" s="18">
        <f t="shared" si="6"/>
        <v>7256.9287626708738</v>
      </c>
      <c r="J20" s="18">
        <f t="shared" si="6"/>
        <v>7143.740051513877</v>
      </c>
      <c r="K20" s="18">
        <f t="shared" si="6"/>
        <v>6862.3707794851734</v>
      </c>
      <c r="L20" s="18">
        <f t="shared" si="6"/>
        <v>6685.9498595456662</v>
      </c>
      <c r="M20" s="18">
        <f t="shared" si="6"/>
        <v>6306.6714527350669</v>
      </c>
      <c r="N20" s="18">
        <f t="shared" si="6"/>
        <v>6143.3318191961398</v>
      </c>
      <c r="O20" s="18">
        <f t="shared" si="6"/>
        <v>6131.4741329388353</v>
      </c>
      <c r="P20" s="18">
        <f t="shared" si="6"/>
        <v>6350.2514562292345</v>
      </c>
      <c r="Q20" s="18">
        <f t="shared" si="6"/>
        <v>6343.0527049023267</v>
      </c>
    </row>
    <row r="21" spans="1:17" ht="11.45" customHeight="1" x14ac:dyDescent="0.25">
      <c r="A21" s="62" t="s">
        <v>59</v>
      </c>
      <c r="B21" s="101">
        <v>4587.3722206910452</v>
      </c>
      <c r="C21" s="101">
        <v>4766.9055009986077</v>
      </c>
      <c r="D21" s="101">
        <v>4872.9975911925749</v>
      </c>
      <c r="E21" s="101">
        <v>4867.2943042804854</v>
      </c>
      <c r="F21" s="101">
        <v>5005.0494118521465</v>
      </c>
      <c r="G21" s="101">
        <v>5260.4192475825103</v>
      </c>
      <c r="H21" s="101">
        <v>5759.7288984541319</v>
      </c>
      <c r="I21" s="101">
        <v>5600.4094846361877</v>
      </c>
      <c r="J21" s="101">
        <v>5244.4850457131124</v>
      </c>
      <c r="K21" s="101">
        <v>4758.2324384943631</v>
      </c>
      <c r="L21" s="101">
        <v>4408.45157339036</v>
      </c>
      <c r="M21" s="101">
        <v>3921.8336030561395</v>
      </c>
      <c r="N21" s="101">
        <v>3701.2745711850857</v>
      </c>
      <c r="O21" s="101">
        <v>3423.419496638091</v>
      </c>
      <c r="P21" s="101">
        <v>3400.2291475045863</v>
      </c>
      <c r="Q21" s="101">
        <v>2940.6417505464515</v>
      </c>
    </row>
    <row r="22" spans="1:17" ht="11.45" customHeight="1" x14ac:dyDescent="0.25">
      <c r="A22" s="62" t="s">
        <v>58</v>
      </c>
      <c r="B22" s="101">
        <v>903.63846965950506</v>
      </c>
      <c r="C22" s="101">
        <v>938.51676589975602</v>
      </c>
      <c r="D22" s="101">
        <v>948.75202200501246</v>
      </c>
      <c r="E22" s="101">
        <v>997.03236377622477</v>
      </c>
      <c r="F22" s="101">
        <v>1097.1804847842936</v>
      </c>
      <c r="G22" s="101">
        <v>1378.0730520978818</v>
      </c>
      <c r="H22" s="101">
        <v>1508.1947860549296</v>
      </c>
      <c r="I22" s="101">
        <v>1653.6361471905941</v>
      </c>
      <c r="J22" s="101">
        <v>1896.3690760481988</v>
      </c>
      <c r="K22" s="101">
        <v>2101.2543401645216</v>
      </c>
      <c r="L22" s="101">
        <v>2274.5555363413109</v>
      </c>
      <c r="M22" s="101">
        <v>2381.8965351719266</v>
      </c>
      <c r="N22" s="101">
        <v>2439.1155560792454</v>
      </c>
      <c r="O22" s="101">
        <v>2705.1194818154713</v>
      </c>
      <c r="P22" s="101">
        <v>2944.040070075534</v>
      </c>
      <c r="Q22" s="101">
        <v>3396.3451279919491</v>
      </c>
    </row>
    <row r="23" spans="1:17" ht="11.45" customHeight="1" x14ac:dyDescent="0.25">
      <c r="A23" s="62" t="s">
        <v>57</v>
      </c>
      <c r="B23" s="101">
        <v>14.889559768732918</v>
      </c>
      <c r="C23" s="101">
        <v>14.768301126497207</v>
      </c>
      <c r="D23" s="101">
        <v>11.869311592409877</v>
      </c>
      <c r="E23" s="101">
        <v>11.869143080184239</v>
      </c>
      <c r="F23" s="101">
        <v>11.868556079680674</v>
      </c>
      <c r="G23" s="101">
        <v>14.871609866304414</v>
      </c>
      <c r="H23" s="101">
        <v>26.66330462679505</v>
      </c>
      <c r="I23" s="101">
        <v>2.8831308440921912</v>
      </c>
      <c r="J23" s="101">
        <v>2.885929752565942</v>
      </c>
      <c r="K23" s="101">
        <v>2.8840008262885632</v>
      </c>
      <c r="L23" s="101">
        <v>2.9427498139956159</v>
      </c>
      <c r="M23" s="101">
        <v>2.9413145070007434</v>
      </c>
      <c r="N23" s="101">
        <v>2.9416919318088022</v>
      </c>
      <c r="O23" s="101">
        <v>2.9351544852729918</v>
      </c>
      <c r="P23" s="101">
        <v>5.895013302273842</v>
      </c>
      <c r="Q23" s="101">
        <v>5.8936395234789476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5.6100200196327818E-2</v>
      </c>
      <c r="Q24" s="101">
        <v>5.6098930334676028E-2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3.1125146644428996E-2</v>
      </c>
      <c r="Q25" s="101">
        <v>0.11608791011302011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434.32662029098861</v>
      </c>
      <c r="C27" s="18">
        <f t="shared" ref="C27:Q27" si="8">SUM(C28:C32)</f>
        <v>438.82654191646964</v>
      </c>
      <c r="D27" s="18">
        <f t="shared" si="8"/>
        <v>445.17128930844518</v>
      </c>
      <c r="E27" s="18">
        <f t="shared" si="8"/>
        <v>465.71749406293014</v>
      </c>
      <c r="F27" s="18">
        <f t="shared" si="8"/>
        <v>479.41065153106132</v>
      </c>
      <c r="G27" s="18">
        <f t="shared" si="8"/>
        <v>494.32682324617457</v>
      </c>
      <c r="H27" s="18">
        <f t="shared" si="8"/>
        <v>524.12003869165335</v>
      </c>
      <c r="I27" s="18">
        <f t="shared" si="8"/>
        <v>550.94245208035773</v>
      </c>
      <c r="J27" s="18">
        <f t="shared" si="8"/>
        <v>579.38399616957884</v>
      </c>
      <c r="K27" s="18">
        <f t="shared" si="8"/>
        <v>565.27447944632172</v>
      </c>
      <c r="L27" s="18">
        <f t="shared" si="8"/>
        <v>545.82851770167849</v>
      </c>
      <c r="M27" s="18">
        <f t="shared" si="8"/>
        <v>555.05457166215797</v>
      </c>
      <c r="N27" s="18">
        <f t="shared" si="8"/>
        <v>554.89689479771937</v>
      </c>
      <c r="O27" s="18">
        <f t="shared" si="8"/>
        <v>573.35047653080846</v>
      </c>
      <c r="P27" s="18">
        <f t="shared" si="8"/>
        <v>595.71013840188812</v>
      </c>
      <c r="Q27" s="18">
        <f t="shared" si="8"/>
        <v>629.78467744646252</v>
      </c>
    </row>
    <row r="28" spans="1:17" ht="11.45" customHeight="1" x14ac:dyDescent="0.25">
      <c r="A28" s="62" t="s">
        <v>59</v>
      </c>
      <c r="B28" s="16">
        <v>2.2901056987793877</v>
      </c>
      <c r="C28" s="16">
        <v>2.1070403341084205</v>
      </c>
      <c r="D28" s="16">
        <v>1.9219289304684659</v>
      </c>
      <c r="E28" s="16">
        <v>1.7382938668535648</v>
      </c>
      <c r="F28" s="16">
        <v>1.5370383592434707</v>
      </c>
      <c r="G28" s="16">
        <v>1.347967217363192</v>
      </c>
      <c r="H28" s="16">
        <v>1.1724445919603295</v>
      </c>
      <c r="I28" s="16">
        <v>1.0455918137791709</v>
      </c>
      <c r="J28" s="16">
        <v>0.90221691572131346</v>
      </c>
      <c r="K28" s="16">
        <v>0.7472545702400939</v>
      </c>
      <c r="L28" s="16">
        <v>0.5911891626418555</v>
      </c>
      <c r="M28" s="16">
        <v>0.47178151084726405</v>
      </c>
      <c r="N28" s="16">
        <v>0.35416382635641669</v>
      </c>
      <c r="O28" s="16">
        <v>0.35552505230999654</v>
      </c>
      <c r="P28" s="16">
        <v>0.35826673023183175</v>
      </c>
      <c r="Q28" s="16">
        <v>0.30994164329516755</v>
      </c>
    </row>
    <row r="29" spans="1:17" ht="11.45" customHeight="1" x14ac:dyDescent="0.25">
      <c r="A29" s="62" t="s">
        <v>58</v>
      </c>
      <c r="B29" s="16">
        <v>432.03651459220924</v>
      </c>
      <c r="C29" s="16">
        <v>436.7016745405864</v>
      </c>
      <c r="D29" s="16">
        <v>443.23104593162657</v>
      </c>
      <c r="E29" s="16">
        <v>463.96034737558881</v>
      </c>
      <c r="F29" s="16">
        <v>477.85422618824254</v>
      </c>
      <c r="G29" s="16">
        <v>492.95891696023278</v>
      </c>
      <c r="H29" s="16">
        <v>522.92705257300008</v>
      </c>
      <c r="I29" s="16">
        <v>549.87570328410675</v>
      </c>
      <c r="J29" s="16">
        <v>578.45998674781947</v>
      </c>
      <c r="K29" s="16">
        <v>564.50487721658214</v>
      </c>
      <c r="L29" s="16">
        <v>545.2144066973699</v>
      </c>
      <c r="M29" s="16">
        <v>554.55901562757856</v>
      </c>
      <c r="N29" s="16">
        <v>554.51880241877461</v>
      </c>
      <c r="O29" s="16">
        <v>572.97009279930182</v>
      </c>
      <c r="P29" s="16">
        <v>595.32604359566574</v>
      </c>
      <c r="Q29" s="16">
        <v>629.44826153218401</v>
      </c>
    </row>
    <row r="30" spans="1:17" ht="11.45" customHeight="1" x14ac:dyDescent="0.25">
      <c r="A30" s="62" t="s">
        <v>57</v>
      </c>
      <c r="B30" s="16">
        <v>0</v>
      </c>
      <c r="C30" s="16">
        <v>1.7827041774797405E-2</v>
      </c>
      <c r="D30" s="16">
        <v>1.8314446350123383E-2</v>
      </c>
      <c r="E30" s="16">
        <v>1.8852820487761796E-2</v>
      </c>
      <c r="F30" s="16">
        <v>1.9386983575325766E-2</v>
      </c>
      <c r="G30" s="16">
        <v>1.9939068578595072E-2</v>
      </c>
      <c r="H30" s="16">
        <v>2.0541526692954237E-2</v>
      </c>
      <c r="I30" s="16">
        <v>2.115698247180893E-2</v>
      </c>
      <c r="J30" s="16">
        <v>2.1792506038058379E-2</v>
      </c>
      <c r="K30" s="16">
        <v>2.2347659499437209E-2</v>
      </c>
      <c r="L30" s="16">
        <v>2.292184166673342E-2</v>
      </c>
      <c r="M30" s="16">
        <v>2.377452373216149E-2</v>
      </c>
      <c r="N30" s="16">
        <v>2.3928552588404966E-2</v>
      </c>
      <c r="O30" s="16">
        <v>2.4858679196650444E-2</v>
      </c>
      <c r="P30" s="16">
        <v>2.5828075990610738E-2</v>
      </c>
      <c r="Q30" s="16">
        <v>2.6474270983416547E-2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4234.0706685981231</v>
      </c>
      <c r="C33" s="24">
        <f t="shared" ref="C33:Q33" si="10">C34+C40</f>
        <v>4479.1787573099427</v>
      </c>
      <c r="D33" s="24">
        <f t="shared" si="10"/>
        <v>4564.2764370832356</v>
      </c>
      <c r="E33" s="24">
        <f t="shared" si="10"/>
        <v>4686.642352342762</v>
      </c>
      <c r="F33" s="24">
        <f t="shared" si="10"/>
        <v>5097.7832853973614</v>
      </c>
      <c r="G33" s="24">
        <f t="shared" si="10"/>
        <v>5358.4679250737227</v>
      </c>
      <c r="H33" s="24">
        <f t="shared" si="10"/>
        <v>5691.1065287853735</v>
      </c>
      <c r="I33" s="24">
        <f t="shared" si="10"/>
        <v>6349.073263593792</v>
      </c>
      <c r="J33" s="24">
        <f t="shared" si="10"/>
        <v>5618.294440726374</v>
      </c>
      <c r="K33" s="24">
        <f t="shared" si="10"/>
        <v>4634.8257299140159</v>
      </c>
      <c r="L33" s="24">
        <f t="shared" si="10"/>
        <v>4197.6673769205736</v>
      </c>
      <c r="M33" s="24">
        <f t="shared" si="10"/>
        <v>3682.7544218068542</v>
      </c>
      <c r="N33" s="24">
        <f t="shared" si="10"/>
        <v>3564.3036411787843</v>
      </c>
      <c r="O33" s="24">
        <f t="shared" si="10"/>
        <v>3671.078458748932</v>
      </c>
      <c r="P33" s="24">
        <f t="shared" si="10"/>
        <v>3894.3047276783591</v>
      </c>
      <c r="Q33" s="24">
        <f t="shared" si="10"/>
        <v>3908.4618748017269</v>
      </c>
    </row>
    <row r="34" spans="1:17" ht="11.45" customHeight="1" x14ac:dyDescent="0.25">
      <c r="A34" s="23" t="s">
        <v>27</v>
      </c>
      <c r="B34" s="102">
        <f t="shared" ref="B34" si="11">SUM(B35:B39)</f>
        <v>1218.2525763172359</v>
      </c>
      <c r="C34" s="102">
        <f t="shared" ref="C34:Q34" si="12">SUM(C35:C39)</f>
        <v>1265.9928725868645</v>
      </c>
      <c r="D34" s="102">
        <f t="shared" si="12"/>
        <v>1331.6069557842502</v>
      </c>
      <c r="E34" s="102">
        <f t="shared" si="12"/>
        <v>1405.389311467407</v>
      </c>
      <c r="F34" s="102">
        <f t="shared" si="12"/>
        <v>1504.5313153217294</v>
      </c>
      <c r="G34" s="102">
        <f t="shared" si="12"/>
        <v>1584.7952334316528</v>
      </c>
      <c r="H34" s="102">
        <f t="shared" si="12"/>
        <v>1696.9018654884799</v>
      </c>
      <c r="I34" s="102">
        <f t="shared" si="12"/>
        <v>1779.68993685654</v>
      </c>
      <c r="J34" s="102">
        <f t="shared" si="12"/>
        <v>1710.7206857836388</v>
      </c>
      <c r="K34" s="102">
        <f t="shared" si="12"/>
        <v>1592.7778670607063</v>
      </c>
      <c r="L34" s="102">
        <f t="shared" si="12"/>
        <v>1466.8826088097328</v>
      </c>
      <c r="M34" s="102">
        <f t="shared" si="12"/>
        <v>1455.1938213811072</v>
      </c>
      <c r="N34" s="102">
        <f t="shared" si="12"/>
        <v>1360.7762798946278</v>
      </c>
      <c r="O34" s="102">
        <f t="shared" si="12"/>
        <v>1389.3539713644541</v>
      </c>
      <c r="P34" s="102">
        <f t="shared" si="12"/>
        <v>1346.8652836446311</v>
      </c>
      <c r="Q34" s="102">
        <f t="shared" si="12"/>
        <v>1308.8497441057411</v>
      </c>
    </row>
    <row r="35" spans="1:17" ht="11.45" customHeight="1" x14ac:dyDescent="0.25">
      <c r="A35" s="62" t="s">
        <v>59</v>
      </c>
      <c r="B35" s="101">
        <v>11.537157911558973</v>
      </c>
      <c r="C35" s="101">
        <v>10.507844956116232</v>
      </c>
      <c r="D35" s="101">
        <v>9.7123551012261142</v>
      </c>
      <c r="E35" s="101">
        <v>8.6974303863986275</v>
      </c>
      <c r="F35" s="101">
        <v>7.5161405341573664</v>
      </c>
      <c r="G35" s="101">
        <v>5.7538390891411622</v>
      </c>
      <c r="H35" s="101">
        <v>4.3849558309466889</v>
      </c>
      <c r="I35" s="101">
        <v>3.4126590164330302</v>
      </c>
      <c r="J35" s="101">
        <v>3.0254827320483106</v>
      </c>
      <c r="K35" s="101">
        <v>2.7277578602039081</v>
      </c>
      <c r="L35" s="101">
        <v>2.2896188404641125</v>
      </c>
      <c r="M35" s="101">
        <v>1.9490527570130098</v>
      </c>
      <c r="N35" s="101">
        <v>1.5914084900289938</v>
      </c>
      <c r="O35" s="101">
        <v>1.5199904043312276</v>
      </c>
      <c r="P35" s="101">
        <v>1.3950375108904283</v>
      </c>
      <c r="Q35" s="101">
        <v>1.2127704035966411</v>
      </c>
    </row>
    <row r="36" spans="1:17" ht="11.45" customHeight="1" x14ac:dyDescent="0.25">
      <c r="A36" s="62" t="s">
        <v>58</v>
      </c>
      <c r="B36" s="101">
        <v>1206.7154184056769</v>
      </c>
      <c r="C36" s="101">
        <v>1255.4850276307482</v>
      </c>
      <c r="D36" s="101">
        <v>1321.894600683024</v>
      </c>
      <c r="E36" s="101">
        <v>1396.6918810810084</v>
      </c>
      <c r="F36" s="101">
        <v>1497.0151747875721</v>
      </c>
      <c r="G36" s="101">
        <v>1579.0413943425117</v>
      </c>
      <c r="H36" s="101">
        <v>1692.5169096575332</v>
      </c>
      <c r="I36" s="101">
        <v>1776.277277840107</v>
      </c>
      <c r="J36" s="101">
        <v>1707.6952030515906</v>
      </c>
      <c r="K36" s="101">
        <v>1590.0501092005024</v>
      </c>
      <c r="L36" s="101">
        <v>1464.5929899692687</v>
      </c>
      <c r="M36" s="101">
        <v>1453.2447686240941</v>
      </c>
      <c r="N36" s="101">
        <v>1359.1848714045989</v>
      </c>
      <c r="O36" s="101">
        <v>1387.8282806868401</v>
      </c>
      <c r="P36" s="101">
        <v>1345.4588054600224</v>
      </c>
      <c r="Q36" s="101">
        <v>1307.6256427584958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5.7002732826515303E-3</v>
      </c>
      <c r="P37" s="101">
        <v>1.144067371822419E-2</v>
      </c>
      <c r="Q37" s="101">
        <v>1.1330943648723193E-2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3015.8180922808874</v>
      </c>
      <c r="C40" s="18">
        <f t="shared" ref="C40:Q40" si="14">SUM(C41:C42)</f>
        <v>3213.1858847230778</v>
      </c>
      <c r="D40" s="18">
        <f t="shared" si="14"/>
        <v>3232.6694812989854</v>
      </c>
      <c r="E40" s="18">
        <f t="shared" si="14"/>
        <v>3281.2530408753546</v>
      </c>
      <c r="F40" s="18">
        <f t="shared" si="14"/>
        <v>3593.251970075632</v>
      </c>
      <c r="G40" s="18">
        <f t="shared" si="14"/>
        <v>3773.6726916420703</v>
      </c>
      <c r="H40" s="18">
        <f t="shared" si="14"/>
        <v>3994.2046632968936</v>
      </c>
      <c r="I40" s="18">
        <f t="shared" si="14"/>
        <v>4569.383326737252</v>
      </c>
      <c r="J40" s="18">
        <f t="shared" si="14"/>
        <v>3907.5737549427354</v>
      </c>
      <c r="K40" s="18">
        <f t="shared" si="14"/>
        <v>3042.0478628533097</v>
      </c>
      <c r="L40" s="18">
        <f t="shared" si="14"/>
        <v>2730.7847681108406</v>
      </c>
      <c r="M40" s="18">
        <f t="shared" si="14"/>
        <v>2227.560600425747</v>
      </c>
      <c r="N40" s="18">
        <f t="shared" si="14"/>
        <v>2203.5273612841565</v>
      </c>
      <c r="O40" s="18">
        <f t="shared" si="14"/>
        <v>2281.7244873844779</v>
      </c>
      <c r="P40" s="18">
        <f t="shared" si="14"/>
        <v>2547.4394440337283</v>
      </c>
      <c r="Q40" s="18">
        <f t="shared" si="14"/>
        <v>2599.6121306959858</v>
      </c>
    </row>
    <row r="41" spans="1:17" ht="11.45" customHeight="1" x14ac:dyDescent="0.25">
      <c r="A41" s="17" t="s">
        <v>23</v>
      </c>
      <c r="B41" s="16">
        <v>2817.9419961695075</v>
      </c>
      <c r="C41" s="16">
        <v>2999.2299828612618</v>
      </c>
      <c r="D41" s="16">
        <v>3039.8380343620838</v>
      </c>
      <c r="E41" s="16">
        <v>3094.6785004987869</v>
      </c>
      <c r="F41" s="16">
        <v>3378.5176955650318</v>
      </c>
      <c r="G41" s="16">
        <v>3560.29120555388</v>
      </c>
      <c r="H41" s="16">
        <v>3760.0474549133255</v>
      </c>
      <c r="I41" s="16">
        <v>4290.9986986771346</v>
      </c>
      <c r="J41" s="16">
        <v>3678.5747934469778</v>
      </c>
      <c r="K41" s="16">
        <v>2822.6467624171837</v>
      </c>
      <c r="L41" s="16">
        <v>2522.497461902597</v>
      </c>
      <c r="M41" s="16">
        <v>2036.0869635432991</v>
      </c>
      <c r="N41" s="16">
        <v>2028.6543272312454</v>
      </c>
      <c r="O41" s="16">
        <v>2103.3518837229744</v>
      </c>
      <c r="P41" s="16">
        <v>2355.1973475420564</v>
      </c>
      <c r="Q41" s="16">
        <v>2380.8550573583334</v>
      </c>
    </row>
    <row r="42" spans="1:17" ht="11.45" customHeight="1" x14ac:dyDescent="0.25">
      <c r="A42" s="15" t="s">
        <v>22</v>
      </c>
      <c r="B42" s="14">
        <v>197.87609611137995</v>
      </c>
      <c r="C42" s="14">
        <v>213.95590186181602</v>
      </c>
      <c r="D42" s="14">
        <v>192.83144693690156</v>
      </c>
      <c r="E42" s="14">
        <v>186.57454037656774</v>
      </c>
      <c r="F42" s="14">
        <v>214.73427451060016</v>
      </c>
      <c r="G42" s="14">
        <v>213.38148608819048</v>
      </c>
      <c r="H42" s="14">
        <v>234.15720838356802</v>
      </c>
      <c r="I42" s="14">
        <v>278.384628060117</v>
      </c>
      <c r="J42" s="14">
        <v>228.99896149575761</v>
      </c>
      <c r="K42" s="14">
        <v>219.40110043612597</v>
      </c>
      <c r="L42" s="14">
        <v>208.28730620824348</v>
      </c>
      <c r="M42" s="14">
        <v>191.47363688244809</v>
      </c>
      <c r="N42" s="14">
        <v>174.87303405291107</v>
      </c>
      <c r="O42" s="14">
        <v>178.3726036615036</v>
      </c>
      <c r="P42" s="14">
        <v>192.24209649167167</v>
      </c>
      <c r="Q42" s="14">
        <v>218.75707333765237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3.0073155233373874</v>
      </c>
      <c r="C47" s="100">
        <f>IF(C4=0,0,C4/TrRoad_ene!C4)</f>
        <v>3.0079462211134351</v>
      </c>
      <c r="D47" s="100">
        <f>IF(D4=0,0,D4/TrRoad_ene!D4)</f>
        <v>3.0078561275789157</v>
      </c>
      <c r="E47" s="100">
        <f>IF(E4=0,0,E4/TrRoad_ene!E4)</f>
        <v>3.0095145073083698</v>
      </c>
      <c r="F47" s="100">
        <f>IF(F4=0,0,F4/TrRoad_ene!F4)</f>
        <v>3.0122682515127885</v>
      </c>
      <c r="G47" s="100">
        <f>IF(G4=0,0,G4/TrRoad_ene!G4)</f>
        <v>3.012847530693465</v>
      </c>
      <c r="H47" s="100">
        <f>IF(H4=0,0,H4/TrRoad_ene!H4)</f>
        <v>3.0103269959628998</v>
      </c>
      <c r="I47" s="100">
        <f>IF(I4=0,0,I4/TrRoad_ene!I4)</f>
        <v>3.0050930401835156</v>
      </c>
      <c r="J47" s="100">
        <f>IF(J4=0,0,J4/TrRoad_ene!J4)</f>
        <v>2.9826792048196538</v>
      </c>
      <c r="K47" s="100">
        <f>IF(K4=0,0,K4/TrRoad_ene!K4)</f>
        <v>2.962163916657945</v>
      </c>
      <c r="L47" s="100">
        <f>IF(L4=0,0,L4/TrRoad_ene!L4)</f>
        <v>2.9487246047280329</v>
      </c>
      <c r="M47" s="100">
        <f>IF(M4=0,0,M4/TrRoad_ene!M4)</f>
        <v>2.974989574226278</v>
      </c>
      <c r="N47" s="100">
        <f>IF(N4=0,0,N4/TrRoad_ene!N4)</f>
        <v>2.9735560690753702</v>
      </c>
      <c r="O47" s="100">
        <f>IF(O4=0,0,O4/TrRoad_ene!O4)</f>
        <v>2.9693714709242185</v>
      </c>
      <c r="P47" s="100">
        <f>IF(P4=0,0,P4/TrRoad_ene!P4)</f>
        <v>2.961007847806493</v>
      </c>
      <c r="Q47" s="100">
        <f>IF(Q4=0,0,Q4/TrRoad_ene!Q4)</f>
        <v>2.9708388308089293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2.9005785331483858</v>
      </c>
      <c r="I48" s="20">
        <f>IF(I7=0,0,(I7+I12)/(TrRoad_ene!I7+TrRoad_ene!I12))</f>
        <v>2.8957723518902743</v>
      </c>
      <c r="J48" s="20">
        <f>IF(J7=0,0,(J7+J12)/(TrRoad_ene!J7+TrRoad_ene!J12))</f>
        <v>2.8734138331558374</v>
      </c>
      <c r="K48" s="20">
        <f>IF(K7=0,0,(K7+K12)/(TrRoad_ene!K7+TrRoad_ene!K12))</f>
        <v>2.8618229927412155</v>
      </c>
      <c r="L48" s="20">
        <f>IF(L7=0,0,(L7+L12)/(TrRoad_ene!L7+TrRoad_ene!L12))</f>
        <v>2.8447805231262517</v>
      </c>
      <c r="M48" s="20">
        <f>IF(M7=0,0,(M7+M12)/(TrRoad_ene!M7+TrRoad_ene!M12))</f>
        <v>2.8521980786224228</v>
      </c>
      <c r="N48" s="20">
        <f>IF(N7=0,0,(N7+N12)/(TrRoad_ene!N7+TrRoad_ene!N12))</f>
        <v>2.8383261445651717</v>
      </c>
      <c r="O48" s="20">
        <f>IF(O7=0,0,(O7+O12)/(TrRoad_ene!O7+TrRoad_ene!O12))</f>
        <v>2.8347888543011348</v>
      </c>
      <c r="P48" s="20">
        <f>IF(P7=0,0,(P7+P12)/(TrRoad_ene!P7+TrRoad_ene!P12))</f>
        <v>2.8418657729252077</v>
      </c>
      <c r="Q48" s="20">
        <f>IF(Q7=0,0,(Q7+Q12)/(TrRoad_ene!Q7+TrRoad_ene!Q12))</f>
        <v>2.834491991531761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3.1008254044664727</v>
      </c>
      <c r="H49" s="20">
        <f>IF(H8=0,0,(H8+H13+H14)/(TrRoad_ene!H8+TrRoad_ene!H13+TrRoad_ene!H14))</f>
        <v>3.0996762742873303</v>
      </c>
      <c r="I49" s="20">
        <f>IF(I8=0,0,(I8+I13+I14)/(TrRoad_ene!I8+TrRoad_ene!I13+TrRoad_ene!I14))</f>
        <v>3.0817296517717758</v>
      </c>
      <c r="J49" s="20">
        <f>IF(J8=0,0,(J8+J13+J14)/(TrRoad_ene!J8+TrRoad_ene!J13+TrRoad_ene!J14))</f>
        <v>3.0585327344442206</v>
      </c>
      <c r="K49" s="20">
        <f>IF(K8=0,0,(K8+K13+K14)/(TrRoad_ene!K8+TrRoad_ene!K13+TrRoad_ene!K14))</f>
        <v>3.0319154940651862</v>
      </c>
      <c r="L49" s="20">
        <f>IF(L8=0,0,(L8+L13+L14)/(TrRoad_ene!L8+TrRoad_ene!L13+TrRoad_ene!L14))</f>
        <v>3.0184691323449919</v>
      </c>
      <c r="M49" s="20">
        <f>IF(M8=0,0,(M8+M13+M14)/(TrRoad_ene!M8+TrRoad_ene!M13+TrRoad_ene!M14))</f>
        <v>3.0538250449454258</v>
      </c>
      <c r="N49" s="20">
        <f>IF(N8=0,0,(N8+N13+N14)/(TrRoad_ene!N8+TrRoad_ene!N13+TrRoad_ene!N14))</f>
        <v>3.0572233063846666</v>
      </c>
      <c r="O49" s="20">
        <f>IF(O8=0,0,(O8+O13+O14)/(TrRoad_ene!O8+TrRoad_ene!O13+TrRoad_ene!O14))</f>
        <v>3.0418799558093683</v>
      </c>
      <c r="P49" s="20">
        <f>IF(P8=0,0,(P8+P13+P14)/(TrRoad_ene!P8+TrRoad_ene!P13+TrRoad_ene!P14))</f>
        <v>3.0204718537448056</v>
      </c>
      <c r="Q49" s="20">
        <f>IF(Q8=0,0,(Q8+Q13+Q14)/(TrRoad_ene!Q8+TrRoad_ene!Q13+TrRoad_ene!Q14))</f>
        <v>3.0265688309369292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0</v>
      </c>
      <c r="M51" s="20">
        <f>IF(M9=0,0,(M9+M11)/(TrRoad_ene!M9+TrRoad_ene!M11))</f>
        <v>0</v>
      </c>
      <c r="N51" s="20">
        <f>IF(N9=0,0,(N9+N11)/(TrRoad_ene!N9+TrRoad_ene!N11))</f>
        <v>0</v>
      </c>
      <c r="O51" s="20">
        <f>IF(O9=0,0,(O9+O11)/(TrRoad_ene!O9+TrRoad_ene!O11))</f>
        <v>0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321.93971309794199</v>
      </c>
      <c r="C54" s="68">
        <f>IF(TrRoad_act!C30=0,"",C17/TrRoad_act!C30*1000
)</f>
        <v>315.23280136193279</v>
      </c>
      <c r="D54" s="68">
        <f>IF(TrRoad_act!D30=0,"",D17/TrRoad_act!D30*1000
)</f>
        <v>307.5266309492925</v>
      </c>
      <c r="E54" s="68">
        <f>IF(TrRoad_act!E30=0,"",E17/TrRoad_act!E30*1000
)</f>
        <v>303.93899318152864</v>
      </c>
      <c r="F54" s="68">
        <f>IF(TrRoad_act!F30=0,"",F17/TrRoad_act!F30*1000
)</f>
        <v>306.03143294810212</v>
      </c>
      <c r="G54" s="68">
        <f>IF(TrRoad_act!G30=0,"",G17/TrRoad_act!G30*1000
)</f>
        <v>299.62071084412702</v>
      </c>
      <c r="H54" s="68">
        <f>IF(TrRoad_act!H30=0,"",H17/TrRoad_act!H30*1000
)</f>
        <v>306.13829439739385</v>
      </c>
      <c r="I54" s="68">
        <f>IF(TrRoad_act!I30=0,"",I17/TrRoad_act!I30*1000
)</f>
        <v>314.64415182702152</v>
      </c>
      <c r="J54" s="68">
        <f>IF(TrRoad_act!J30=0,"",J17/TrRoad_act!J30*1000
)</f>
        <v>299.30948943901683</v>
      </c>
      <c r="K54" s="68">
        <f>IF(TrRoad_act!K30=0,"",K17/TrRoad_act!K30*1000
)</f>
        <v>281.29600976370648</v>
      </c>
      <c r="L54" s="68">
        <f>IF(TrRoad_act!L30=0,"",L17/TrRoad_act!L30*1000
)</f>
        <v>271.77032569887689</v>
      </c>
      <c r="M54" s="68">
        <f>IF(TrRoad_act!M30=0,"",M17/TrRoad_act!M30*1000
)</f>
        <v>256.96907786446911</v>
      </c>
      <c r="N54" s="68">
        <f>IF(TrRoad_act!N30=0,"",N17/TrRoad_act!N30*1000
)</f>
        <v>260.17963953937544</v>
      </c>
      <c r="O54" s="68">
        <f>IF(TrRoad_act!O30=0,"",O17/TrRoad_act!O30*1000
)</f>
        <v>260.4935690837799</v>
      </c>
      <c r="P54" s="68">
        <f>IF(TrRoad_act!P30=0,"",P17/TrRoad_act!P30*1000
)</f>
        <v>275.87584507432433</v>
      </c>
      <c r="Q54" s="68">
        <f>IF(TrRoad_act!Q30=0,"",Q17/TrRoad_act!Q30*1000
)</f>
        <v>260.9260993031711</v>
      </c>
    </row>
    <row r="55" spans="1:17" ht="11.45" customHeight="1" x14ac:dyDescent="0.25">
      <c r="A55" s="25" t="s">
        <v>39</v>
      </c>
      <c r="B55" s="79">
        <f>IF(TrRoad_act!B31=0,"",B18/TrRoad_act!B31*1000
)</f>
        <v>228.73449922466389</v>
      </c>
      <c r="C55" s="79">
        <f>IF(TrRoad_act!C31=0,"",C18/TrRoad_act!C31*1000
)</f>
        <v>221.74363898301101</v>
      </c>
      <c r="D55" s="79">
        <f>IF(TrRoad_act!D31=0,"",D18/TrRoad_act!D31*1000
)</f>
        <v>218.49063885723359</v>
      </c>
      <c r="E55" s="79">
        <f>IF(TrRoad_act!E31=0,"",E18/TrRoad_act!E31*1000
)</f>
        <v>216.15566669511222</v>
      </c>
      <c r="F55" s="79">
        <f>IF(TrRoad_act!F31=0,"",F18/TrRoad_act!F31*1000
)</f>
        <v>214.44608278680695</v>
      </c>
      <c r="G55" s="79">
        <f>IF(TrRoad_act!G31=0,"",G18/TrRoad_act!G31*1000
)</f>
        <v>211.84310541598038</v>
      </c>
      <c r="H55" s="79">
        <f>IF(TrRoad_act!H31=0,"",H18/TrRoad_act!H31*1000
)</f>
        <v>218.51475603328481</v>
      </c>
      <c r="I55" s="79">
        <f>IF(TrRoad_act!I31=0,"",I18/TrRoad_act!I31*1000
)</f>
        <v>215.68129108649734</v>
      </c>
      <c r="J55" s="79">
        <f>IF(TrRoad_act!J31=0,"",J18/TrRoad_act!J31*1000
)</f>
        <v>214.53972597764783</v>
      </c>
      <c r="K55" s="79">
        <f>IF(TrRoad_act!K31=0,"",K18/TrRoad_act!K31*1000
)</f>
        <v>210.23908887651513</v>
      </c>
      <c r="L55" s="79">
        <f>IF(TrRoad_act!L31=0,"",L18/TrRoad_act!L31*1000
)</f>
        <v>207.35338947402548</v>
      </c>
      <c r="M55" s="79">
        <f>IF(TrRoad_act!M31=0,"",M18/TrRoad_act!M31*1000
)</f>
        <v>201.4505004200829</v>
      </c>
      <c r="N55" s="79">
        <f>IF(TrRoad_act!N31=0,"",N18/TrRoad_act!N31*1000
)</f>
        <v>204.29811823558131</v>
      </c>
      <c r="O55" s="79">
        <f>IF(TrRoad_act!O31=0,"",O18/TrRoad_act!O31*1000
)</f>
        <v>202.83996094733573</v>
      </c>
      <c r="P55" s="79">
        <f>IF(TrRoad_act!P31=0,"",P18/TrRoad_act!P31*1000
)</f>
        <v>213.01725105308773</v>
      </c>
      <c r="Q55" s="79">
        <f>IF(TrRoad_act!Q31=0,"",Q18/TrRoad_act!Q31*1000
)</f>
        <v>197.69831795145245</v>
      </c>
    </row>
    <row r="56" spans="1:17" ht="11.45" customHeight="1" x14ac:dyDescent="0.25">
      <c r="A56" s="23" t="s">
        <v>30</v>
      </c>
      <c r="B56" s="78">
        <f>IF(TrRoad_act!B32=0,"",B19/TrRoad_act!B32*1000
)</f>
        <v>112.24446088275342</v>
      </c>
      <c r="C56" s="78">
        <f>IF(TrRoad_act!C32=0,"",C19/TrRoad_act!C32*1000
)</f>
        <v>111.1058577023085</v>
      </c>
      <c r="D56" s="78">
        <f>IF(TrRoad_act!D32=0,"",D19/TrRoad_act!D32*1000
)</f>
        <v>109.76602355671525</v>
      </c>
      <c r="E56" s="78">
        <f>IF(TrRoad_act!E32=0,"",E19/TrRoad_act!E32*1000
)</f>
        <v>109.16458225871611</v>
      </c>
      <c r="F56" s="78">
        <f>IF(TrRoad_act!F32=0,"",F19/TrRoad_act!F32*1000
)</f>
        <v>109.25781659034338</v>
      </c>
      <c r="G56" s="78">
        <f>IF(TrRoad_act!G32=0,"",G19/TrRoad_act!G32*1000
)</f>
        <v>109.33103510819375</v>
      </c>
      <c r="H56" s="78">
        <f>IF(TrRoad_act!H32=0,"",H19/TrRoad_act!H32*1000
)</f>
        <v>108.89125563900055</v>
      </c>
      <c r="I56" s="78">
        <f>IF(TrRoad_act!I32=0,"",I19/TrRoad_act!I32*1000
)</f>
        <v>107.88004778418777</v>
      </c>
      <c r="J56" s="78">
        <f>IF(TrRoad_act!J32=0,"",J19/TrRoad_act!J32*1000
)</f>
        <v>106.4383489288354</v>
      </c>
      <c r="K56" s="78">
        <f>IF(TrRoad_act!K32=0,"",K19/TrRoad_act!K32*1000
)</f>
        <v>106.06190627267756</v>
      </c>
      <c r="L56" s="78">
        <f>IF(TrRoad_act!L32=0,"",L19/TrRoad_act!L32*1000
)</f>
        <v>105.79410657713949</v>
      </c>
      <c r="M56" s="78">
        <f>IF(TrRoad_act!M32=0,"",M19/TrRoad_act!M32*1000
)</f>
        <v>105.99472651193788</v>
      </c>
      <c r="N56" s="78">
        <f>IF(TrRoad_act!N32=0,"",N19/TrRoad_act!N32*1000
)</f>
        <v>103.43470222922608</v>
      </c>
      <c r="O56" s="78">
        <f>IF(TrRoad_act!O32=0,"",O19/TrRoad_act!O32*1000
)</f>
        <v>102.36754296289858</v>
      </c>
      <c r="P56" s="78">
        <f>IF(TrRoad_act!P32=0,"",P19/TrRoad_act!P32*1000
)</f>
        <v>102.40327717558066</v>
      </c>
      <c r="Q56" s="78">
        <f>IF(TrRoad_act!Q32=0,"",Q19/TrRoad_act!Q32*1000
)</f>
        <v>101.97157469387594</v>
      </c>
    </row>
    <row r="57" spans="1:17" ht="11.45" customHeight="1" x14ac:dyDescent="0.25">
      <c r="A57" s="19" t="s">
        <v>29</v>
      </c>
      <c r="B57" s="76">
        <f>IF(TrRoad_act!B33=0,"",B20/TrRoad_act!B33*1000
)</f>
        <v>214.34021370688308</v>
      </c>
      <c r="C57" s="76">
        <f>IF(TrRoad_act!C33=0,"",C20/TrRoad_act!C33*1000
)</f>
        <v>208.1679470347936</v>
      </c>
      <c r="D57" s="76">
        <f>IF(TrRoad_act!D33=0,"",D20/TrRoad_act!D33*1000
)</f>
        <v>205.15867749341143</v>
      </c>
      <c r="E57" s="76">
        <f>IF(TrRoad_act!E33=0,"",E20/TrRoad_act!E33*1000
)</f>
        <v>202.50020568220913</v>
      </c>
      <c r="F57" s="76">
        <f>IF(TrRoad_act!F33=0,"",F20/TrRoad_act!F33*1000
)</f>
        <v>201.00849033197525</v>
      </c>
      <c r="G57" s="76">
        <f>IF(TrRoad_act!G33=0,"",G20/TrRoad_act!G33*1000
)</f>
        <v>199.28400921495711</v>
      </c>
      <c r="H57" s="76">
        <f>IF(TrRoad_act!H33=0,"",H20/TrRoad_act!H33*1000
)</f>
        <v>206.03853790719288</v>
      </c>
      <c r="I57" s="76">
        <f>IF(TrRoad_act!I33=0,"",I20/TrRoad_act!I33*1000
)</f>
        <v>202.6980366079205</v>
      </c>
      <c r="J57" s="76">
        <f>IF(TrRoad_act!J33=0,"",J20/TrRoad_act!J33*1000
)</f>
        <v>200.83568015797496</v>
      </c>
      <c r="K57" s="76">
        <f>IF(TrRoad_act!K33=0,"",K20/TrRoad_act!K33*1000
)</f>
        <v>196.56557473797275</v>
      </c>
      <c r="L57" s="76">
        <f>IF(TrRoad_act!L33=0,"",L20/TrRoad_act!L33*1000
)</f>
        <v>193.93211578892593</v>
      </c>
      <c r="M57" s="76">
        <f>IF(TrRoad_act!M33=0,"",M20/TrRoad_act!M33*1000
)</f>
        <v>187.35030496389237</v>
      </c>
      <c r="N57" s="76">
        <f>IF(TrRoad_act!N33=0,"",N20/TrRoad_act!N33*1000
)</f>
        <v>189.65974030542958</v>
      </c>
      <c r="O57" s="76">
        <f>IF(TrRoad_act!O33=0,"",O20/TrRoad_act!O33*1000
)</f>
        <v>187.8265677138817</v>
      </c>
      <c r="P57" s="76">
        <f>IF(TrRoad_act!P33=0,"",P20/TrRoad_act!P33*1000
)</f>
        <v>197.40053430025225</v>
      </c>
      <c r="Q57" s="76">
        <f>IF(TrRoad_act!Q33=0,"",Q20/TrRoad_act!Q33*1000
)</f>
        <v>182.17749176303502</v>
      </c>
    </row>
    <row r="58" spans="1:17" ht="11.45" customHeight="1" x14ac:dyDescent="0.25">
      <c r="A58" s="62" t="s">
        <v>59</v>
      </c>
      <c r="B58" s="77">
        <f>IF(TrRoad_act!B34=0,"",B21/TrRoad_act!B34*1000
)</f>
        <v>208.87320946889412</v>
      </c>
      <c r="C58" s="77">
        <f>IF(TrRoad_act!C34=0,"",C21/TrRoad_act!C34*1000
)</f>
        <v>202.08572554670815</v>
      </c>
      <c r="D58" s="77">
        <f>IF(TrRoad_act!D34=0,"",D21/TrRoad_act!D34*1000
)</f>
        <v>200.62679265648254</v>
      </c>
      <c r="E58" s="77">
        <f>IF(TrRoad_act!E34=0,"",E21/TrRoad_act!E34*1000
)</f>
        <v>198.46679519978747</v>
      </c>
      <c r="F58" s="77">
        <f>IF(TrRoad_act!F34=0,"",F21/TrRoad_act!F34*1000
)</f>
        <v>196.92585463473011</v>
      </c>
      <c r="G58" s="77">
        <f>IF(TrRoad_act!G34=0,"",G21/TrRoad_act!G34*1000
)</f>
        <v>195.23700815772926</v>
      </c>
      <c r="H58" s="77">
        <f>IF(TrRoad_act!H34=0,"",H21/TrRoad_act!H34*1000
)</f>
        <v>201.93840220073346</v>
      </c>
      <c r="I58" s="77">
        <f>IF(TrRoad_act!I34=0,"",I21/TrRoad_act!I34*1000
)</f>
        <v>195.43039722754497</v>
      </c>
      <c r="J58" s="77">
        <f>IF(TrRoad_act!J34=0,"",J21/TrRoad_act!J34*1000
)</f>
        <v>194.58858475238316</v>
      </c>
      <c r="K58" s="77">
        <f>IF(TrRoad_act!K34=0,"",K21/TrRoad_act!K34*1000
)</f>
        <v>188.17460415564676</v>
      </c>
      <c r="L58" s="77">
        <f>IF(TrRoad_act!L34=0,"",L21/TrRoad_act!L34*1000
)</f>
        <v>187.1014737054839</v>
      </c>
      <c r="M58" s="77">
        <f>IF(TrRoad_act!M34=0,"",M21/TrRoad_act!M34*1000
)</f>
        <v>184.87419663383614</v>
      </c>
      <c r="N58" s="77">
        <f>IF(TrRoad_act!N34=0,"",N21/TrRoad_act!N34*1000
)</f>
        <v>187.89343598490126</v>
      </c>
      <c r="O58" s="77">
        <f>IF(TrRoad_act!O34=0,"",O21/TrRoad_act!O34*1000
)</f>
        <v>185.79870467690645</v>
      </c>
      <c r="P58" s="77">
        <f>IF(TrRoad_act!P34=0,"",P21/TrRoad_act!P34*1000
)</f>
        <v>204.34241889499256</v>
      </c>
      <c r="Q58" s="77">
        <f>IF(TrRoad_act!Q34=0,"",Q21/TrRoad_act!Q34*1000
)</f>
        <v>179.31630271256967</v>
      </c>
    </row>
    <row r="59" spans="1:17" ht="11.45" customHeight="1" x14ac:dyDescent="0.25">
      <c r="A59" s="62" t="s">
        <v>58</v>
      </c>
      <c r="B59" s="77">
        <f>IF(TrRoad_act!B35=0,"",B22/TrRoad_act!B35*1000
)</f>
        <v>247.91235386843545</v>
      </c>
      <c r="C59" s="77">
        <f>IF(TrRoad_act!C35=0,"",C22/TrRoad_act!C35*1000
)</f>
        <v>245.98003517899869</v>
      </c>
      <c r="D59" s="77">
        <f>IF(TrRoad_act!D35=0,"",D22/TrRoad_act!D35*1000
)</f>
        <v>232.47739015404159</v>
      </c>
      <c r="E59" s="77">
        <f>IF(TrRoad_act!E35=0,"",E22/TrRoad_act!E35*1000
)</f>
        <v>225.17912752271917</v>
      </c>
      <c r="F59" s="77">
        <f>IF(TrRoad_act!F35=0,"",F22/TrRoad_act!F35*1000
)</f>
        <v>222.26400739823512</v>
      </c>
      <c r="G59" s="77">
        <f>IF(TrRoad_act!G35=0,"",G22/TrRoad_act!G35*1000
)</f>
        <v>216.03340878600972</v>
      </c>
      <c r="H59" s="77">
        <f>IF(TrRoad_act!H35=0,"",H22/TrRoad_act!H35*1000
)</f>
        <v>220.80248577669829</v>
      </c>
      <c r="I59" s="77">
        <f>IF(TrRoad_act!I35=0,"",I22/TrRoad_act!I35*1000
)</f>
        <v>231.94501534482691</v>
      </c>
      <c r="J59" s="77">
        <f>IF(TrRoad_act!J35=0,"",J22/TrRoad_act!J35*1000
)</f>
        <v>220.43543295954643</v>
      </c>
      <c r="K59" s="77">
        <f>IF(TrRoad_act!K35=0,"",K22/TrRoad_act!K35*1000
)</f>
        <v>218.67480929366087</v>
      </c>
      <c r="L59" s="77">
        <f>IF(TrRoad_act!L35=0,"",L22/TrRoad_act!L35*1000
)</f>
        <v>208.72784281967071</v>
      </c>
      <c r="M59" s="77">
        <f>IF(TrRoad_act!M35=0,"",M22/TrRoad_act!M35*1000
)</f>
        <v>191.74827188783107</v>
      </c>
      <c r="N59" s="77">
        <f>IF(TrRoad_act!N35=0,"",N22/TrRoad_act!N35*1000
)</f>
        <v>192.75937747282217</v>
      </c>
      <c r="O59" s="77">
        <f>IF(TrRoad_act!O35=0,"",O22/TrRoad_act!O35*1000
)</f>
        <v>190.77352612950648</v>
      </c>
      <c r="P59" s="77">
        <f>IF(TrRoad_act!P35=0,"",P22/TrRoad_act!P35*1000
)</f>
        <v>190.30652352958808</v>
      </c>
      <c r="Q59" s="77">
        <f>IF(TrRoad_act!Q35=0,"",Q22/TrRoad_act!Q35*1000
)</f>
        <v>185.15215848256193</v>
      </c>
    </row>
    <row r="60" spans="1:17" ht="11.45" customHeight="1" x14ac:dyDescent="0.25">
      <c r="A60" s="62" t="s">
        <v>57</v>
      </c>
      <c r="B60" s="77">
        <f>IF(TrRoad_act!B36=0,"",B23/TrRoad_act!B36*1000
)</f>
        <v>185.64765171345203</v>
      </c>
      <c r="C60" s="77">
        <f>IF(TrRoad_act!C36=0,"",C23/TrRoad_act!C36*1000
)</f>
        <v>197.49293045611586</v>
      </c>
      <c r="D60" s="77">
        <f>IF(TrRoad_act!D36=0,"",D23/TrRoad_act!D36*1000
)</f>
        <v>183.3099849741842</v>
      </c>
      <c r="E60" s="77">
        <f>IF(TrRoad_act!E36=0,"",E23/TrRoad_act!E36*1000
)</f>
        <v>179.79529049639379</v>
      </c>
      <c r="F60" s="77">
        <f>IF(TrRoad_act!F36=0,"",F23/TrRoad_act!F36*1000
)</f>
        <v>183.09057507965369</v>
      </c>
      <c r="G60" s="77">
        <f>IF(TrRoad_act!G36=0,"",G23/TrRoad_act!G36*1000
)</f>
        <v>233.83360349919442</v>
      </c>
      <c r="H60" s="77">
        <f>IF(TrRoad_act!H36=0,"",H23/TrRoad_act!H36*1000
)</f>
        <v>520.0486103105502</v>
      </c>
      <c r="I60" s="77">
        <f>IF(TrRoad_act!I36=0,"",I23/TrRoad_act!I36*1000
)</f>
        <v>186.69938277253746</v>
      </c>
      <c r="J60" s="77">
        <f>IF(TrRoad_act!J36=0,"",J23/TrRoad_act!J36*1000
)</f>
        <v>185.19055368911322</v>
      </c>
      <c r="K60" s="77">
        <f>IF(TrRoad_act!K36=0,"",K23/TrRoad_act!K36*1000
)</f>
        <v>179.61496523475938</v>
      </c>
      <c r="L60" s="77">
        <f>IF(TrRoad_act!L36=0,"",L23/TrRoad_act!L36*1000
)</f>
        <v>180.11913310127548</v>
      </c>
      <c r="M60" s="77">
        <f>IF(TrRoad_act!M36=0,"",M23/TrRoad_act!M36*1000
)</f>
        <v>182.12944884276999</v>
      </c>
      <c r="N60" s="77">
        <f>IF(TrRoad_act!N36=0,"",N23/TrRoad_act!N36*1000
)</f>
        <v>194.23856715103375</v>
      </c>
      <c r="O60" s="77">
        <f>IF(TrRoad_act!O36=0,"",O23/TrRoad_act!O36*1000
)</f>
        <v>190.72832687850996</v>
      </c>
      <c r="P60" s="77">
        <f>IF(TrRoad_act!P36=0,"",P23/TrRoad_act!P36*1000
)</f>
        <v>188.80702850037957</v>
      </c>
      <c r="Q60" s="77">
        <f>IF(TrRoad_act!Q36=0,"",Q23/TrRoad_act!Q36*1000
)</f>
        <v>158.01196650269293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 t="str">
        <f>IF(TrRoad_act!L37=0,"",L24/TrRoad_act!L37*1000
)</f>
        <v/>
      </c>
      <c r="M61" s="77" t="str">
        <f>IF(TrRoad_act!M37=0,"",M24/TrRoad_act!M37*1000
)</f>
        <v/>
      </c>
      <c r="N61" s="77" t="str">
        <f>IF(TrRoad_act!N37=0,"",N24/TrRoad_act!N37*1000
)</f>
        <v/>
      </c>
      <c r="O61" s="77" t="str">
        <f>IF(TrRoad_act!O37=0,"",O24/TrRoad_act!O37*1000
)</f>
        <v/>
      </c>
      <c r="P61" s="77">
        <f>IF(TrRoad_act!P37=0,"",P24/TrRoad_act!P37*1000
)</f>
        <v>127.97772940917426</v>
      </c>
      <c r="Q61" s="77">
        <f>IF(TrRoad_act!Q37=0,"",Q24/TrRoad_act!Q37*1000
)</f>
        <v>125.91458460747448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 t="str">
        <f>IF(TrRoad_act!O38=0,"",O25/TrRoad_act!O38*1000
)</f>
        <v/>
      </c>
      <c r="P62" s="77">
        <f>IF(TrRoad_act!P38=0,"",P25/TrRoad_act!P38*1000
)</f>
        <v>64.771013411233241</v>
      </c>
      <c r="Q62" s="77">
        <f>IF(TrRoad_act!Q38=0,"",Q25/TrRoad_act!Q38*1000
)</f>
        <v>61.034912320934431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1912.9022063039179</v>
      </c>
      <c r="C64" s="76">
        <f>IF(TrRoad_act!C40=0,"",C27/TrRoad_act!C40*1000
)</f>
        <v>1843.5690349944441</v>
      </c>
      <c r="D64" s="76">
        <f>IF(TrRoad_act!D40=0,"",D27/TrRoad_act!D40*1000
)</f>
        <v>1825.3445784384649</v>
      </c>
      <c r="E64" s="76">
        <f>IF(TrRoad_act!E40=0,"",E27/TrRoad_act!E40*1000
)</f>
        <v>1799.7037021644587</v>
      </c>
      <c r="F64" s="76">
        <f>IF(TrRoad_act!F40=0,"",F27/TrRoad_act!F40*1000
)</f>
        <v>1777.8612716540617</v>
      </c>
      <c r="G64" s="76">
        <f>IF(TrRoad_act!G40=0,"",G27/TrRoad_act!G40*1000
)</f>
        <v>1754.9049286246529</v>
      </c>
      <c r="H64" s="76">
        <f>IF(TrRoad_act!H40=0,"",H27/TrRoad_act!H40*1000
)</f>
        <v>1729.3700970664302</v>
      </c>
      <c r="I64" s="76">
        <f>IF(TrRoad_act!I40=0,"",I27/TrRoad_act!I40*1000
)</f>
        <v>1696.8792403149009</v>
      </c>
      <c r="J64" s="76">
        <f>IF(TrRoad_act!J40=0,"",J27/TrRoad_act!J40*1000
)</f>
        <v>1663.5313880039623</v>
      </c>
      <c r="K64" s="76">
        <f>IF(TrRoad_act!K40=0,"",K27/TrRoad_act!K40*1000
)</f>
        <v>1635.2863308023366</v>
      </c>
      <c r="L64" s="76">
        <f>IF(TrRoad_act!L40=0,"",L27/TrRoad_act!L40*1000
)</f>
        <v>1614.1974109289981</v>
      </c>
      <c r="M64" s="76">
        <f>IF(TrRoad_act!M40=0,"",M27/TrRoad_act!M40*1000
)</f>
        <v>1616.1616924707605</v>
      </c>
      <c r="N64" s="76">
        <f>IF(TrRoad_act!N40=0,"",N27/TrRoad_act!N40*1000
)</f>
        <v>1618.3631338903026</v>
      </c>
      <c r="O64" s="76">
        <f>IF(TrRoad_act!O40=0,"",O27/TrRoad_act!O40*1000
)</f>
        <v>1600.6440221952423</v>
      </c>
      <c r="P64" s="76">
        <f>IF(TrRoad_act!P40=0,"",P27/TrRoad_act!P40*1000
)</f>
        <v>1588.5603690717019</v>
      </c>
      <c r="Q64" s="76">
        <f>IF(TrRoad_act!Q40=0,"",Q27/TrRoad_act!Q40*1000
)</f>
        <v>1590.3653470870267</v>
      </c>
    </row>
    <row r="65" spans="1:17" ht="11.45" customHeight="1" x14ac:dyDescent="0.25">
      <c r="A65" s="62" t="s">
        <v>59</v>
      </c>
      <c r="B65" s="75">
        <f>IF(TrRoad_act!B41=0,"",B28/TrRoad_act!B41*1000
)</f>
        <v>541.54960996978843</v>
      </c>
      <c r="C65" s="75">
        <f>IF(TrRoad_act!C41=0,"",C28/TrRoad_act!C41*1000
)</f>
        <v>542.35215082186903</v>
      </c>
      <c r="D65" s="75">
        <f>IF(TrRoad_act!D41=0,"",D28/TrRoad_act!D41*1000
)</f>
        <v>543.65236241416926</v>
      </c>
      <c r="E65" s="75">
        <f>IF(TrRoad_act!E41=0,"",E28/TrRoad_act!E41*1000
)</f>
        <v>544.94318438118376</v>
      </c>
      <c r="F65" s="75">
        <f>IF(TrRoad_act!F41=0,"",F28/TrRoad_act!F41*1000
)</f>
        <v>546.21282792771956</v>
      </c>
      <c r="G65" s="75">
        <f>IF(TrRoad_act!G41=0,"",G28/TrRoad_act!G41*1000
)</f>
        <v>547.46540454559863</v>
      </c>
      <c r="H65" s="75">
        <f>IF(TrRoad_act!H41=0,"",H28/TrRoad_act!H41*1000
)</f>
        <v>548.52945612290159</v>
      </c>
      <c r="I65" s="75">
        <f>IF(TrRoad_act!I41=0,"",I28/TrRoad_act!I41*1000
)</f>
        <v>547.32599065710735</v>
      </c>
      <c r="J65" s="75">
        <f>IF(TrRoad_act!J41=0,"",J28/TrRoad_act!J41*1000
)</f>
        <v>543.91287811163545</v>
      </c>
      <c r="K65" s="75">
        <f>IF(TrRoad_act!K41=0,"",K28/TrRoad_act!K41*1000
)</f>
        <v>542.41617431606164</v>
      </c>
      <c r="L65" s="75">
        <f>IF(TrRoad_act!L41=0,"",L28/TrRoad_act!L41*1000
)</f>
        <v>539.54358822738538</v>
      </c>
      <c r="M65" s="75">
        <f>IF(TrRoad_act!M41=0,"",M28/TrRoad_act!M41*1000
)</f>
        <v>541.04399872206864</v>
      </c>
      <c r="N65" s="75">
        <f>IF(TrRoad_act!N41=0,"",N28/TrRoad_act!N41*1000
)</f>
        <v>537.97302806575965</v>
      </c>
      <c r="O65" s="75">
        <f>IF(TrRoad_act!O41=0,"",O28/TrRoad_act!O41*1000
)</f>
        <v>538.64583062893712</v>
      </c>
      <c r="P65" s="75">
        <f>IF(TrRoad_act!P41=0,"",P28/TrRoad_act!P41*1000
)</f>
        <v>541.34051124807729</v>
      </c>
      <c r="Q65" s="75">
        <f>IF(TrRoad_act!Q41=0,"",Q28/TrRoad_act!Q41*1000
)</f>
        <v>540.14912513289755</v>
      </c>
    </row>
    <row r="66" spans="1:17" ht="11.45" customHeight="1" x14ac:dyDescent="0.25">
      <c r="A66" s="62" t="s">
        <v>58</v>
      </c>
      <c r="B66" s="75">
        <f>IF(TrRoad_act!B42=0,"",B29/TrRoad_act!B42*1000
)</f>
        <v>1938.9282222461618</v>
      </c>
      <c r="C66" s="75">
        <f>IF(TrRoad_act!C42=0,"",C29/TrRoad_act!C42*1000
)</f>
        <v>1865.206986241265</v>
      </c>
      <c r="D66" s="75">
        <f>IF(TrRoad_act!D42=0,"",D29/TrRoad_act!D42*1000
)</f>
        <v>1844.2428412142838</v>
      </c>
      <c r="E66" s="75">
        <f>IF(TrRoad_act!E42=0,"",E29/TrRoad_act!E42*1000
)</f>
        <v>1815.4065060034222</v>
      </c>
      <c r="F66" s="75">
        <f>IF(TrRoad_act!F42=0,"",F29/TrRoad_act!F42*1000
)</f>
        <v>1790.8897799423287</v>
      </c>
      <c r="G66" s="75">
        <f>IF(TrRoad_act!G42=0,"",G29/TrRoad_act!G42*1000
)</f>
        <v>1765.5898324241632</v>
      </c>
      <c r="H66" s="75">
        <f>IF(TrRoad_act!H42=0,"",H29/TrRoad_act!H42*1000
)</f>
        <v>1737.7912803210988</v>
      </c>
      <c r="I66" s="75">
        <f>IF(TrRoad_act!I42=0,"",I29/TrRoad_act!I42*1000
)</f>
        <v>1703.7135709367014</v>
      </c>
      <c r="J66" s="75">
        <f>IF(TrRoad_act!J42=0,"",J29/TrRoad_act!J42*1000
)</f>
        <v>1669.1137720216443</v>
      </c>
      <c r="K66" s="75">
        <f>IF(TrRoad_act!K42=0,"",K29/TrRoad_act!K42*1000
)</f>
        <v>1639.8808802542292</v>
      </c>
      <c r="L66" s="75">
        <f>IF(TrRoad_act!L42=0,"",L29/TrRoad_act!L42*1000
)</f>
        <v>1617.9141116326075</v>
      </c>
      <c r="M66" s="75">
        <f>IF(TrRoad_act!M42=0,"",M29/TrRoad_act!M42*1000
)</f>
        <v>1619.1189138220798</v>
      </c>
      <c r="N66" s="75">
        <f>IF(TrRoad_act!N42=0,"",N29/TrRoad_act!N42*1000
)</f>
        <v>1620.6625678676176</v>
      </c>
      <c r="O66" s="75">
        <f>IF(TrRoad_act!O42=0,"",O29/TrRoad_act!O42*1000
)</f>
        <v>1602.8139444243157</v>
      </c>
      <c r="P66" s="75">
        <f>IF(TrRoad_act!P42=0,"",P29/TrRoad_act!P42*1000
)</f>
        <v>1590.6106640779017</v>
      </c>
      <c r="Q66" s="75">
        <f>IF(TrRoad_act!Q42=0,"",Q29/TrRoad_act!Q42*1000
)</f>
        <v>1592.0782363283893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>
        <f>IF(TrRoad_act!C43=0,"",C30/TrRoad_act!C43*1000
)</f>
        <v>1145.2758914182577</v>
      </c>
      <c r="D67" s="75">
        <f>IF(TrRoad_act!D43=0,"",D30/TrRoad_act!D43*1000
)</f>
        <v>1148.1390811468036</v>
      </c>
      <c r="E67" s="75">
        <f>IF(TrRoad_act!E43=0,"",E30/TrRoad_act!E43*1000
)</f>
        <v>1151.0094288496705</v>
      </c>
      <c r="F67" s="75">
        <f>IF(TrRoad_act!F43=0,"",F30/TrRoad_act!F43*1000
)</f>
        <v>1153.8869524217946</v>
      </c>
      <c r="G67" s="75">
        <f>IF(TrRoad_act!G43=0,"",G30/TrRoad_act!G43*1000
)</f>
        <v>1156.7716698028489</v>
      </c>
      <c r="H67" s="75">
        <f>IF(TrRoad_act!H43=0,"",H30/TrRoad_act!H43*1000
)</f>
        <v>1159.6635989773561</v>
      </c>
      <c r="I67" s="75">
        <f>IF(TrRoad_act!I43=0,"",I30/TrRoad_act!I43*1000
)</f>
        <v>1162.5627579747995</v>
      </c>
      <c r="J67" s="75">
        <f>IF(TrRoad_act!J43=0,"",J30/TrRoad_act!J43*1000
)</f>
        <v>1165.4691648697362</v>
      </c>
      <c r="K67" s="75">
        <f>IF(TrRoad_act!K43=0,"",K30/TrRoad_act!K43*1000
)</f>
        <v>1168.3828377819104</v>
      </c>
      <c r="L67" s="75">
        <f>IF(TrRoad_act!L43=0,"",L30/TrRoad_act!L43*1000
)</f>
        <v>1171.3037948763658</v>
      </c>
      <c r="M67" s="75">
        <f>IF(TrRoad_act!M43=0,"",M30/TrRoad_act!M43*1000
)</f>
        <v>1174.2320543635565</v>
      </c>
      <c r="N67" s="75">
        <f>IF(TrRoad_act!N43=0,"",N30/TrRoad_act!N43*1000
)</f>
        <v>1177.1676344994653</v>
      </c>
      <c r="O67" s="75">
        <f>IF(TrRoad_act!O43=0,"",O30/TrRoad_act!O43*1000
)</f>
        <v>1180.1105535857139</v>
      </c>
      <c r="P67" s="75">
        <f>IF(TrRoad_act!P43=0,"",P30/TrRoad_act!P43*1000
)</f>
        <v>1183.0608299696778</v>
      </c>
      <c r="Q67" s="75">
        <f>IF(TrRoad_act!Q43=0,"",Q30/TrRoad_act!Q43*1000
)</f>
        <v>1186.018482044602</v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 t="str">
        <f>IF(TrRoad_act!Q44=0,"",Q31/TrRoad_act!Q44*1000
)</f>
        <v/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753.69667753361887</v>
      </c>
      <c r="C70" s="79">
        <f>IF(TrRoad_act!C46=0,"",C33/TrRoad_act!C46*1000
)</f>
        <v>752.26560590116799</v>
      </c>
      <c r="D70" s="79">
        <f>IF(TrRoad_act!D46=0,"",D33/TrRoad_act!D46*1000
)</f>
        <v>701.68670083241716</v>
      </c>
      <c r="E70" s="79">
        <f>IF(TrRoad_act!E46=0,"",E33/TrRoad_act!E46*1000
)</f>
        <v>676.53486950916897</v>
      </c>
      <c r="F70" s="79">
        <f>IF(TrRoad_act!F46=0,"",F33/TrRoad_act!F46*1000
)</f>
        <v>685.40825631537518</v>
      </c>
      <c r="G70" s="79">
        <f>IF(TrRoad_act!G46=0,"",G33/TrRoad_act!G46*1000
)</f>
        <v>671.75390213634341</v>
      </c>
      <c r="H70" s="79">
        <f>IF(TrRoad_act!H46=0,"",H33/TrRoad_act!H46*1000
)</f>
        <v>683.40519240639844</v>
      </c>
      <c r="I70" s="79">
        <f>IF(TrRoad_act!I46=0,"",I33/TrRoad_act!I46*1000
)</f>
        <v>724.03144112146367</v>
      </c>
      <c r="J70" s="79">
        <f>IF(TrRoad_act!J46=0,"",J33/TrRoad_act!J46*1000
)</f>
        <v>656.87618823055925</v>
      </c>
      <c r="K70" s="79">
        <f>IF(TrRoad_act!K46=0,"",K33/TrRoad_act!K46*1000
)</f>
        <v>615.21952722803712</v>
      </c>
      <c r="L70" s="79">
        <f>IF(TrRoad_act!L46=0,"",L33/TrRoad_act!L46*1000
)</f>
        <v>585.9832502401764</v>
      </c>
      <c r="M70" s="79">
        <f>IF(TrRoad_act!M46=0,"",M33/TrRoad_act!M46*1000
)</f>
        <v>529.20114521816754</v>
      </c>
      <c r="N70" s="79">
        <f>IF(TrRoad_act!N46=0,"",N33/TrRoad_act!N46*1000
)</f>
        <v>536.31152925800291</v>
      </c>
      <c r="O70" s="79">
        <f>IF(TrRoad_act!O46=0,"",O33/TrRoad_act!O46*1000
)</f>
        <v>542.64319513508337</v>
      </c>
      <c r="P70" s="79">
        <f>IF(TrRoad_act!P46=0,"",P33/TrRoad_act!P46*1000
)</f>
        <v>583.57570374723241</v>
      </c>
      <c r="Q70" s="79">
        <f>IF(TrRoad_act!Q46=0,"",Q33/TrRoad_act!Q46*1000
)</f>
        <v>608.98087187315355</v>
      </c>
    </row>
    <row r="71" spans="1:17" ht="11.45" customHeight="1" x14ac:dyDescent="0.25">
      <c r="A71" s="23" t="s">
        <v>27</v>
      </c>
      <c r="B71" s="78">
        <f>IF(TrRoad_act!B47=0,"",B34/TrRoad_act!B47*1000
)</f>
        <v>329.48915211324072</v>
      </c>
      <c r="C71" s="78">
        <f>IF(TrRoad_act!C47=0,"",C34/TrRoad_act!C47*1000
)</f>
        <v>317.17779596821299</v>
      </c>
      <c r="D71" s="78">
        <f>IF(TrRoad_act!D47=0,"",D34/TrRoad_act!D47*1000
)</f>
        <v>311.89064098653552</v>
      </c>
      <c r="E71" s="78">
        <f>IF(TrRoad_act!E47=0,"",E34/TrRoad_act!E47*1000
)</f>
        <v>307.43793734651524</v>
      </c>
      <c r="F71" s="78">
        <f>IF(TrRoad_act!F47=0,"",F34/TrRoad_act!F47*1000
)</f>
        <v>310.13425981374871</v>
      </c>
      <c r="G71" s="78">
        <f>IF(TrRoad_act!G47=0,"",G34/TrRoad_act!G47*1000
)</f>
        <v>306.71807347655459</v>
      </c>
      <c r="H71" s="78">
        <f>IF(TrRoad_act!H47=0,"",H34/TrRoad_act!H47*1000
)</f>
        <v>306.91977644352141</v>
      </c>
      <c r="I71" s="78">
        <f>IF(TrRoad_act!I47=0,"",I34/TrRoad_act!I47*1000
)</f>
        <v>305.1704736469506</v>
      </c>
      <c r="J71" s="78">
        <f>IF(TrRoad_act!J47=0,"",J34/TrRoad_act!J47*1000
)</f>
        <v>292.56568250502761</v>
      </c>
      <c r="K71" s="78">
        <f>IF(TrRoad_act!K47=0,"",K34/TrRoad_act!K47*1000
)</f>
        <v>282.71623802335989</v>
      </c>
      <c r="L71" s="78">
        <f>IF(TrRoad_act!L47=0,"",L34/TrRoad_act!L47*1000
)</f>
        <v>275.60394647629079</v>
      </c>
      <c r="M71" s="78">
        <f>IF(TrRoad_act!M47=0,"",M34/TrRoad_act!M47*1000
)</f>
        <v>279.32284294690032</v>
      </c>
      <c r="N71" s="78">
        <f>IF(TrRoad_act!N47=0,"",N34/TrRoad_act!N47*1000
)</f>
        <v>275.74738460056307</v>
      </c>
      <c r="O71" s="78">
        <f>IF(TrRoad_act!O47=0,"",O34/TrRoad_act!O47*1000
)</f>
        <v>273.51430132487735</v>
      </c>
      <c r="P71" s="78">
        <f>IF(TrRoad_act!P47=0,"",P34/TrRoad_act!P47*1000
)</f>
        <v>271.68928666984078</v>
      </c>
      <c r="Q71" s="78">
        <f>IF(TrRoad_act!Q47=0,"",Q34/TrRoad_act!Q47*1000
)</f>
        <v>278.87479588512457</v>
      </c>
    </row>
    <row r="72" spans="1:17" ht="11.45" customHeight="1" x14ac:dyDescent="0.25">
      <c r="A72" s="62" t="s">
        <v>59</v>
      </c>
      <c r="B72" s="77">
        <f>IF(TrRoad_act!B48=0,"",B35/TrRoad_act!B48*1000
)</f>
        <v>229.92794116667881</v>
      </c>
      <c r="C72" s="77">
        <f>IF(TrRoad_act!C48=0,"",C35/TrRoad_act!C48*1000
)</f>
        <v>228.11488641803967</v>
      </c>
      <c r="D72" s="77">
        <f>IF(TrRoad_act!D48=0,"",D35/TrRoad_act!D48*1000
)</f>
        <v>227.07756519544498</v>
      </c>
      <c r="E72" s="77">
        <f>IF(TrRoad_act!E48=0,"",E35/TrRoad_act!E48*1000
)</f>
        <v>226.23335538113571</v>
      </c>
      <c r="F72" s="77">
        <f>IF(TrRoad_act!F48=0,"",F35/TrRoad_act!F48*1000
)</f>
        <v>225.32928067648183</v>
      </c>
      <c r="G72" s="77">
        <f>IF(TrRoad_act!G48=0,"",G35/TrRoad_act!G48*1000
)</f>
        <v>224.22167339042664</v>
      </c>
      <c r="H72" s="77">
        <f>IF(TrRoad_act!H48=0,"",H35/TrRoad_act!H48*1000
)</f>
        <v>222.0042662071364</v>
      </c>
      <c r="I72" s="77">
        <f>IF(TrRoad_act!I48=0,"",I35/TrRoad_act!I48*1000
)</f>
        <v>219.51366520837641</v>
      </c>
      <c r="J72" s="77">
        <f>IF(TrRoad_act!J48=0,"",J35/TrRoad_act!J48*1000
)</f>
        <v>216.41409818264316</v>
      </c>
      <c r="K72" s="77">
        <f>IF(TrRoad_act!K48=0,"",K35/TrRoad_act!K48*1000
)</f>
        <v>213.76122542044283</v>
      </c>
      <c r="L72" s="77">
        <f>IF(TrRoad_act!L48=0,"",L35/TrRoad_act!L48*1000
)</f>
        <v>211.46142309270729</v>
      </c>
      <c r="M72" s="77">
        <f>IF(TrRoad_act!M48=0,"",M35/TrRoad_act!M48*1000
)</f>
        <v>212.38307397220697</v>
      </c>
      <c r="N72" s="77">
        <f>IF(TrRoad_act!N48=0,"",N35/TrRoad_act!N48*1000
)</f>
        <v>210.91675532556354</v>
      </c>
      <c r="O72" s="77">
        <f>IF(TrRoad_act!O48=0,"",O35/TrRoad_act!O48*1000
)</f>
        <v>210.03582698977837</v>
      </c>
      <c r="P72" s="77">
        <f>IF(TrRoad_act!P48=0,"",P35/TrRoad_act!P48*1000
)</f>
        <v>209.26659850235333</v>
      </c>
      <c r="Q72" s="77">
        <f>IF(TrRoad_act!Q48=0,"",Q35/TrRoad_act!Q48*1000
)</f>
        <v>207.18336603049832</v>
      </c>
    </row>
    <row r="73" spans="1:17" ht="11.45" customHeight="1" x14ac:dyDescent="0.25">
      <c r="A73" s="62" t="s">
        <v>58</v>
      </c>
      <c r="B73" s="77">
        <f>IF(TrRoad_act!B49=0,"",B36/TrRoad_act!B49*1000
)</f>
        <v>330.85888282583534</v>
      </c>
      <c r="C73" s="77">
        <f>IF(TrRoad_act!C49=0,"",C36/TrRoad_act!C49*1000
)</f>
        <v>318.2176434026419</v>
      </c>
      <c r="D73" s="77">
        <f>IF(TrRoad_act!D49=0,"",D36/TrRoad_act!D49*1000
)</f>
        <v>312.74888756754888</v>
      </c>
      <c r="E73" s="77">
        <f>IF(TrRoad_act!E49=0,"",E36/TrRoad_act!E49*1000
)</f>
        <v>308.1266586636994</v>
      </c>
      <c r="F73" s="77">
        <f>IF(TrRoad_act!F49=0,"",F36/TrRoad_act!F49*1000
)</f>
        <v>310.72140239639685</v>
      </c>
      <c r="G73" s="77">
        <f>IF(TrRoad_act!G49=0,"",G36/TrRoad_act!G49*1000
)</f>
        <v>307.12983295853292</v>
      </c>
      <c r="H73" s="77">
        <f>IF(TrRoad_act!H49=0,"",H36/TrRoad_act!H49*1000
)</f>
        <v>307.2242246127737</v>
      </c>
      <c r="I73" s="77">
        <f>IF(TrRoad_act!I49=0,"",I36/TrRoad_act!I49*1000
)</f>
        <v>305.39942893816357</v>
      </c>
      <c r="J73" s="77">
        <f>IF(TrRoad_act!J49=0,"",J36/TrRoad_act!J49*1000
)</f>
        <v>292.74818631158388</v>
      </c>
      <c r="K73" s="77">
        <f>IF(TrRoad_act!K49=0,"",K36/TrRoad_act!K49*1000
)</f>
        <v>282.87277720927983</v>
      </c>
      <c r="L73" s="77">
        <f>IF(TrRoad_act!L49=0,"",L36/TrRoad_act!L49*1000
)</f>
        <v>275.73469974443225</v>
      </c>
      <c r="M73" s="77">
        <f>IF(TrRoad_act!M49=0,"",M36/TrRoad_act!M49*1000
)</f>
        <v>279.46754920348036</v>
      </c>
      <c r="N73" s="77">
        <f>IF(TrRoad_act!N49=0,"",N36/TrRoad_act!N49*1000
)</f>
        <v>275.90942534309465</v>
      </c>
      <c r="O73" s="77">
        <f>IF(TrRoad_act!O49=0,"",O36/TrRoad_act!O49*1000
)</f>
        <v>273.66896224576845</v>
      </c>
      <c r="P73" s="77">
        <f>IF(TrRoad_act!P49=0,"",P36/TrRoad_act!P49*1000
)</f>
        <v>271.84780539476913</v>
      </c>
      <c r="Q73" s="77">
        <f>IF(TrRoad_act!Q49=0,"",Q36/TrRoad_act!Q49*1000
)</f>
        <v>279.06337360932912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>
        <f>IF(TrRoad_act!O50=0,"",O37/TrRoad_act!O50*1000
)</f>
        <v>195.93600000097101</v>
      </c>
      <c r="P74" s="77">
        <f>IF(TrRoad_act!P50=0,"",P37/TrRoad_act!P50*1000
)</f>
        <v>197.844920000992</v>
      </c>
      <c r="Q74" s="77">
        <f>IF(TrRoad_act!Q50=0,"",Q37/TrRoad_act!Q50*1000
)</f>
        <v>198.33953230099445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1570.46037724799</v>
      </c>
      <c r="C77" s="76">
        <f>IF(TrRoad_act!C53=0,"",C40/TrRoad_act!C53*1000
)</f>
        <v>1637.0235732781091</v>
      </c>
      <c r="D77" s="76">
        <f>IF(TrRoad_act!D53=0,"",D40/TrRoad_act!D53*1000
)</f>
        <v>1446.2203203888218</v>
      </c>
      <c r="E77" s="76">
        <f>IF(TrRoad_act!E53=0,"",E40/TrRoad_act!E53*1000
)</f>
        <v>1392.6467225237759</v>
      </c>
      <c r="F77" s="76">
        <f>IF(TrRoad_act!F53=0,"",F40/TrRoad_act!F53*1000
)</f>
        <v>1389.3080544451341</v>
      </c>
      <c r="G77" s="76">
        <f>IF(TrRoad_act!G53=0,"",G40/TrRoad_act!G53*1000
)</f>
        <v>1342.9978097695928</v>
      </c>
      <c r="H77" s="76">
        <f>IF(TrRoad_act!H53=0,"",H40/TrRoad_act!H53*1000
)</f>
        <v>1427.1334496145944</v>
      </c>
      <c r="I77" s="76">
        <f>IF(TrRoad_act!I53=0,"",I40/TrRoad_act!I53*1000
)</f>
        <v>1555.6576215643781</v>
      </c>
      <c r="J77" s="76">
        <f>IF(TrRoad_act!J53=0,"",J40/TrRoad_act!J53*1000
)</f>
        <v>1444.176841739335</v>
      </c>
      <c r="K77" s="76">
        <f>IF(TrRoad_act!K53=0,"",K40/TrRoad_act!K53*1000
)</f>
        <v>1601.2687200304986</v>
      </c>
      <c r="L77" s="76">
        <f>IF(TrRoad_act!L53=0,"",L40/TrRoad_act!L53*1000
)</f>
        <v>1483.2918021290916</v>
      </c>
      <c r="M77" s="76">
        <f>IF(TrRoad_act!M53=0,"",M40/TrRoad_act!M53*1000
)</f>
        <v>1273.355698557114</v>
      </c>
      <c r="N77" s="76">
        <f>IF(TrRoad_act!N53=0,"",N40/TrRoad_act!N53*1000
)</f>
        <v>1287.7901663359103</v>
      </c>
      <c r="O77" s="76">
        <f>IF(TrRoad_act!O53=0,"",O40/TrRoad_act!O53*1000
)</f>
        <v>1353.7053437672423</v>
      </c>
      <c r="P77" s="76">
        <f>IF(TrRoad_act!P53=0,"",P40/TrRoad_act!P53*1000
)</f>
        <v>1484.6907445247818</v>
      </c>
      <c r="Q77" s="76">
        <f>IF(TrRoad_act!Q53=0,"",Q40/TrRoad_act!Q53*1000
)</f>
        <v>1507.2720578442363</v>
      </c>
    </row>
    <row r="78" spans="1:17" ht="11.45" customHeight="1" x14ac:dyDescent="0.25">
      <c r="A78" s="17" t="s">
        <v>23</v>
      </c>
      <c r="B78" s="75">
        <f>IF(TrRoad_act!B54=0,"",B41/TrRoad_act!B54*1000
)</f>
        <v>1536.5005431676705</v>
      </c>
      <c r="C78" s="75">
        <f>IF(TrRoad_act!C54=0,"",C41/TrRoad_act!C54*1000
)</f>
        <v>1603.0090768900384</v>
      </c>
      <c r="D78" s="75">
        <f>IF(TrRoad_act!D54=0,"",D41/TrRoad_act!D54*1000
)</f>
        <v>1421.1491511744196</v>
      </c>
      <c r="E78" s="75">
        <f>IF(TrRoad_act!E54=0,"",E41/TrRoad_act!E54*1000
)</f>
        <v>1370.5396370676649</v>
      </c>
      <c r="F78" s="75">
        <f>IF(TrRoad_act!F54=0,"",F41/TrRoad_act!F54*1000
)</f>
        <v>1366.714278141194</v>
      </c>
      <c r="G78" s="75">
        <f>IF(TrRoad_act!G54=0,"",G41/TrRoad_act!G54*1000
)</f>
        <v>1322.5450243513669</v>
      </c>
      <c r="H78" s="75">
        <f>IF(TrRoad_act!H54=0,"",H41/TrRoad_act!H54*1000
)</f>
        <v>1404.0505806248416</v>
      </c>
      <c r="I78" s="75">
        <f>IF(TrRoad_act!I54=0,"",I41/TrRoad_act!I54*1000
)</f>
        <v>1528.6778406402332</v>
      </c>
      <c r="J78" s="75">
        <f>IF(TrRoad_act!J54=0,"",J41/TrRoad_act!J54*1000
)</f>
        <v>1419.750981646846</v>
      </c>
      <c r="K78" s="75">
        <f>IF(TrRoad_act!K54=0,"",K41/TrRoad_act!K54*1000
)</f>
        <v>1567.2663866836112</v>
      </c>
      <c r="L78" s="75">
        <f>IF(TrRoad_act!L54=0,"",L41/TrRoad_act!L54*1000
)</f>
        <v>1450.5448314563525</v>
      </c>
      <c r="M78" s="75">
        <f>IF(TrRoad_act!M54=0,"",M41/TrRoad_act!M54*1000
)</f>
        <v>1243.0323342755182</v>
      </c>
      <c r="N78" s="75">
        <f>IF(TrRoad_act!N54=0,"",N41/TrRoad_act!N54*1000
)</f>
        <v>1259.2515997711021</v>
      </c>
      <c r="O78" s="75">
        <f>IF(TrRoad_act!O54=0,"",O41/TrRoad_act!O54*1000
)</f>
        <v>1323.6953327394426</v>
      </c>
      <c r="P78" s="75">
        <f>IF(TrRoad_act!P54=0,"",P41/TrRoad_act!P54*1000
)</f>
        <v>1452.0328899766068</v>
      </c>
      <c r="Q78" s="75">
        <f>IF(TrRoad_act!Q54=0,"",Q41/TrRoad_act!Q54*1000
)</f>
        <v>1470.5713757617871</v>
      </c>
    </row>
    <row r="79" spans="1:17" ht="11.45" customHeight="1" x14ac:dyDescent="0.25">
      <c r="A79" s="15" t="s">
        <v>22</v>
      </c>
      <c r="B79" s="74">
        <f>IF(TrRoad_act!B55=0,"",B42/TrRoad_act!B55*1000
)</f>
        <v>2291.8205646941674</v>
      </c>
      <c r="C79" s="74">
        <f>IF(TrRoad_act!C55=0,"",C42/TrRoad_act!C55*1000
)</f>
        <v>2330.1158877449566</v>
      </c>
      <c r="D79" s="74">
        <f>IF(TrRoad_act!D55=0,"",D42/TrRoad_act!D55*1000
)</f>
        <v>2003.3643018080495</v>
      </c>
      <c r="E79" s="74">
        <f>IF(TrRoad_act!E55=0,"",E42/TrRoad_act!E55*1000
)</f>
        <v>1901.350928378826</v>
      </c>
      <c r="F79" s="74">
        <f>IF(TrRoad_act!F55=0,"",F42/TrRoad_act!F55*1000
)</f>
        <v>1877.6903259540104</v>
      </c>
      <c r="G79" s="74">
        <f>IF(TrRoad_act!G55=0,"",G42/TrRoad_act!G55*1000
)</f>
        <v>1810.0441165616951</v>
      </c>
      <c r="H79" s="74">
        <f>IF(TrRoad_act!H55=0,"",H42/TrRoad_act!H55*1000
)</f>
        <v>1939.022237814404</v>
      </c>
      <c r="I79" s="74">
        <f>IF(TrRoad_act!I55=0,"",I42/TrRoad_act!I55*1000
)</f>
        <v>2137.0149314018809</v>
      </c>
      <c r="J79" s="74">
        <f>IF(TrRoad_act!J55=0,"",J42/TrRoad_act!J55*1000
)</f>
        <v>1995.7267976581172</v>
      </c>
      <c r="K79" s="74">
        <f>IF(TrRoad_act!K55=0,"",K42/TrRoad_act!K55*1000
)</f>
        <v>2221.254943713358</v>
      </c>
      <c r="L79" s="74">
        <f>IF(TrRoad_act!L55=0,"",L42/TrRoad_act!L55*1000
)</f>
        <v>2041.4311612079478</v>
      </c>
      <c r="M79" s="74">
        <f>IF(TrRoad_act!M55=0,"",M42/TrRoad_act!M55*1000
)</f>
        <v>1719.3739582884812</v>
      </c>
      <c r="N79" s="74">
        <f>IF(TrRoad_act!N55=0,"",N42/TrRoad_act!N55*1000
)</f>
        <v>1747.1242074350916</v>
      </c>
      <c r="O79" s="74">
        <f>IF(TrRoad_act!O55=0,"",O42/TrRoad_act!O55*1000
)</f>
        <v>1847.6551469528961</v>
      </c>
      <c r="P79" s="74">
        <f>IF(TrRoad_act!P55=0,"",P42/TrRoad_act!P55*1000
)</f>
        <v>2049.3853404808638</v>
      </c>
      <c r="Q79" s="74">
        <f>IF(TrRoad_act!Q55=0,"",Q42/TrRoad_act!Q55*1000
)</f>
        <v>2069.3434059129063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142.77415638061711</v>
      </c>
      <c r="C82" s="79">
        <f>IF(TrRoad_act!C4=0,"",C18/TrRoad_act!C4*1000)</f>
        <v>140.66307691039506</v>
      </c>
      <c r="D82" s="79">
        <f>IF(TrRoad_act!D4=0,"",D18/TrRoad_act!D4*1000)</f>
        <v>139.25751249427137</v>
      </c>
      <c r="E82" s="79">
        <f>IF(TrRoad_act!E4=0,"",E18/TrRoad_act!E4*1000)</f>
        <v>133.45726402850008</v>
      </c>
      <c r="F82" s="79">
        <f>IF(TrRoad_act!F4=0,"",F18/TrRoad_act!F4*1000)</f>
        <v>130.51145342692664</v>
      </c>
      <c r="G82" s="79">
        <f>IF(TrRoad_act!G4=0,"",G18/TrRoad_act!G4*1000)</f>
        <v>136.56357384689278</v>
      </c>
      <c r="H82" s="79">
        <f>IF(TrRoad_act!H4=0,"",H18/TrRoad_act!H4*1000)</f>
        <v>144.614397638529</v>
      </c>
      <c r="I82" s="79">
        <f>IF(TrRoad_act!I4=0,"",I18/TrRoad_act!I4*1000)</f>
        <v>138.67223231345841</v>
      </c>
      <c r="J82" s="79">
        <f>IF(TrRoad_act!J4=0,"",J18/TrRoad_act!J4*1000)</f>
        <v>134.30112223134415</v>
      </c>
      <c r="K82" s="79">
        <f>IF(TrRoad_act!K4=0,"",K18/TrRoad_act!K4*1000)</f>
        <v>128.39945731221351</v>
      </c>
      <c r="L82" s="79">
        <f>IF(TrRoad_act!L4=0,"",L18/TrRoad_act!L4*1000)</f>
        <v>127.82127235038776</v>
      </c>
      <c r="M82" s="79">
        <f>IF(TrRoad_act!M4=0,"",M18/TrRoad_act!M4*1000)</f>
        <v>122.83133721132748</v>
      </c>
      <c r="N82" s="79">
        <f>IF(TrRoad_act!N4=0,"",N18/TrRoad_act!N4*1000)</f>
        <v>122.3491311040281</v>
      </c>
      <c r="O82" s="79">
        <f>IF(TrRoad_act!O4=0,"",O18/TrRoad_act!O4*1000)</f>
        <v>119.2923289976962</v>
      </c>
      <c r="P82" s="79">
        <f>IF(TrRoad_act!P4=0,"",P18/TrRoad_act!P4*1000)</f>
        <v>120.97479974064481</v>
      </c>
      <c r="Q82" s="79">
        <f>IF(TrRoad_act!Q4=0,"",Q18/TrRoad_act!Q4*1000)</f>
        <v>111.1985877564513</v>
      </c>
    </row>
    <row r="83" spans="1:17" ht="11.45" customHeight="1" x14ac:dyDescent="0.25">
      <c r="A83" s="23" t="s">
        <v>30</v>
      </c>
      <c r="B83" s="78">
        <f>IF(TrRoad_act!B5=0,"",B19/TrRoad_act!B5*1000)</f>
        <v>101.60332425961413</v>
      </c>
      <c r="C83" s="78">
        <f>IF(TrRoad_act!C5=0,"",C19/TrRoad_act!C5*1000)</f>
        <v>100.57459337368739</v>
      </c>
      <c r="D83" s="78">
        <f>IF(TrRoad_act!D5=0,"",D19/TrRoad_act!D5*1000)</f>
        <v>99.379024972331578</v>
      </c>
      <c r="E83" s="78">
        <f>IF(TrRoad_act!E5=0,"",E19/TrRoad_act!E5*1000)</f>
        <v>98.793007133366388</v>
      </c>
      <c r="F83" s="78">
        <f>IF(TrRoad_act!F5=0,"",F19/TrRoad_act!F5*1000)</f>
        <v>98.864143692368927</v>
      </c>
      <c r="G83" s="78">
        <f>IF(TrRoad_act!G5=0,"",G19/TrRoad_act!G5*1000)</f>
        <v>99.020062248647619</v>
      </c>
      <c r="H83" s="78">
        <f>IF(TrRoad_act!H5=0,"",H19/TrRoad_act!H5*1000)</f>
        <v>98.594255870518538</v>
      </c>
      <c r="I83" s="78">
        <f>IF(TrRoad_act!I5=0,"",I19/TrRoad_act!I5*1000)</f>
        <v>97.522140412333556</v>
      </c>
      <c r="J83" s="78">
        <f>IF(TrRoad_act!J5=0,"",J19/TrRoad_act!J5*1000)</f>
        <v>96.168252627860554</v>
      </c>
      <c r="K83" s="78">
        <f>IF(TrRoad_act!K5=0,"",K19/TrRoad_act!K5*1000)</f>
        <v>95.782167450113903</v>
      </c>
      <c r="L83" s="78">
        <f>IF(TrRoad_act!L5=0,"",L19/TrRoad_act!L5*1000)</f>
        <v>95.704743384407053</v>
      </c>
      <c r="M83" s="78">
        <f>IF(TrRoad_act!M5=0,"",M19/TrRoad_act!M5*1000)</f>
        <v>95.970300809718793</v>
      </c>
      <c r="N83" s="78">
        <f>IF(TrRoad_act!N5=0,"",N19/TrRoad_act!N5*1000)</f>
        <v>93.825234667236714</v>
      </c>
      <c r="O83" s="78">
        <f>IF(TrRoad_act!O5=0,"",O19/TrRoad_act!O5*1000)</f>
        <v>92.903364092425974</v>
      </c>
      <c r="P83" s="78">
        <f>IF(TrRoad_act!P5=0,"",P19/TrRoad_act!P5*1000)</f>
        <v>92.901976261140419</v>
      </c>
      <c r="Q83" s="78">
        <f>IF(TrRoad_act!Q5=0,"",Q19/TrRoad_act!Q5*1000)</f>
        <v>92.508339458527459</v>
      </c>
    </row>
    <row r="84" spans="1:17" ht="11.45" customHeight="1" x14ac:dyDescent="0.25">
      <c r="A84" s="19" t="s">
        <v>29</v>
      </c>
      <c r="B84" s="76">
        <f>IF(TrRoad_act!B6=0,"",B20/TrRoad_act!B6*1000)</f>
        <v>159.09328045883277</v>
      </c>
      <c r="C84" s="76">
        <f>IF(TrRoad_act!C6=0,"",C20/TrRoad_act!C6*1000)</f>
        <v>156.89378666515429</v>
      </c>
      <c r="D84" s="76">
        <f>IF(TrRoad_act!D6=0,"",D20/TrRoad_act!D6*1000)</f>
        <v>154.37755173044346</v>
      </c>
      <c r="E84" s="76">
        <f>IF(TrRoad_act!E6=0,"",E20/TrRoad_act!E6*1000)</f>
        <v>147.09059715733349</v>
      </c>
      <c r="F84" s="76">
        <f>IF(TrRoad_act!F6=0,"",F20/TrRoad_act!F6*1000)</f>
        <v>143.43252991569005</v>
      </c>
      <c r="G84" s="76">
        <f>IF(TrRoad_act!G6=0,"",G20/TrRoad_act!G6*1000)</f>
        <v>149.92144729594395</v>
      </c>
      <c r="H84" s="76">
        <f>IF(TrRoad_act!H6=0,"",H20/TrRoad_act!H6*1000)</f>
        <v>158.61245899403909</v>
      </c>
      <c r="I84" s="76">
        <f>IF(TrRoad_act!I6=0,"",I20/TrRoad_act!I6*1000)</f>
        <v>151.31368681222435</v>
      </c>
      <c r="J84" s="76">
        <f>IF(TrRoad_act!J6=0,"",J20/TrRoad_act!J6*1000)</f>
        <v>146.12461241028223</v>
      </c>
      <c r="K84" s="76">
        <f>IF(TrRoad_act!K6=0,"",K20/TrRoad_act!K6*1000)</f>
        <v>140.45541732132247</v>
      </c>
      <c r="L84" s="76">
        <f>IF(TrRoad_act!L6=0,"",L20/TrRoad_act!L6*1000)</f>
        <v>139.05162708980745</v>
      </c>
      <c r="M84" s="76">
        <f>IF(TrRoad_act!M6=0,"",M20/TrRoad_act!M6*1000)</f>
        <v>132.89233311703367</v>
      </c>
      <c r="N84" s="76">
        <f>IF(TrRoad_act!N6=0,"",N20/TrRoad_act!N6*1000)</f>
        <v>131.79156088720427</v>
      </c>
      <c r="O84" s="76">
        <f>IF(TrRoad_act!O6=0,"",O20/TrRoad_act!O6*1000)</f>
        <v>127.61541700100604</v>
      </c>
      <c r="P84" s="76">
        <f>IF(TrRoad_act!P6=0,"",P20/TrRoad_act!P6*1000)</f>
        <v>134.58056937468575</v>
      </c>
      <c r="Q84" s="76">
        <f>IF(TrRoad_act!Q6=0,"",Q20/TrRoad_act!Q6*1000)</f>
        <v>122.18503288937032</v>
      </c>
    </row>
    <row r="85" spans="1:17" ht="11.45" customHeight="1" x14ac:dyDescent="0.25">
      <c r="A85" s="62" t="s">
        <v>59</v>
      </c>
      <c r="B85" s="77">
        <f>IF(TrRoad_act!B7=0,"",B21/TrRoad_act!B7*1000)</f>
        <v>156.39899425137816</v>
      </c>
      <c r="C85" s="77">
        <f>IF(TrRoad_act!C7=0,"",C21/TrRoad_act!C7*1000)</f>
        <v>153.62154725921016</v>
      </c>
      <c r="D85" s="77">
        <f>IF(TrRoad_act!D7=0,"",D21/TrRoad_act!D7*1000)</f>
        <v>152.31332575429875</v>
      </c>
      <c r="E85" s="77">
        <f>IF(TrRoad_act!E7=0,"",E21/TrRoad_act!E7*1000)</f>
        <v>145.52784418713736</v>
      </c>
      <c r="F85" s="77">
        <f>IF(TrRoad_act!F7=0,"",F21/TrRoad_act!F7*1000)</f>
        <v>141.93755417112493</v>
      </c>
      <c r="G85" s="77">
        <f>IF(TrRoad_act!G7=0,"",G21/TrRoad_act!G7*1000)</f>
        <v>148.62443444742397</v>
      </c>
      <c r="H85" s="77">
        <f>IF(TrRoad_act!H7=0,"",H21/TrRoad_act!H7*1000)</f>
        <v>157.32516490749515</v>
      </c>
      <c r="I85" s="77">
        <f>IF(TrRoad_act!I7=0,"",I21/TrRoad_act!I7*1000)</f>
        <v>147.70173791682504</v>
      </c>
      <c r="J85" s="77">
        <f>IF(TrRoad_act!J7=0,"",J21/TrRoad_act!J7*1000)</f>
        <v>143.71698847302105</v>
      </c>
      <c r="K85" s="77">
        <f>IF(TrRoad_act!K7=0,"",K21/TrRoad_act!K7*1000)</f>
        <v>136.77027240819857</v>
      </c>
      <c r="L85" s="77">
        <f>IF(TrRoad_act!L7=0,"",L21/TrRoad_act!L7*1000)</f>
        <v>136.80143357067445</v>
      </c>
      <c r="M85" s="77">
        <f>IF(TrRoad_act!M7=0,"",M21/TrRoad_act!M7*1000)</f>
        <v>134.15023791940021</v>
      </c>
      <c r="N85" s="77">
        <f>IF(TrRoad_act!N7=0,"",N21/TrRoad_act!N7*1000)</f>
        <v>133.73221741872479</v>
      </c>
      <c r="O85" s="77">
        <f>IF(TrRoad_act!O7=0,"",O21/TrRoad_act!O7*1000)</f>
        <v>129.64581332753235</v>
      </c>
      <c r="P85" s="77">
        <f>IF(TrRoad_act!P7=0,"",P21/TrRoad_act!P7*1000)</f>
        <v>143.47660189277175</v>
      </c>
      <c r="Q85" s="77">
        <f>IF(TrRoad_act!Q7=0,"",Q21/TrRoad_act!Q7*1000)</f>
        <v>124.20221224572174</v>
      </c>
    </row>
    <row r="86" spans="1:17" ht="11.45" customHeight="1" x14ac:dyDescent="0.25">
      <c r="A86" s="62" t="s">
        <v>58</v>
      </c>
      <c r="B86" s="77">
        <f>IF(TrRoad_act!B8=0,"",B22/TrRoad_act!B8*1000)</f>
        <v>174.71830130288998</v>
      </c>
      <c r="C86" s="77">
        <f>IF(TrRoad_act!C8=0,"",C22/TrRoad_act!C8*1000)</f>
        <v>175.99704259298011</v>
      </c>
      <c r="D86" s="77">
        <f>IF(TrRoad_act!D8=0,"",D22/TrRoad_act!D8*1000)</f>
        <v>166.11876969985809</v>
      </c>
      <c r="E86" s="77">
        <f>IF(TrRoad_act!E8=0,"",E22/TrRoad_act!E8*1000)</f>
        <v>155.40872051213526</v>
      </c>
      <c r="F86" s="77">
        <f>IF(TrRoad_act!F8=0,"",F22/TrRoad_act!F8*1000)</f>
        <v>150.78312245350671</v>
      </c>
      <c r="G86" s="77">
        <f>IF(TrRoad_act!G8=0,"",G22/TrRoad_act!G8*1000)</f>
        <v>154.78825469265036</v>
      </c>
      <c r="H86" s="77">
        <f>IF(TrRoad_act!H8=0,"",H22/TrRoad_act!H8*1000)</f>
        <v>161.90947035715106</v>
      </c>
      <c r="I86" s="77">
        <f>IF(TrRoad_act!I8=0,"",I22/TrRoad_act!I8*1000)</f>
        <v>164.99377080796691</v>
      </c>
      <c r="J86" s="77">
        <f>IF(TrRoad_act!J8=0,"",J22/TrRoad_act!J8*1000)</f>
        <v>153.23612712784552</v>
      </c>
      <c r="K86" s="77">
        <f>IF(TrRoad_act!K8=0,"",K22/TrRoad_act!K8*1000)</f>
        <v>149.59547980533489</v>
      </c>
      <c r="L86" s="77">
        <f>IF(TrRoad_act!L8=0,"",L22/TrRoad_act!L8*1000)</f>
        <v>143.64246151840058</v>
      </c>
      <c r="M86" s="77">
        <f>IF(TrRoad_act!M8=0,"",M22/TrRoad_act!M8*1000)</f>
        <v>130.95908132405003</v>
      </c>
      <c r="N86" s="77">
        <f>IF(TrRoad_act!N8=0,"",N22/TrRoad_act!N8*1000)</f>
        <v>129.13053970584423</v>
      </c>
      <c r="O86" s="77">
        <f>IF(TrRoad_act!O8=0,"",O22/TrRoad_act!O8*1000)</f>
        <v>125.29188276698066</v>
      </c>
      <c r="P86" s="77">
        <f>IF(TrRoad_act!P8=0,"",P22/TrRoad_act!P8*1000)</f>
        <v>125.76657727561194</v>
      </c>
      <c r="Q86" s="77">
        <f>IF(TrRoad_act!Q8=0,"",Q22/TrRoad_act!Q8*1000)</f>
        <v>120.70558047536991</v>
      </c>
    </row>
    <row r="87" spans="1:17" ht="11.45" customHeight="1" x14ac:dyDescent="0.25">
      <c r="A87" s="62" t="s">
        <v>57</v>
      </c>
      <c r="B87" s="77">
        <f>IF(TrRoad_act!B9=0,"",B23/TrRoad_act!B9*1000)</f>
        <v>142.05806783782504</v>
      </c>
      <c r="C87" s="77">
        <f>IF(TrRoad_act!C9=0,"",C23/TrRoad_act!C9*1000)</f>
        <v>153.45170050315701</v>
      </c>
      <c r="D87" s="77">
        <f>IF(TrRoad_act!D9=0,"",D23/TrRoad_act!D9*1000)</f>
        <v>142.20296309083315</v>
      </c>
      <c r="E87" s="77">
        <f>IF(TrRoad_act!E9=0,"",E23/TrRoad_act!E9*1000)</f>
        <v>134.63749412462619</v>
      </c>
      <c r="F87" s="77">
        <f>IF(TrRoad_act!F9=0,"",F23/TrRoad_act!F9*1000)</f>
        <v>134.68756809505174</v>
      </c>
      <c r="G87" s="77">
        <f>IF(TrRoad_act!G9=0,"",G23/TrRoad_act!G9*1000)</f>
        <v>181.35373421381152</v>
      </c>
      <c r="H87" s="77">
        <f>IF(TrRoad_act!H9=0,"",H23/TrRoad_act!H9*1000)</f>
        <v>412.72525511579755</v>
      </c>
      <c r="I87" s="77">
        <f>IF(TrRoad_act!I9=0,"",I23/TrRoad_act!I9*1000)</f>
        <v>143.68115783445737</v>
      </c>
      <c r="J87" s="77">
        <f>IF(TrRoad_act!J9=0,"",J23/TrRoad_act!J9*1000)</f>
        <v>138.9087479072364</v>
      </c>
      <c r="K87" s="77">
        <f>IF(TrRoad_act!K9=0,"",K23/TrRoad_act!K9*1000)</f>
        <v>132.31278725185126</v>
      </c>
      <c r="L87" s="77">
        <f>IF(TrRoad_act!L9=0,"",L23/TrRoad_act!L9*1000)</f>
        <v>133.1418089467501</v>
      </c>
      <c r="M87" s="77">
        <f>IF(TrRoad_act!M9=0,"",M23/TrRoad_act!M9*1000)</f>
        <v>133.18458471541743</v>
      </c>
      <c r="N87" s="77">
        <f>IF(TrRoad_act!N9=0,"",N23/TrRoad_act!N9*1000)</f>
        <v>139.14774784810768</v>
      </c>
      <c r="O87" s="77">
        <f>IF(TrRoad_act!O9=0,"",O23/TrRoad_act!O9*1000)</f>
        <v>133.59480989361609</v>
      </c>
      <c r="P87" s="77">
        <f>IF(TrRoad_act!P9=0,"",P23/TrRoad_act!P9*1000)</f>
        <v>132.70291428476921</v>
      </c>
      <c r="Q87" s="77">
        <f>IF(TrRoad_act!Q9=0,"",Q23/TrRoad_act!Q9*1000)</f>
        <v>109.2550538579346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 t="str">
        <f>IF(TrRoad_act!L10=0,"",L24/TrRoad_act!L10*1000)</f>
        <v/>
      </c>
      <c r="M88" s="77" t="str">
        <f>IF(TrRoad_act!M10=0,"",M24/TrRoad_act!M10*1000)</f>
        <v/>
      </c>
      <c r="N88" s="77" t="str">
        <f>IF(TrRoad_act!N10=0,"",N24/TrRoad_act!N10*1000)</f>
        <v/>
      </c>
      <c r="O88" s="77" t="str">
        <f>IF(TrRoad_act!O10=0,"",O24/TrRoad_act!O10*1000)</f>
        <v/>
      </c>
      <c r="P88" s="77">
        <f>IF(TrRoad_act!P10=0,"",P24/TrRoad_act!P10*1000)</f>
        <v>89.949075471578084</v>
      </c>
      <c r="Q88" s="77">
        <f>IF(TrRoad_act!Q10=0,"",Q24/TrRoad_act!Q10*1000)</f>
        <v>87.061790491384329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 t="str">
        <f>IF(TrRoad_act!O11=0,"",O25/TrRoad_act!O11*1000)</f>
        <v/>
      </c>
      <c r="P89" s="77">
        <f>IF(TrRoad_act!P11=0,"",P25/TrRoad_act!P11*1000)</f>
        <v>46.52421447742114</v>
      </c>
      <c r="Q89" s="77">
        <f>IF(TrRoad_act!Q11=0,"",Q25/TrRoad_act!Q11*1000)</f>
        <v>43.128657155506886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62.374572077635079</v>
      </c>
      <c r="C91" s="76">
        <f>IF(TrRoad_act!C13=0,"",C27/TrRoad_act!C13*1000)</f>
        <v>60.198987861675477</v>
      </c>
      <c r="D91" s="76">
        <f>IF(TrRoad_act!D13=0,"",D27/TrRoad_act!D13*1000)</f>
        <v>61.298095575628594</v>
      </c>
      <c r="E91" s="76">
        <f>IF(TrRoad_act!E13=0,"",E27/TrRoad_act!E13*1000)</f>
        <v>61.812154128123034</v>
      </c>
      <c r="F91" s="76">
        <f>IF(TrRoad_act!F13=0,"",F27/TrRoad_act!F13*1000)</f>
        <v>60.987514188258359</v>
      </c>
      <c r="G91" s="76">
        <f>IF(TrRoad_act!G13=0,"",G27/TrRoad_act!G13*1000)</f>
        <v>62.452853149152844</v>
      </c>
      <c r="H91" s="76">
        <f>IF(TrRoad_act!H13=0,"",H27/TrRoad_act!H13*1000)</f>
        <v>65.319047693376561</v>
      </c>
      <c r="I91" s="76">
        <f>IF(TrRoad_act!I13=0,"",I27/TrRoad_act!I13*1000)</f>
        <v>66.410613799464528</v>
      </c>
      <c r="J91" s="76">
        <f>IF(TrRoad_act!J13=0,"",J27/TrRoad_act!J13*1000)</f>
        <v>67.621848292434507</v>
      </c>
      <c r="K91" s="76">
        <f>IF(TrRoad_act!K13=0,"",K27/TrRoad_act!K13*1000)</f>
        <v>63.167629117459505</v>
      </c>
      <c r="L91" s="76">
        <f>IF(TrRoad_act!L13=0,"",L27/TrRoad_act!L13*1000)</f>
        <v>64.524838956600931</v>
      </c>
      <c r="M91" s="76">
        <f>IF(TrRoad_act!M13=0,"",M27/TrRoad_act!M13*1000)</f>
        <v>66.254604142255317</v>
      </c>
      <c r="N91" s="76">
        <f>IF(TrRoad_act!N13=0,"",N27/TrRoad_act!N13*1000)</f>
        <v>68.458460175399651</v>
      </c>
      <c r="O91" s="76">
        <f>IF(TrRoad_act!O13=0,"",O27/TrRoad_act!O13*1000)</f>
        <v>70.498533903552115</v>
      </c>
      <c r="P91" s="76">
        <f>IF(TrRoad_act!P13=0,"",P27/TrRoad_act!P13*1000)</f>
        <v>58.402954745283147</v>
      </c>
      <c r="Q91" s="76">
        <f>IF(TrRoad_act!Q13=0,"",Q27/TrRoad_act!Q13*1000)</f>
        <v>58.469314231140693</v>
      </c>
    </row>
    <row r="92" spans="1:17" ht="11.45" customHeight="1" x14ac:dyDescent="0.25">
      <c r="A92" s="62" t="s">
        <v>59</v>
      </c>
      <c r="B92" s="75">
        <f>IF(TrRoad_act!B14=0,"",B28/TrRoad_act!B14*1000)</f>
        <v>45.912020583347804</v>
      </c>
      <c r="C92" s="75">
        <f>IF(TrRoad_act!C14=0,"",C28/TrRoad_act!C14*1000)</f>
        <v>46.045214365873719</v>
      </c>
      <c r="D92" s="75">
        <f>IF(TrRoad_act!D14=0,"",D28/TrRoad_act!D14*1000)</f>
        <v>47.467542648407949</v>
      </c>
      <c r="E92" s="75">
        <f>IF(TrRoad_act!E14=0,"",E28/TrRoad_act!E14*1000)</f>
        <v>48.6628389802027</v>
      </c>
      <c r="F92" s="75">
        <f>IF(TrRoad_act!F14=0,"",F28/TrRoad_act!F14*1000)</f>
        <v>48.716749795303677</v>
      </c>
      <c r="G92" s="75">
        <f>IF(TrRoad_act!G14=0,"",G28/TrRoad_act!G14*1000)</f>
        <v>50.655746352551176</v>
      </c>
      <c r="H92" s="75">
        <f>IF(TrRoad_act!H14=0,"",H28/TrRoad_act!H14*1000)</f>
        <v>53.86729919343415</v>
      </c>
      <c r="I92" s="75">
        <f>IF(TrRoad_act!I14=0,"",I28/TrRoad_act!I14*1000)</f>
        <v>55.693687991080651</v>
      </c>
      <c r="J92" s="75">
        <f>IF(TrRoad_act!J14=0,"",J28/TrRoad_act!J14*1000)</f>
        <v>57.485554779616166</v>
      </c>
      <c r="K92" s="75">
        <f>IF(TrRoad_act!K14=0,"",K28/TrRoad_act!K14*1000)</f>
        <v>54.47619295222335</v>
      </c>
      <c r="L92" s="75">
        <f>IF(TrRoad_act!L14=0,"",L28/TrRoad_act!L14*1000)</f>
        <v>56.075114203687626</v>
      </c>
      <c r="M92" s="75">
        <f>IF(TrRoad_act!M14=0,"",M28/TrRoad_act!M14*1000)</f>
        <v>57.6683050509548</v>
      </c>
      <c r="N92" s="75">
        <f>IF(TrRoad_act!N14=0,"",N28/TrRoad_act!N14*1000)</f>
        <v>59.167742578728223</v>
      </c>
      <c r="O92" s="75">
        <f>IF(TrRoad_act!O14=0,"",O28/TrRoad_act!O14*1000)</f>
        <v>61.682501635407249</v>
      </c>
      <c r="P92" s="75">
        <f>IF(TrRoad_act!P14=0,"",P28/TrRoad_act!P14*1000)</f>
        <v>51.745784163419152</v>
      </c>
      <c r="Q92" s="75">
        <f>IF(TrRoad_act!Q14=0,"",Q28/TrRoad_act!Q14*1000)</f>
        <v>51.631901667115201</v>
      </c>
    </row>
    <row r="93" spans="1:17" ht="11.45" customHeight="1" x14ac:dyDescent="0.25">
      <c r="A93" s="62" t="s">
        <v>58</v>
      </c>
      <c r="B93" s="75">
        <f>IF(TrRoad_act!B15=0,"",B29/TrRoad_act!B15*1000)</f>
        <v>62.493351067350055</v>
      </c>
      <c r="C93" s="75">
        <f>IF(TrRoad_act!C15=0,"",C29/TrRoad_act!C15*1000)</f>
        <v>60.289946030708492</v>
      </c>
      <c r="D93" s="75">
        <f>IF(TrRoad_act!D15=0,"",D29/TrRoad_act!D15*1000)</f>
        <v>61.377173491391318</v>
      </c>
      <c r="E93" s="75">
        <f>IF(TrRoad_act!E15=0,"",E29/TrRoad_act!E15*1000)</f>
        <v>61.876244274184394</v>
      </c>
      <c r="F93" s="75">
        <f>IF(TrRoad_act!F15=0,"",F29/TrRoad_act!F15*1000)</f>
        <v>61.038330229598785</v>
      </c>
      <c r="G93" s="75">
        <f>IF(TrRoad_act!G15=0,"",G29/TrRoad_act!G15*1000)</f>
        <v>62.493978275983714</v>
      </c>
      <c r="H93" s="75">
        <f>IF(TrRoad_act!H15=0,"",H29/TrRoad_act!H15*1000)</f>
        <v>65.351475227679131</v>
      </c>
      <c r="I93" s="75">
        <f>IF(TrRoad_act!I15=0,"",I29/TrRoad_act!I15*1000)</f>
        <v>66.436111164282636</v>
      </c>
      <c r="J93" s="75">
        <f>IF(TrRoad_act!J15=0,"",J29/TrRoad_act!J15*1000)</f>
        <v>67.64955073209299</v>
      </c>
      <c r="K93" s="75">
        <f>IF(TrRoad_act!K15=0,"",K29/TrRoad_act!K15*1000)</f>
        <v>63.189511543030861</v>
      </c>
      <c r="L93" s="75">
        <f>IF(TrRoad_act!L15=0,"",L29/TrRoad_act!L15*1000)</f>
        <v>64.544281654505511</v>
      </c>
      <c r="M93" s="75">
        <f>IF(TrRoad_act!M15=0,"",M29/TrRoad_act!M15*1000)</f>
        <v>66.272025722248173</v>
      </c>
      <c r="N93" s="75">
        <f>IF(TrRoad_act!N15=0,"",N29/TrRoad_act!N15*1000)</f>
        <v>68.474666407689625</v>
      </c>
      <c r="O93" s="75">
        <f>IF(TrRoad_act!O15=0,"",O29/TrRoad_act!O15*1000)</f>
        <v>70.513999752905249</v>
      </c>
      <c r="P93" s="75">
        <f>IF(TrRoad_act!P15=0,"",P29/TrRoad_act!P15*1000)</f>
        <v>58.414779485983104</v>
      </c>
      <c r="Q93" s="75">
        <f>IF(TrRoad_act!Q15=0,"",Q29/TrRoad_act!Q15*1000)</f>
        <v>58.480065882805931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>
        <f>IF(TrRoad_act!C16=0,"",C30/TrRoad_act!C16*1000)</f>
        <v>37.019281073477003</v>
      </c>
      <c r="D94" s="75">
        <f>IF(TrRoad_act!D16=0,"",D30/TrRoad_act!D16*1000)</f>
        <v>38.210549067060775</v>
      </c>
      <c r="E94" s="75">
        <f>IF(TrRoad_act!E16=0,"",E30/TrRoad_act!E16*1000)</f>
        <v>39.230960308818794</v>
      </c>
      <c r="F94" s="75">
        <f>IF(TrRoad_act!F16=0,"",F30/TrRoad_act!F16*1000)</f>
        <v>39.327564230008008</v>
      </c>
      <c r="G94" s="75">
        <f>IF(TrRoad_act!G16=0,"",G30/TrRoad_act!G16*1000)</f>
        <v>40.944540048509687</v>
      </c>
      <c r="H94" s="75">
        <f>IF(TrRoad_act!H16=0,"",H30/TrRoad_act!H16*1000)</f>
        <v>43.610373592740473</v>
      </c>
      <c r="I94" s="75">
        <f>IF(TrRoad_act!I16=0,"",I30/TrRoad_act!I16*1000)</f>
        <v>45.333998590974637</v>
      </c>
      <c r="J94" s="75">
        <f>IF(TrRoad_act!J16=0,"",J30/TrRoad_act!J16*1000)</f>
        <v>47.236723294212254</v>
      </c>
      <c r="K94" s="75">
        <f>IF(TrRoad_act!K16=0,"",K30/TrRoad_act!K16*1000)</f>
        <v>45.021282767351664</v>
      </c>
      <c r="L94" s="75">
        <f>IF(TrRoad_act!L16=0,"",L30/TrRoad_act!L16*1000)</f>
        <v>46.727426070351633</v>
      </c>
      <c r="M94" s="75">
        <f>IF(TrRoad_act!M16=0,"",M30/TrRoad_act!M16*1000)</f>
        <v>48.062397546188642</v>
      </c>
      <c r="N94" s="75">
        <f>IF(TrRoad_act!N16=0,"",N30/TrRoad_act!N16*1000)</f>
        <v>49.736547678976329</v>
      </c>
      <c r="O94" s="75">
        <f>IF(TrRoad_act!O16=0,"",O30/TrRoad_act!O16*1000)</f>
        <v>51.917638708734891</v>
      </c>
      <c r="P94" s="75">
        <f>IF(TrRoad_act!P16=0,"",P30/TrRoad_act!P16*1000)</f>
        <v>43.447613587606526</v>
      </c>
      <c r="Q94" s="75">
        <f>IF(TrRoad_act!Q16=0,"",Q30/TrRoad_act!Q16*1000)</f>
        <v>43.56471772903982</v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 t="str">
        <f>IF(TrRoad_act!Q17=0,"",Q31/TrRoad_act!Q17*1000)</f>
        <v/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379.55387976409912</v>
      </c>
      <c r="C97" s="79">
        <f>IF(TrRoad_act!C19=0,"",C33/TrRoad_act!C19*1000)</f>
        <v>368.69539866819673</v>
      </c>
      <c r="D97" s="79">
        <f>IF(TrRoad_act!D19=0,"",D33/TrRoad_act!D19*1000)</f>
        <v>327.08203943086545</v>
      </c>
      <c r="E97" s="79">
        <f>IF(TrRoad_act!E19=0,"",E33/TrRoad_act!E19*1000)</f>
        <v>306.00678679984276</v>
      </c>
      <c r="F97" s="79">
        <f>IF(TrRoad_act!F19=0,"",F33/TrRoad_act!F19*1000)</f>
        <v>301.06986173465356</v>
      </c>
      <c r="G97" s="79">
        <f>IF(TrRoad_act!G19=0,"",G33/TrRoad_act!G19*1000)</f>
        <v>299.48758308119915</v>
      </c>
      <c r="H97" s="79">
        <f>IF(TrRoad_act!H19=0,"",H33/TrRoad_act!H19*1000)</f>
        <v>316.9026890864036</v>
      </c>
      <c r="I97" s="79">
        <f>IF(TrRoad_act!I19=0,"",I33/TrRoad_act!I19*1000)</f>
        <v>337.20611942588187</v>
      </c>
      <c r="J97" s="79">
        <f>IF(TrRoad_act!J19=0,"",J33/TrRoad_act!J19*1000)</f>
        <v>322.13480962144689</v>
      </c>
      <c r="K97" s="79">
        <f>IF(TrRoad_act!K19=0,"",K33/TrRoad_act!K19*1000)</f>
        <v>376.19420792605922</v>
      </c>
      <c r="L97" s="79">
        <f>IF(TrRoad_act!L19=0,"",L33/TrRoad_act!L19*1000)</f>
        <v>348.80997321745298</v>
      </c>
      <c r="M97" s="79">
        <f>IF(TrRoad_act!M19=0,"",M33/TrRoad_act!M19*1000)</f>
        <v>324.18525576078633</v>
      </c>
      <c r="N97" s="79">
        <f>IF(TrRoad_act!N19=0,"",N33/TrRoad_act!N19*1000)</f>
        <v>323.03694866382665</v>
      </c>
      <c r="O97" s="79">
        <f>IF(TrRoad_act!O19=0,"",O33/TrRoad_act!O19*1000)</f>
        <v>338.70601341515078</v>
      </c>
      <c r="P97" s="79">
        <f>IF(TrRoad_act!P19=0,"",P33/TrRoad_act!P19*1000)</f>
        <v>346.63398791856537</v>
      </c>
      <c r="Q97" s="79">
        <f>IF(TrRoad_act!Q19=0,"",Q33/TrRoad_act!Q19*1000)</f>
        <v>344.73531694230411</v>
      </c>
    </row>
    <row r="98" spans="1:17" ht="11.45" customHeight="1" x14ac:dyDescent="0.25">
      <c r="A98" s="23" t="s">
        <v>27</v>
      </c>
      <c r="B98" s="78">
        <f>IF(TrRoad_act!B20=0,"",B34/TrRoad_act!B20*1000)</f>
        <v>753.36681821586285</v>
      </c>
      <c r="C98" s="78">
        <f>IF(TrRoad_act!C20=0,"",C34/TrRoad_act!C20*1000)</f>
        <v>723.98421265944989</v>
      </c>
      <c r="D98" s="78">
        <f>IF(TrRoad_act!D20=0,"",D34/TrRoad_act!D20*1000)</f>
        <v>710.71286558141776</v>
      </c>
      <c r="E98" s="78">
        <f>IF(TrRoad_act!E20=0,"",E34/TrRoad_act!E20*1000)</f>
        <v>699.37724151666566</v>
      </c>
      <c r="F98" s="78">
        <f>IF(TrRoad_act!F20=0,"",F34/TrRoad_act!F20*1000)</f>
        <v>704.25922235399651</v>
      </c>
      <c r="G98" s="78">
        <f>IF(TrRoad_act!G20=0,"",G34/TrRoad_act!G20*1000)</f>
        <v>695.23765834099686</v>
      </c>
      <c r="H98" s="78">
        <f>IF(TrRoad_act!H20=0,"",H34/TrRoad_act!H20*1000)</f>
        <v>694.54075092262099</v>
      </c>
      <c r="I98" s="78">
        <f>IF(TrRoad_act!I20=0,"",I34/TrRoad_act!I20*1000)</f>
        <v>689.40366193940622</v>
      </c>
      <c r="J98" s="78">
        <f>IF(TrRoad_act!J20=0,"",J34/TrRoad_act!J20*1000)</f>
        <v>659.53889887539992</v>
      </c>
      <c r="K98" s="78">
        <f>IF(TrRoad_act!K20=0,"",K34/TrRoad_act!K20*1000)</f>
        <v>635.57719606805972</v>
      </c>
      <c r="L98" s="78">
        <f>IF(TrRoad_act!L20=0,"",L34/TrRoad_act!L20*1000)</f>
        <v>616.74473588165961</v>
      </c>
      <c r="M98" s="78">
        <f>IF(TrRoad_act!M20=0,"",M34/TrRoad_act!M20*1000)</f>
        <v>624.70088293709171</v>
      </c>
      <c r="N98" s="78">
        <f>IF(TrRoad_act!N20=0,"",N34/TrRoad_act!N20*1000)</f>
        <v>613.89005212526513</v>
      </c>
      <c r="O98" s="78">
        <f>IF(TrRoad_act!O20=0,"",O34/TrRoad_act!O20*1000)</f>
        <v>611.51796537589814</v>
      </c>
      <c r="P98" s="78">
        <f>IF(TrRoad_act!P20=0,"",P34/TrRoad_act!P20*1000)</f>
        <v>607.8610422784692</v>
      </c>
      <c r="Q98" s="78">
        <f>IF(TrRoad_act!Q20=0,"",Q34/TrRoad_act!Q20*1000)</f>
        <v>621.10386250148667</v>
      </c>
    </row>
    <row r="99" spans="1:17" ht="11.45" customHeight="1" x14ac:dyDescent="0.25">
      <c r="A99" s="62" t="s">
        <v>59</v>
      </c>
      <c r="B99" s="77">
        <f>IF(TrRoad_act!B21=0,"",B35/TrRoad_act!B21*1000)</f>
        <v>655.56981163486864</v>
      </c>
      <c r="C99" s="77">
        <f>IF(TrRoad_act!C21=0,"",C35/TrRoad_act!C21*1000)</f>
        <v>649.55927113612381</v>
      </c>
      <c r="D99" s="77">
        <f>IF(TrRoad_act!D21=0,"",D35/TrRoad_act!D21*1000)</f>
        <v>645.71015890276135</v>
      </c>
      <c r="E99" s="77">
        <f>IF(TrRoad_act!E21=0,"",E35/TrRoad_act!E21*1000)</f>
        <v>642.42483677150517</v>
      </c>
      <c r="F99" s="77">
        <f>IF(TrRoad_act!F21=0,"",F35/TrRoad_act!F21*1000)</f>
        <v>638.91884686327046</v>
      </c>
      <c r="G99" s="77">
        <f>IF(TrRoad_act!G21=0,"",G35/TrRoad_act!G21*1000)</f>
        <v>634.86740269622885</v>
      </c>
      <c r="H99" s="77">
        <f>IF(TrRoad_act!H21=0,"",H35/TrRoad_act!H21*1000)</f>
        <v>627.72153537337931</v>
      </c>
      <c r="I99" s="77">
        <f>IF(TrRoad_act!I21=0,"",I35/TrRoad_act!I21*1000)</f>
        <v>619.73266035985455</v>
      </c>
      <c r="J99" s="77">
        <f>IF(TrRoad_act!J21=0,"",J35/TrRoad_act!J21*1000)</f>
        <v>609.73096940437108</v>
      </c>
      <c r="K99" s="77">
        <f>IF(TrRoad_act!K21=0,"",K35/TrRoad_act!K21*1000)</f>
        <v>600.78369160623265</v>
      </c>
      <c r="L99" s="77">
        <f>IF(TrRoad_act!L21=0,"",L35/TrRoad_act!L21*1000)</f>
        <v>592.79670998287247</v>
      </c>
      <c r="M99" s="77">
        <f>IF(TrRoad_act!M21=0,"",M35/TrRoad_act!M21*1000)</f>
        <v>594.9062318246323</v>
      </c>
      <c r="N99" s="77">
        <f>IF(TrRoad_act!N21=0,"",N35/TrRoad_act!N21*1000)</f>
        <v>589.30140631004144</v>
      </c>
      <c r="O99" s="77">
        <f>IF(TrRoad_act!O21=0,"",O35/TrRoad_act!O21*1000)</f>
        <v>588.18731058970889</v>
      </c>
      <c r="P99" s="77">
        <f>IF(TrRoad_act!P21=0,"",P35/TrRoad_act!P21*1000)</f>
        <v>585.27458855351108</v>
      </c>
      <c r="Q99" s="77">
        <f>IF(TrRoad_act!Q21=0,"",Q35/TrRoad_act!Q21*1000)</f>
        <v>576.82781365879475</v>
      </c>
    </row>
    <row r="100" spans="1:17" ht="11.45" customHeight="1" x14ac:dyDescent="0.25">
      <c r="A100" s="62" t="s">
        <v>58</v>
      </c>
      <c r="B100" s="77">
        <f>IF(TrRoad_act!B22=0,"",B36/TrRoad_act!B22*1000)</f>
        <v>754.44285455963984</v>
      </c>
      <c r="C100" s="77">
        <f>IF(TrRoad_act!C22=0,"",C36/TrRoad_act!C22*1000)</f>
        <v>724.67915312785431</v>
      </c>
      <c r="D100" s="77">
        <f>IF(TrRoad_act!D22=0,"",D36/TrRoad_act!D22*1000)</f>
        <v>711.23892774173942</v>
      </c>
      <c r="E100" s="77">
        <f>IF(TrRoad_act!E22=0,"",E36/TrRoad_act!E22*1000)</f>
        <v>699.76354747923472</v>
      </c>
      <c r="F100" s="77">
        <f>IF(TrRoad_act!F22=0,"",F36/TrRoad_act!F22*1000)</f>
        <v>704.62101539392233</v>
      </c>
      <c r="G100" s="77">
        <f>IF(TrRoad_act!G22=0,"",G36/TrRoad_act!G22*1000)</f>
        <v>695.47864221455995</v>
      </c>
      <c r="H100" s="77">
        <f>IF(TrRoad_act!H22=0,"",H36/TrRoad_act!H22*1000)</f>
        <v>694.73234587830234</v>
      </c>
      <c r="I100" s="77">
        <f>IF(TrRoad_act!I22=0,"",I36/TrRoad_act!I22*1000)</f>
        <v>689.55259708854635</v>
      </c>
      <c r="J100" s="77">
        <f>IF(TrRoad_act!J22=0,"",J36/TrRoad_act!J22*1000)</f>
        <v>659.63436467775716</v>
      </c>
      <c r="K100" s="77">
        <f>IF(TrRoad_act!K22=0,"",K36/TrRoad_act!K22*1000)</f>
        <v>635.64034797954469</v>
      </c>
      <c r="L100" s="77">
        <f>IF(TrRoad_act!L22=0,"",L36/TrRoad_act!L22*1000)</f>
        <v>616.78368907385368</v>
      </c>
      <c r="M100" s="77">
        <f>IF(TrRoad_act!M22=0,"",M36/TrRoad_act!M22*1000)</f>
        <v>624.80341693074888</v>
      </c>
      <c r="N100" s="77">
        <f>IF(TrRoad_act!N22=0,"",N36/TrRoad_act!N22*1000)</f>
        <v>614.06175762928842</v>
      </c>
      <c r="O100" s="77">
        <f>IF(TrRoad_act!O22=0,"",O36/TrRoad_act!O22*1000)</f>
        <v>611.68975791093442</v>
      </c>
      <c r="P100" s="77">
        <f>IF(TrRoad_act!P22=0,"",P36/TrRoad_act!P22*1000)</f>
        <v>608.05370513593766</v>
      </c>
      <c r="Q100" s="77">
        <f>IF(TrRoad_act!Q22=0,"",Q36/TrRoad_act!Q22*1000)</f>
        <v>621.3703174301603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>
        <f>IF(TrRoad_act!O23=0,"",O37/TrRoad_act!O23*1000)</f>
        <v>547.5155704723079</v>
      </c>
      <c r="P101" s="77">
        <f>IF(TrRoad_act!P23=0,"",P37/TrRoad_act!P23*1000)</f>
        <v>552.16667539284197</v>
      </c>
      <c r="Q101" s="77">
        <f>IF(TrRoad_act!Q23=0,"",Q37/TrRoad_act!Q23*1000)</f>
        <v>552.20532888943012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316.17949710955406</v>
      </c>
      <c r="C104" s="76">
        <f>IF(TrRoad_act!C26=0,"",C40/TrRoad_act!C26*1000)</f>
        <v>308.9578862685126</v>
      </c>
      <c r="D104" s="76">
        <f>IF(TrRoad_act!D26=0,"",D40/TrRoad_act!D26*1000)</f>
        <v>267.58494615534016</v>
      </c>
      <c r="E104" s="76">
        <f>IF(TrRoad_act!E26=0,"",E40/TrRoad_act!E26*1000)</f>
        <v>246.59953983731776</v>
      </c>
      <c r="F104" s="76">
        <f>IF(TrRoad_act!F26=0,"",F40/TrRoad_act!F26*1000)</f>
        <v>242.85464763689987</v>
      </c>
      <c r="G104" s="76">
        <f>IF(TrRoad_act!G26=0,"",G40/TrRoad_act!G26*1000)</f>
        <v>241.70657552272115</v>
      </c>
      <c r="H104" s="76">
        <f>IF(TrRoad_act!H26=0,"",H40/TrRoad_act!H26*1000)</f>
        <v>257.43600442270315</v>
      </c>
      <c r="I104" s="76">
        <f>IF(TrRoad_act!I26=0,"",I40/TrRoad_act!I26*1000)</f>
        <v>281.24522522041724</v>
      </c>
      <c r="J104" s="76">
        <f>IF(TrRoad_act!J26=0,"",J40/TrRoad_act!J26*1000)</f>
        <v>263.18937185868009</v>
      </c>
      <c r="K104" s="76">
        <f>IF(TrRoad_act!K26=0,"",K40/TrRoad_act!K26*1000)</f>
        <v>309.96180231940326</v>
      </c>
      <c r="L104" s="76">
        <f>IF(TrRoad_act!L26=0,"",L40/TrRoad_act!L26*1000)</f>
        <v>282.81215587413408</v>
      </c>
      <c r="M104" s="76">
        <f>IF(TrRoad_act!M26=0,"",M40/TrRoad_act!M26*1000)</f>
        <v>246.66790788333742</v>
      </c>
      <c r="N104" s="76">
        <f>IF(TrRoad_act!N26=0,"",N40/TrRoad_act!N26*1000)</f>
        <v>249.9155267648994</v>
      </c>
      <c r="O104" s="76">
        <f>IF(TrRoad_act!O26=0,"",O40/TrRoad_act!O26*1000)</f>
        <v>266.35236523229486</v>
      </c>
      <c r="P104" s="76">
        <f>IF(TrRoad_act!P26=0,"",P40/TrRoad_act!P26*1000)</f>
        <v>282.4561396760584</v>
      </c>
      <c r="Q104" s="76">
        <f>IF(TrRoad_act!Q26=0,"",Q40/TrRoad_act!Q26*1000)</f>
        <v>281.63966411250772</v>
      </c>
    </row>
    <row r="105" spans="1:17" ht="11.45" customHeight="1" x14ac:dyDescent="0.25">
      <c r="A105" s="17" t="s">
        <v>23</v>
      </c>
      <c r="B105" s="75">
        <f>IF(TrRoad_act!B27=0,"",B41/TrRoad_act!B27*1000)</f>
        <v>338.00431764057902</v>
      </c>
      <c r="C105" s="75">
        <f>IF(TrRoad_act!C27=0,"",C41/TrRoad_act!C27*1000)</f>
        <v>328.79083346429093</v>
      </c>
      <c r="D105" s="75">
        <f>IF(TrRoad_act!D27=0,"",D41/TrRoad_act!D27*1000)</f>
        <v>283.27630550387511</v>
      </c>
      <c r="E105" s="75">
        <f>IF(TrRoad_act!E27=0,"",E41/TrRoad_act!E27*1000)</f>
        <v>259.29438630069433</v>
      </c>
      <c r="F105" s="75">
        <f>IF(TrRoad_act!F27=0,"",F41/TrRoad_act!F27*1000)</f>
        <v>255.63844548766883</v>
      </c>
      <c r="G105" s="75">
        <f>IF(TrRoad_act!G27=0,"",G41/TrRoad_act!G27*1000)</f>
        <v>254.61569087848673</v>
      </c>
      <c r="H105" s="75">
        <f>IF(TrRoad_act!H27=0,"",H41/TrRoad_act!H27*1000)</f>
        <v>271.83686053450879</v>
      </c>
      <c r="I105" s="75">
        <f>IF(TrRoad_act!I27=0,"",I41/TrRoad_act!I27*1000)</f>
        <v>297.40772793714541</v>
      </c>
      <c r="J105" s="75">
        <f>IF(TrRoad_act!J27=0,"",J41/TrRoad_act!J27*1000)</f>
        <v>277.31434552936128</v>
      </c>
      <c r="K105" s="75">
        <f>IF(TrRoad_act!K27=0,"",K41/TrRoad_act!K27*1000)</f>
        <v>333.29162385372342</v>
      </c>
      <c r="L105" s="75">
        <f>IF(TrRoad_act!L27=0,"",L41/TrRoad_act!L27*1000)</f>
        <v>306.83584258637597</v>
      </c>
      <c r="M105" s="75">
        <f>IF(TrRoad_act!M27=0,"",M41/TrRoad_act!M27*1000)</f>
        <v>272.56853594957147</v>
      </c>
      <c r="N105" s="75">
        <f>IF(TrRoad_act!N27=0,"",N41/TrRoad_act!N27*1000)</f>
        <v>273.4403999502959</v>
      </c>
      <c r="O105" s="75">
        <f>IF(TrRoad_act!O27=0,"",O41/TrRoad_act!O27*1000)</f>
        <v>291.48446282191998</v>
      </c>
      <c r="P105" s="75">
        <f>IF(TrRoad_act!P27=0,"",P41/TrRoad_act!P27*1000)</f>
        <v>305.71097449922854</v>
      </c>
      <c r="Q105" s="75">
        <f>IF(TrRoad_act!Q27=0,"",Q41/TrRoad_act!Q27*1000)</f>
        <v>306.81121873174402</v>
      </c>
    </row>
    <row r="106" spans="1:17" ht="11.45" customHeight="1" x14ac:dyDescent="0.25">
      <c r="A106" s="15" t="s">
        <v>22</v>
      </c>
      <c r="B106" s="74">
        <f>IF(TrRoad_act!B28=0,"",B42/TrRoad_act!B28*1000)</f>
        <v>164.71691637666538</v>
      </c>
      <c r="C106" s="74">
        <f>IF(TrRoad_act!C28=0,"",C42/TrRoad_act!C28*1000)</f>
        <v>167.40451453350434</v>
      </c>
      <c r="D106" s="74">
        <f>IF(TrRoad_act!D28=0,"",D42/TrRoad_act!D28*1000)</f>
        <v>142.84769946734346</v>
      </c>
      <c r="E106" s="74">
        <f>IF(TrRoad_act!E28=0,"",E42/TrRoad_act!E28*1000)</f>
        <v>136.08663828938157</v>
      </c>
      <c r="F106" s="74">
        <f>IF(TrRoad_act!F28=0,"",F42/TrRoad_act!F28*1000)</f>
        <v>135.91676450252794</v>
      </c>
      <c r="G106" s="74">
        <f>IF(TrRoad_act!G28=0,"",G42/TrRoad_act!G28*1000)</f>
        <v>130.93948721922612</v>
      </c>
      <c r="H106" s="74">
        <f>IF(TrRoad_act!H28=0,"",H42/TrRoad_act!H28*1000)</f>
        <v>139.10353520616334</v>
      </c>
      <c r="I106" s="74">
        <f>IF(TrRoad_act!I28=0,"",I42/TrRoad_act!I28*1000)</f>
        <v>153.04502385086866</v>
      </c>
      <c r="J106" s="74">
        <f>IF(TrRoad_act!J28=0,"",J42/TrRoad_act!J28*1000)</f>
        <v>144.75242002341392</v>
      </c>
      <c r="K106" s="74">
        <f>IF(TrRoad_act!K28=0,"",K42/TrRoad_act!K28*1000)</f>
        <v>163.09112878200594</v>
      </c>
      <c r="L106" s="74">
        <f>IF(TrRoad_act!L28=0,"",L42/TrRoad_act!L28*1000)</f>
        <v>145.16562197103264</v>
      </c>
      <c r="M106" s="74">
        <f>IF(TrRoad_act!M28=0,"",M42/TrRoad_act!M28*1000)</f>
        <v>122.69187796825894</v>
      </c>
      <c r="N106" s="74">
        <f>IF(TrRoad_act!N28=0,"",N42/TrRoad_act!N28*1000)</f>
        <v>125.08007318154982</v>
      </c>
      <c r="O106" s="74">
        <f>IF(TrRoad_act!O28=0,"",O42/TrRoad_act!O28*1000)</f>
        <v>132.07271275463725</v>
      </c>
      <c r="P106" s="74">
        <f>IF(TrRoad_act!P28=0,"",P42/TrRoad_act!P28*1000)</f>
        <v>146.20449321992859</v>
      </c>
      <c r="Q106" s="74">
        <f>IF(TrRoad_act!Q28=0,"",Q42/TrRoad_act!Q28*1000)</f>
        <v>148.78629298326464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397.41544629412812</v>
      </c>
      <c r="C110" s="78">
        <f>IF(TrRoad_act!C86=0,"",1000000*C19/TrRoad_act!C86)</f>
        <v>396.71060465869795</v>
      </c>
      <c r="D110" s="78">
        <f>IF(TrRoad_act!D86=0,"",1000000*D19/TrRoad_act!D86)</f>
        <v>389.70956286536943</v>
      </c>
      <c r="E110" s="78">
        <f>IF(TrRoad_act!E86=0,"",1000000*E19/TrRoad_act!E86)</f>
        <v>393.21453977006558</v>
      </c>
      <c r="F110" s="78">
        <f>IF(TrRoad_act!F86=0,"",1000000*F19/TrRoad_act!F86)</f>
        <v>382.98060499020221</v>
      </c>
      <c r="G110" s="78">
        <f>IF(TrRoad_act!G86=0,"",1000000*G19/TrRoad_act!G86)</f>
        <v>477.35134366386637</v>
      </c>
      <c r="H110" s="78">
        <f>IF(TrRoad_act!H86=0,"",1000000*H19/TrRoad_act!H86)</f>
        <v>460.35238670271804</v>
      </c>
      <c r="I110" s="78">
        <f>IF(TrRoad_act!I86=0,"",1000000*I19/TrRoad_act!I86)</f>
        <v>433.17621604692164</v>
      </c>
      <c r="J110" s="78">
        <f>IF(TrRoad_act!J86=0,"",1000000*J19/TrRoad_act!J86)</f>
        <v>429.9584771536073</v>
      </c>
      <c r="K110" s="78">
        <f>IF(TrRoad_act!K86=0,"",1000000*K19/TrRoad_act!K86)</f>
        <v>392.27521582372344</v>
      </c>
      <c r="L110" s="78">
        <f>IF(TrRoad_act!L86=0,"",1000000*L19/TrRoad_act!L86)</f>
        <v>355.16436249009212</v>
      </c>
      <c r="M110" s="78">
        <f>IF(TrRoad_act!M86=0,"",1000000*M19/TrRoad_act!M86)</f>
        <v>340.60722434289249</v>
      </c>
      <c r="N110" s="78">
        <f>IF(TrRoad_act!N86=0,"",1000000*N19/TrRoad_act!N86)</f>
        <v>312.31352009052483</v>
      </c>
      <c r="O110" s="78">
        <f>IF(TrRoad_act!O86=0,"",1000000*O19/TrRoad_act!O86)</f>
        <v>294.64271536509176</v>
      </c>
      <c r="P110" s="78">
        <f>IF(TrRoad_act!P86=0,"",1000000*P19/TrRoad_act!P86)</f>
        <v>340.42616670770343</v>
      </c>
      <c r="Q110" s="78">
        <f>IF(TrRoad_act!Q86=0,"",1000000*Q19/TrRoad_act!Q86)</f>
        <v>319.57340428860471</v>
      </c>
    </row>
    <row r="111" spans="1:17" ht="11.45" customHeight="1" x14ac:dyDescent="0.25">
      <c r="A111" s="19" t="s">
        <v>29</v>
      </c>
      <c r="B111" s="76">
        <f>IF(TrRoad_act!B87=0,"",1000000*B20/TrRoad_act!B87)</f>
        <v>4156.0237395224058</v>
      </c>
      <c r="C111" s="76">
        <f>IF(TrRoad_act!C87=0,"",1000000*C20/TrRoad_act!C87)</f>
        <v>4074.2098062855139</v>
      </c>
      <c r="D111" s="76">
        <f>IF(TrRoad_act!D87=0,"",1000000*D20/TrRoad_act!D87)</f>
        <v>3968.4482481564605</v>
      </c>
      <c r="E111" s="76">
        <f>IF(TrRoad_act!E87=0,"",1000000*E20/TrRoad_act!E87)</f>
        <v>3835.6369524392267</v>
      </c>
      <c r="F111" s="76">
        <f>IF(TrRoad_act!F87=0,"",1000000*F20/TrRoad_act!F87)</f>
        <v>3862.3489909767022</v>
      </c>
      <c r="G111" s="76">
        <f>IF(TrRoad_act!G87=0,"",1000000*G20/TrRoad_act!G87)</f>
        <v>4003.2273823987343</v>
      </c>
      <c r="H111" s="76">
        <f>IF(TrRoad_act!H87=0,"",1000000*H20/TrRoad_act!H87)</f>
        <v>3880.0994623063066</v>
      </c>
      <c r="I111" s="76">
        <f>IF(TrRoad_act!I87=0,"",1000000*I20/TrRoad_act!I87)</f>
        <v>3853.9186206430554</v>
      </c>
      <c r="J111" s="76">
        <f>IF(TrRoad_act!J87=0,"",1000000*J20/TrRoad_act!J87)</f>
        <v>3570.9772814365792</v>
      </c>
      <c r="K111" s="76">
        <f>IF(TrRoad_act!K87=0,"",1000000*K20/TrRoad_act!K87)</f>
        <v>3480.3629177706866</v>
      </c>
      <c r="L111" s="76">
        <f>IF(TrRoad_act!L87=0,"",1000000*L20/TrRoad_act!L87)</f>
        <v>3451.4719505379949</v>
      </c>
      <c r="M111" s="76">
        <f>IF(TrRoad_act!M87=0,"",1000000*M20/TrRoad_act!M87)</f>
        <v>3213.6560504341828</v>
      </c>
      <c r="N111" s="76">
        <f>IF(TrRoad_act!N87=0,"",1000000*N20/TrRoad_act!N87)</f>
        <v>3148.6019994547464</v>
      </c>
      <c r="O111" s="76">
        <f>IF(TrRoad_act!O87=0,"",1000000*O20/TrRoad_act!O87)</f>
        <v>3089.6042593730745</v>
      </c>
      <c r="P111" s="76">
        <f>IF(TrRoad_act!P87=0,"",1000000*P20/TrRoad_act!P87)</f>
        <v>3146.3211579139156</v>
      </c>
      <c r="Q111" s="76">
        <f>IF(TrRoad_act!Q87=0,"",1000000*Q20/TrRoad_act!Q87)</f>
        <v>3078.8977147042847</v>
      </c>
    </row>
    <row r="112" spans="1:17" ht="11.45" customHeight="1" x14ac:dyDescent="0.25">
      <c r="A112" s="62" t="s">
        <v>59</v>
      </c>
      <c r="B112" s="77">
        <f>IF(TrRoad_act!B88=0,"",1000000*B21/TrRoad_act!B88)</f>
        <v>3999.9095107558446</v>
      </c>
      <c r="C112" s="77">
        <f>IF(TrRoad_act!C88=0,"",1000000*C21/TrRoad_act!C88)</f>
        <v>3912.0421404297567</v>
      </c>
      <c r="D112" s="77">
        <f>IF(TrRoad_act!D88=0,"",1000000*D21/TrRoad_act!D88)</f>
        <v>3832.2533796217876</v>
      </c>
      <c r="E112" s="77">
        <f>IF(TrRoad_act!E88=0,"",1000000*E21/TrRoad_act!E88)</f>
        <v>3683.8389413410309</v>
      </c>
      <c r="F112" s="77">
        <f>IF(TrRoad_act!F88=0,"",1000000*F21/TrRoad_act!F88)</f>
        <v>3685.8938162669269</v>
      </c>
      <c r="G112" s="77">
        <f>IF(TrRoad_act!G88=0,"",1000000*G21/TrRoad_act!G88)</f>
        <v>3835.7295600218386</v>
      </c>
      <c r="H112" s="77">
        <f>IF(TrRoad_act!H88=0,"",1000000*H21/TrRoad_act!H88)</f>
        <v>3741.0262445694966</v>
      </c>
      <c r="I112" s="77">
        <f>IF(TrRoad_act!I88=0,"",1000000*I21/TrRoad_act!I88)</f>
        <v>3626.9075391652682</v>
      </c>
      <c r="J112" s="77">
        <f>IF(TrRoad_act!J88=0,"",1000000*J21/TrRoad_act!J88)</f>
        <v>3331.2911978664383</v>
      </c>
      <c r="K112" s="77">
        <f>IF(TrRoad_act!K88=0,"",1000000*K21/TrRoad_act!K88)</f>
        <v>3161.2066466433671</v>
      </c>
      <c r="L112" s="77">
        <f>IF(TrRoad_act!L88=0,"",1000000*L21/TrRoad_act!L88)</f>
        <v>3122.0289221182861</v>
      </c>
      <c r="M112" s="77">
        <f>IF(TrRoad_act!M88=0,"",1000000*M21/TrRoad_act!M88)</f>
        <v>2904.1197026861946</v>
      </c>
      <c r="N112" s="77">
        <f>IF(TrRoad_act!N88=0,"",1000000*N21/TrRoad_act!N88)</f>
        <v>2893.664409227365</v>
      </c>
      <c r="O112" s="77">
        <f>IF(TrRoad_act!O88=0,"",1000000*O21/TrRoad_act!O88)</f>
        <v>2769.1340431829176</v>
      </c>
      <c r="P112" s="77">
        <f>IF(TrRoad_act!P88=0,"",1000000*P21/TrRoad_act!P88)</f>
        <v>2871.0101116110905</v>
      </c>
      <c r="Q112" s="77">
        <f>IF(TrRoad_act!Q88=0,"",1000000*Q21/TrRoad_act!Q88)</f>
        <v>2591.0997968514007</v>
      </c>
    </row>
    <row r="113" spans="1:17" ht="11.45" customHeight="1" x14ac:dyDescent="0.25">
      <c r="A113" s="62" t="s">
        <v>58</v>
      </c>
      <c r="B113" s="77">
        <f>IF(TrRoad_act!B89=0,"",1000000*B22/TrRoad_act!B89)</f>
        <v>5219.3914992664804</v>
      </c>
      <c r="C113" s="77">
        <f>IF(TrRoad_act!C89=0,"",1000000*C22/TrRoad_act!C89)</f>
        <v>5184.9176886218702</v>
      </c>
      <c r="D113" s="77">
        <f>IF(TrRoad_act!D89=0,"",1000000*D22/TrRoad_act!D89)</f>
        <v>4876.9997430039302</v>
      </c>
      <c r="E113" s="77">
        <f>IF(TrRoad_act!E89=0,"",1000000*E22/TrRoad_act!E89)</f>
        <v>4819.887864023749</v>
      </c>
      <c r="F113" s="77">
        <f>IF(TrRoad_act!F89=0,"",1000000*F22/TrRoad_act!F89)</f>
        <v>4954.6857872422861</v>
      </c>
      <c r="G113" s="77">
        <f>IF(TrRoad_act!G89=0,"",1000000*G22/TrRoad_act!G89)</f>
        <v>4802.1669661109099</v>
      </c>
      <c r="H113" s="77">
        <f>IF(TrRoad_act!H89=0,"",1000000*H22/TrRoad_act!H89)</f>
        <v>4472.4755455831992</v>
      </c>
      <c r="I113" s="77">
        <f>IF(TrRoad_act!I89=0,"",1000000*I22/TrRoad_act!I89)</f>
        <v>4892.9357777473169</v>
      </c>
      <c r="J113" s="77">
        <f>IF(TrRoad_act!J89=0,"",1000000*J22/TrRoad_act!J89)</f>
        <v>4459.4846160044563</v>
      </c>
      <c r="K113" s="77">
        <f>IF(TrRoad_act!K89=0,"",1000000*K22/TrRoad_act!K89)</f>
        <v>4513.0130008108299</v>
      </c>
      <c r="L113" s="77">
        <f>IF(TrRoad_act!L89=0,"",1000000*L22/TrRoad_act!L89)</f>
        <v>4339.7775621926949</v>
      </c>
      <c r="M113" s="77">
        <f>IF(TrRoad_act!M89=0,"",1000000*M22/TrRoad_act!M89)</f>
        <v>3901.7996811785297</v>
      </c>
      <c r="N113" s="77">
        <f>IF(TrRoad_act!N89=0,"",1000000*N22/TrRoad_act!N89)</f>
        <v>3641.9005610847921</v>
      </c>
      <c r="O113" s="77">
        <f>IF(TrRoad_act!O89=0,"",1000000*O22/TrRoad_act!O89)</f>
        <v>3626.2967718878181</v>
      </c>
      <c r="P113" s="77">
        <f>IF(TrRoad_act!P89=0,"",1000000*P22/TrRoad_act!P89)</f>
        <v>3545.2080976021207</v>
      </c>
      <c r="Q113" s="77">
        <f>IF(TrRoad_act!Q89=0,"",1000000*Q22/TrRoad_act!Q89)</f>
        <v>3687.8473325456907</v>
      </c>
    </row>
    <row r="114" spans="1:17" ht="11.45" customHeight="1" x14ac:dyDescent="0.25">
      <c r="A114" s="62" t="s">
        <v>57</v>
      </c>
      <c r="B114" s="77">
        <f>IF(TrRoad_act!B90=0,"",1000000*B23/TrRoad_act!B90)</f>
        <v>3101.9916184860249</v>
      </c>
      <c r="C114" s="77">
        <f>IF(TrRoad_act!C90=0,"",1000000*C23/TrRoad_act!C90)</f>
        <v>3303.8704980978091</v>
      </c>
      <c r="D114" s="77">
        <f>IF(TrRoad_act!D90=0,"",1000000*D23/TrRoad_act!D90)</f>
        <v>3052.0214945769803</v>
      </c>
      <c r="E114" s="77">
        <f>IF(TrRoad_act!E90=0,"",1000000*E23/TrRoad_act!E90)</f>
        <v>3054.3342975255377</v>
      </c>
      <c r="F114" s="77">
        <f>IF(TrRoad_act!F90=0,"",1000000*F23/TrRoad_act!F90)</f>
        <v>3239.2347379041139</v>
      </c>
      <c r="G114" s="77">
        <f>IF(TrRoad_act!G90=0,"",1000000*G23/TrRoad_act!G90)</f>
        <v>4125.2731945365922</v>
      </c>
      <c r="H114" s="77">
        <f>IF(TrRoad_act!H90=0,"",1000000*H23/TrRoad_act!H90)</f>
        <v>8408.4845874471939</v>
      </c>
      <c r="I114" s="77">
        <f>IF(TrRoad_act!I90=0,"",1000000*I23/TrRoad_act!I90)</f>
        <v>3175.2542335817084</v>
      </c>
      <c r="J114" s="77">
        <f>IF(TrRoad_act!J90=0,"",1000000*J23/TrRoad_act!J90)</f>
        <v>3050.6657003868308</v>
      </c>
      <c r="K114" s="77">
        <f>IF(TrRoad_act!K90=0,"",1000000*K23/TrRoad_act!K90)</f>
        <v>3048.62666626698</v>
      </c>
      <c r="L114" s="77">
        <f>IF(TrRoad_act!L90=0,"",1000000*L23/TrRoad_act!L90)</f>
        <v>3110.7291902702073</v>
      </c>
      <c r="M114" s="77">
        <f>IF(TrRoad_act!M90=0,"",1000000*M23/TrRoad_act!M90)</f>
        <v>3109.2119524320756</v>
      </c>
      <c r="N114" s="77">
        <f>IF(TrRoad_act!N90=0,"",1000000*N23/TrRoad_act!N90)</f>
        <v>3109.610921573787</v>
      </c>
      <c r="O114" s="77">
        <f>IF(TrRoad_act!O90=0,"",1000000*O23/TrRoad_act!O90)</f>
        <v>3102.700301557074</v>
      </c>
      <c r="P114" s="77">
        <f>IF(TrRoad_act!P90=0,"",1000000*P23/TrRoad_act!P90)</f>
        <v>3040.2337814718112</v>
      </c>
      <c r="Q114" s="77">
        <f>IF(TrRoad_act!Q90=0,"",1000000*Q23/TrRoad_act!Q90)</f>
        <v>2747.6174934633787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 t="str">
        <f>IF(TrRoad_act!N91=0,"",1000000*N24/TrRoad_act!N91)</f>
        <v/>
      </c>
      <c r="O115" s="77" t="str">
        <f>IF(TrRoad_act!O91=0,"",1000000*O24/TrRoad_act!O91)</f>
        <v/>
      </c>
      <c r="P115" s="77">
        <f>IF(TrRoad_act!P91=0,"",1000000*P24/TrRoad_act!P91)</f>
        <v>2244.0080078531128</v>
      </c>
      <c r="Q115" s="77">
        <f>IF(TrRoad_act!Q91=0,"",1000000*Q24/TrRoad_act!Q91)</f>
        <v>2337.455430611501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 t="str">
        <f>IF(TrRoad_act!O92=0,"",1000000*O25/TrRoad_act!O92)</f>
        <v/>
      </c>
      <c r="P116" s="77">
        <f>IF(TrRoad_act!P92=0,"",1000000*P25/TrRoad_act!P92)</f>
        <v>943.18626195239381</v>
      </c>
      <c r="Q116" s="77">
        <f>IF(TrRoad_act!Q92=0,"",1000000*Q25/TrRoad_act!Q92)</f>
        <v>914.07803238598513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52664.801781373666</v>
      </c>
      <c r="C118" s="76">
        <f>IF(TrRoad_act!C94=0,"",1000000*C27/TrRoad_act!C94)</f>
        <v>51858.489945222129</v>
      </c>
      <c r="D118" s="76">
        <f>IF(TrRoad_act!D94=0,"",1000000*D27/TrRoad_act!D94)</f>
        <v>52403.918694343163</v>
      </c>
      <c r="E118" s="76">
        <f>IF(TrRoad_act!E94=0,"",1000000*E27/TrRoad_act!E94)</f>
        <v>52820.403092086897</v>
      </c>
      <c r="F118" s="76">
        <f>IF(TrRoad_act!F94=0,"",1000000*F27/TrRoad_act!F94)</f>
        <v>53297.459870045721</v>
      </c>
      <c r="G118" s="76">
        <f>IF(TrRoad_act!G94=0,"",1000000*G27/TrRoad_act!G94)</f>
        <v>53742.85967016466</v>
      </c>
      <c r="H118" s="76">
        <f>IF(TrRoad_act!H94=0,"",1000000*H27/TrRoad_act!H94)</f>
        <v>54178.213633621395</v>
      </c>
      <c r="I118" s="76">
        <f>IF(TrRoad_act!I94=0,"",1000000*I27/TrRoad_act!I94)</f>
        <v>54371.109452319914</v>
      </c>
      <c r="J118" s="76">
        <f>IF(TrRoad_act!J94=0,"",1000000*J27/TrRoad_act!J94)</f>
        <v>54519.995875560249</v>
      </c>
      <c r="K118" s="76">
        <f>IF(TrRoad_act!K94=0,"",1000000*K27/TrRoad_act!K94)</f>
        <v>54615.891733944125</v>
      </c>
      <c r="L118" s="76">
        <f>IF(TrRoad_act!L94=0,"",1000000*L27/TrRoad_act!L94)</f>
        <v>54901.279189466761</v>
      </c>
      <c r="M118" s="76">
        <f>IF(TrRoad_act!M94=0,"",1000000*M27/TrRoad_act!M94)</f>
        <v>56077.447126910287</v>
      </c>
      <c r="N118" s="76">
        <f>IF(TrRoad_act!N94=0,"",1000000*N27/TrRoad_act!N94)</f>
        <v>55869.602778666871</v>
      </c>
      <c r="O118" s="76">
        <f>IF(TrRoad_act!O94=0,"",1000000*O27/TrRoad_act!O94)</f>
        <v>56448.801470001818</v>
      </c>
      <c r="P118" s="76">
        <f>IF(TrRoad_act!P94=0,"",1000000*P27/TrRoad_act!P94)</f>
        <v>57235.793466745592</v>
      </c>
      <c r="Q118" s="76">
        <f>IF(TrRoad_act!Q94=0,"",1000000*Q27/TrRoad_act!Q94)</f>
        <v>57884.621088829277</v>
      </c>
    </row>
    <row r="119" spans="1:17" ht="11.45" customHeight="1" x14ac:dyDescent="0.25">
      <c r="A119" s="62" t="s">
        <v>59</v>
      </c>
      <c r="B119" s="75">
        <f>IF(TrRoad_act!B95=0,"",1000000*B28/TrRoad_act!B95)</f>
        <v>13713.207777122083</v>
      </c>
      <c r="C119" s="75">
        <f>IF(TrRoad_act!C95=0,"",1000000*C28/TrRoad_act!C95)</f>
        <v>13771.505451689023</v>
      </c>
      <c r="D119" s="75">
        <f>IF(TrRoad_act!D95=0,"",1000000*D28/TrRoad_act!D95)</f>
        <v>13826.826837902632</v>
      </c>
      <c r="E119" s="75">
        <f>IF(TrRoad_act!E95=0,"",1000000*E28/TrRoad_act!E95)</f>
        <v>13906.350934828519</v>
      </c>
      <c r="F119" s="75">
        <f>IF(TrRoad_act!F95=0,"",1000000*F28/TrRoad_act!F95)</f>
        <v>13973.07599312246</v>
      </c>
      <c r="G119" s="75">
        <f>IF(TrRoad_act!G95=0,"",1000000*G28/TrRoad_act!G95)</f>
        <v>14041.325180866583</v>
      </c>
      <c r="H119" s="75">
        <f>IF(TrRoad_act!H95=0,"",1000000*H28/TrRoad_act!H95)</f>
        <v>14125.838457353368</v>
      </c>
      <c r="I119" s="75">
        <f>IF(TrRoad_act!I95=0,"",1000000*I28/TrRoad_act!I95)</f>
        <v>14726.645264495364</v>
      </c>
      <c r="J119" s="75">
        <f>IF(TrRoad_act!J95=0,"",1000000*J28/TrRoad_act!J95)</f>
        <v>15291.812130869719</v>
      </c>
      <c r="K119" s="75">
        <f>IF(TrRoad_act!K95=0,"",1000000*K28/TrRoad_act!K95)</f>
        <v>15250.093270205996</v>
      </c>
      <c r="L119" s="75">
        <f>IF(TrRoad_act!L95=0,"",1000000*L28/TrRoad_act!L95)</f>
        <v>15158.696477996296</v>
      </c>
      <c r="M119" s="75">
        <f>IF(TrRoad_act!M95=0,"",1000000*M28/TrRoad_act!M95)</f>
        <v>15218.758414427872</v>
      </c>
      <c r="N119" s="75">
        <f>IF(TrRoad_act!N95=0,"",1000000*N28/TrRoad_act!N95)</f>
        <v>14756.826098184029</v>
      </c>
      <c r="O119" s="75">
        <f>IF(TrRoad_act!O95=0,"",1000000*O28/TrRoad_act!O95)</f>
        <v>14813.543846249857</v>
      </c>
      <c r="P119" s="75">
        <f>IF(TrRoad_act!P95=0,"",1000000*P28/TrRoad_act!P95)</f>
        <v>14927.780426326324</v>
      </c>
      <c r="Q119" s="75">
        <f>IF(TrRoad_act!Q95=0,"",1000000*Q28/TrRoad_act!Q95)</f>
        <v>14759.125871198454</v>
      </c>
    </row>
    <row r="120" spans="1:17" ht="11.45" customHeight="1" x14ac:dyDescent="0.25">
      <c r="A120" s="62" t="s">
        <v>58</v>
      </c>
      <c r="B120" s="75">
        <f>IF(TrRoad_act!B96=0,"",1000000*B29/TrRoad_act!B96)</f>
        <v>53469.865667352627</v>
      </c>
      <c r="C120" s="75">
        <f>IF(TrRoad_act!C96=0,"",1000000*C29/TrRoad_act!C96)</f>
        <v>52563.995491163507</v>
      </c>
      <c r="D120" s="75">
        <f>IF(TrRoad_act!D96=0,"",1000000*D29/TrRoad_act!D96)</f>
        <v>53049.796042085763</v>
      </c>
      <c r="E120" s="75">
        <f>IF(TrRoad_act!E96=0,"",1000000*E29/TrRoad_act!E96)</f>
        <v>53384.000388400513</v>
      </c>
      <c r="F120" s="75">
        <f>IF(TrRoad_act!F96=0,"",1000000*F29/TrRoad_act!F96)</f>
        <v>53788.183947348327</v>
      </c>
      <c r="G120" s="75">
        <f>IF(TrRoad_act!G96=0,"",1000000*G29/TrRoad_act!G96)</f>
        <v>54165.357319001516</v>
      </c>
      <c r="H120" s="75">
        <f>IF(TrRoad_act!H96=0,"",1000000*H29/TrRoad_act!H96)</f>
        <v>54528.368360062574</v>
      </c>
      <c r="I120" s="75">
        <f>IF(TrRoad_act!I96=0,"",1000000*I29/TrRoad_act!I96)</f>
        <v>54654.179831438894</v>
      </c>
      <c r="J120" s="75">
        <f>IF(TrRoad_act!J96=0,"",1000000*J29/TrRoad_act!J96)</f>
        <v>54747.301414709393</v>
      </c>
      <c r="K120" s="75">
        <f>IF(TrRoad_act!K96=0,"",1000000*K29/TrRoad_act!K96)</f>
        <v>54811.620275423069</v>
      </c>
      <c r="L120" s="75">
        <f>IF(TrRoad_act!L96=0,"",1000000*L29/TrRoad_act!L96)</f>
        <v>55066.60000983435</v>
      </c>
      <c r="M120" s="75">
        <f>IF(TrRoad_act!M96=0,"",1000000*M29/TrRoad_act!M96)</f>
        <v>56214.801381406854</v>
      </c>
      <c r="N120" s="75">
        <f>IF(TrRoad_act!N96=0,"",1000000*N29/TrRoad_act!N96)</f>
        <v>55978.074138782009</v>
      </c>
      <c r="O120" s="75">
        <f>IF(TrRoad_act!O96=0,"",1000000*O29/TrRoad_act!O96)</f>
        <v>56556.12405481215</v>
      </c>
      <c r="P120" s="75">
        <f>IF(TrRoad_act!P96=0,"",1000000*P29/TrRoad_act!P96)</f>
        <v>57342.134809831026</v>
      </c>
      <c r="Q120" s="75">
        <f>IF(TrRoad_act!Q96=0,"",1000000*Q29/TrRoad_act!Q96)</f>
        <v>57976.26061823561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>
        <f>IF(TrRoad_act!C97=0,"",1000000*C30/TrRoad_act!C97)</f>
        <v>17827.041774797406</v>
      </c>
      <c r="D121" s="75">
        <f>IF(TrRoad_act!D97=0,"",1000000*D30/TrRoad_act!D97)</f>
        <v>18314.446350123384</v>
      </c>
      <c r="E121" s="75">
        <f>IF(TrRoad_act!E97=0,"",1000000*E30/TrRoad_act!E97)</f>
        <v>18852.820487761797</v>
      </c>
      <c r="F121" s="75">
        <f>IF(TrRoad_act!F97=0,"",1000000*F30/TrRoad_act!F97)</f>
        <v>19386.983575325765</v>
      </c>
      <c r="G121" s="75">
        <f>IF(TrRoad_act!G97=0,"",1000000*G30/TrRoad_act!G97)</f>
        <v>19939.068578595074</v>
      </c>
      <c r="H121" s="75">
        <f>IF(TrRoad_act!H97=0,"",1000000*H30/TrRoad_act!H97)</f>
        <v>20541.526692954238</v>
      </c>
      <c r="I121" s="75">
        <f>IF(TrRoad_act!I97=0,"",1000000*I30/TrRoad_act!I97)</f>
        <v>21156.982471808929</v>
      </c>
      <c r="J121" s="75">
        <f>IF(TrRoad_act!J97=0,"",1000000*J30/TrRoad_act!J97)</f>
        <v>21792.506038058378</v>
      </c>
      <c r="K121" s="75">
        <f>IF(TrRoad_act!K97=0,"",1000000*K30/TrRoad_act!K97)</f>
        <v>22347.65949943721</v>
      </c>
      <c r="L121" s="75">
        <f>IF(TrRoad_act!L97=0,"",1000000*L30/TrRoad_act!L97)</f>
        <v>22921.84166673342</v>
      </c>
      <c r="M121" s="75">
        <f>IF(TrRoad_act!M97=0,"",1000000*M30/TrRoad_act!M97)</f>
        <v>23774.523732161491</v>
      </c>
      <c r="N121" s="75">
        <f>IF(TrRoad_act!N97=0,"",1000000*N30/TrRoad_act!N97)</f>
        <v>23928.552588404968</v>
      </c>
      <c r="O121" s="75">
        <f>IF(TrRoad_act!O97=0,"",1000000*O30/TrRoad_act!O97)</f>
        <v>24858.679196650442</v>
      </c>
      <c r="P121" s="75">
        <f>IF(TrRoad_act!P97=0,"",1000000*P30/TrRoad_act!P97)</f>
        <v>25828.075990610738</v>
      </c>
      <c r="Q121" s="75">
        <f>IF(TrRoad_act!Q97=0,"",1000000*Q30/TrRoad_act!Q97)</f>
        <v>26474.270983416547</v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 t="str">
        <f>IF(TrRoad_act!Q98=0,"",1000000*Q31/TrRoad_act!Q98)</f>
        <v/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7743.3440517465688</v>
      </c>
      <c r="C125" s="78">
        <f>IF(TrRoad_act!C101=0,"",1000000*C34/TrRoad_act!C101)</f>
        <v>7418.0428947338896</v>
      </c>
      <c r="D125" s="78">
        <f>IF(TrRoad_act!D101=0,"",1000000*D34/TrRoad_act!D101)</f>
        <v>7252.919212751096</v>
      </c>
      <c r="E125" s="78">
        <f>IF(TrRoad_act!E101=0,"",1000000*E34/TrRoad_act!E101)</f>
        <v>7109.5596403579948</v>
      </c>
      <c r="F125" s="78">
        <f>IF(TrRoad_act!F101=0,"",1000000*F34/TrRoad_act!F101)</f>
        <v>7128.2842504523696</v>
      </c>
      <c r="G125" s="78">
        <f>IF(TrRoad_act!G101=0,"",1000000*G34/TrRoad_act!G101)</f>
        <v>7010.2279986714357</v>
      </c>
      <c r="H125" s="78">
        <f>IF(TrRoad_act!H101=0,"",1000000*H34/TrRoad_act!H101)</f>
        <v>6974.4387265610367</v>
      </c>
      <c r="I125" s="78">
        <f>IF(TrRoad_act!I101=0,"",1000000*I34/TrRoad_act!I101)</f>
        <v>6887.025125986951</v>
      </c>
      <c r="J125" s="78">
        <f>IF(TrRoad_act!J101=0,"",1000000*J34/TrRoad_act!J101)</f>
        <v>6536.7035489038963</v>
      </c>
      <c r="K125" s="78">
        <f>IF(TrRoad_act!K101=0,"",1000000*K34/TrRoad_act!K101)</f>
        <v>6231.4521623795745</v>
      </c>
      <c r="L125" s="78">
        <f>IF(TrRoad_act!L101=0,"",1000000*L34/TrRoad_act!L101)</f>
        <v>5939.1807113405439</v>
      </c>
      <c r="M125" s="78">
        <f>IF(TrRoad_act!M101=0,"",1000000*M34/TrRoad_act!M101)</f>
        <v>6004.4390677280962</v>
      </c>
      <c r="N125" s="78">
        <f>IF(TrRoad_act!N101=0,"",1000000*N34/TrRoad_act!N101)</f>
        <v>5795.7905671720655</v>
      </c>
      <c r="O125" s="78">
        <f>IF(TrRoad_act!O101=0,"",1000000*O34/TrRoad_act!O101)</f>
        <v>5873.5540591367953</v>
      </c>
      <c r="P125" s="78">
        <f>IF(TrRoad_act!P101=0,"",1000000*P34/TrRoad_act!P101)</f>
        <v>5855.3504807981426</v>
      </c>
      <c r="Q125" s="78">
        <f>IF(TrRoad_act!Q101=0,"",1000000*Q34/TrRoad_act!Q101)</f>
        <v>5875.8422817663713</v>
      </c>
    </row>
    <row r="126" spans="1:17" ht="11.45" customHeight="1" x14ac:dyDescent="0.25">
      <c r="A126" s="62" t="s">
        <v>59</v>
      </c>
      <c r="B126" s="77">
        <f>IF(TrRoad_act!B102=0,"",1000000*B35/TrRoad_act!B102)</f>
        <v>3013.8866017656669</v>
      </c>
      <c r="C126" s="77">
        <f>IF(TrRoad_act!C102=0,"",1000000*C35/TrRoad_act!C102)</f>
        <v>2970.8354413673255</v>
      </c>
      <c r="D126" s="77">
        <f>IF(TrRoad_act!D102=0,"",1000000*D35/TrRoad_act!D102)</f>
        <v>2936.9081043925353</v>
      </c>
      <c r="E126" s="77">
        <f>IF(TrRoad_act!E102=0,"",1000000*E35/TrRoad_act!E102)</f>
        <v>2905.9239513526991</v>
      </c>
      <c r="F126" s="77">
        <f>IF(TrRoad_act!F102=0,"",1000000*F35/TrRoad_act!F102)</f>
        <v>2873.1424060234581</v>
      </c>
      <c r="G126" s="77">
        <f>IF(TrRoad_act!G102=0,"",1000000*G35/TrRoad_act!G102)</f>
        <v>2838.5984652891771</v>
      </c>
      <c r="H126" s="77">
        <f>IF(TrRoad_act!H102=0,"",1000000*H35/TrRoad_act!H102)</f>
        <v>2791.1876708763134</v>
      </c>
      <c r="I126" s="77">
        <f>IF(TrRoad_act!I102=0,"",1000000*I35/TrRoad_act!I102)</f>
        <v>2738.8916664791577</v>
      </c>
      <c r="J126" s="77">
        <f>IF(TrRoad_act!J102=0,"",1000000*J35/TrRoad_act!J102)</f>
        <v>2672.6879258377303</v>
      </c>
      <c r="K126" s="77">
        <f>IF(TrRoad_act!K102=0,"",1000000*K35/TrRoad_act!K102)</f>
        <v>2607.7991015333732</v>
      </c>
      <c r="L126" s="77">
        <f>IF(TrRoad_act!L102=0,"",1000000*L35/TrRoad_act!L102)</f>
        <v>2546.8507680357202</v>
      </c>
      <c r="M126" s="77">
        <f>IF(TrRoad_act!M102=0,"",1000000*M35/TrRoad_act!M102)</f>
        <v>2547.7813817163528</v>
      </c>
      <c r="N126" s="77">
        <f>IF(TrRoad_act!N102=0,"",1000000*N35/TrRoad_act!N102)</f>
        <v>2498.2864835619994</v>
      </c>
      <c r="O126" s="77">
        <f>IF(TrRoad_act!O102=0,"",1000000*O35/TrRoad_act!O102)</f>
        <v>2516.5404045218997</v>
      </c>
      <c r="P126" s="77">
        <f>IF(TrRoad_act!P102=0,"",1000000*P35/TrRoad_act!P102)</f>
        <v>2491.1384123043363</v>
      </c>
      <c r="Q126" s="77">
        <f>IF(TrRoad_act!Q102=0,"",1000000*Q35/TrRoad_act!Q102)</f>
        <v>2411.0743610271193</v>
      </c>
    </row>
    <row r="127" spans="1:17" ht="11.45" customHeight="1" x14ac:dyDescent="0.25">
      <c r="A127" s="62" t="s">
        <v>58</v>
      </c>
      <c r="B127" s="77">
        <f>IF(TrRoad_act!B103=0,"",1000000*B36/TrRoad_act!B103)</f>
        <v>7861.2870170596725</v>
      </c>
      <c r="C127" s="77">
        <f>IF(TrRoad_act!C103=0,"",1000000*C36/TrRoad_act!C103)</f>
        <v>7512.1615755129233</v>
      </c>
      <c r="D127" s="77">
        <f>IF(TrRoad_act!D103=0,"",1000000*D36/TrRoad_act!D103)</f>
        <v>7332.0868199558709</v>
      </c>
      <c r="E127" s="77">
        <f>IF(TrRoad_act!E103=0,"",1000000*E36/TrRoad_act!E103)</f>
        <v>7174.1851167333998</v>
      </c>
      <c r="F127" s="77">
        <f>IF(TrRoad_act!F103=0,"",1000000*F36/TrRoad_act!F103)</f>
        <v>7181.6855671534631</v>
      </c>
      <c r="G127" s="77">
        <f>IF(TrRoad_act!G103=0,"",1000000*G36/TrRoad_act!G103)</f>
        <v>7047.970444570713</v>
      </c>
      <c r="H127" s="77">
        <f>IF(TrRoad_act!H103=0,"",1000000*H36/TrRoad_act!H103)</f>
        <v>7001.6253936488883</v>
      </c>
      <c r="I127" s="77">
        <f>IF(TrRoad_act!I103=0,"",1000000*I36/TrRoad_act!I103)</f>
        <v>6907.1233282786488</v>
      </c>
      <c r="J127" s="77">
        <f>IF(TrRoad_act!J103=0,"",1000000*J36/TrRoad_act!J103)</f>
        <v>6553.4895618647415</v>
      </c>
      <c r="K127" s="77">
        <f>IF(TrRoad_act!K103=0,"",1000000*K36/TrRoad_act!K103)</f>
        <v>6246.3421127704305</v>
      </c>
      <c r="L127" s="77">
        <f>IF(TrRoad_act!L103=0,"",1000000*L36/TrRoad_act!L103)</f>
        <v>5951.5736024921016</v>
      </c>
      <c r="M127" s="77">
        <f>IF(TrRoad_act!M103=0,"",1000000*M36/TrRoad_act!M103)</f>
        <v>6016.2314373767122</v>
      </c>
      <c r="N127" s="77">
        <f>IF(TrRoad_act!N103=0,"",1000000*N36/TrRoad_act!N103)</f>
        <v>5806.6708736359979</v>
      </c>
      <c r="O127" s="77">
        <f>IF(TrRoad_act!O103=0,"",1000000*O36/TrRoad_act!O103)</f>
        <v>5884.1937304673593</v>
      </c>
      <c r="P127" s="77">
        <f>IF(TrRoad_act!P103=0,"",1000000*P36/TrRoad_act!P103)</f>
        <v>5865.96504928792</v>
      </c>
      <c r="Q127" s="77">
        <f>IF(TrRoad_act!Q103=0,"",1000000*Q36/TrRoad_act!Q103)</f>
        <v>5886.7318958564802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>
        <f>IF(TrRoad_act!O104=0,"",1000000*O37/TrRoad_act!O104)</f>
        <v>2850.1366413257651</v>
      </c>
      <c r="P128" s="77">
        <f>IF(TrRoad_act!P104=0,"",1000000*P37/TrRoad_act!P104)</f>
        <v>2860.1684295560476</v>
      </c>
      <c r="Q128" s="77">
        <f>IF(TrRoad_act!Q104=0,"",1000000*Q37/TrRoad_act!Q104)</f>
        <v>2832.7359121807981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45923.29681325901</v>
      </c>
      <c r="C131" s="76">
        <f>IF(TrRoad_act!C107=0,"",1000000*C40/TrRoad_act!C107)</f>
        <v>43057.040982634586</v>
      </c>
      <c r="D131" s="76">
        <f>IF(TrRoad_act!D107=0,"",1000000*D40/TrRoad_act!D107)</f>
        <v>42304.455388572358</v>
      </c>
      <c r="E131" s="76">
        <f>IF(TrRoad_act!E107=0,"",1000000*E40/TrRoad_act!E107)</f>
        <v>41857.287763785054</v>
      </c>
      <c r="F131" s="76">
        <f>IF(TrRoad_act!F107=0,"",1000000*F40/TrRoad_act!F107)</f>
        <v>43783.612372453033</v>
      </c>
      <c r="G131" s="76">
        <f>IF(TrRoad_act!G107=0,"",1000000*G40/TrRoad_act!G107)</f>
        <v>41475.351981774817</v>
      </c>
      <c r="H131" s="76">
        <f>IF(TrRoad_act!H107=0,"",1000000*H40/TrRoad_act!H107)</f>
        <v>38942.504980694212</v>
      </c>
      <c r="I131" s="76">
        <f>IF(TrRoad_act!I107=0,"",1000000*I40/TrRoad_act!I107)</f>
        <v>39459.757947060447</v>
      </c>
      <c r="J131" s="76">
        <f>IF(TrRoad_act!J107=0,"",1000000*J40/TrRoad_act!J107)</f>
        <v>40843.041698241861</v>
      </c>
      <c r="K131" s="76">
        <f>IF(TrRoad_act!K107=0,"",1000000*K40/TrRoad_act!K107)</f>
        <v>35285.649498209801</v>
      </c>
      <c r="L131" s="76">
        <f>IF(TrRoad_act!L107=0,"",1000000*L40/TrRoad_act!L107)</f>
        <v>32942.157949265333</v>
      </c>
      <c r="M131" s="76">
        <f>IF(TrRoad_act!M107=0,"",1000000*M40/TrRoad_act!M107)</f>
        <v>27793.386412996715</v>
      </c>
      <c r="N131" s="76">
        <f>IF(TrRoad_act!N107=0,"",1000000*N40/TrRoad_act!N107)</f>
        <v>27978.971933134013</v>
      </c>
      <c r="O131" s="76">
        <f>IF(TrRoad_act!O107=0,"",1000000*O40/TrRoad_act!O107)</f>
        <v>29692.647257074048</v>
      </c>
      <c r="P131" s="76">
        <f>IF(TrRoad_act!P107=0,"",1000000*P40/TrRoad_act!P107)</f>
        <v>31376.044793224872</v>
      </c>
      <c r="Q131" s="76">
        <f>IF(TrRoad_act!Q107=0,"",1000000*Q40/TrRoad_act!Q107)</f>
        <v>30146.831899899153</v>
      </c>
    </row>
    <row r="132" spans="1:17" ht="11.45" customHeight="1" x14ac:dyDescent="0.25">
      <c r="A132" s="17" t="s">
        <v>23</v>
      </c>
      <c r="B132" s="75">
        <f>IF(TrRoad_act!B108=0,"",1000000*B41/TrRoad_act!B108)</f>
        <v>43584.285765517088</v>
      </c>
      <c r="C132" s="75">
        <f>IF(TrRoad_act!C108=0,"",1000000*C41/TrRoad_act!C108)</f>
        <v>40780.327724978408</v>
      </c>
      <c r="D132" s="75">
        <f>IF(TrRoad_act!D108=0,"",1000000*D41/TrRoad_act!D108)</f>
        <v>40379.347445100873</v>
      </c>
      <c r="E132" s="75">
        <f>IF(TrRoad_act!E108=0,"",1000000*E41/TrRoad_act!E108)</f>
        <v>40067.305831386344</v>
      </c>
      <c r="F132" s="75">
        <f>IF(TrRoad_act!F108=0,"",1000000*F41/TrRoad_act!F108)</f>
        <v>41853.2226944617</v>
      </c>
      <c r="G132" s="75">
        <f>IF(TrRoad_act!G108=0,"",1000000*G41/TrRoad_act!G108)</f>
        <v>39735.836399445085</v>
      </c>
      <c r="H132" s="75">
        <f>IF(TrRoad_act!H108=0,"",1000000*H41/TrRoad_act!H108)</f>
        <v>37174.455291492748</v>
      </c>
      <c r="I132" s="75">
        <f>IF(TrRoad_act!I108=0,"",1000000*I41/TrRoad_act!I108)</f>
        <v>37552.716457013761</v>
      </c>
      <c r="J132" s="75">
        <f>IF(TrRoad_act!J108=0,"",1000000*J41/TrRoad_act!J108)</f>
        <v>38999.764569055027</v>
      </c>
      <c r="K132" s="75">
        <f>IF(TrRoad_act!K108=0,"",1000000*K41/TrRoad_act!K108)</f>
        <v>33188.086565751721</v>
      </c>
      <c r="L132" s="75">
        <f>IF(TrRoad_act!L108=0,"",1000000*L41/TrRoad_act!L108)</f>
        <v>30876.633640601707</v>
      </c>
      <c r="M132" s="75">
        <f>IF(TrRoad_act!M108=0,"",1000000*M41/TrRoad_act!M108)</f>
        <v>25826.540374992695</v>
      </c>
      <c r="N132" s="75">
        <f>IF(TrRoad_act!N108=0,"",1000000*N41/TrRoad_act!N108)</f>
        <v>26149.529218361222</v>
      </c>
      <c r="O132" s="75">
        <f>IF(TrRoad_act!O108=0,"",1000000*O41/TrRoad_act!O108)</f>
        <v>27782.058721195295</v>
      </c>
      <c r="P132" s="75">
        <f>IF(TrRoad_act!P108=0,"",1000000*P41/TrRoad_act!P108)</f>
        <v>29407.985659870599</v>
      </c>
      <c r="Q132" s="75">
        <f>IF(TrRoad_act!Q108=0,"",1000000*Q41/TrRoad_act!Q108)</f>
        <v>28014.014418015879</v>
      </c>
    </row>
    <row r="133" spans="1:17" ht="11.45" customHeight="1" x14ac:dyDescent="0.25">
      <c r="A133" s="15" t="s">
        <v>22</v>
      </c>
      <c r="B133" s="74">
        <f>IF(TrRoad_act!B109=0,"",1000000*B42/TrRoad_act!B109)</f>
        <v>194804.74799900423</v>
      </c>
      <c r="C133" s="74">
        <f>IF(TrRoad_act!C109=0,"",1000000*C42/TrRoad_act!C109)</f>
        <v>198059.85045832131</v>
      </c>
      <c r="D133" s="74">
        <f>IF(TrRoad_act!D109=0,"",1000000*D42/TrRoad_act!D109)</f>
        <v>170285.96565368422</v>
      </c>
      <c r="E133" s="74">
        <f>IF(TrRoad_act!E109=0,"",1000000*E42/TrRoad_act!E109)</f>
        <v>161614.82891220023</v>
      </c>
      <c r="F133" s="74">
        <f>IF(TrRoad_act!F109=0,"",1000000*F42/TrRoad_act!F109)</f>
        <v>159603.67770609088</v>
      </c>
      <c r="G133" s="74">
        <f>IF(TrRoad_act!G109=0,"",1000000*G42/TrRoad_act!G109)</f>
        <v>153853.74990774409</v>
      </c>
      <c r="H133" s="74">
        <f>IF(TrRoad_act!H109=0,"",1000000*H42/TrRoad_act!H109)</f>
        <v>164816.89021422435</v>
      </c>
      <c r="I133" s="74">
        <f>IF(TrRoad_act!I109=0,"",1000000*I42/TrRoad_act!I109)</f>
        <v>181646.26916915987</v>
      </c>
      <c r="J133" s="74">
        <f>IF(TrRoad_act!J109=0,"",1000000*J42/TrRoad_act!J109)</f>
        <v>169636.77780093998</v>
      </c>
      <c r="K133" s="74">
        <f>IF(TrRoad_act!K109=0,"",1000000*K42/TrRoad_act!K109)</f>
        <v>188806.67021563547</v>
      </c>
      <c r="L133" s="74">
        <f>IF(TrRoad_act!L109=0,"",1000000*L42/TrRoad_act!L109)</f>
        <v>173521.64870267556</v>
      </c>
      <c r="M133" s="74">
        <f>IF(TrRoad_act!M109=0,"",1000000*M42/TrRoad_act!M109)</f>
        <v>146146.78645452089</v>
      </c>
      <c r="N133" s="74">
        <f>IF(TrRoad_act!N109=0,"",1000000*N42/TrRoad_act!N109)</f>
        <v>148505.55763198281</v>
      </c>
      <c r="O133" s="74">
        <f>IF(TrRoad_act!O109=0,"",1000000*O42/TrRoad_act!O109)</f>
        <v>157050.68749099618</v>
      </c>
      <c r="P133" s="74">
        <f>IF(TrRoad_act!P109=0,"",1000000*P42/TrRoad_act!P109)</f>
        <v>174197.75394087346</v>
      </c>
      <c r="Q133" s="74">
        <f>IF(TrRoad_act!Q109=0,"",1000000*Q42/TrRoad_act!Q109)</f>
        <v>175894.18950259706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0.58434382160023413</v>
      </c>
      <c r="C136" s="56">
        <f t="shared" si="16"/>
        <v>0.5794693037529316</v>
      </c>
      <c r="D136" s="56">
        <f t="shared" si="16"/>
        <v>0.57956125504405109</v>
      </c>
      <c r="E136" s="56">
        <f t="shared" si="16"/>
        <v>0.57557583524879685</v>
      </c>
      <c r="F136" s="56">
        <f t="shared" si="16"/>
        <v>0.56446478158547508</v>
      </c>
      <c r="G136" s="56">
        <f t="shared" si="16"/>
        <v>0.57209388589916477</v>
      </c>
      <c r="H136" s="56">
        <f t="shared" si="16"/>
        <v>0.57924354200725137</v>
      </c>
      <c r="I136" s="56">
        <f t="shared" si="16"/>
        <v>0.55203194336397432</v>
      </c>
      <c r="J136" s="56">
        <f t="shared" si="16"/>
        <v>0.57941743628068831</v>
      </c>
      <c r="K136" s="56">
        <f t="shared" si="16"/>
        <v>0.6162584034425167</v>
      </c>
      <c r="L136" s="56">
        <f t="shared" si="16"/>
        <v>0.63316702247799872</v>
      </c>
      <c r="M136" s="56">
        <f t="shared" si="16"/>
        <v>0.65115324767030047</v>
      </c>
      <c r="N136" s="56">
        <f t="shared" si="16"/>
        <v>0.65305836584335175</v>
      </c>
      <c r="O136" s="56">
        <f t="shared" si="16"/>
        <v>0.64655947882823661</v>
      </c>
      <c r="P136" s="56">
        <f t="shared" si="16"/>
        <v>0.64116775319031127</v>
      </c>
      <c r="Q136" s="56">
        <f t="shared" si="16"/>
        <v>0.64119888425979732</v>
      </c>
    </row>
    <row r="137" spans="1:17" ht="11.45" customHeight="1" x14ac:dyDescent="0.25">
      <c r="A137" s="55" t="s">
        <v>30</v>
      </c>
      <c r="B137" s="54">
        <f t="shared" ref="B137:Q137" si="17">IF(B19=0,0,B19/B$17)</f>
        <v>1.1953120360709457E-3</v>
      </c>
      <c r="C137" s="54">
        <f t="shared" si="17"/>
        <v>1.2258591897269936E-3</v>
      </c>
      <c r="D137" s="54">
        <f t="shared" si="17"/>
        <v>1.1899153921924169E-3</v>
      </c>
      <c r="E137" s="54">
        <f t="shared" si="17"/>
        <v>1.2496854971588516E-3</v>
      </c>
      <c r="F137" s="54">
        <f t="shared" si="17"/>
        <v>1.1404370488061809E-3</v>
      </c>
      <c r="G137" s="54">
        <f t="shared" si="17"/>
        <v>1.3074952683260874E-3</v>
      </c>
      <c r="H137" s="54">
        <f t="shared" si="17"/>
        <v>1.1887369404000423E-3</v>
      </c>
      <c r="I137" s="54">
        <f t="shared" si="17"/>
        <v>1.1362851594144462E-3</v>
      </c>
      <c r="J137" s="54">
        <f t="shared" si="17"/>
        <v>1.2684364078687036E-3</v>
      </c>
      <c r="K137" s="54">
        <f t="shared" si="17"/>
        <v>1.2845907425792676E-3</v>
      </c>
      <c r="L137" s="54">
        <f t="shared" si="17"/>
        <v>1.1839336104346088E-3</v>
      </c>
      <c r="M137" s="54">
        <f t="shared" si="17"/>
        <v>1.1802750459825448E-3</v>
      </c>
      <c r="N137" s="54">
        <f t="shared" si="17"/>
        <v>1.0672197637047731E-3</v>
      </c>
      <c r="O137" s="54">
        <f t="shared" si="17"/>
        <v>1.038896534878321E-3</v>
      </c>
      <c r="P137" s="54">
        <f t="shared" si="17"/>
        <v>1.1472156241118918E-3</v>
      </c>
      <c r="Q137" s="54">
        <f t="shared" si="17"/>
        <v>1.0847133140572006E-3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0.54051092571221215</v>
      </c>
      <c r="C138" s="50">
        <f t="shared" si="18"/>
        <v>0.53704392089993025</v>
      </c>
      <c r="D138" s="50">
        <f t="shared" si="18"/>
        <v>0.53736434527995947</v>
      </c>
      <c r="E138" s="50">
        <f t="shared" si="18"/>
        <v>0.53215059130970244</v>
      </c>
      <c r="F138" s="50">
        <f t="shared" si="18"/>
        <v>0.52236532153878268</v>
      </c>
      <c r="G138" s="50">
        <f t="shared" si="18"/>
        <v>0.53131140020656165</v>
      </c>
      <c r="H138" s="50">
        <f t="shared" si="18"/>
        <v>0.53930541776800056</v>
      </c>
      <c r="I138" s="50">
        <f t="shared" si="18"/>
        <v>0.51202311581448745</v>
      </c>
      <c r="J138" s="50">
        <f t="shared" si="18"/>
        <v>0.5347766189736376</v>
      </c>
      <c r="K138" s="50">
        <f t="shared" si="18"/>
        <v>0.56817176578889739</v>
      </c>
      <c r="L138" s="50">
        <f t="shared" si="18"/>
        <v>0.58428328743360314</v>
      </c>
      <c r="M138" s="50">
        <f t="shared" si="18"/>
        <v>0.59739575391444344</v>
      </c>
      <c r="N138" s="50">
        <f t="shared" si="18"/>
        <v>0.59797867832987306</v>
      </c>
      <c r="O138" s="50">
        <f t="shared" si="18"/>
        <v>0.59032010278407887</v>
      </c>
      <c r="P138" s="50">
        <f t="shared" si="18"/>
        <v>0.5851301213409914</v>
      </c>
      <c r="Q138" s="50">
        <f t="shared" si="18"/>
        <v>0.58229924216244788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0.45033957989676349</v>
      </c>
      <c r="C139" s="52">
        <f t="shared" si="19"/>
        <v>0.44754411419892615</v>
      </c>
      <c r="D139" s="52">
        <f t="shared" si="19"/>
        <v>0.44887662253946126</v>
      </c>
      <c r="E139" s="52">
        <f t="shared" si="19"/>
        <v>0.44078407618620213</v>
      </c>
      <c r="F139" s="52">
        <f t="shared" si="19"/>
        <v>0.42761238890063918</v>
      </c>
      <c r="G139" s="52">
        <f t="shared" si="19"/>
        <v>0.42007633343131429</v>
      </c>
      <c r="H139" s="52">
        <f t="shared" si="19"/>
        <v>0.42582986595917055</v>
      </c>
      <c r="I139" s="52">
        <f t="shared" si="19"/>
        <v>0.39514499975676298</v>
      </c>
      <c r="J139" s="52">
        <f t="shared" si="19"/>
        <v>0.39259938922468407</v>
      </c>
      <c r="K139" s="52">
        <f t="shared" si="19"/>
        <v>0.39395908695218795</v>
      </c>
      <c r="L139" s="52">
        <f t="shared" si="19"/>
        <v>0.38525334947208134</v>
      </c>
      <c r="M139" s="52">
        <f t="shared" si="19"/>
        <v>0.37149338753149436</v>
      </c>
      <c r="N139" s="52">
        <f t="shared" si="19"/>
        <v>0.36027408926494148</v>
      </c>
      <c r="O139" s="52">
        <f t="shared" si="19"/>
        <v>0.32959665250349629</v>
      </c>
      <c r="P139" s="52">
        <f t="shared" si="19"/>
        <v>0.3133067261005662</v>
      </c>
      <c r="Q139" s="52">
        <f t="shared" si="19"/>
        <v>0.26995415968892222</v>
      </c>
    </row>
    <row r="140" spans="1:17" ht="11.45" customHeight="1" x14ac:dyDescent="0.25">
      <c r="A140" s="53" t="s">
        <v>58</v>
      </c>
      <c r="B140" s="52">
        <f t="shared" ref="B140:Q140" si="20">IF(B22=0,0,B22/B$17)</f>
        <v>8.8709646662095673E-2</v>
      </c>
      <c r="C140" s="52">
        <f t="shared" si="20"/>
        <v>8.8113274863002147E-2</v>
      </c>
      <c r="D140" s="52">
        <f t="shared" si="20"/>
        <v>8.7394380008480627E-2</v>
      </c>
      <c r="E140" s="52">
        <f t="shared" si="20"/>
        <v>9.0291640883181576E-2</v>
      </c>
      <c r="F140" s="52">
        <f t="shared" si="20"/>
        <v>9.373892833960154E-2</v>
      </c>
      <c r="G140" s="52">
        <f t="shared" si="20"/>
        <v>0.11004747866661338</v>
      </c>
      <c r="H140" s="52">
        <f t="shared" si="20"/>
        <v>0.11150427301508262</v>
      </c>
      <c r="I140" s="52">
        <f t="shared" si="20"/>
        <v>0.11667469258667065</v>
      </c>
      <c r="J140" s="52">
        <f t="shared" si="20"/>
        <v>0.14196119056716025</v>
      </c>
      <c r="K140" s="52">
        <f t="shared" si="20"/>
        <v>0.17397389724144677</v>
      </c>
      <c r="L140" s="52">
        <f t="shared" si="20"/>
        <v>0.19877277187868603</v>
      </c>
      <c r="M140" s="52">
        <f t="shared" si="20"/>
        <v>0.22562375209162638</v>
      </c>
      <c r="N140" s="52">
        <f t="shared" si="20"/>
        <v>0.23741825111262699</v>
      </c>
      <c r="O140" s="52">
        <f t="shared" si="20"/>
        <v>0.26044086233193164</v>
      </c>
      <c r="P140" s="52">
        <f t="shared" si="20"/>
        <v>0.27127217485950417</v>
      </c>
      <c r="Q140" s="52">
        <f t="shared" si="20"/>
        <v>0.31178823291557178</v>
      </c>
    </row>
    <row r="141" spans="1:17" ht="11.45" customHeight="1" x14ac:dyDescent="0.25">
      <c r="A141" s="53" t="s">
        <v>57</v>
      </c>
      <c r="B141" s="52">
        <f t="shared" ref="B141:Q141" si="21">IF(B23=0,0,B23/B$17)</f>
        <v>1.4616991533529479E-3</v>
      </c>
      <c r="C141" s="52">
        <f t="shared" si="21"/>
        <v>1.3865318380019479E-3</v>
      </c>
      <c r="D141" s="52">
        <f t="shared" si="21"/>
        <v>1.0933427320175479E-3</v>
      </c>
      <c r="E141" s="52">
        <f t="shared" si="21"/>
        <v>1.0748742403186675E-3</v>
      </c>
      <c r="F141" s="52">
        <f t="shared" si="21"/>
        <v>1.0140042985420543E-3</v>
      </c>
      <c r="G141" s="52">
        <f t="shared" si="21"/>
        <v>1.1875881086339456E-3</v>
      </c>
      <c r="H141" s="52">
        <f t="shared" si="21"/>
        <v>1.9712787937473941E-3</v>
      </c>
      <c r="I141" s="52">
        <f t="shared" si="21"/>
        <v>2.0342347105383721E-4</v>
      </c>
      <c r="J141" s="52">
        <f t="shared" si="21"/>
        <v>2.1603918179323786E-4</v>
      </c>
      <c r="K141" s="52">
        <f t="shared" si="21"/>
        <v>2.3878159526261316E-4</v>
      </c>
      <c r="L141" s="52">
        <f t="shared" si="21"/>
        <v>2.5716608283580844E-4</v>
      </c>
      <c r="M141" s="52">
        <f t="shared" si="21"/>
        <v>2.7861429132274999E-4</v>
      </c>
      <c r="N141" s="52">
        <f t="shared" si="21"/>
        <v>2.8633795230465907E-4</v>
      </c>
      <c r="O141" s="52">
        <f t="shared" si="21"/>
        <v>2.8258794865094268E-4</v>
      </c>
      <c r="P141" s="52">
        <f t="shared" si="21"/>
        <v>5.4318319087705356E-4</v>
      </c>
      <c r="Q141" s="52">
        <f t="shared" si="21"/>
        <v>5.4104261587611816E-4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0</v>
      </c>
      <c r="M142" s="52">
        <f t="shared" si="22"/>
        <v>0</v>
      </c>
      <c r="N142" s="52">
        <f t="shared" si="22"/>
        <v>0</v>
      </c>
      <c r="O142" s="52">
        <f t="shared" si="22"/>
        <v>0</v>
      </c>
      <c r="P142" s="52">
        <f t="shared" si="22"/>
        <v>5.1692310413835431E-6</v>
      </c>
      <c r="Q142" s="52">
        <f t="shared" si="22"/>
        <v>5.1499437478675066E-6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0</v>
      </c>
      <c r="P143" s="52">
        <f t="shared" si="23"/>
        <v>2.8679590026227543E-6</v>
      </c>
      <c r="Q143" s="52">
        <f t="shared" si="23"/>
        <v>1.0656998329966563E-5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4.2637583851950961E-2</v>
      </c>
      <c r="C145" s="50">
        <f t="shared" si="25"/>
        <v>4.119952366327425E-2</v>
      </c>
      <c r="D145" s="50">
        <f t="shared" si="25"/>
        <v>4.100699437189919E-2</v>
      </c>
      <c r="E145" s="50">
        <f t="shared" si="25"/>
        <v>4.2175558441935573E-2</v>
      </c>
      <c r="F145" s="50">
        <f t="shared" si="25"/>
        <v>4.0959022997886223E-2</v>
      </c>
      <c r="G145" s="50">
        <f t="shared" si="25"/>
        <v>3.9474990424277073E-2</v>
      </c>
      <c r="H145" s="50">
        <f t="shared" si="25"/>
        <v>3.8749387298850725E-2</v>
      </c>
      <c r="I145" s="50">
        <f t="shared" si="25"/>
        <v>3.8872542390072332E-2</v>
      </c>
      <c r="J145" s="50">
        <f t="shared" si="25"/>
        <v>4.3372380899182057E-2</v>
      </c>
      <c r="K145" s="50">
        <f t="shared" si="25"/>
        <v>4.6802046911040167E-2</v>
      </c>
      <c r="L145" s="50">
        <f t="shared" si="25"/>
        <v>4.7699801433960944E-2</v>
      </c>
      <c r="M145" s="50">
        <f t="shared" si="25"/>
        <v>5.2577218709874467E-2</v>
      </c>
      <c r="N145" s="50">
        <f t="shared" si="25"/>
        <v>5.4012467749773828E-2</v>
      </c>
      <c r="O145" s="50">
        <f t="shared" si="25"/>
        <v>5.5200479509279497E-2</v>
      </c>
      <c r="P145" s="50">
        <f t="shared" si="25"/>
        <v>5.4890416225207947E-2</v>
      </c>
      <c r="Q145" s="50">
        <f t="shared" si="25"/>
        <v>5.7814928783292176E-2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2.2481830309207696E-4</v>
      </c>
      <c r="C146" s="52">
        <f t="shared" si="26"/>
        <v>1.9782089234041182E-4</v>
      </c>
      <c r="D146" s="52">
        <f t="shared" si="26"/>
        <v>1.7703866068573864E-4</v>
      </c>
      <c r="E146" s="52">
        <f t="shared" si="26"/>
        <v>1.5742057256890203E-4</v>
      </c>
      <c r="F146" s="52">
        <f t="shared" si="26"/>
        <v>1.3131871247296992E-4</v>
      </c>
      <c r="G146" s="52">
        <f t="shared" si="26"/>
        <v>1.0764334544547335E-4</v>
      </c>
      <c r="H146" s="52">
        <f t="shared" si="26"/>
        <v>8.668149703591425E-5</v>
      </c>
      <c r="I146" s="52">
        <f t="shared" si="26"/>
        <v>7.3773244284169241E-5</v>
      </c>
      <c r="J146" s="52">
        <f t="shared" si="26"/>
        <v>6.7539483280613057E-5</v>
      </c>
      <c r="K146" s="52">
        <f t="shared" si="26"/>
        <v>6.1869135654455212E-5</v>
      </c>
      <c r="L146" s="52">
        <f t="shared" si="26"/>
        <v>5.1663855502944957E-5</v>
      </c>
      <c r="M146" s="52">
        <f t="shared" si="26"/>
        <v>4.4689226871532762E-5</v>
      </c>
      <c r="N146" s="52">
        <f t="shared" si="26"/>
        <v>3.4473543515116953E-5</v>
      </c>
      <c r="O146" s="52">
        <f t="shared" si="26"/>
        <v>3.4228895184355786E-5</v>
      </c>
      <c r="P146" s="52">
        <f t="shared" si="26"/>
        <v>3.301170934378579E-5</v>
      </c>
      <c r="Q146" s="52">
        <f t="shared" si="26"/>
        <v>2.8452985084906199E-5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4.2412765548858887E-2</v>
      </c>
      <c r="C147" s="52">
        <f t="shared" si="27"/>
        <v>4.1000029067182378E-2</v>
      </c>
      <c r="D147" s="52">
        <f t="shared" si="27"/>
        <v>4.0828268674298805E-2</v>
      </c>
      <c r="E147" s="52">
        <f t="shared" si="27"/>
        <v>4.2016430550568439E-2</v>
      </c>
      <c r="F147" s="52">
        <f t="shared" si="27"/>
        <v>4.0826047935260033E-2</v>
      </c>
      <c r="G147" s="52">
        <f t="shared" si="27"/>
        <v>3.9365754823456819E-2</v>
      </c>
      <c r="H147" s="52">
        <f t="shared" si="27"/>
        <v>3.8661187119996193E-2</v>
      </c>
      <c r="I147" s="52">
        <f t="shared" si="27"/>
        <v>3.8797276384257673E-2</v>
      </c>
      <c r="J147" s="52">
        <f t="shared" si="27"/>
        <v>4.3303210040373512E-2</v>
      </c>
      <c r="K147" s="52">
        <f t="shared" si="27"/>
        <v>4.6738327495130232E-2</v>
      </c>
      <c r="L147" s="52">
        <f t="shared" si="27"/>
        <v>4.7646134445128496E-2</v>
      </c>
      <c r="M147" s="52">
        <f t="shared" si="27"/>
        <v>5.2530277455188366E-2</v>
      </c>
      <c r="N147" s="52">
        <f t="shared" si="27"/>
        <v>5.3975665052523852E-2</v>
      </c>
      <c r="O147" s="52">
        <f t="shared" si="27"/>
        <v>5.5163857294358278E-2</v>
      </c>
      <c r="P147" s="52">
        <f t="shared" si="27"/>
        <v>5.4855024643926407E-2</v>
      </c>
      <c r="Q147" s="52">
        <f t="shared" si="27"/>
        <v>5.7784045430898719E-2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1.6737037514625754E-6</v>
      </c>
      <c r="D148" s="52">
        <f t="shared" si="28"/>
        <v>1.6870369146461305E-6</v>
      </c>
      <c r="E148" s="52">
        <f t="shared" si="28"/>
        <v>1.7073187982272275E-6</v>
      </c>
      <c r="F148" s="52">
        <f t="shared" si="28"/>
        <v>1.6563501532255008E-6</v>
      </c>
      <c r="G148" s="52">
        <f t="shared" si="28"/>
        <v>1.5922553747747398E-6</v>
      </c>
      <c r="H148" s="52">
        <f t="shared" si="28"/>
        <v>1.5186818186191208E-6</v>
      </c>
      <c r="I148" s="52">
        <f t="shared" si="28"/>
        <v>1.4927615304936696E-6</v>
      </c>
      <c r="J148" s="52">
        <f t="shared" si="28"/>
        <v>1.6313755279387217E-6</v>
      </c>
      <c r="K148" s="52">
        <f t="shared" si="28"/>
        <v>1.8502802554770785E-6</v>
      </c>
      <c r="L148" s="52">
        <f t="shared" si="28"/>
        <v>2.0031333295074448E-6</v>
      </c>
      <c r="M148" s="52">
        <f t="shared" si="28"/>
        <v>2.2520278145727718E-6</v>
      </c>
      <c r="N148" s="52">
        <f t="shared" si="28"/>
        <v>2.3291537348593973E-6</v>
      </c>
      <c r="O148" s="52">
        <f t="shared" si="28"/>
        <v>2.3933197368655555E-6</v>
      </c>
      <c r="P148" s="52">
        <f t="shared" si="28"/>
        <v>2.3798719377585633E-6</v>
      </c>
      <c r="Q148" s="52">
        <f t="shared" si="28"/>
        <v>2.4303673085566964E-6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0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0.41565617839976593</v>
      </c>
      <c r="C151" s="56">
        <f t="shared" si="31"/>
        <v>0.42053069624706846</v>
      </c>
      <c r="D151" s="56">
        <f t="shared" si="31"/>
        <v>0.42043874495594896</v>
      </c>
      <c r="E151" s="56">
        <f t="shared" si="31"/>
        <v>0.4244241647512032</v>
      </c>
      <c r="F151" s="56">
        <f t="shared" si="31"/>
        <v>0.43553521841452503</v>
      </c>
      <c r="G151" s="56">
        <f t="shared" si="31"/>
        <v>0.42790611410083529</v>
      </c>
      <c r="H151" s="56">
        <f t="shared" si="31"/>
        <v>0.42075645799274858</v>
      </c>
      <c r="I151" s="56">
        <f t="shared" si="31"/>
        <v>0.44796805663602574</v>
      </c>
      <c r="J151" s="56">
        <f t="shared" si="31"/>
        <v>0.42058256371931169</v>
      </c>
      <c r="K151" s="56">
        <f t="shared" si="31"/>
        <v>0.38374159655748324</v>
      </c>
      <c r="L151" s="56">
        <f t="shared" si="31"/>
        <v>0.36683297752200122</v>
      </c>
      <c r="M151" s="56">
        <f t="shared" si="31"/>
        <v>0.34884675232969953</v>
      </c>
      <c r="N151" s="56">
        <f t="shared" si="31"/>
        <v>0.3469416341566483</v>
      </c>
      <c r="O151" s="56">
        <f t="shared" si="31"/>
        <v>0.35344052117176333</v>
      </c>
      <c r="P151" s="56">
        <f t="shared" si="31"/>
        <v>0.35883224680968884</v>
      </c>
      <c r="Q151" s="56">
        <f t="shared" si="31"/>
        <v>0.35880111574020274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0.11959512484125569</v>
      </c>
      <c r="C152" s="54">
        <f t="shared" si="32"/>
        <v>0.11885858837045314</v>
      </c>
      <c r="D152" s="54">
        <f t="shared" si="32"/>
        <v>0.12266109754349486</v>
      </c>
      <c r="E152" s="54">
        <f t="shared" si="32"/>
        <v>0.12727260580736513</v>
      </c>
      <c r="F152" s="54">
        <f t="shared" si="32"/>
        <v>0.12854143425578449</v>
      </c>
      <c r="G152" s="54">
        <f t="shared" si="32"/>
        <v>0.12655549673257302</v>
      </c>
      <c r="H152" s="54">
        <f t="shared" si="32"/>
        <v>0.12545581687373583</v>
      </c>
      <c r="I152" s="54">
        <f t="shared" si="32"/>
        <v>0.12556860022387711</v>
      </c>
      <c r="J152" s="54">
        <f t="shared" si="32"/>
        <v>0.12806364981852389</v>
      </c>
      <c r="K152" s="54">
        <f t="shared" si="32"/>
        <v>0.13187445597412728</v>
      </c>
      <c r="L152" s="54">
        <f t="shared" si="32"/>
        <v>0.12819046073623591</v>
      </c>
      <c r="M152" s="54">
        <f t="shared" si="32"/>
        <v>0.13784238112461025</v>
      </c>
      <c r="N152" s="54">
        <f t="shared" si="32"/>
        <v>0.13245503015341054</v>
      </c>
      <c r="O152" s="54">
        <f t="shared" si="32"/>
        <v>0.13376287029791736</v>
      </c>
      <c r="P152" s="54">
        <f t="shared" si="32"/>
        <v>0.12410397482384403</v>
      </c>
      <c r="Q152" s="54">
        <f t="shared" si="32"/>
        <v>0.12015385171058937</v>
      </c>
    </row>
    <row r="153" spans="1:17" ht="11.45" customHeight="1" x14ac:dyDescent="0.25">
      <c r="A153" s="53" t="s">
        <v>59</v>
      </c>
      <c r="B153" s="52">
        <f t="shared" ref="B153:Q153" si="33">IF(B35=0,0,B35/B$17)</f>
        <v>1.1325958734413346E-3</v>
      </c>
      <c r="C153" s="52">
        <f t="shared" si="33"/>
        <v>9.8653605825404556E-4</v>
      </c>
      <c r="D153" s="52">
        <f t="shared" si="33"/>
        <v>8.9465448590040101E-4</v>
      </c>
      <c r="E153" s="52">
        <f t="shared" si="33"/>
        <v>7.8764269805732296E-4</v>
      </c>
      <c r="F153" s="52">
        <f t="shared" si="33"/>
        <v>6.4215046539063052E-4</v>
      </c>
      <c r="G153" s="52">
        <f t="shared" si="33"/>
        <v>4.5947889587526279E-4</v>
      </c>
      <c r="H153" s="52">
        <f t="shared" si="33"/>
        <v>3.2418976424915876E-4</v>
      </c>
      <c r="I153" s="52">
        <f t="shared" si="33"/>
        <v>2.4078509793216404E-4</v>
      </c>
      <c r="J153" s="52">
        <f t="shared" si="33"/>
        <v>2.2648604436062135E-4</v>
      </c>
      <c r="K153" s="52">
        <f t="shared" si="33"/>
        <v>2.2584541842445737E-4</v>
      </c>
      <c r="L153" s="52">
        <f t="shared" si="33"/>
        <v>2.0008914981112249E-4</v>
      </c>
      <c r="M153" s="52">
        <f t="shared" si="33"/>
        <v>1.8462287910841712E-4</v>
      </c>
      <c r="N153" s="52">
        <f t="shared" si="33"/>
        <v>1.5490427239774234E-4</v>
      </c>
      <c r="O153" s="52">
        <f t="shared" si="33"/>
        <v>1.4634015772738067E-4</v>
      </c>
      <c r="P153" s="52">
        <f t="shared" si="33"/>
        <v>1.2854270002518221E-4</v>
      </c>
      <c r="Q153" s="52">
        <f t="shared" si="33"/>
        <v>1.1133366216326347E-4</v>
      </c>
    </row>
    <row r="154" spans="1:17" ht="11.45" customHeight="1" x14ac:dyDescent="0.25">
      <c r="A154" s="53" t="s">
        <v>58</v>
      </c>
      <c r="B154" s="52">
        <f t="shared" ref="B154:Q154" si="34">IF(B36=0,0,B36/B$17)</f>
        <v>0.11846252896781434</v>
      </c>
      <c r="C154" s="52">
        <f t="shared" si="34"/>
        <v>0.11787205231219909</v>
      </c>
      <c r="D154" s="52">
        <f t="shared" si="34"/>
        <v>0.12176644305759446</v>
      </c>
      <c r="E154" s="52">
        <f t="shared" si="34"/>
        <v>0.12648496310930782</v>
      </c>
      <c r="F154" s="52">
        <f t="shared" si="34"/>
        <v>0.12789928379039386</v>
      </c>
      <c r="G154" s="52">
        <f t="shared" si="34"/>
        <v>0.12609601783669774</v>
      </c>
      <c r="H154" s="52">
        <f t="shared" si="34"/>
        <v>0.12513162710948669</v>
      </c>
      <c r="I154" s="52">
        <f t="shared" si="34"/>
        <v>0.12532781512594493</v>
      </c>
      <c r="J154" s="52">
        <f t="shared" si="34"/>
        <v>0.12783716377416329</v>
      </c>
      <c r="K154" s="52">
        <f t="shared" si="34"/>
        <v>0.13164861055570284</v>
      </c>
      <c r="L154" s="52">
        <f t="shared" si="34"/>
        <v>0.12799037158642479</v>
      </c>
      <c r="M154" s="52">
        <f t="shared" si="34"/>
        <v>0.13765775824550183</v>
      </c>
      <c r="N154" s="52">
        <f t="shared" si="34"/>
        <v>0.13230012588101278</v>
      </c>
      <c r="O154" s="52">
        <f t="shared" si="34"/>
        <v>0.13361598133482325</v>
      </c>
      <c r="P154" s="52">
        <f t="shared" si="34"/>
        <v>0.12397437794779965</v>
      </c>
      <c r="Q154" s="52">
        <f t="shared" si="34"/>
        <v>0.12004147785528779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5.4880536672823597E-7</v>
      </c>
      <c r="P155" s="52">
        <f t="shared" si="35"/>
        <v>1.0541760191874767E-6</v>
      </c>
      <c r="Q155" s="52">
        <f t="shared" si="35"/>
        <v>1.040193138319275E-6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0.29606105355851026</v>
      </c>
      <c r="C158" s="50">
        <f t="shared" si="38"/>
        <v>0.30167210787661525</v>
      </c>
      <c r="D158" s="50">
        <f t="shared" si="38"/>
        <v>0.29777764741245411</v>
      </c>
      <c r="E158" s="50">
        <f t="shared" si="38"/>
        <v>0.29715155894383805</v>
      </c>
      <c r="F158" s="50">
        <f t="shared" si="38"/>
        <v>0.30699378415874051</v>
      </c>
      <c r="G158" s="50">
        <f t="shared" si="38"/>
        <v>0.30135061736826235</v>
      </c>
      <c r="H158" s="50">
        <f t="shared" si="38"/>
        <v>0.29530064111901272</v>
      </c>
      <c r="I158" s="50">
        <f t="shared" si="38"/>
        <v>0.32239945641214862</v>
      </c>
      <c r="J158" s="50">
        <f t="shared" si="38"/>
        <v>0.29251891390078782</v>
      </c>
      <c r="K158" s="50">
        <f t="shared" si="38"/>
        <v>0.25186714058335596</v>
      </c>
      <c r="L158" s="50">
        <f t="shared" si="38"/>
        <v>0.23864251678576526</v>
      </c>
      <c r="M158" s="50">
        <f t="shared" si="38"/>
        <v>0.21100437120508925</v>
      </c>
      <c r="N158" s="50">
        <f t="shared" si="38"/>
        <v>0.21448660400323777</v>
      </c>
      <c r="O158" s="50">
        <f t="shared" si="38"/>
        <v>0.21967765087384594</v>
      </c>
      <c r="P158" s="50">
        <f t="shared" si="38"/>
        <v>0.23472827198584484</v>
      </c>
      <c r="Q158" s="50">
        <f t="shared" si="38"/>
        <v>0.23864726402961339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0.27663567586788401</v>
      </c>
      <c r="C159" s="52">
        <f t="shared" si="39"/>
        <v>0.28158471479606867</v>
      </c>
      <c r="D159" s="52">
        <f t="shared" si="39"/>
        <v>0.28001496089340527</v>
      </c>
      <c r="E159" s="52">
        <f t="shared" si="39"/>
        <v>0.28025529558301632</v>
      </c>
      <c r="F159" s="52">
        <f t="shared" si="39"/>
        <v>0.28864770432087056</v>
      </c>
      <c r="G159" s="52">
        <f t="shared" si="39"/>
        <v>0.28431081348965598</v>
      </c>
      <c r="H159" s="52">
        <f t="shared" si="39"/>
        <v>0.27798886578769288</v>
      </c>
      <c r="I159" s="52">
        <f t="shared" si="39"/>
        <v>0.30275762591941857</v>
      </c>
      <c r="J159" s="52">
        <f t="shared" si="39"/>
        <v>0.27537617221448818</v>
      </c>
      <c r="K159" s="52">
        <f t="shared" si="39"/>
        <v>0.23370176965593825</v>
      </c>
      <c r="L159" s="52">
        <f t="shared" si="39"/>
        <v>0.22044034737698781</v>
      </c>
      <c r="M159" s="52">
        <f t="shared" si="39"/>
        <v>0.19286714326838997</v>
      </c>
      <c r="N159" s="52">
        <f t="shared" si="39"/>
        <v>0.1974648397788567</v>
      </c>
      <c r="O159" s="52">
        <f t="shared" si="39"/>
        <v>0.2025044668328895</v>
      </c>
      <c r="P159" s="52">
        <f t="shared" si="39"/>
        <v>0.21701454174659968</v>
      </c>
      <c r="Q159" s="52">
        <f t="shared" si="39"/>
        <v>0.21856512315070492</v>
      </c>
    </row>
    <row r="160" spans="1:17" ht="11.45" customHeight="1" x14ac:dyDescent="0.25">
      <c r="A160" s="47" t="s">
        <v>22</v>
      </c>
      <c r="B160" s="46">
        <f t="shared" ref="B160:Q160" si="40">IF(B42=0,0,B42/B$17)</f>
        <v>1.9425377690626255E-2</v>
      </c>
      <c r="C160" s="46">
        <f t="shared" si="40"/>
        <v>2.0087393080546571E-2</v>
      </c>
      <c r="D160" s="46">
        <f t="shared" si="40"/>
        <v>1.7762686519048818E-2</v>
      </c>
      <c r="E160" s="46">
        <f t="shared" si="40"/>
        <v>1.6896263360821735E-2</v>
      </c>
      <c r="F160" s="46">
        <f t="shared" si="40"/>
        <v>1.8346079837869921E-2</v>
      </c>
      <c r="G160" s="46">
        <f t="shared" si="40"/>
        <v>1.7039803878606367E-2</v>
      </c>
      <c r="H160" s="46">
        <f t="shared" si="40"/>
        <v>1.7311775331319855E-2</v>
      </c>
      <c r="I160" s="46">
        <f t="shared" si="40"/>
        <v>1.9641830492730019E-2</v>
      </c>
      <c r="J160" s="46">
        <f t="shared" si="40"/>
        <v>1.7142741686299666E-2</v>
      </c>
      <c r="K160" s="46">
        <f t="shared" si="40"/>
        <v>1.816537092741773E-2</v>
      </c>
      <c r="L160" s="46">
        <f t="shared" si="40"/>
        <v>1.8202169408777454E-2</v>
      </c>
      <c r="M160" s="46">
        <f t="shared" si="40"/>
        <v>1.8137227936699307E-2</v>
      </c>
      <c r="N160" s="46">
        <f t="shared" si="40"/>
        <v>1.7021764224381057E-2</v>
      </c>
      <c r="O160" s="46">
        <f t="shared" si="40"/>
        <v>1.7173184040956465E-2</v>
      </c>
      <c r="P160" s="46">
        <f t="shared" si="40"/>
        <v>1.7713730239245162E-2</v>
      </c>
      <c r="Q160" s="46">
        <f t="shared" si="40"/>
        <v>2.0082140878908479E-2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1586684.7662898051</v>
      </c>
      <c r="C3" s="41">
        <f>TrRoad_act!C57</f>
        <v>1690665.258827656</v>
      </c>
      <c r="D3" s="41">
        <f>TrRoad_act!D57</f>
        <v>1771652.3977651163</v>
      </c>
      <c r="E3" s="41">
        <f>TrRoad_act!E57</f>
        <v>1851978.4394882102</v>
      </c>
      <c r="F3" s="41">
        <f>TrRoad_act!F57</f>
        <v>1919982.4218448903</v>
      </c>
      <c r="G3" s="41">
        <f>TrRoad_act!G57</f>
        <v>2022552.9111816653</v>
      </c>
      <c r="H3" s="41">
        <f>TrRoad_act!H57</f>
        <v>2270470.7112394804</v>
      </c>
      <c r="I3" s="41">
        <f>TrRoad_act!I57</f>
        <v>2304521.5645240797</v>
      </c>
      <c r="J3" s="41">
        <f>TrRoad_act!J57</f>
        <v>2407918.936991638</v>
      </c>
      <c r="K3" s="41">
        <f>TrRoad_act!K57</f>
        <v>2363457.0410454012</v>
      </c>
      <c r="L3" s="41">
        <f>TrRoad_act!L57</f>
        <v>2315097.3534300504</v>
      </c>
      <c r="M3" s="41">
        <f>TrRoad_act!M57</f>
        <v>2331440.1460629245</v>
      </c>
      <c r="N3" s="41">
        <f>TrRoad_act!N57</f>
        <v>2309711.5521188658</v>
      </c>
      <c r="O3" s="41">
        <f>TrRoad_act!O57</f>
        <v>2344718.7645516307</v>
      </c>
      <c r="P3" s="41">
        <f>TrRoad_act!P57</f>
        <v>2376504.5853915596</v>
      </c>
      <c r="Q3" s="41">
        <f>TrRoad_act!Q57</f>
        <v>2417006.6856155186</v>
      </c>
    </row>
    <row r="4" spans="1:17" ht="11.45" customHeight="1" x14ac:dyDescent="0.25">
      <c r="A4" s="25" t="s">
        <v>39</v>
      </c>
      <c r="B4" s="40">
        <f>TrRoad_act!B58</f>
        <v>1363685</v>
      </c>
      <c r="C4" s="40">
        <f>TrRoad_act!C58</f>
        <v>1445375</v>
      </c>
      <c r="D4" s="40">
        <f>TrRoad_act!D58</f>
        <v>1511642</v>
      </c>
      <c r="E4" s="40">
        <f>TrRoad_act!E58</f>
        <v>1575911</v>
      </c>
      <c r="F4" s="40">
        <f>TrRoad_act!F58</f>
        <v>1626849</v>
      </c>
      <c r="G4" s="40">
        <f>TrRoad_act!G58</f>
        <v>1705498</v>
      </c>
      <c r="H4" s="40">
        <f>TrRoad_act!H58</f>
        <v>1924601</v>
      </c>
      <c r="I4" s="40">
        <f>TrRoad_act!I58</f>
        <v>1930311</v>
      </c>
      <c r="J4" s="40">
        <f>TrRoad_act!J58</f>
        <v>2050536</v>
      </c>
      <c r="K4" s="40">
        <f>TrRoad_act!K58</f>
        <v>2021642</v>
      </c>
      <c r="L4" s="40">
        <f>TrRoad_act!L58</f>
        <v>1985217</v>
      </c>
      <c r="M4" s="40">
        <f>TrRoad_act!M58</f>
        <v>2008940</v>
      </c>
      <c r="N4" s="40">
        <f>TrRoad_act!N58</f>
        <v>1996168</v>
      </c>
      <c r="O4" s="40">
        <f>TrRoad_act!O58</f>
        <v>2031330</v>
      </c>
      <c r="P4" s="40">
        <f>TrRoad_act!P58</f>
        <v>2065291</v>
      </c>
      <c r="Q4" s="40">
        <f>TrRoad_act!Q58</f>
        <v>2108024</v>
      </c>
    </row>
    <row r="5" spans="1:17" ht="11.45" customHeight="1" x14ac:dyDescent="0.25">
      <c r="A5" s="23" t="s">
        <v>30</v>
      </c>
      <c r="B5" s="39">
        <f>TrRoad_act!B59</f>
        <v>30638</v>
      </c>
      <c r="C5" s="39">
        <f>TrRoad_act!C59</f>
        <v>32913</v>
      </c>
      <c r="D5" s="39">
        <f>TrRoad_act!D59</f>
        <v>33147</v>
      </c>
      <c r="E5" s="39">
        <f>TrRoad_act!E59</f>
        <v>35094</v>
      </c>
      <c r="F5" s="39">
        <f>TrRoad_act!F59</f>
        <v>34854</v>
      </c>
      <c r="G5" s="39">
        <f>TrRoad_act!G59</f>
        <v>34300</v>
      </c>
      <c r="H5" s="39">
        <f>TrRoad_act!H59</f>
        <v>34927</v>
      </c>
      <c r="I5" s="39">
        <f>TrRoad_act!I59</f>
        <v>37178</v>
      </c>
      <c r="J5" s="39">
        <f>TrRoad_act!J59</f>
        <v>39409</v>
      </c>
      <c r="K5" s="39">
        <f>TrRoad_act!K59</f>
        <v>39552</v>
      </c>
      <c r="L5" s="39">
        <f>TrRoad_act!L59</f>
        <v>38145</v>
      </c>
      <c r="M5" s="39">
        <f>TrRoad_act!M59</f>
        <v>36582</v>
      </c>
      <c r="N5" s="39">
        <f>TrRoad_act!N59</f>
        <v>35106</v>
      </c>
      <c r="O5" s="39">
        <f>TrRoad_act!O59</f>
        <v>36623</v>
      </c>
      <c r="P5" s="39">
        <f>TrRoad_act!P59</f>
        <v>36573</v>
      </c>
      <c r="Q5" s="39">
        <f>TrRoad_act!Q59</f>
        <v>36974</v>
      </c>
    </row>
    <row r="6" spans="1:17" ht="11.45" customHeight="1" x14ac:dyDescent="0.25">
      <c r="A6" s="19" t="s">
        <v>29</v>
      </c>
      <c r="B6" s="38">
        <f>TrRoad_act!B60</f>
        <v>1324800</v>
      </c>
      <c r="C6" s="38">
        <f>TrRoad_act!C60</f>
        <v>1404000</v>
      </c>
      <c r="D6" s="38">
        <f>TrRoad_act!D60</f>
        <v>1470000</v>
      </c>
      <c r="E6" s="38">
        <f>TrRoad_act!E60</f>
        <v>1532000</v>
      </c>
      <c r="F6" s="38">
        <f>TrRoad_act!F60</f>
        <v>1583000</v>
      </c>
      <c r="G6" s="38">
        <f>TrRoad_act!G60</f>
        <v>1662000</v>
      </c>
      <c r="H6" s="38">
        <f>TrRoad_act!H60</f>
        <v>1880000</v>
      </c>
      <c r="I6" s="38">
        <f>TrRoad_act!I60</f>
        <v>1883000</v>
      </c>
      <c r="J6" s="38">
        <f>TrRoad_act!J60</f>
        <v>2000500</v>
      </c>
      <c r="K6" s="38">
        <f>TrRoad_act!K60</f>
        <v>1971740</v>
      </c>
      <c r="L6" s="38">
        <f>TrRoad_act!L60</f>
        <v>1937130</v>
      </c>
      <c r="M6" s="38">
        <f>TrRoad_act!M60</f>
        <v>1962460</v>
      </c>
      <c r="N6" s="38">
        <f>TrRoad_act!N60</f>
        <v>1951130</v>
      </c>
      <c r="O6" s="38">
        <f>TrRoad_act!O60</f>
        <v>1984550</v>
      </c>
      <c r="P6" s="38">
        <f>TrRoad_act!P60</f>
        <v>2018310</v>
      </c>
      <c r="Q6" s="38">
        <f>TrRoad_act!Q60</f>
        <v>2060170</v>
      </c>
    </row>
    <row r="7" spans="1:17" ht="11.45" customHeight="1" x14ac:dyDescent="0.25">
      <c r="A7" s="62" t="s">
        <v>59</v>
      </c>
      <c r="B7" s="42">
        <f>TrRoad_act!B61</f>
        <v>1146869</v>
      </c>
      <c r="C7" s="42">
        <f>TrRoad_act!C61</f>
        <v>1218521</v>
      </c>
      <c r="D7" s="42">
        <f>TrRoad_act!D61</f>
        <v>1271575</v>
      </c>
      <c r="E7" s="42">
        <f>TrRoad_act!E61</f>
        <v>1321256</v>
      </c>
      <c r="F7" s="42">
        <f>TrRoad_act!F61</f>
        <v>1357893</v>
      </c>
      <c r="G7" s="42">
        <f>TrRoad_act!G61</f>
        <v>1371426</v>
      </c>
      <c r="H7" s="42">
        <f>TrRoad_act!H61</f>
        <v>1539612</v>
      </c>
      <c r="I7" s="42">
        <f>TrRoad_act!I61</f>
        <v>1544128</v>
      </c>
      <c r="J7" s="42">
        <f>TrRoad_act!J61</f>
        <v>1574310</v>
      </c>
      <c r="K7" s="42">
        <f>TrRoad_act!K61</f>
        <v>1505195</v>
      </c>
      <c r="L7" s="42">
        <f>TrRoad_act!L61</f>
        <v>1412047</v>
      </c>
      <c r="M7" s="42">
        <f>TrRoad_act!M61</f>
        <v>1350438</v>
      </c>
      <c r="N7" s="42">
        <f>TrRoad_act!N61</f>
        <v>1279096</v>
      </c>
      <c r="O7" s="42">
        <f>TrRoad_act!O61</f>
        <v>1236278</v>
      </c>
      <c r="P7" s="42">
        <f>TrRoad_act!P61</f>
        <v>1184332</v>
      </c>
      <c r="Q7" s="42">
        <f>TrRoad_act!Q61</f>
        <v>1134901</v>
      </c>
    </row>
    <row r="8" spans="1:17" ht="11.45" customHeight="1" x14ac:dyDescent="0.25">
      <c r="A8" s="62" t="s">
        <v>58</v>
      </c>
      <c r="B8" s="42">
        <f>TrRoad_act!B62</f>
        <v>173131</v>
      </c>
      <c r="C8" s="42">
        <f>TrRoad_act!C62</f>
        <v>181009</v>
      </c>
      <c r="D8" s="42">
        <f>TrRoad_act!D62</f>
        <v>194536</v>
      </c>
      <c r="E8" s="42">
        <f>TrRoad_act!E62</f>
        <v>206858</v>
      </c>
      <c r="F8" s="42">
        <f>TrRoad_act!F62</f>
        <v>221443</v>
      </c>
      <c r="G8" s="42">
        <f>TrRoad_act!G62</f>
        <v>286969</v>
      </c>
      <c r="H8" s="42">
        <f>TrRoad_act!H62</f>
        <v>337217</v>
      </c>
      <c r="I8" s="42">
        <f>TrRoad_act!I62</f>
        <v>337964</v>
      </c>
      <c r="J8" s="42">
        <f>TrRoad_act!J62</f>
        <v>425244</v>
      </c>
      <c r="K8" s="42">
        <f>TrRoad_act!K62</f>
        <v>465599</v>
      </c>
      <c r="L8" s="42">
        <f>TrRoad_act!L62</f>
        <v>524118</v>
      </c>
      <c r="M8" s="42">
        <f>TrRoad_act!M62</f>
        <v>610461</v>
      </c>
      <c r="N8" s="42">
        <f>TrRoad_act!N62</f>
        <v>669737</v>
      </c>
      <c r="O8" s="42">
        <f>TrRoad_act!O62</f>
        <v>745973</v>
      </c>
      <c r="P8" s="42">
        <f>TrRoad_act!P62</f>
        <v>830428</v>
      </c>
      <c r="Q8" s="42">
        <f>TrRoad_act!Q62</f>
        <v>920956</v>
      </c>
    </row>
    <row r="9" spans="1:17" ht="11.45" customHeight="1" x14ac:dyDescent="0.25">
      <c r="A9" s="62" t="s">
        <v>57</v>
      </c>
      <c r="B9" s="42">
        <f>TrRoad_act!B63</f>
        <v>4800</v>
      </c>
      <c r="C9" s="42">
        <f>TrRoad_act!C63</f>
        <v>4470</v>
      </c>
      <c r="D9" s="42">
        <f>TrRoad_act!D63</f>
        <v>3889</v>
      </c>
      <c r="E9" s="42">
        <f>TrRoad_act!E63</f>
        <v>3886</v>
      </c>
      <c r="F9" s="42">
        <f>TrRoad_act!F63</f>
        <v>3664</v>
      </c>
      <c r="G9" s="42">
        <f>TrRoad_act!G63</f>
        <v>3605</v>
      </c>
      <c r="H9" s="42">
        <f>TrRoad_act!H63</f>
        <v>3171</v>
      </c>
      <c r="I9" s="42">
        <f>TrRoad_act!I63</f>
        <v>908</v>
      </c>
      <c r="J9" s="42">
        <f>TrRoad_act!J63</f>
        <v>946</v>
      </c>
      <c r="K9" s="42">
        <f>TrRoad_act!K63</f>
        <v>946</v>
      </c>
      <c r="L9" s="42">
        <f>TrRoad_act!L63</f>
        <v>946</v>
      </c>
      <c r="M9" s="42">
        <f>TrRoad_act!M63</f>
        <v>946</v>
      </c>
      <c r="N9" s="42">
        <f>TrRoad_act!N63</f>
        <v>946</v>
      </c>
      <c r="O9" s="42">
        <f>TrRoad_act!O63</f>
        <v>946</v>
      </c>
      <c r="P9" s="42">
        <f>TrRoad_act!P63</f>
        <v>1939</v>
      </c>
      <c r="Q9" s="42">
        <f>TrRoad_act!Q63</f>
        <v>2145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0</v>
      </c>
      <c r="M10" s="42">
        <f>TrRoad_act!M64</f>
        <v>0</v>
      </c>
      <c r="N10" s="42">
        <f>TrRoad_act!N64</f>
        <v>0</v>
      </c>
      <c r="O10" s="42">
        <f>TrRoad_act!O64</f>
        <v>0</v>
      </c>
      <c r="P10" s="42">
        <f>TrRoad_act!P64</f>
        <v>25</v>
      </c>
      <c r="Q10" s="42">
        <f>TrRoad_act!Q64</f>
        <v>24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0</v>
      </c>
      <c r="P11" s="42">
        <f>TrRoad_act!P65</f>
        <v>33</v>
      </c>
      <c r="Q11" s="42">
        <f>TrRoad_act!Q65</f>
        <v>127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19</v>
      </c>
      <c r="M12" s="42">
        <f>TrRoad_act!M66</f>
        <v>615</v>
      </c>
      <c r="N12" s="42">
        <f>TrRoad_act!N66</f>
        <v>1351</v>
      </c>
      <c r="O12" s="42">
        <f>TrRoad_act!O66</f>
        <v>1353</v>
      </c>
      <c r="P12" s="42">
        <f>TrRoad_act!P66</f>
        <v>1553</v>
      </c>
      <c r="Q12" s="42">
        <f>TrRoad_act!Q66</f>
        <v>2017</v>
      </c>
    </row>
    <row r="13" spans="1:17" ht="11.45" customHeight="1" x14ac:dyDescent="0.25">
      <c r="A13" s="19" t="s">
        <v>28</v>
      </c>
      <c r="B13" s="38">
        <f>TrRoad_act!B67</f>
        <v>8247</v>
      </c>
      <c r="C13" s="38">
        <f>TrRoad_act!C67</f>
        <v>8462</v>
      </c>
      <c r="D13" s="38">
        <f>TrRoad_act!D67</f>
        <v>8495</v>
      </c>
      <c r="E13" s="38">
        <f>TrRoad_act!E67</f>
        <v>8817</v>
      </c>
      <c r="F13" s="38">
        <f>TrRoad_act!F67</f>
        <v>8995</v>
      </c>
      <c r="G13" s="38">
        <f>TrRoad_act!G67</f>
        <v>9198</v>
      </c>
      <c r="H13" s="38">
        <f>TrRoad_act!H67</f>
        <v>9674</v>
      </c>
      <c r="I13" s="38">
        <f>TrRoad_act!I67</f>
        <v>10133</v>
      </c>
      <c r="J13" s="38">
        <f>TrRoad_act!J67</f>
        <v>10627</v>
      </c>
      <c r="K13" s="38">
        <f>TrRoad_act!K67</f>
        <v>10350</v>
      </c>
      <c r="L13" s="38">
        <f>TrRoad_act!L67</f>
        <v>9942</v>
      </c>
      <c r="M13" s="38">
        <f>TrRoad_act!M67</f>
        <v>9898</v>
      </c>
      <c r="N13" s="38">
        <f>TrRoad_act!N67</f>
        <v>9932</v>
      </c>
      <c r="O13" s="38">
        <f>TrRoad_act!O67</f>
        <v>10157</v>
      </c>
      <c r="P13" s="38">
        <f>TrRoad_act!P67</f>
        <v>10408</v>
      </c>
      <c r="Q13" s="38">
        <f>TrRoad_act!Q67</f>
        <v>10880</v>
      </c>
    </row>
    <row r="14" spans="1:17" ht="11.45" customHeight="1" x14ac:dyDescent="0.25">
      <c r="A14" s="62" t="s">
        <v>59</v>
      </c>
      <c r="B14" s="37">
        <f>TrRoad_act!B68</f>
        <v>167</v>
      </c>
      <c r="C14" s="37">
        <f>TrRoad_act!C68</f>
        <v>153</v>
      </c>
      <c r="D14" s="37">
        <f>TrRoad_act!D68</f>
        <v>139</v>
      </c>
      <c r="E14" s="37">
        <f>TrRoad_act!E68</f>
        <v>125</v>
      </c>
      <c r="F14" s="37">
        <f>TrRoad_act!F68</f>
        <v>110</v>
      </c>
      <c r="G14" s="37">
        <f>TrRoad_act!G68</f>
        <v>96</v>
      </c>
      <c r="H14" s="37">
        <f>TrRoad_act!H68</f>
        <v>83</v>
      </c>
      <c r="I14" s="37">
        <f>TrRoad_act!I68</f>
        <v>71</v>
      </c>
      <c r="J14" s="37">
        <f>TrRoad_act!J68</f>
        <v>59</v>
      </c>
      <c r="K14" s="37">
        <f>TrRoad_act!K68</f>
        <v>49</v>
      </c>
      <c r="L14" s="37">
        <f>TrRoad_act!L68</f>
        <v>39</v>
      </c>
      <c r="M14" s="37">
        <f>TrRoad_act!M68</f>
        <v>31</v>
      </c>
      <c r="N14" s="37">
        <f>TrRoad_act!N68</f>
        <v>24</v>
      </c>
      <c r="O14" s="37">
        <f>TrRoad_act!O68</f>
        <v>24</v>
      </c>
      <c r="P14" s="37">
        <f>TrRoad_act!P68</f>
        <v>24</v>
      </c>
      <c r="Q14" s="37">
        <f>TrRoad_act!Q68</f>
        <v>21</v>
      </c>
    </row>
    <row r="15" spans="1:17" ht="11.45" customHeight="1" x14ac:dyDescent="0.25">
      <c r="A15" s="62" t="s">
        <v>58</v>
      </c>
      <c r="B15" s="37">
        <f>TrRoad_act!B69</f>
        <v>8080</v>
      </c>
      <c r="C15" s="37">
        <f>TrRoad_act!C69</f>
        <v>8308</v>
      </c>
      <c r="D15" s="37">
        <f>TrRoad_act!D69</f>
        <v>8355</v>
      </c>
      <c r="E15" s="37">
        <f>TrRoad_act!E69</f>
        <v>8691</v>
      </c>
      <c r="F15" s="37">
        <f>TrRoad_act!F69</f>
        <v>8884</v>
      </c>
      <c r="G15" s="37">
        <f>TrRoad_act!G69</f>
        <v>9101</v>
      </c>
      <c r="H15" s="37">
        <f>TrRoad_act!H69</f>
        <v>9590</v>
      </c>
      <c r="I15" s="37">
        <f>TrRoad_act!I69</f>
        <v>10061</v>
      </c>
      <c r="J15" s="37">
        <f>TrRoad_act!J69</f>
        <v>10566</v>
      </c>
      <c r="K15" s="37">
        <f>TrRoad_act!K69</f>
        <v>10299</v>
      </c>
      <c r="L15" s="37">
        <f>TrRoad_act!L69</f>
        <v>9901</v>
      </c>
      <c r="M15" s="37">
        <f>TrRoad_act!M69</f>
        <v>9865</v>
      </c>
      <c r="N15" s="37">
        <f>TrRoad_act!N69</f>
        <v>9906</v>
      </c>
      <c r="O15" s="37">
        <f>TrRoad_act!O69</f>
        <v>10131</v>
      </c>
      <c r="P15" s="37">
        <f>TrRoad_act!P69</f>
        <v>10382</v>
      </c>
      <c r="Q15" s="37">
        <f>TrRoad_act!Q69</f>
        <v>10857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1</v>
      </c>
      <c r="D16" s="37">
        <f>TrRoad_act!D70</f>
        <v>1</v>
      </c>
      <c r="E16" s="37">
        <f>TrRoad_act!E70</f>
        <v>1</v>
      </c>
      <c r="F16" s="37">
        <f>TrRoad_act!F70</f>
        <v>1</v>
      </c>
      <c r="G16" s="37">
        <f>TrRoad_act!G70</f>
        <v>1</v>
      </c>
      <c r="H16" s="37">
        <f>TrRoad_act!H70</f>
        <v>1</v>
      </c>
      <c r="I16" s="37">
        <f>TrRoad_act!I70</f>
        <v>1</v>
      </c>
      <c r="J16" s="37">
        <f>TrRoad_act!J70</f>
        <v>1</v>
      </c>
      <c r="K16" s="37">
        <f>TrRoad_act!K70</f>
        <v>1</v>
      </c>
      <c r="L16" s="37">
        <f>TrRoad_act!L70</f>
        <v>1</v>
      </c>
      <c r="M16" s="37">
        <f>TrRoad_act!M70</f>
        <v>1</v>
      </c>
      <c r="N16" s="37">
        <f>TrRoad_act!N70</f>
        <v>1</v>
      </c>
      <c r="O16" s="37">
        <f>TrRoad_act!O70</f>
        <v>1</v>
      </c>
      <c r="P16" s="37">
        <f>TrRoad_act!P70</f>
        <v>1</v>
      </c>
      <c r="Q16" s="37">
        <f>TrRoad_act!Q70</f>
        <v>1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0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1</v>
      </c>
      <c r="K18" s="37">
        <f>TrRoad_act!K72</f>
        <v>1</v>
      </c>
      <c r="L18" s="37">
        <f>TrRoad_act!L72</f>
        <v>1</v>
      </c>
      <c r="M18" s="37">
        <f>TrRoad_act!M72</f>
        <v>1</v>
      </c>
      <c r="N18" s="37">
        <f>TrRoad_act!N72</f>
        <v>1</v>
      </c>
      <c r="O18" s="37">
        <f>TrRoad_act!O72</f>
        <v>1</v>
      </c>
      <c r="P18" s="37">
        <f>TrRoad_act!P72</f>
        <v>1</v>
      </c>
      <c r="Q18" s="37">
        <f>TrRoad_act!Q72</f>
        <v>1</v>
      </c>
    </row>
    <row r="19" spans="1:17" ht="11.45" customHeight="1" x14ac:dyDescent="0.25">
      <c r="A19" s="25" t="s">
        <v>18</v>
      </c>
      <c r="B19" s="40">
        <f>TrRoad_act!B73</f>
        <v>222999.76628980518</v>
      </c>
      <c r="C19" s="40">
        <f>TrRoad_act!C73</f>
        <v>245290.25882765593</v>
      </c>
      <c r="D19" s="40">
        <f>TrRoad_act!D73</f>
        <v>260010.3977651163</v>
      </c>
      <c r="E19" s="40">
        <f>TrRoad_act!E73</f>
        <v>276067.43948821013</v>
      </c>
      <c r="F19" s="40">
        <f>TrRoad_act!F73</f>
        <v>293133.42184489028</v>
      </c>
      <c r="G19" s="40">
        <f>TrRoad_act!G73</f>
        <v>317054.91118166532</v>
      </c>
      <c r="H19" s="40">
        <f>TrRoad_act!H73</f>
        <v>345869.71123948047</v>
      </c>
      <c r="I19" s="40">
        <f>TrRoad_act!I73</f>
        <v>374210.56452407985</v>
      </c>
      <c r="J19" s="40">
        <f>TrRoad_act!J73</f>
        <v>357382.93699163792</v>
      </c>
      <c r="K19" s="40">
        <f>TrRoad_act!K73</f>
        <v>341815.04104540136</v>
      </c>
      <c r="L19" s="40">
        <f>TrRoad_act!L73</f>
        <v>329880.35343005031</v>
      </c>
      <c r="M19" s="40">
        <f>TrRoad_act!M73</f>
        <v>322500.14606292441</v>
      </c>
      <c r="N19" s="40">
        <f>TrRoad_act!N73</f>
        <v>313543.55211886595</v>
      </c>
      <c r="O19" s="40">
        <f>TrRoad_act!O73</f>
        <v>313388.76455163071</v>
      </c>
      <c r="P19" s="40">
        <f>TrRoad_act!P73</f>
        <v>311213.58539155975</v>
      </c>
      <c r="Q19" s="40">
        <f>TrRoad_act!Q73</f>
        <v>308982.68561551842</v>
      </c>
    </row>
    <row r="20" spans="1:17" ht="11.45" customHeight="1" x14ac:dyDescent="0.25">
      <c r="A20" s="23" t="s">
        <v>27</v>
      </c>
      <c r="B20" s="39">
        <f>TrRoad_act!B74</f>
        <v>157329</v>
      </c>
      <c r="C20" s="39">
        <f>TrRoad_act!C74</f>
        <v>170664</v>
      </c>
      <c r="D20" s="39">
        <f>TrRoad_act!D74</f>
        <v>183596</v>
      </c>
      <c r="E20" s="39">
        <f>TrRoad_act!E74</f>
        <v>197676</v>
      </c>
      <c r="F20" s="39">
        <f>TrRoad_act!F74</f>
        <v>211065</v>
      </c>
      <c r="G20" s="39">
        <f>TrRoad_act!G74</f>
        <v>226069</v>
      </c>
      <c r="H20" s="39">
        <f>TrRoad_act!H74</f>
        <v>243303</v>
      </c>
      <c r="I20" s="39">
        <f>TrRoad_act!I74</f>
        <v>258412</v>
      </c>
      <c r="J20" s="39">
        <f>TrRoad_act!J74</f>
        <v>261710</v>
      </c>
      <c r="K20" s="39">
        <f>TrRoad_act!K74</f>
        <v>255603</v>
      </c>
      <c r="L20" s="39">
        <f>TrRoad_act!L74</f>
        <v>246984</v>
      </c>
      <c r="M20" s="39">
        <f>TrRoad_act!M74</f>
        <v>242353</v>
      </c>
      <c r="N20" s="39">
        <f>TrRoad_act!N74</f>
        <v>234787</v>
      </c>
      <c r="O20" s="39">
        <f>TrRoad_act!O74</f>
        <v>236544</v>
      </c>
      <c r="P20" s="39">
        <f>TrRoad_act!P74</f>
        <v>230023</v>
      </c>
      <c r="Q20" s="39">
        <f>TrRoad_act!Q74</f>
        <v>222751</v>
      </c>
    </row>
    <row r="21" spans="1:17" ht="11.45" customHeight="1" x14ac:dyDescent="0.25">
      <c r="A21" s="62" t="s">
        <v>59</v>
      </c>
      <c r="B21" s="42">
        <f>TrRoad_act!B75</f>
        <v>3828</v>
      </c>
      <c r="C21" s="42">
        <f>TrRoad_act!C75</f>
        <v>3537</v>
      </c>
      <c r="D21" s="42">
        <f>TrRoad_act!D75</f>
        <v>3307</v>
      </c>
      <c r="E21" s="42">
        <f>TrRoad_act!E75</f>
        <v>2993</v>
      </c>
      <c r="F21" s="42">
        <f>TrRoad_act!F75</f>
        <v>2616</v>
      </c>
      <c r="G21" s="42">
        <f>TrRoad_act!G75</f>
        <v>2027</v>
      </c>
      <c r="H21" s="42">
        <f>TrRoad_act!H75</f>
        <v>1571</v>
      </c>
      <c r="I21" s="42">
        <f>TrRoad_act!I75</f>
        <v>1246</v>
      </c>
      <c r="J21" s="42">
        <f>TrRoad_act!J75</f>
        <v>1132</v>
      </c>
      <c r="K21" s="42">
        <f>TrRoad_act!K75</f>
        <v>1046</v>
      </c>
      <c r="L21" s="42">
        <f>TrRoad_act!L75</f>
        <v>899</v>
      </c>
      <c r="M21" s="42">
        <f>TrRoad_act!M75</f>
        <v>765</v>
      </c>
      <c r="N21" s="42">
        <f>TrRoad_act!N75</f>
        <v>637</v>
      </c>
      <c r="O21" s="42">
        <f>TrRoad_act!O75</f>
        <v>604</v>
      </c>
      <c r="P21" s="42">
        <f>TrRoad_act!P75</f>
        <v>560</v>
      </c>
      <c r="Q21" s="42">
        <f>TrRoad_act!Q75</f>
        <v>503</v>
      </c>
    </row>
    <row r="22" spans="1:17" ht="11.45" customHeight="1" x14ac:dyDescent="0.25">
      <c r="A22" s="62" t="s">
        <v>58</v>
      </c>
      <c r="B22" s="42">
        <f>TrRoad_act!B76</f>
        <v>153501</v>
      </c>
      <c r="C22" s="42">
        <f>TrRoad_act!C76</f>
        <v>167127</v>
      </c>
      <c r="D22" s="42">
        <f>TrRoad_act!D76</f>
        <v>180289</v>
      </c>
      <c r="E22" s="42">
        <f>TrRoad_act!E76</f>
        <v>194683</v>
      </c>
      <c r="F22" s="42">
        <f>TrRoad_act!F76</f>
        <v>208449</v>
      </c>
      <c r="G22" s="42">
        <f>TrRoad_act!G76</f>
        <v>224042</v>
      </c>
      <c r="H22" s="42">
        <f>TrRoad_act!H76</f>
        <v>241732</v>
      </c>
      <c r="I22" s="42">
        <f>TrRoad_act!I76</f>
        <v>257166</v>
      </c>
      <c r="J22" s="42">
        <f>TrRoad_act!J76</f>
        <v>260578</v>
      </c>
      <c r="K22" s="42">
        <f>TrRoad_act!K76</f>
        <v>254557</v>
      </c>
      <c r="L22" s="42">
        <f>TrRoad_act!L76</f>
        <v>246085</v>
      </c>
      <c r="M22" s="42">
        <f>TrRoad_act!M76</f>
        <v>241554</v>
      </c>
      <c r="N22" s="42">
        <f>TrRoad_act!N76</f>
        <v>234073</v>
      </c>
      <c r="O22" s="42">
        <f>TrRoad_act!O76</f>
        <v>235857</v>
      </c>
      <c r="P22" s="42">
        <f>TrRoad_act!P76</f>
        <v>229367</v>
      </c>
      <c r="Q22" s="42">
        <f>TrRoad_act!Q76</f>
        <v>222131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2</v>
      </c>
      <c r="P23" s="42">
        <f>TrRoad_act!P77</f>
        <v>4</v>
      </c>
      <c r="Q23" s="42">
        <f>TrRoad_act!Q77</f>
        <v>4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34</v>
      </c>
      <c r="N25" s="42">
        <f>TrRoad_act!N79</f>
        <v>77</v>
      </c>
      <c r="O25" s="42">
        <f>TrRoad_act!O79</f>
        <v>81</v>
      </c>
      <c r="P25" s="42">
        <f>TrRoad_act!P79</f>
        <v>92</v>
      </c>
      <c r="Q25" s="42">
        <f>TrRoad_act!Q79</f>
        <v>113</v>
      </c>
    </row>
    <row r="26" spans="1:17" ht="11.45" customHeight="1" x14ac:dyDescent="0.25">
      <c r="A26" s="19" t="s">
        <v>24</v>
      </c>
      <c r="B26" s="38">
        <f>TrRoad_act!B80</f>
        <v>65670.766289805179</v>
      </c>
      <c r="C26" s="38">
        <f>TrRoad_act!C80</f>
        <v>74626.25882765594</v>
      </c>
      <c r="D26" s="38">
        <f>TrRoad_act!D80</f>
        <v>76414.397765116286</v>
      </c>
      <c r="E26" s="38">
        <f>TrRoad_act!E80</f>
        <v>78391.439488210133</v>
      </c>
      <c r="F26" s="38">
        <f>TrRoad_act!F80</f>
        <v>82068.421844890268</v>
      </c>
      <c r="G26" s="38">
        <f>TrRoad_act!G80</f>
        <v>90985.911181665317</v>
      </c>
      <c r="H26" s="38">
        <f>TrRoad_act!H80</f>
        <v>102566.71123948047</v>
      </c>
      <c r="I26" s="38">
        <f>TrRoad_act!I80</f>
        <v>115798.56452407986</v>
      </c>
      <c r="J26" s="38">
        <f>TrRoad_act!J80</f>
        <v>95672.936991637951</v>
      </c>
      <c r="K26" s="38">
        <f>TrRoad_act!K80</f>
        <v>86212.041045401362</v>
      </c>
      <c r="L26" s="38">
        <f>TrRoad_act!L80</f>
        <v>82896.353430050323</v>
      </c>
      <c r="M26" s="38">
        <f>TrRoad_act!M80</f>
        <v>80147.146062924425</v>
      </c>
      <c r="N26" s="38">
        <f>TrRoad_act!N80</f>
        <v>78756.552118865948</v>
      </c>
      <c r="O26" s="38">
        <f>TrRoad_act!O80</f>
        <v>76844.764551630695</v>
      </c>
      <c r="P26" s="38">
        <f>TrRoad_act!P80</f>
        <v>81190.585391559769</v>
      </c>
      <c r="Q26" s="38">
        <f>TrRoad_act!Q80</f>
        <v>86231.685615518421</v>
      </c>
    </row>
    <row r="27" spans="1:17" ht="11.45" customHeight="1" x14ac:dyDescent="0.25">
      <c r="A27" s="17" t="s">
        <v>23</v>
      </c>
      <c r="B27" s="37">
        <f>TrRoad_act!B81</f>
        <v>64655</v>
      </c>
      <c r="C27" s="37">
        <f>TrRoad_act!C81</f>
        <v>73546</v>
      </c>
      <c r="D27" s="37">
        <f>TrRoad_act!D81</f>
        <v>75282</v>
      </c>
      <c r="E27" s="37">
        <f>TrRoad_act!E81</f>
        <v>77237</v>
      </c>
      <c r="F27" s="37">
        <f>TrRoad_act!F81</f>
        <v>80723</v>
      </c>
      <c r="G27" s="37">
        <f>TrRoad_act!G81</f>
        <v>89599</v>
      </c>
      <c r="H27" s="37">
        <f>TrRoad_act!H81</f>
        <v>101146</v>
      </c>
      <c r="I27" s="37">
        <f>TrRoad_act!I81</f>
        <v>114266</v>
      </c>
      <c r="J27" s="37">
        <f>TrRoad_act!J81</f>
        <v>94323</v>
      </c>
      <c r="K27" s="37">
        <f>TrRoad_act!K81</f>
        <v>85050</v>
      </c>
      <c r="L27" s="37">
        <f>TrRoad_act!L81</f>
        <v>81696</v>
      </c>
      <c r="M27" s="37">
        <f>TrRoad_act!M81</f>
        <v>78837</v>
      </c>
      <c r="N27" s="37">
        <f>TrRoad_act!N81</f>
        <v>77579</v>
      </c>
      <c r="O27" s="37">
        <f>TrRoad_act!O81</f>
        <v>75709</v>
      </c>
      <c r="P27" s="37">
        <f>TrRoad_act!P81</f>
        <v>80087</v>
      </c>
      <c r="Q27" s="37">
        <f>TrRoad_act!Q81</f>
        <v>84988</v>
      </c>
    </row>
    <row r="28" spans="1:17" ht="11.45" customHeight="1" x14ac:dyDescent="0.25">
      <c r="A28" s="15" t="s">
        <v>22</v>
      </c>
      <c r="B28" s="36">
        <f>TrRoad_act!B82</f>
        <v>1015.7662898051716</v>
      </c>
      <c r="C28" s="36">
        <f>TrRoad_act!C82</f>
        <v>1080.2588276559352</v>
      </c>
      <c r="D28" s="36">
        <f>TrRoad_act!D82</f>
        <v>1132.3977651162913</v>
      </c>
      <c r="E28" s="36">
        <f>TrRoad_act!E82</f>
        <v>1154.4394882101276</v>
      </c>
      <c r="F28" s="36">
        <f>TrRoad_act!F82</f>
        <v>1345.4218448902657</v>
      </c>
      <c r="G28" s="36">
        <f>TrRoad_act!G82</f>
        <v>1386.9111816653235</v>
      </c>
      <c r="H28" s="36">
        <f>TrRoad_act!H82</f>
        <v>1420.7112394804749</v>
      </c>
      <c r="I28" s="36">
        <f>TrRoad_act!I82</f>
        <v>1532.5645240798674</v>
      </c>
      <c r="J28" s="36">
        <f>TrRoad_act!J82</f>
        <v>1349.9369916379578</v>
      </c>
      <c r="K28" s="36">
        <f>TrRoad_act!K82</f>
        <v>1162.0410454013552</v>
      </c>
      <c r="L28" s="36">
        <f>TrRoad_act!L82</f>
        <v>1200.3534300503213</v>
      </c>
      <c r="M28" s="36">
        <f>TrRoad_act!M82</f>
        <v>1310.1460629244309</v>
      </c>
      <c r="N28" s="36">
        <f>TrRoad_act!N82</f>
        <v>1177.5521188659518</v>
      </c>
      <c r="O28" s="36">
        <f>TrRoad_act!O82</f>
        <v>1135.7645516306945</v>
      </c>
      <c r="P28" s="36">
        <f>TrRoad_act!P82</f>
        <v>1103.5853915597722</v>
      </c>
      <c r="Q28" s="36">
        <f>TrRoad_act!Q82</f>
        <v>1243.6856155184278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199807</v>
      </c>
      <c r="D30" s="41">
        <f>TrRoad_act!D111</f>
        <v>186196</v>
      </c>
      <c r="E30" s="41">
        <f>TrRoad_act!E111</f>
        <v>178605</v>
      </c>
      <c r="F30" s="41">
        <f>TrRoad_act!F111</f>
        <v>185511</v>
      </c>
      <c r="G30" s="41">
        <f>TrRoad_act!G111</f>
        <v>235392</v>
      </c>
      <c r="H30" s="41">
        <f>TrRoad_act!H111</f>
        <v>267889</v>
      </c>
      <c r="I30" s="41">
        <f>TrRoad_act!I111</f>
        <v>244689</v>
      </c>
      <c r="J30" s="41">
        <f>TrRoad_act!J111</f>
        <v>222510</v>
      </c>
      <c r="K30" s="41">
        <f>TrRoad_act!K111</f>
        <v>78677</v>
      </c>
      <c r="L30" s="41">
        <f>TrRoad_act!L111</f>
        <v>120546</v>
      </c>
      <c r="M30" s="41">
        <f>TrRoad_act!M111</f>
        <v>139666</v>
      </c>
      <c r="N30" s="41">
        <f>TrRoad_act!N111</f>
        <v>100803</v>
      </c>
      <c r="O30" s="41">
        <f>TrRoad_act!O111</f>
        <v>125048</v>
      </c>
      <c r="P30" s="41">
        <f>TrRoad_act!P111</f>
        <v>142603</v>
      </c>
      <c r="Q30" s="41">
        <f>TrRoad_act!Q111</f>
        <v>168234</v>
      </c>
    </row>
    <row r="31" spans="1:17" ht="11.45" customHeight="1" x14ac:dyDescent="0.25">
      <c r="A31" s="25" t="s">
        <v>39</v>
      </c>
      <c r="B31" s="40"/>
      <c r="C31" s="40">
        <f>TrRoad_act!C112</f>
        <v>168651</v>
      </c>
      <c r="D31" s="40">
        <f>TrRoad_act!D112</f>
        <v>159122</v>
      </c>
      <c r="E31" s="40">
        <f>TrRoad_act!E112</f>
        <v>149341</v>
      </c>
      <c r="F31" s="40">
        <f>TrRoad_act!F112</f>
        <v>155848</v>
      </c>
      <c r="G31" s="40">
        <f>TrRoad_act!G112</f>
        <v>198330</v>
      </c>
      <c r="H31" s="40">
        <f>TrRoad_act!H112</f>
        <v>226306</v>
      </c>
      <c r="I31" s="40">
        <f>TrRoad_act!I112</f>
        <v>201366</v>
      </c>
      <c r="J31" s="40">
        <f>TrRoad_act!J112</f>
        <v>193341</v>
      </c>
      <c r="K31" s="40">
        <f>TrRoad_act!K112</f>
        <v>69311</v>
      </c>
      <c r="L31" s="40">
        <f>TrRoad_act!L112</f>
        <v>109487</v>
      </c>
      <c r="M31" s="40">
        <f>TrRoad_act!M112</f>
        <v>127510</v>
      </c>
      <c r="N31" s="40">
        <f>TrRoad_act!N112</f>
        <v>89522</v>
      </c>
      <c r="O31" s="40">
        <f>TrRoad_act!O112</f>
        <v>112757</v>
      </c>
      <c r="P31" s="40">
        <f>TrRoad_act!P112</f>
        <v>124788</v>
      </c>
      <c r="Q31" s="40">
        <f>TrRoad_act!Q112</f>
        <v>145131</v>
      </c>
    </row>
    <row r="32" spans="1:17" ht="11.45" customHeight="1" x14ac:dyDescent="0.25">
      <c r="A32" s="23" t="s">
        <v>30</v>
      </c>
      <c r="B32" s="39"/>
      <c r="C32" s="39">
        <f>TrRoad_act!C113</f>
        <v>4705</v>
      </c>
      <c r="D32" s="39">
        <f>TrRoad_act!D113</f>
        <v>5596</v>
      </c>
      <c r="E32" s="39">
        <f>TrRoad_act!E113</f>
        <v>2853</v>
      </c>
      <c r="F32" s="39">
        <f>TrRoad_act!F113</f>
        <v>2534</v>
      </c>
      <c r="G32" s="39">
        <f>TrRoad_act!G113</f>
        <v>2391</v>
      </c>
      <c r="H32" s="39">
        <f>TrRoad_act!H113</f>
        <v>2508</v>
      </c>
      <c r="I32" s="39">
        <f>TrRoad_act!I113</f>
        <v>2882</v>
      </c>
      <c r="J32" s="39">
        <f>TrRoad_act!J113</f>
        <v>2789</v>
      </c>
      <c r="K32" s="39">
        <f>TrRoad_act!K113</f>
        <v>1422</v>
      </c>
      <c r="L32" s="39">
        <f>TrRoad_act!L113</f>
        <v>1112</v>
      </c>
      <c r="M32" s="39">
        <f>TrRoad_act!M113</f>
        <v>831</v>
      </c>
      <c r="N32" s="39">
        <f>TrRoad_act!N113</f>
        <v>663</v>
      </c>
      <c r="O32" s="39">
        <f>TrRoad_act!O113</f>
        <v>3044</v>
      </c>
      <c r="P32" s="39">
        <f>TrRoad_act!P113</f>
        <v>1499</v>
      </c>
      <c r="Q32" s="39">
        <f>TrRoad_act!Q113</f>
        <v>2022</v>
      </c>
    </row>
    <row r="33" spans="1:17" ht="11.45" customHeight="1" x14ac:dyDescent="0.25">
      <c r="A33" s="19" t="s">
        <v>29</v>
      </c>
      <c r="B33" s="38"/>
      <c r="C33" s="38">
        <f>TrRoad_act!C114</f>
        <v>163143</v>
      </c>
      <c r="D33" s="38">
        <f>TrRoad_act!D114</f>
        <v>152879</v>
      </c>
      <c r="E33" s="38">
        <f>TrRoad_act!E114</f>
        <v>145532</v>
      </c>
      <c r="F33" s="38">
        <f>TrRoad_act!F114</f>
        <v>152487</v>
      </c>
      <c r="G33" s="38">
        <f>TrRoad_act!G114</f>
        <v>195078</v>
      </c>
      <c r="H33" s="38">
        <f>TrRoad_act!H114</f>
        <v>222662</v>
      </c>
      <c r="I33" s="38">
        <f>TrRoad_act!I114</f>
        <v>197366</v>
      </c>
      <c r="J33" s="38">
        <f>TrRoad_act!J114</f>
        <v>189401</v>
      </c>
      <c r="K33" s="38">
        <f>TrRoad_act!K114</f>
        <v>67514</v>
      </c>
      <c r="L33" s="38">
        <f>TrRoad_act!L114</f>
        <v>108134</v>
      </c>
      <c r="M33" s="38">
        <f>TrRoad_act!M114</f>
        <v>126081</v>
      </c>
      <c r="N33" s="38">
        <f>TrRoad_act!N114</f>
        <v>88190</v>
      </c>
      <c r="O33" s="38">
        <f>TrRoad_act!O114</f>
        <v>108863</v>
      </c>
      <c r="P33" s="38">
        <f>TrRoad_act!P114</f>
        <v>122414</v>
      </c>
      <c r="Q33" s="38">
        <f>TrRoad_act!Q114</f>
        <v>142006</v>
      </c>
    </row>
    <row r="34" spans="1:17" ht="11.45" customHeight="1" x14ac:dyDescent="0.25">
      <c r="A34" s="62" t="s">
        <v>59</v>
      </c>
      <c r="B34" s="42"/>
      <c r="C34" s="42">
        <f>TrRoad_act!C115</f>
        <v>139909</v>
      </c>
      <c r="D34" s="42">
        <f>TrRoad_act!D115</f>
        <v>125347</v>
      </c>
      <c r="E34" s="42">
        <f>TrRoad_act!E115</f>
        <v>117765</v>
      </c>
      <c r="F34" s="42">
        <f>TrRoad_act!F115</f>
        <v>121504</v>
      </c>
      <c r="G34" s="42">
        <f>TrRoad_act!G115</f>
        <v>129552</v>
      </c>
      <c r="H34" s="42">
        <f>TrRoad_act!H115</f>
        <v>168189</v>
      </c>
      <c r="I34" s="42">
        <f>TrRoad_act!I115</f>
        <v>131964</v>
      </c>
      <c r="J34" s="42">
        <f>TrRoad_act!J115</f>
        <v>96775</v>
      </c>
      <c r="K34" s="42">
        <f>TrRoad_act!K115</f>
        <v>21275</v>
      </c>
      <c r="L34" s="42">
        <f>TrRoad_act!L115</f>
        <v>35382</v>
      </c>
      <c r="M34" s="42">
        <f>TrRoad_act!M115</f>
        <v>31492</v>
      </c>
      <c r="N34" s="42">
        <f>TrRoad_act!N115</f>
        <v>19759</v>
      </c>
      <c r="O34" s="42">
        <f>TrRoad_act!O115</f>
        <v>18032</v>
      </c>
      <c r="P34" s="42">
        <f>TrRoad_act!P115</f>
        <v>26309</v>
      </c>
      <c r="Q34" s="42">
        <f>TrRoad_act!Q115</f>
        <v>37302</v>
      </c>
    </row>
    <row r="35" spans="1:17" ht="11.45" customHeight="1" x14ac:dyDescent="0.25">
      <c r="A35" s="62" t="s">
        <v>58</v>
      </c>
      <c r="B35" s="42"/>
      <c r="C35" s="42">
        <f>TrRoad_act!C116</f>
        <v>23234</v>
      </c>
      <c r="D35" s="42">
        <f>TrRoad_act!D116</f>
        <v>27532</v>
      </c>
      <c r="E35" s="42">
        <f>TrRoad_act!E116</f>
        <v>27767</v>
      </c>
      <c r="F35" s="42">
        <f>TrRoad_act!F116</f>
        <v>30983</v>
      </c>
      <c r="G35" s="42">
        <f>TrRoad_act!G116</f>
        <v>65526</v>
      </c>
      <c r="H35" s="42">
        <f>TrRoad_act!H116</f>
        <v>54473</v>
      </c>
      <c r="I35" s="42">
        <f>TrRoad_act!I116</f>
        <v>65402</v>
      </c>
      <c r="J35" s="42">
        <f>TrRoad_act!J116</f>
        <v>92588</v>
      </c>
      <c r="K35" s="42">
        <f>TrRoad_act!K116</f>
        <v>46189</v>
      </c>
      <c r="L35" s="42">
        <f>TrRoad_act!L116</f>
        <v>72686</v>
      </c>
      <c r="M35" s="42">
        <f>TrRoad_act!M116</f>
        <v>93946</v>
      </c>
      <c r="N35" s="42">
        <f>TrRoad_act!N116</f>
        <v>67619</v>
      </c>
      <c r="O35" s="42">
        <f>TrRoad_act!O116</f>
        <v>90743</v>
      </c>
      <c r="P35" s="42">
        <f>TrRoad_act!P116</f>
        <v>94801</v>
      </c>
      <c r="Q35" s="42">
        <f>TrRoad_act!Q116</f>
        <v>103908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38</v>
      </c>
      <c r="K36" s="42">
        <f>TrRoad_act!K117</f>
        <v>50</v>
      </c>
      <c r="L36" s="42">
        <f>TrRoad_act!L117</f>
        <v>47</v>
      </c>
      <c r="M36" s="42">
        <f>TrRoad_act!M117</f>
        <v>46</v>
      </c>
      <c r="N36" s="42">
        <f>TrRoad_act!N117</f>
        <v>44</v>
      </c>
      <c r="O36" s="42">
        <f>TrRoad_act!O117</f>
        <v>42</v>
      </c>
      <c r="P36" s="42">
        <f>TrRoad_act!P117</f>
        <v>1032</v>
      </c>
      <c r="Q36" s="42">
        <f>TrRoad_act!Q117</f>
        <v>206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0</v>
      </c>
      <c r="O37" s="42">
        <f>TrRoad_act!O118</f>
        <v>0</v>
      </c>
      <c r="P37" s="42">
        <f>TrRoad_act!P118</f>
        <v>25</v>
      </c>
      <c r="Q37" s="42">
        <f>TrRoad_act!Q118</f>
        <v>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0</v>
      </c>
      <c r="P38" s="42">
        <f>TrRoad_act!P119</f>
        <v>33</v>
      </c>
      <c r="Q38" s="42">
        <f>TrRoad_act!Q119</f>
        <v>96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19</v>
      </c>
      <c r="M39" s="42">
        <f>TrRoad_act!M120</f>
        <v>597</v>
      </c>
      <c r="N39" s="42">
        <f>TrRoad_act!N120</f>
        <v>768</v>
      </c>
      <c r="O39" s="42">
        <f>TrRoad_act!O120</f>
        <v>46</v>
      </c>
      <c r="P39" s="42">
        <f>TrRoad_act!P120</f>
        <v>214</v>
      </c>
      <c r="Q39" s="42">
        <f>TrRoad_act!Q120</f>
        <v>494</v>
      </c>
    </row>
    <row r="40" spans="1:17" ht="11.45" customHeight="1" x14ac:dyDescent="0.25">
      <c r="A40" s="19" t="s">
        <v>28</v>
      </c>
      <c r="B40" s="38"/>
      <c r="C40" s="38">
        <f>TrRoad_act!C121</f>
        <v>803</v>
      </c>
      <c r="D40" s="38">
        <f>TrRoad_act!D121</f>
        <v>647</v>
      </c>
      <c r="E40" s="38">
        <f>TrRoad_act!E121</f>
        <v>956</v>
      </c>
      <c r="F40" s="38">
        <f>TrRoad_act!F121</f>
        <v>827</v>
      </c>
      <c r="G40" s="38">
        <f>TrRoad_act!G121</f>
        <v>861</v>
      </c>
      <c r="H40" s="38">
        <f>TrRoad_act!H121</f>
        <v>1136</v>
      </c>
      <c r="I40" s="38">
        <f>TrRoad_act!I121</f>
        <v>1118</v>
      </c>
      <c r="J40" s="38">
        <f>TrRoad_act!J121</f>
        <v>1151</v>
      </c>
      <c r="K40" s="38">
        <f>TrRoad_act!K121</f>
        <v>375</v>
      </c>
      <c r="L40" s="38">
        <f>TrRoad_act!L121</f>
        <v>241</v>
      </c>
      <c r="M40" s="38">
        <f>TrRoad_act!M121</f>
        <v>598</v>
      </c>
      <c r="N40" s="38">
        <f>TrRoad_act!N121</f>
        <v>669</v>
      </c>
      <c r="O40" s="38">
        <f>TrRoad_act!O121</f>
        <v>850</v>
      </c>
      <c r="P40" s="38">
        <f>TrRoad_act!P121</f>
        <v>875</v>
      </c>
      <c r="Q40" s="38">
        <f>TrRoad_act!Q121</f>
        <v>1103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1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802</v>
      </c>
      <c r="D42" s="37">
        <f>TrRoad_act!D123</f>
        <v>647</v>
      </c>
      <c r="E42" s="37">
        <f>TrRoad_act!E123</f>
        <v>956</v>
      </c>
      <c r="F42" s="37">
        <f>TrRoad_act!F123</f>
        <v>827</v>
      </c>
      <c r="G42" s="37">
        <f>TrRoad_act!G123</f>
        <v>861</v>
      </c>
      <c r="H42" s="37">
        <f>TrRoad_act!H123</f>
        <v>1136</v>
      </c>
      <c r="I42" s="37">
        <f>TrRoad_act!I123</f>
        <v>1117</v>
      </c>
      <c r="J42" s="37">
        <f>TrRoad_act!J123</f>
        <v>1150</v>
      </c>
      <c r="K42" s="37">
        <f>TrRoad_act!K123</f>
        <v>375</v>
      </c>
      <c r="L42" s="37">
        <f>TrRoad_act!L123</f>
        <v>241</v>
      </c>
      <c r="M42" s="37">
        <f>TrRoad_act!M123</f>
        <v>598</v>
      </c>
      <c r="N42" s="37">
        <f>TrRoad_act!N123</f>
        <v>669</v>
      </c>
      <c r="O42" s="37">
        <f>TrRoad_act!O123</f>
        <v>850</v>
      </c>
      <c r="P42" s="37">
        <f>TrRoad_act!P123</f>
        <v>875</v>
      </c>
      <c r="Q42" s="37">
        <f>TrRoad_act!Q123</f>
        <v>1103</v>
      </c>
    </row>
    <row r="43" spans="1:17" ht="11.45" customHeight="1" x14ac:dyDescent="0.25">
      <c r="A43" s="62" t="s">
        <v>57</v>
      </c>
      <c r="B43" s="37"/>
      <c r="C43" s="37">
        <f>TrRoad_act!C124</f>
        <v>1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1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0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31156</v>
      </c>
      <c r="D46" s="40">
        <f>TrRoad_act!D127</f>
        <v>27074</v>
      </c>
      <c r="E46" s="40">
        <f>TrRoad_act!E127</f>
        <v>29264</v>
      </c>
      <c r="F46" s="40">
        <f>TrRoad_act!F127</f>
        <v>29663</v>
      </c>
      <c r="G46" s="40">
        <f>TrRoad_act!G127</f>
        <v>37062</v>
      </c>
      <c r="H46" s="40">
        <f>TrRoad_act!H127</f>
        <v>41583</v>
      </c>
      <c r="I46" s="40">
        <f>TrRoad_act!I127</f>
        <v>43323</v>
      </c>
      <c r="J46" s="40">
        <f>TrRoad_act!J127</f>
        <v>29169</v>
      </c>
      <c r="K46" s="40">
        <f>TrRoad_act!K127</f>
        <v>9366</v>
      </c>
      <c r="L46" s="40">
        <f>TrRoad_act!L127</f>
        <v>11059</v>
      </c>
      <c r="M46" s="40">
        <f>TrRoad_act!M127</f>
        <v>12156</v>
      </c>
      <c r="N46" s="40">
        <f>TrRoad_act!N127</f>
        <v>11281</v>
      </c>
      <c r="O46" s="40">
        <f>TrRoad_act!O127</f>
        <v>12291</v>
      </c>
      <c r="P46" s="40">
        <f>TrRoad_act!P127</f>
        <v>17815</v>
      </c>
      <c r="Q46" s="40">
        <f>TrRoad_act!Q127</f>
        <v>23103</v>
      </c>
    </row>
    <row r="47" spans="1:17" ht="11.45" customHeight="1" x14ac:dyDescent="0.25">
      <c r="A47" s="23" t="s">
        <v>27</v>
      </c>
      <c r="B47" s="39"/>
      <c r="C47" s="39">
        <f>TrRoad_act!C128</f>
        <v>21891</v>
      </c>
      <c r="D47" s="39">
        <f>TrRoad_act!D128</f>
        <v>21603</v>
      </c>
      <c r="E47" s="39">
        <f>TrRoad_act!E128</f>
        <v>22983</v>
      </c>
      <c r="F47" s="39">
        <f>TrRoad_act!F128</f>
        <v>22746</v>
      </c>
      <c r="G47" s="39">
        <f>TrRoad_act!G128</f>
        <v>27901</v>
      </c>
      <c r="H47" s="39">
        <f>TrRoad_act!H128</f>
        <v>29739</v>
      </c>
      <c r="I47" s="39">
        <f>TrRoad_act!I128</f>
        <v>29785</v>
      </c>
      <c r="J47" s="39">
        <f>TrRoad_act!J128</f>
        <v>20266</v>
      </c>
      <c r="K47" s="39">
        <f>TrRoad_act!K128</f>
        <v>6794</v>
      </c>
      <c r="L47" s="39">
        <f>TrRoad_act!L128</f>
        <v>8214</v>
      </c>
      <c r="M47" s="39">
        <f>TrRoad_act!M128</f>
        <v>9189</v>
      </c>
      <c r="N47" s="39">
        <f>TrRoad_act!N128</f>
        <v>8436</v>
      </c>
      <c r="O47" s="39">
        <f>TrRoad_act!O128</f>
        <v>8692</v>
      </c>
      <c r="P47" s="39">
        <f>TrRoad_act!P128</f>
        <v>12889</v>
      </c>
      <c r="Q47" s="39">
        <f>TrRoad_act!Q128</f>
        <v>15958</v>
      </c>
    </row>
    <row r="48" spans="1:17" ht="11.45" customHeight="1" x14ac:dyDescent="0.25">
      <c r="A48" s="62" t="s">
        <v>59</v>
      </c>
      <c r="B48" s="42"/>
      <c r="C48" s="42">
        <f>TrRoad_act!C129</f>
        <v>134</v>
      </c>
      <c r="D48" s="42">
        <f>TrRoad_act!D129</f>
        <v>205</v>
      </c>
      <c r="E48" s="42">
        <f>TrRoad_act!E129</f>
        <v>153</v>
      </c>
      <c r="F48" s="42">
        <f>TrRoad_act!F129</f>
        <v>144</v>
      </c>
      <c r="G48" s="42">
        <f>TrRoad_act!G129</f>
        <v>141</v>
      </c>
      <c r="H48" s="42">
        <f>TrRoad_act!H129</f>
        <v>120</v>
      </c>
      <c r="I48" s="42">
        <f>TrRoad_act!I129</f>
        <v>82</v>
      </c>
      <c r="J48" s="42">
        <f>TrRoad_act!J129</f>
        <v>75</v>
      </c>
      <c r="K48" s="42">
        <f>TrRoad_act!K129</f>
        <v>62</v>
      </c>
      <c r="L48" s="42">
        <f>TrRoad_act!L129</f>
        <v>41</v>
      </c>
      <c r="M48" s="42">
        <f>TrRoad_act!M129</f>
        <v>20</v>
      </c>
      <c r="N48" s="42">
        <f>TrRoad_act!N129</f>
        <v>2</v>
      </c>
      <c r="O48" s="42">
        <f>TrRoad_act!O129</f>
        <v>10</v>
      </c>
      <c r="P48" s="42">
        <f>TrRoad_act!P129</f>
        <v>20</v>
      </c>
      <c r="Q48" s="42">
        <f>TrRoad_act!Q129</f>
        <v>17</v>
      </c>
    </row>
    <row r="49" spans="1:18" ht="11.45" customHeight="1" x14ac:dyDescent="0.25">
      <c r="A49" s="62" t="s">
        <v>58</v>
      </c>
      <c r="B49" s="42"/>
      <c r="C49" s="42">
        <f>TrRoad_act!C130</f>
        <v>21757</v>
      </c>
      <c r="D49" s="42">
        <f>TrRoad_act!D130</f>
        <v>21398</v>
      </c>
      <c r="E49" s="42">
        <f>TrRoad_act!E130</f>
        <v>22830</v>
      </c>
      <c r="F49" s="42">
        <f>TrRoad_act!F130</f>
        <v>22602</v>
      </c>
      <c r="G49" s="42">
        <f>TrRoad_act!G130</f>
        <v>27760</v>
      </c>
      <c r="H49" s="42">
        <f>TrRoad_act!H130</f>
        <v>29619</v>
      </c>
      <c r="I49" s="42">
        <f>TrRoad_act!I130</f>
        <v>29703</v>
      </c>
      <c r="J49" s="42">
        <f>TrRoad_act!J130</f>
        <v>20191</v>
      </c>
      <c r="K49" s="42">
        <f>TrRoad_act!K130</f>
        <v>6732</v>
      </c>
      <c r="L49" s="42">
        <f>TrRoad_act!L130</f>
        <v>8173</v>
      </c>
      <c r="M49" s="42">
        <f>TrRoad_act!M130</f>
        <v>9135</v>
      </c>
      <c r="N49" s="42">
        <f>TrRoad_act!N130</f>
        <v>8389</v>
      </c>
      <c r="O49" s="42">
        <f>TrRoad_act!O130</f>
        <v>8673</v>
      </c>
      <c r="P49" s="42">
        <f>TrRoad_act!P130</f>
        <v>12856</v>
      </c>
      <c r="Q49" s="42">
        <f>TrRoad_act!Q130</f>
        <v>15917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2</v>
      </c>
      <c r="P50" s="42">
        <f>TrRoad_act!P131</f>
        <v>2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34</v>
      </c>
      <c r="N52" s="42">
        <f>TrRoad_act!N133</f>
        <v>45</v>
      </c>
      <c r="O52" s="42">
        <f>TrRoad_act!O133</f>
        <v>7</v>
      </c>
      <c r="P52" s="42">
        <f>TrRoad_act!P133</f>
        <v>11</v>
      </c>
      <c r="Q52" s="42">
        <f>TrRoad_act!Q133</f>
        <v>24</v>
      </c>
    </row>
    <row r="53" spans="1:18" ht="11.45" customHeight="1" x14ac:dyDescent="0.25">
      <c r="A53" s="19" t="s">
        <v>24</v>
      </c>
      <c r="B53" s="38"/>
      <c r="C53" s="38">
        <f>TrRoad_act!C134</f>
        <v>9265</v>
      </c>
      <c r="D53" s="38">
        <f>TrRoad_act!D134</f>
        <v>5471</v>
      </c>
      <c r="E53" s="38">
        <f>TrRoad_act!E134</f>
        <v>6281</v>
      </c>
      <c r="F53" s="38">
        <f>TrRoad_act!F134</f>
        <v>6917</v>
      </c>
      <c r="G53" s="38">
        <f>TrRoad_act!G134</f>
        <v>9161</v>
      </c>
      <c r="H53" s="38">
        <f>TrRoad_act!H134</f>
        <v>11844</v>
      </c>
      <c r="I53" s="38">
        <f>TrRoad_act!I134</f>
        <v>13538</v>
      </c>
      <c r="J53" s="38">
        <f>TrRoad_act!J134</f>
        <v>8903</v>
      </c>
      <c r="K53" s="38">
        <f>TrRoad_act!K134</f>
        <v>2572</v>
      </c>
      <c r="L53" s="38">
        <f>TrRoad_act!L134</f>
        <v>2845</v>
      </c>
      <c r="M53" s="38">
        <f>TrRoad_act!M134</f>
        <v>2967</v>
      </c>
      <c r="N53" s="38">
        <f>TrRoad_act!N134</f>
        <v>2845</v>
      </c>
      <c r="O53" s="38">
        <f>TrRoad_act!O134</f>
        <v>3599</v>
      </c>
      <c r="P53" s="38">
        <f>TrRoad_act!P134</f>
        <v>4926</v>
      </c>
      <c r="Q53" s="38">
        <f>TrRoad_act!Q134</f>
        <v>7145</v>
      </c>
    </row>
    <row r="54" spans="1:18" ht="11.45" customHeight="1" x14ac:dyDescent="0.25">
      <c r="A54" s="17" t="s">
        <v>23</v>
      </c>
      <c r="B54" s="37"/>
      <c r="C54" s="37">
        <f>TrRoad_act!C135</f>
        <v>8891</v>
      </c>
      <c r="D54" s="37">
        <f>TrRoad_act!D135</f>
        <v>5129</v>
      </c>
      <c r="E54" s="37">
        <f>TrRoad_act!E135</f>
        <v>5998</v>
      </c>
      <c r="F54" s="37">
        <f>TrRoad_act!F135</f>
        <v>6490</v>
      </c>
      <c r="G54" s="37">
        <f>TrRoad_act!G135</f>
        <v>8876</v>
      </c>
      <c r="H54" s="37">
        <f>TrRoad_act!H135</f>
        <v>11547</v>
      </c>
      <c r="I54" s="37">
        <f>TrRoad_act!I135</f>
        <v>13140</v>
      </c>
      <c r="J54" s="37">
        <f>TrRoad_act!J135</f>
        <v>8772</v>
      </c>
      <c r="K54" s="37">
        <f>TrRoad_act!K135</f>
        <v>2446</v>
      </c>
      <c r="L54" s="37">
        <f>TrRoad_act!L135</f>
        <v>2508</v>
      </c>
      <c r="M54" s="37">
        <f>TrRoad_act!M135</f>
        <v>2572</v>
      </c>
      <c r="N54" s="37">
        <f>TrRoad_act!N135</f>
        <v>2700</v>
      </c>
      <c r="O54" s="37">
        <f>TrRoad_act!O135</f>
        <v>3375</v>
      </c>
      <c r="P54" s="37">
        <f>TrRoad_act!P135</f>
        <v>4704</v>
      </c>
      <c r="Q54" s="37">
        <f>TrRoad_act!Q135</f>
        <v>6755</v>
      </c>
    </row>
    <row r="55" spans="1:18" ht="11.45" customHeight="1" x14ac:dyDescent="0.25">
      <c r="A55" s="15" t="s">
        <v>22</v>
      </c>
      <c r="B55" s="36"/>
      <c r="C55" s="36">
        <f>TrRoad_act!C136</f>
        <v>374</v>
      </c>
      <c r="D55" s="36">
        <f>TrRoad_act!D136</f>
        <v>342</v>
      </c>
      <c r="E55" s="36">
        <f>TrRoad_act!E136</f>
        <v>283</v>
      </c>
      <c r="F55" s="36">
        <f>TrRoad_act!F136</f>
        <v>427</v>
      </c>
      <c r="G55" s="36">
        <f>TrRoad_act!G136</f>
        <v>285</v>
      </c>
      <c r="H55" s="36">
        <f>TrRoad_act!H136</f>
        <v>297</v>
      </c>
      <c r="I55" s="36">
        <f>TrRoad_act!I136</f>
        <v>398</v>
      </c>
      <c r="J55" s="36">
        <f>TrRoad_act!J136</f>
        <v>131</v>
      </c>
      <c r="K55" s="36">
        <f>TrRoad_act!K136</f>
        <v>126</v>
      </c>
      <c r="L55" s="36">
        <f>TrRoad_act!L136</f>
        <v>337</v>
      </c>
      <c r="M55" s="36">
        <f>TrRoad_act!M136</f>
        <v>395</v>
      </c>
      <c r="N55" s="36">
        <f>TrRoad_act!N136</f>
        <v>145</v>
      </c>
      <c r="O55" s="36">
        <f>TrRoad_act!O136</f>
        <v>224</v>
      </c>
      <c r="P55" s="36">
        <f>TrRoad_act!P136</f>
        <v>222</v>
      </c>
      <c r="Q55" s="36">
        <f>TrRoad_act!Q136</f>
        <v>390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79606</v>
      </c>
      <c r="C59" s="41">
        <f t="shared" ref="C59:Q59" si="1">C60+C75</f>
        <v>114322</v>
      </c>
      <c r="D59" s="41">
        <f t="shared" si="1"/>
        <v>131565</v>
      </c>
      <c r="E59" s="41">
        <f t="shared" si="1"/>
        <v>142647</v>
      </c>
      <c r="F59" s="41">
        <f t="shared" si="1"/>
        <v>159476</v>
      </c>
      <c r="G59" s="41">
        <f t="shared" si="1"/>
        <v>213503.68561551842</v>
      </c>
      <c r="H59" s="41">
        <f t="shared" si="1"/>
        <v>251240</v>
      </c>
      <c r="I59" s="41">
        <f t="shared" si="1"/>
        <v>233521</v>
      </c>
      <c r="J59" s="41">
        <f t="shared" si="1"/>
        <v>217522</v>
      </c>
      <c r="K59" s="41">
        <f t="shared" si="1"/>
        <v>78017</v>
      </c>
      <c r="L59" s="41">
        <f t="shared" si="1"/>
        <v>119908</v>
      </c>
      <c r="M59" s="41">
        <f t="shared" si="1"/>
        <v>139198</v>
      </c>
      <c r="N59" s="41">
        <f t="shared" si="1"/>
        <v>100697</v>
      </c>
      <c r="O59" s="41">
        <f t="shared" si="1"/>
        <v>124982</v>
      </c>
      <c r="P59" s="41">
        <f t="shared" si="1"/>
        <v>142568</v>
      </c>
      <c r="Q59" s="41">
        <f t="shared" si="1"/>
        <v>168234</v>
      </c>
    </row>
    <row r="60" spans="1:18" ht="11.45" customHeight="1" x14ac:dyDescent="0.25">
      <c r="A60" s="25" t="s">
        <v>39</v>
      </c>
      <c r="B60" s="40">
        <f t="shared" ref="B60" si="2">B61+B62+B69</f>
        <v>69807</v>
      </c>
      <c r="C60" s="40">
        <f t="shared" ref="C60:Q60" si="3">C61+C62+C69</f>
        <v>101092</v>
      </c>
      <c r="D60" s="40">
        <f t="shared" si="3"/>
        <v>116762</v>
      </c>
      <c r="E60" s="40">
        <f t="shared" si="3"/>
        <v>122313</v>
      </c>
      <c r="F60" s="40">
        <f t="shared" si="3"/>
        <v>136667</v>
      </c>
      <c r="G60" s="40">
        <f t="shared" si="3"/>
        <v>182918</v>
      </c>
      <c r="H60" s="40">
        <f t="shared" si="3"/>
        <v>215080</v>
      </c>
      <c r="I60" s="40">
        <f t="shared" si="3"/>
        <v>195639</v>
      </c>
      <c r="J60" s="40">
        <f t="shared" si="3"/>
        <v>190439</v>
      </c>
      <c r="K60" s="40">
        <f t="shared" si="3"/>
        <v>68811</v>
      </c>
      <c r="L60" s="40">
        <f t="shared" si="3"/>
        <v>109106</v>
      </c>
      <c r="M60" s="40">
        <f t="shared" si="3"/>
        <v>127260</v>
      </c>
      <c r="N60" s="40">
        <f t="shared" si="3"/>
        <v>89472</v>
      </c>
      <c r="O60" s="40">
        <f t="shared" si="3"/>
        <v>112744</v>
      </c>
      <c r="P60" s="40">
        <f t="shared" si="3"/>
        <v>124783</v>
      </c>
      <c r="Q60" s="40">
        <f t="shared" si="3"/>
        <v>145131</v>
      </c>
    </row>
    <row r="61" spans="1:18" ht="11.45" customHeight="1" x14ac:dyDescent="0.25">
      <c r="A61" s="23" t="s">
        <v>30</v>
      </c>
      <c r="B61" s="39">
        <v>3532</v>
      </c>
      <c r="C61" s="39">
        <v>3144</v>
      </c>
      <c r="D61" s="39">
        <v>3985</v>
      </c>
      <c r="E61" s="39">
        <v>2763</v>
      </c>
      <c r="F61" s="39">
        <v>2479</v>
      </c>
      <c r="G61" s="39">
        <v>2356</v>
      </c>
      <c r="H61" s="39">
        <v>2486</v>
      </c>
      <c r="I61" s="39">
        <v>2869</v>
      </c>
      <c r="J61" s="39">
        <v>2781</v>
      </c>
      <c r="K61" s="39">
        <v>1419</v>
      </c>
      <c r="L61" s="39">
        <v>1110</v>
      </c>
      <c r="M61" s="39">
        <v>830</v>
      </c>
      <c r="N61" s="39">
        <v>662</v>
      </c>
      <c r="O61" s="39">
        <v>3039</v>
      </c>
      <c r="P61" s="39">
        <v>1497</v>
      </c>
      <c r="Q61" s="39">
        <v>2022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66044</v>
      </c>
      <c r="C62" s="38">
        <f t="shared" ref="C62:Q62" si="5">SUM(C63:C68)</f>
        <v>97645</v>
      </c>
      <c r="D62" s="38">
        <f t="shared" si="5"/>
        <v>112467</v>
      </c>
      <c r="E62" s="38">
        <f t="shared" si="5"/>
        <v>118825</v>
      </c>
      <c r="F62" s="38">
        <f t="shared" si="5"/>
        <v>133511</v>
      </c>
      <c r="G62" s="38">
        <f t="shared" si="5"/>
        <v>179813</v>
      </c>
      <c r="H62" s="38">
        <f t="shared" si="5"/>
        <v>211561</v>
      </c>
      <c r="I62" s="38">
        <f t="shared" si="5"/>
        <v>191719</v>
      </c>
      <c r="J62" s="38">
        <f t="shared" si="5"/>
        <v>186551</v>
      </c>
      <c r="K62" s="38">
        <f t="shared" si="5"/>
        <v>67026</v>
      </c>
      <c r="L62" s="38">
        <f t="shared" si="5"/>
        <v>107758</v>
      </c>
      <c r="M62" s="38">
        <f t="shared" si="5"/>
        <v>125836</v>
      </c>
      <c r="N62" s="38">
        <f t="shared" si="5"/>
        <v>88142</v>
      </c>
      <c r="O62" s="38">
        <f t="shared" si="5"/>
        <v>108855</v>
      </c>
      <c r="P62" s="38">
        <f t="shared" si="5"/>
        <v>122411</v>
      </c>
      <c r="Q62" s="38">
        <f t="shared" si="5"/>
        <v>142006</v>
      </c>
      <c r="R62" s="112"/>
    </row>
    <row r="63" spans="1:18" ht="11.45" customHeight="1" x14ac:dyDescent="0.25">
      <c r="A63" s="62" t="s">
        <v>59</v>
      </c>
      <c r="B63" s="42">
        <v>65404</v>
      </c>
      <c r="C63" s="42">
        <v>87815</v>
      </c>
      <c r="D63" s="42">
        <v>91316</v>
      </c>
      <c r="E63" s="42">
        <v>95143</v>
      </c>
      <c r="F63" s="42">
        <v>105558</v>
      </c>
      <c r="G63" s="42">
        <v>118418</v>
      </c>
      <c r="H63" s="42">
        <v>159179</v>
      </c>
      <c r="I63" s="42">
        <v>127806</v>
      </c>
      <c r="J63" s="42">
        <v>95100</v>
      </c>
      <c r="K63" s="42">
        <v>21089</v>
      </c>
      <c r="L63" s="42">
        <v>35241</v>
      </c>
      <c r="M63" s="42">
        <v>31442</v>
      </c>
      <c r="N63" s="42">
        <v>19749</v>
      </c>
      <c r="O63" s="42">
        <v>18030</v>
      </c>
      <c r="P63" s="42">
        <v>26309</v>
      </c>
      <c r="Q63" s="42">
        <v>37302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9830</v>
      </c>
      <c r="D64" s="42">
        <v>21151</v>
      </c>
      <c r="E64" s="42">
        <v>23682</v>
      </c>
      <c r="F64" s="42">
        <v>27953</v>
      </c>
      <c r="G64" s="42">
        <v>61395</v>
      </c>
      <c r="H64" s="42">
        <v>52382</v>
      </c>
      <c r="I64" s="42">
        <v>63913</v>
      </c>
      <c r="J64" s="42">
        <v>91413</v>
      </c>
      <c r="K64" s="42">
        <v>45887</v>
      </c>
      <c r="L64" s="42">
        <v>72470</v>
      </c>
      <c r="M64" s="42">
        <v>93838</v>
      </c>
      <c r="N64" s="42">
        <v>67596</v>
      </c>
      <c r="O64" s="42">
        <v>90737</v>
      </c>
      <c r="P64" s="42">
        <v>94801</v>
      </c>
      <c r="Q64" s="42">
        <v>103908</v>
      </c>
      <c r="R64" s="112"/>
    </row>
    <row r="65" spans="1:18" ht="11.45" customHeight="1" x14ac:dyDescent="0.25">
      <c r="A65" s="62" t="s">
        <v>57</v>
      </c>
      <c r="B65" s="42">
        <v>640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38</v>
      </c>
      <c r="K65" s="42">
        <v>50</v>
      </c>
      <c r="L65" s="42">
        <v>47</v>
      </c>
      <c r="M65" s="42">
        <v>46</v>
      </c>
      <c r="N65" s="42">
        <v>44</v>
      </c>
      <c r="O65" s="42">
        <v>42</v>
      </c>
      <c r="P65" s="42">
        <v>1032</v>
      </c>
      <c r="Q65" s="42">
        <v>206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24</v>
      </c>
      <c r="Q66" s="42">
        <v>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31</v>
      </c>
      <c r="Q67" s="42">
        <v>96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510</v>
      </c>
      <c r="N68" s="42">
        <v>753</v>
      </c>
      <c r="O68" s="42">
        <v>46</v>
      </c>
      <c r="P68" s="42">
        <v>214</v>
      </c>
      <c r="Q68" s="42">
        <v>494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231</v>
      </c>
      <c r="C69" s="38">
        <f t="shared" ref="C69:Q69" si="7">SUM(C70:C74)</f>
        <v>303</v>
      </c>
      <c r="D69" s="38">
        <f t="shared" si="7"/>
        <v>310</v>
      </c>
      <c r="E69" s="38">
        <f t="shared" si="7"/>
        <v>725</v>
      </c>
      <c r="F69" s="38">
        <f t="shared" si="7"/>
        <v>677</v>
      </c>
      <c r="G69" s="38">
        <f t="shared" si="7"/>
        <v>749</v>
      </c>
      <c r="H69" s="38">
        <f t="shared" si="7"/>
        <v>1033</v>
      </c>
      <c r="I69" s="38">
        <f t="shared" si="7"/>
        <v>1051</v>
      </c>
      <c r="J69" s="38">
        <f t="shared" si="7"/>
        <v>1107</v>
      </c>
      <c r="K69" s="38">
        <f t="shared" si="7"/>
        <v>366</v>
      </c>
      <c r="L69" s="38">
        <f t="shared" si="7"/>
        <v>238</v>
      </c>
      <c r="M69" s="38">
        <f t="shared" si="7"/>
        <v>594</v>
      </c>
      <c r="N69" s="38">
        <f t="shared" si="7"/>
        <v>668</v>
      </c>
      <c r="O69" s="38">
        <f t="shared" si="7"/>
        <v>850</v>
      </c>
      <c r="P69" s="38">
        <f t="shared" si="7"/>
        <v>875</v>
      </c>
      <c r="Q69" s="38">
        <f t="shared" si="7"/>
        <v>1103</v>
      </c>
      <c r="R69" s="112"/>
    </row>
    <row r="70" spans="1:18" ht="11.45" customHeight="1" x14ac:dyDescent="0.25">
      <c r="A70" s="62" t="s">
        <v>59</v>
      </c>
      <c r="B70" s="37">
        <v>20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211</v>
      </c>
      <c r="C71" s="37">
        <v>302</v>
      </c>
      <c r="D71" s="37">
        <v>310</v>
      </c>
      <c r="E71" s="37">
        <v>725</v>
      </c>
      <c r="F71" s="37">
        <v>677</v>
      </c>
      <c r="G71" s="37">
        <v>749</v>
      </c>
      <c r="H71" s="37">
        <v>1033</v>
      </c>
      <c r="I71" s="37">
        <v>1050</v>
      </c>
      <c r="J71" s="37">
        <v>1106</v>
      </c>
      <c r="K71" s="37">
        <v>366</v>
      </c>
      <c r="L71" s="37">
        <v>238</v>
      </c>
      <c r="M71" s="37">
        <v>594</v>
      </c>
      <c r="N71" s="37">
        <v>668</v>
      </c>
      <c r="O71" s="37">
        <v>850</v>
      </c>
      <c r="P71" s="37">
        <v>875</v>
      </c>
      <c r="Q71" s="37">
        <v>1103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1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1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9799</v>
      </c>
      <c r="C75" s="40">
        <f t="shared" ref="C75:Q75" si="9">C76+C82</f>
        <v>13230</v>
      </c>
      <c r="D75" s="40">
        <f t="shared" si="9"/>
        <v>14803</v>
      </c>
      <c r="E75" s="40">
        <f t="shared" si="9"/>
        <v>20334</v>
      </c>
      <c r="F75" s="40">
        <f t="shared" si="9"/>
        <v>22809</v>
      </c>
      <c r="G75" s="40">
        <f t="shared" si="9"/>
        <v>30585.685615518429</v>
      </c>
      <c r="H75" s="40">
        <f t="shared" si="9"/>
        <v>36160</v>
      </c>
      <c r="I75" s="40">
        <f t="shared" si="9"/>
        <v>37882</v>
      </c>
      <c r="J75" s="40">
        <f t="shared" si="9"/>
        <v>27083</v>
      </c>
      <c r="K75" s="40">
        <f t="shared" si="9"/>
        <v>9206</v>
      </c>
      <c r="L75" s="40">
        <f t="shared" si="9"/>
        <v>10802</v>
      </c>
      <c r="M75" s="40">
        <f t="shared" si="9"/>
        <v>11938</v>
      </c>
      <c r="N75" s="40">
        <f t="shared" si="9"/>
        <v>11225</v>
      </c>
      <c r="O75" s="40">
        <f t="shared" si="9"/>
        <v>12238</v>
      </c>
      <c r="P75" s="40">
        <f t="shared" si="9"/>
        <v>17785</v>
      </c>
      <c r="Q75" s="40">
        <f t="shared" si="9"/>
        <v>23103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7731</v>
      </c>
      <c r="C76" s="39">
        <f t="shared" ref="C76:Q76" si="11">SUM(C77:C81)</f>
        <v>8987</v>
      </c>
      <c r="D76" s="39">
        <f t="shared" si="11"/>
        <v>12026</v>
      </c>
      <c r="E76" s="39">
        <f t="shared" si="11"/>
        <v>15524</v>
      </c>
      <c r="F76" s="39">
        <f t="shared" si="11"/>
        <v>17189</v>
      </c>
      <c r="G76" s="39">
        <f t="shared" si="11"/>
        <v>22472</v>
      </c>
      <c r="H76" s="39">
        <f t="shared" si="11"/>
        <v>25208</v>
      </c>
      <c r="I76" s="39">
        <f t="shared" si="11"/>
        <v>25105</v>
      </c>
      <c r="J76" s="39">
        <f t="shared" si="11"/>
        <v>18426</v>
      </c>
      <c r="K76" s="39">
        <f t="shared" si="11"/>
        <v>6750</v>
      </c>
      <c r="L76" s="39">
        <f t="shared" si="11"/>
        <v>8189</v>
      </c>
      <c r="M76" s="39">
        <f t="shared" si="11"/>
        <v>9176</v>
      </c>
      <c r="N76" s="39">
        <f t="shared" si="11"/>
        <v>8435</v>
      </c>
      <c r="O76" s="39">
        <f t="shared" si="11"/>
        <v>8689</v>
      </c>
      <c r="P76" s="39">
        <f t="shared" si="11"/>
        <v>12886</v>
      </c>
      <c r="Q76" s="39">
        <f t="shared" si="11"/>
        <v>15958</v>
      </c>
      <c r="R76" s="112"/>
    </row>
    <row r="77" spans="1:18" ht="11.45" customHeight="1" x14ac:dyDescent="0.25">
      <c r="A77" s="62" t="s">
        <v>59</v>
      </c>
      <c r="B77" s="42">
        <v>127</v>
      </c>
      <c r="C77" s="42">
        <v>16</v>
      </c>
      <c r="D77" s="42">
        <v>29</v>
      </c>
      <c r="E77" s="42">
        <v>31</v>
      </c>
      <c r="F77" s="42">
        <v>39</v>
      </c>
      <c r="G77" s="42">
        <v>57</v>
      </c>
      <c r="H77" s="42">
        <v>45</v>
      </c>
      <c r="I77" s="42">
        <v>37</v>
      </c>
      <c r="J77" s="42">
        <v>31</v>
      </c>
      <c r="K77" s="42">
        <v>18</v>
      </c>
      <c r="L77" s="42">
        <v>16</v>
      </c>
      <c r="M77" s="42">
        <v>14</v>
      </c>
      <c r="N77" s="42">
        <v>2</v>
      </c>
      <c r="O77" s="42">
        <v>7</v>
      </c>
      <c r="P77" s="42">
        <v>17</v>
      </c>
      <c r="Q77" s="42">
        <v>17</v>
      </c>
      <c r="R77" s="112"/>
    </row>
    <row r="78" spans="1:18" ht="11.45" customHeight="1" x14ac:dyDescent="0.25">
      <c r="A78" s="62" t="s">
        <v>58</v>
      </c>
      <c r="B78" s="42">
        <v>7604</v>
      </c>
      <c r="C78" s="42">
        <v>8971</v>
      </c>
      <c r="D78" s="42">
        <v>11997</v>
      </c>
      <c r="E78" s="42">
        <v>15493</v>
      </c>
      <c r="F78" s="42">
        <v>17150</v>
      </c>
      <c r="G78" s="42">
        <v>22415</v>
      </c>
      <c r="H78" s="42">
        <v>25163</v>
      </c>
      <c r="I78" s="42">
        <v>25068</v>
      </c>
      <c r="J78" s="42">
        <v>18395</v>
      </c>
      <c r="K78" s="42">
        <v>6732</v>
      </c>
      <c r="L78" s="42">
        <v>8173</v>
      </c>
      <c r="M78" s="42">
        <v>9135</v>
      </c>
      <c r="N78" s="42">
        <v>8389</v>
      </c>
      <c r="O78" s="42">
        <v>8673</v>
      </c>
      <c r="P78" s="42">
        <v>12856</v>
      </c>
      <c r="Q78" s="42">
        <v>15917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2</v>
      </c>
      <c r="P79" s="42">
        <v>2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27</v>
      </c>
      <c r="N81" s="42">
        <v>44</v>
      </c>
      <c r="O81" s="42">
        <v>7</v>
      </c>
      <c r="P81" s="42">
        <v>11</v>
      </c>
      <c r="Q81" s="42">
        <v>24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2068</v>
      </c>
      <c r="C82" s="38">
        <f t="shared" ref="C82:Q82" si="13">SUM(C83:C84)</f>
        <v>4243</v>
      </c>
      <c r="D82" s="38">
        <f t="shared" si="13"/>
        <v>2777</v>
      </c>
      <c r="E82" s="38">
        <f t="shared" si="13"/>
        <v>4810</v>
      </c>
      <c r="F82" s="38">
        <f t="shared" si="13"/>
        <v>5620</v>
      </c>
      <c r="G82" s="38">
        <f t="shared" si="13"/>
        <v>8113.6856155184278</v>
      </c>
      <c r="H82" s="38">
        <f t="shared" si="13"/>
        <v>10952</v>
      </c>
      <c r="I82" s="38">
        <f t="shared" si="13"/>
        <v>12777</v>
      </c>
      <c r="J82" s="38">
        <f t="shared" si="13"/>
        <v>8657</v>
      </c>
      <c r="K82" s="38">
        <f t="shared" si="13"/>
        <v>2456</v>
      </c>
      <c r="L82" s="38">
        <f t="shared" si="13"/>
        <v>2613</v>
      </c>
      <c r="M82" s="38">
        <f t="shared" si="13"/>
        <v>2762</v>
      </c>
      <c r="N82" s="38">
        <f t="shared" si="13"/>
        <v>2790</v>
      </c>
      <c r="O82" s="38">
        <f t="shared" si="13"/>
        <v>3549</v>
      </c>
      <c r="P82" s="38">
        <f t="shared" si="13"/>
        <v>4899</v>
      </c>
      <c r="Q82" s="38">
        <f t="shared" si="13"/>
        <v>7145</v>
      </c>
      <c r="R82" s="112"/>
    </row>
    <row r="83" spans="1:18" ht="11.45" customHeight="1" x14ac:dyDescent="0.25">
      <c r="A83" s="17" t="s">
        <v>23</v>
      </c>
      <c r="B83" s="37">
        <v>2068</v>
      </c>
      <c r="C83" s="37">
        <v>4243</v>
      </c>
      <c r="D83" s="37">
        <v>2777</v>
      </c>
      <c r="E83" s="37">
        <v>4810</v>
      </c>
      <c r="F83" s="37">
        <v>5620</v>
      </c>
      <c r="G83" s="37">
        <v>8113</v>
      </c>
      <c r="H83" s="37">
        <v>10948</v>
      </c>
      <c r="I83" s="37">
        <v>12761</v>
      </c>
      <c r="J83" s="37">
        <v>8645</v>
      </c>
      <c r="K83" s="37">
        <v>2431</v>
      </c>
      <c r="L83" s="37">
        <v>2501</v>
      </c>
      <c r="M83" s="37">
        <v>2565</v>
      </c>
      <c r="N83" s="37">
        <v>2693</v>
      </c>
      <c r="O83" s="37">
        <v>3366</v>
      </c>
      <c r="P83" s="37">
        <v>4692</v>
      </c>
      <c r="Q83" s="37">
        <v>6755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0.6856155184277668</v>
      </c>
      <c r="H84" s="36">
        <v>4</v>
      </c>
      <c r="I84" s="36">
        <v>16</v>
      </c>
      <c r="J84" s="36">
        <v>12</v>
      </c>
      <c r="K84" s="36">
        <v>25</v>
      </c>
      <c r="L84" s="36">
        <v>112</v>
      </c>
      <c r="M84" s="36">
        <v>197</v>
      </c>
      <c r="N84" s="36">
        <v>97</v>
      </c>
      <c r="O84" s="36">
        <v>183</v>
      </c>
      <c r="P84" s="36">
        <v>207</v>
      </c>
      <c r="Q84" s="36">
        <v>390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3.5904218745763261</v>
      </c>
      <c r="C90" s="22">
        <v>3.5348262153246286</v>
      </c>
      <c r="D90" s="22">
        <v>3.4558666115762988</v>
      </c>
      <c r="E90" s="22">
        <v>3.4356937097259812</v>
      </c>
      <c r="F90" s="22">
        <v>3.4060197982750022</v>
      </c>
      <c r="G90" s="22">
        <v>3.3744830149798184</v>
      </c>
      <c r="H90" s="22">
        <v>3.3449499016360074</v>
      </c>
      <c r="I90" s="22">
        <v>3.3365684833451099</v>
      </c>
      <c r="J90" s="22">
        <v>3.3193680110349231</v>
      </c>
      <c r="K90" s="22">
        <v>3.3001937283667018</v>
      </c>
      <c r="L90" s="22">
        <v>3.2649592599487072</v>
      </c>
      <c r="M90" s="22">
        <v>3.2299321680857376</v>
      </c>
      <c r="N90" s="22">
        <v>3.1973132942622939</v>
      </c>
      <c r="O90" s="22">
        <v>3.1422022541642898</v>
      </c>
      <c r="P90" s="22">
        <v>3.098836610951091</v>
      </c>
      <c r="Q90" s="22">
        <v>3.0602679332459561</v>
      </c>
    </row>
    <row r="91" spans="1:18" ht="11.45" customHeight="1" x14ac:dyDescent="0.25">
      <c r="A91" s="19" t="s">
        <v>29</v>
      </c>
      <c r="B91" s="21">
        <v>6.4736934219851854</v>
      </c>
      <c r="C91" s="21">
        <v>6.2447495433427669</v>
      </c>
      <c r="D91" s="21">
        <v>6.1581178475150562</v>
      </c>
      <c r="E91" s="21">
        <v>6.0878044341576603</v>
      </c>
      <c r="F91" s="21">
        <v>6.0182475433753222</v>
      </c>
      <c r="G91" s="21">
        <v>5.9279438700168683</v>
      </c>
      <c r="H91" s="21">
        <v>5.8732008771645621</v>
      </c>
      <c r="I91" s="21">
        <v>5.7856934215947806</v>
      </c>
      <c r="J91" s="21">
        <v>5.7113875996917116</v>
      </c>
      <c r="K91" s="21">
        <v>5.6484253864474274</v>
      </c>
      <c r="L91" s="21">
        <v>5.5472203346939999</v>
      </c>
      <c r="M91" s="21">
        <v>5.450453497062222</v>
      </c>
      <c r="N91" s="21">
        <v>5.3639246641263183</v>
      </c>
      <c r="O91" s="21">
        <v>5.282885470363655</v>
      </c>
      <c r="P91" s="21">
        <v>5.1724198293439976</v>
      </c>
      <c r="Q91" s="21">
        <v>5.0548836684958793</v>
      </c>
    </row>
    <row r="92" spans="1:18" ht="11.45" customHeight="1" x14ac:dyDescent="0.25">
      <c r="A92" s="62" t="s">
        <v>59</v>
      </c>
      <c r="B92" s="70">
        <v>6.5444718610462491</v>
      </c>
      <c r="C92" s="70">
        <v>6.3296511083822331</v>
      </c>
      <c r="D92" s="70">
        <v>6.2596292772852058</v>
      </c>
      <c r="E92" s="70">
        <v>6.2056302733264088</v>
      </c>
      <c r="F92" s="70">
        <v>6.1486124338316088</v>
      </c>
      <c r="G92" s="70">
        <v>6.0801111443483338</v>
      </c>
      <c r="H92" s="70">
        <v>6.0287668929421754</v>
      </c>
      <c r="I92" s="70">
        <v>5.9535944503319174</v>
      </c>
      <c r="J92" s="70">
        <v>5.9087010247161968</v>
      </c>
      <c r="K92" s="70">
        <v>5.8726329468468519</v>
      </c>
      <c r="L92" s="70">
        <v>5.8100543070336821</v>
      </c>
      <c r="M92" s="70">
        <v>5.7566115002093836</v>
      </c>
      <c r="N92" s="70">
        <v>5.7071196963068092</v>
      </c>
      <c r="O92" s="70">
        <v>5.6671608837999328</v>
      </c>
      <c r="P92" s="70">
        <v>5.6036281483829473</v>
      </c>
      <c r="Q92" s="70">
        <v>5.5384090292788093</v>
      </c>
    </row>
    <row r="93" spans="1:18" ht="11.45" customHeight="1" x14ac:dyDescent="0.25">
      <c r="A93" s="62" t="s">
        <v>58</v>
      </c>
      <c r="B93" s="70">
        <v>6.0010777427958946</v>
      </c>
      <c r="C93" s="70">
        <v>5.7722567523659327</v>
      </c>
      <c r="D93" s="70">
        <v>5.6843207750839024</v>
      </c>
      <c r="E93" s="70">
        <v>5.602336930182136</v>
      </c>
      <c r="F93" s="70">
        <v>5.5438614014538139</v>
      </c>
      <c r="G93" s="70">
        <v>5.5009350813455367</v>
      </c>
      <c r="H93" s="70">
        <v>5.4913295511577385</v>
      </c>
      <c r="I93" s="70">
        <v>5.3706178723815636</v>
      </c>
      <c r="J93" s="70">
        <v>5.3036251126868086</v>
      </c>
      <c r="K93" s="70">
        <v>5.2507602062011225</v>
      </c>
      <c r="L93" s="70">
        <v>5.1424080167406823</v>
      </c>
      <c r="M93" s="70">
        <v>5.0540867747103917</v>
      </c>
      <c r="N93" s="70">
        <v>4.9821205445221972</v>
      </c>
      <c r="O93" s="70">
        <v>4.9086059744296957</v>
      </c>
      <c r="P93" s="70">
        <v>4.8050981655979319</v>
      </c>
      <c r="Q93" s="70">
        <v>4.6909491295560022</v>
      </c>
    </row>
    <row r="94" spans="1:18" ht="11.45" customHeight="1" x14ac:dyDescent="0.25">
      <c r="A94" s="62" t="s">
        <v>57</v>
      </c>
      <c r="B94" s="70">
        <v>6.6092824899428226</v>
      </c>
      <c r="C94" s="70">
        <v>6.6258056961676797</v>
      </c>
      <c r="D94" s="70">
        <v>6.6423702104080986</v>
      </c>
      <c r="E94" s="70">
        <v>6.6589761359341173</v>
      </c>
      <c r="F94" s="70">
        <v>6.6756235762739529</v>
      </c>
      <c r="G94" s="70">
        <v>6.6923126352146385</v>
      </c>
      <c r="H94" s="70">
        <v>6.7090434168026754</v>
      </c>
      <c r="I94" s="70">
        <v>6.725816025344681</v>
      </c>
      <c r="J94" s="70">
        <v>6.7026157627002014</v>
      </c>
      <c r="K94" s="70">
        <v>6.6762956491527747</v>
      </c>
      <c r="L94" s="70">
        <v>6.6501319138766704</v>
      </c>
      <c r="M94" s="70">
        <v>6.6279543211371976</v>
      </c>
      <c r="N94" s="70">
        <v>6.6028315986571213</v>
      </c>
      <c r="O94" s="70">
        <v>6.5599522314438348</v>
      </c>
      <c r="P94" s="70">
        <v>5.6948730210344012</v>
      </c>
      <c r="Q94" s="70">
        <v>5.6148038962826137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 t="s">
        <v>183</v>
      </c>
      <c r="I95" s="70" t="s">
        <v>183</v>
      </c>
      <c r="J95" s="70" t="s">
        <v>183</v>
      </c>
      <c r="K95" s="70" t="s">
        <v>183</v>
      </c>
      <c r="L95" s="70" t="s">
        <v>183</v>
      </c>
      <c r="M95" s="70" t="s">
        <v>183</v>
      </c>
      <c r="N95" s="70" t="s">
        <v>183</v>
      </c>
      <c r="O95" s="70" t="s">
        <v>183</v>
      </c>
      <c r="P95" s="70">
        <v>4.1864155352548398</v>
      </c>
      <c r="Q95" s="70">
        <v>4.1968815740929761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 t="s">
        <v>183</v>
      </c>
      <c r="P96" s="70">
        <v>2.4121825617463717</v>
      </c>
      <c r="Q96" s="70">
        <v>2.5482412999852708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>
        <v>2.247597643587333</v>
      </c>
      <c r="M97" s="70">
        <v>2.2259439589722843</v>
      </c>
      <c r="N97" s="70">
        <v>2.2150190297583792</v>
      </c>
      <c r="O97" s="70">
        <v>2.2186530944746923</v>
      </c>
      <c r="P97" s="70">
        <v>2.2150965815238624</v>
      </c>
      <c r="Q97" s="70">
        <v>2.1999712843989632</v>
      </c>
    </row>
    <row r="98" spans="1:17" ht="11.45" customHeight="1" x14ac:dyDescent="0.25">
      <c r="A98" s="19" t="s">
        <v>28</v>
      </c>
      <c r="B98" s="21">
        <v>56.008825640487032</v>
      </c>
      <c r="C98" s="21">
        <v>53.964594765585623</v>
      </c>
      <c r="D98" s="21">
        <v>53.410626348317109</v>
      </c>
      <c r="E98" s="21">
        <v>52.656682864469012</v>
      </c>
      <c r="F98" s="21">
        <v>52.015653849820872</v>
      </c>
      <c r="G98" s="21">
        <v>51.369941551438984</v>
      </c>
      <c r="H98" s="21">
        <v>50.595696691907804</v>
      </c>
      <c r="I98" s="21">
        <v>49.911868271341518</v>
      </c>
      <c r="J98" s="21">
        <v>49.256798766302353</v>
      </c>
      <c r="K98" s="21">
        <v>48.791823695798882</v>
      </c>
      <c r="L98" s="21">
        <v>48.318080153093014</v>
      </c>
      <c r="M98" s="21">
        <v>47.672182319226636</v>
      </c>
      <c r="N98" s="21">
        <v>47.517343623009417</v>
      </c>
      <c r="O98" s="21">
        <v>46.985807603663559</v>
      </c>
      <c r="P98" s="21">
        <v>46.710398455398192</v>
      </c>
      <c r="Q98" s="21">
        <v>46.36457445715304</v>
      </c>
    </row>
    <row r="99" spans="1:17" ht="11.45" customHeight="1" x14ac:dyDescent="0.25">
      <c r="A99" s="62" t="s">
        <v>59</v>
      </c>
      <c r="B99" s="20">
        <v>16.967978769505191</v>
      </c>
      <c r="C99" s="20">
        <v>16.993124196422819</v>
      </c>
      <c r="D99" s="20">
        <v>17.033862777501742</v>
      </c>
      <c r="E99" s="20">
        <v>17.074307160303047</v>
      </c>
      <c r="F99" s="20">
        <v>17.114087975109019</v>
      </c>
      <c r="G99" s="20">
        <v>17.153334044292851</v>
      </c>
      <c r="H99" s="20">
        <v>17.191851081604899</v>
      </c>
      <c r="I99" s="20">
        <v>17.180411374723615</v>
      </c>
      <c r="J99" s="20">
        <v>17.205675576416557</v>
      </c>
      <c r="K99" s="20">
        <v>17.227279831504511</v>
      </c>
      <c r="L99" s="20">
        <v>17.237877670504407</v>
      </c>
      <c r="M99" s="20">
        <v>17.239810421776539</v>
      </c>
      <c r="N99" s="20">
        <v>17.22423649242025</v>
      </c>
      <c r="O99" s="20">
        <v>17.2672970836513</v>
      </c>
      <c r="P99" s="20">
        <v>17.310465326360426</v>
      </c>
      <c r="Q99" s="20">
        <v>17.316342452360381</v>
      </c>
    </row>
    <row r="100" spans="1:17" ht="11.45" customHeight="1" x14ac:dyDescent="0.25">
      <c r="A100" s="62" t="s">
        <v>58</v>
      </c>
      <c r="B100" s="20">
        <v>56.815734232993712</v>
      </c>
      <c r="C100" s="20">
        <v>54.647221290444463</v>
      </c>
      <c r="D100" s="20">
        <v>54.017489782585585</v>
      </c>
      <c r="E100" s="20">
        <v>53.169963072107166</v>
      </c>
      <c r="F100" s="20">
        <v>52.449192087142222</v>
      </c>
      <c r="G100" s="20">
        <v>51.732146910963543</v>
      </c>
      <c r="H100" s="20">
        <v>50.885924248104828</v>
      </c>
      <c r="I100" s="20">
        <v>50.143844526978889</v>
      </c>
      <c r="J100" s="20">
        <v>49.438425186996668</v>
      </c>
      <c r="K100" s="20">
        <v>48.94461571728646</v>
      </c>
      <c r="L100" s="20">
        <v>48.4431125928988</v>
      </c>
      <c r="M100" s="20">
        <v>47.770281962224388</v>
      </c>
      <c r="N100" s="20">
        <v>47.593145849519154</v>
      </c>
      <c r="O100" s="20">
        <v>47.058442638122784</v>
      </c>
      <c r="P100" s="20">
        <v>46.780470742297872</v>
      </c>
      <c r="Q100" s="20">
        <v>46.422696819668118</v>
      </c>
    </row>
    <row r="101" spans="1:17" ht="11.45" customHeight="1" x14ac:dyDescent="0.25">
      <c r="A101" s="62" t="s">
        <v>57</v>
      </c>
      <c r="B101" s="20" t="s">
        <v>183</v>
      </c>
      <c r="C101" s="20">
        <v>39.338423320270067</v>
      </c>
      <c r="D101" s="20">
        <v>39.436769378570737</v>
      </c>
      <c r="E101" s="20">
        <v>39.535361302017165</v>
      </c>
      <c r="F101" s="20">
        <v>39.634199705272202</v>
      </c>
      <c r="G101" s="20">
        <v>39.733285204535385</v>
      </c>
      <c r="H101" s="20">
        <v>39.832618417546726</v>
      </c>
      <c r="I101" s="20">
        <v>39.932199963590591</v>
      </c>
      <c r="J101" s="20">
        <v>40.032030463499567</v>
      </c>
      <c r="K101" s="20">
        <v>40.132110539658314</v>
      </c>
      <c r="L101" s="20">
        <v>40.232440816007461</v>
      </c>
      <c r="M101" s="20">
        <v>40.333021918047478</v>
      </c>
      <c r="N101" s="20">
        <v>40.433854472842597</v>
      </c>
      <c r="O101" s="20">
        <v>40.534939109024698</v>
      </c>
      <c r="P101" s="20">
        <v>40.636276456797255</v>
      </c>
      <c r="Q101" s="20">
        <v>40.737867147939248</v>
      </c>
    </row>
    <row r="102" spans="1:17" ht="11.45" customHeight="1" x14ac:dyDescent="0.25">
      <c r="A102" s="62" t="s">
        <v>56</v>
      </c>
      <c r="B102" s="20" t="s">
        <v>183</v>
      </c>
      <c r="C102" s="20" t="s">
        <v>183</v>
      </c>
      <c r="D102" s="20" t="s">
        <v>183</v>
      </c>
      <c r="E102" s="20" t="s">
        <v>183</v>
      </c>
      <c r="F102" s="20" t="s">
        <v>183</v>
      </c>
      <c r="G102" s="20" t="s">
        <v>183</v>
      </c>
      <c r="H102" s="20" t="s">
        <v>183</v>
      </c>
      <c r="I102" s="20" t="s">
        <v>183</v>
      </c>
      <c r="J102" s="20" t="s">
        <v>183</v>
      </c>
      <c r="K102" s="20" t="s">
        <v>183</v>
      </c>
      <c r="L102" s="20" t="s">
        <v>183</v>
      </c>
      <c r="M102" s="20" t="s">
        <v>183</v>
      </c>
      <c r="N102" s="20" t="s">
        <v>183</v>
      </c>
      <c r="O102" s="20" t="s">
        <v>183</v>
      </c>
      <c r="P102" s="20" t="s">
        <v>183</v>
      </c>
      <c r="Q102" s="20" t="s">
        <v>183</v>
      </c>
    </row>
    <row r="103" spans="1:17" ht="11.45" customHeight="1" x14ac:dyDescent="0.25">
      <c r="A103" s="62" t="s">
        <v>55</v>
      </c>
      <c r="B103" s="20" t="s">
        <v>183</v>
      </c>
      <c r="C103" s="20" t="s">
        <v>183</v>
      </c>
      <c r="D103" s="20" t="s">
        <v>183</v>
      </c>
      <c r="E103" s="20" t="s">
        <v>183</v>
      </c>
      <c r="F103" s="20" t="s">
        <v>183</v>
      </c>
      <c r="G103" s="20" t="s">
        <v>183</v>
      </c>
      <c r="H103" s="20" t="s">
        <v>183</v>
      </c>
      <c r="I103" s="20" t="s">
        <v>183</v>
      </c>
      <c r="J103" s="20">
        <v>30.433074216232733</v>
      </c>
      <c r="K103" s="20">
        <v>30.509156901773313</v>
      </c>
      <c r="L103" s="20">
        <v>30.585429794027743</v>
      </c>
      <c r="M103" s="20">
        <v>30.661893368512811</v>
      </c>
      <c r="N103" s="20">
        <v>30.738548101934093</v>
      </c>
      <c r="O103" s="20">
        <v>30.815394472188931</v>
      </c>
      <c r="P103" s="20">
        <v>30.892432958369401</v>
      </c>
      <c r="Q103" s="20">
        <v>30.969664040765323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8.439342408604583</v>
      </c>
      <c r="C105" s="102">
        <v>8.1269183213763689</v>
      </c>
      <c r="D105" s="102">
        <v>8.0445047268415149</v>
      </c>
      <c r="E105" s="102">
        <v>7.9656663639339538</v>
      </c>
      <c r="F105" s="102">
        <v>7.9268134724045183</v>
      </c>
      <c r="G105" s="102">
        <v>7.8685150467429921</v>
      </c>
      <c r="H105" s="102">
        <v>7.8299470356480123</v>
      </c>
      <c r="I105" s="102">
        <v>7.787387176390876</v>
      </c>
      <c r="J105" s="102">
        <v>7.7194217287735949</v>
      </c>
      <c r="K105" s="102">
        <v>7.6780811745072262</v>
      </c>
      <c r="L105" s="102">
        <v>7.6326449443107887</v>
      </c>
      <c r="M105" s="102">
        <v>7.5646154454657903</v>
      </c>
      <c r="N105" s="102">
        <v>7.5078309509381036</v>
      </c>
      <c r="O105" s="102">
        <v>7.4390174308642782</v>
      </c>
      <c r="P105" s="102">
        <v>7.2989136029338297</v>
      </c>
      <c r="Q105" s="102">
        <v>7.0856330254492574</v>
      </c>
    </row>
    <row r="106" spans="1:17" ht="11.45" customHeight="1" x14ac:dyDescent="0.25">
      <c r="A106" s="62" t="s">
        <v>59</v>
      </c>
      <c r="B106" s="70">
        <v>7.2041644060518859</v>
      </c>
      <c r="C106" s="70">
        <v>7.1472171744126616</v>
      </c>
      <c r="D106" s="70">
        <v>7.1141826233182428</v>
      </c>
      <c r="E106" s="70">
        <v>7.0869629078694691</v>
      </c>
      <c r="F106" s="70">
        <v>7.0573744437079302</v>
      </c>
      <c r="G106" s="70">
        <v>7.0208534107585665</v>
      </c>
      <c r="H106" s="70">
        <v>6.9489230709562539</v>
      </c>
      <c r="I106" s="70">
        <v>6.8755562048302084</v>
      </c>
      <c r="J106" s="70">
        <v>6.8219998849704711</v>
      </c>
      <c r="K106" s="70">
        <v>6.7546311866605624</v>
      </c>
      <c r="L106" s="70">
        <v>6.7116704051834253</v>
      </c>
      <c r="M106" s="70">
        <v>6.7214293278441506</v>
      </c>
      <c r="N106" s="70">
        <v>6.7062789512953414</v>
      </c>
      <c r="O106" s="70">
        <v>6.6774939727955038</v>
      </c>
      <c r="P106" s="70">
        <v>6.6180862774285476</v>
      </c>
      <c r="Q106" s="70">
        <v>6.5526966373075846</v>
      </c>
    </row>
    <row r="107" spans="1:17" ht="11.45" customHeight="1" x14ac:dyDescent="0.25">
      <c r="A107" s="62" t="s">
        <v>58</v>
      </c>
      <c r="B107" s="70">
        <v>8.4701452137574602</v>
      </c>
      <c r="C107" s="70">
        <v>8.1476522719457609</v>
      </c>
      <c r="D107" s="70">
        <v>8.0615694129640829</v>
      </c>
      <c r="E107" s="70">
        <v>7.9791752961160194</v>
      </c>
      <c r="F107" s="70">
        <v>7.9377247864385039</v>
      </c>
      <c r="G107" s="70">
        <v>7.8761841897435918</v>
      </c>
      <c r="H107" s="70">
        <v>7.8356727511036857</v>
      </c>
      <c r="I107" s="70">
        <v>7.7918051064071481</v>
      </c>
      <c r="J107" s="70">
        <v>7.7233202985960085</v>
      </c>
      <c r="K107" s="70">
        <v>7.6818757222402985</v>
      </c>
      <c r="L107" s="70">
        <v>7.6360094570225563</v>
      </c>
      <c r="M107" s="70">
        <v>7.5678807737157952</v>
      </c>
      <c r="N107" s="70">
        <v>7.5113893493734798</v>
      </c>
      <c r="O107" s="70">
        <v>7.4423938289059421</v>
      </c>
      <c r="P107" s="70">
        <v>7.30219555288308</v>
      </c>
      <c r="Q107" s="70">
        <v>7.0887852134582046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 t="s">
        <v>183</v>
      </c>
      <c r="F108" s="70" t="s">
        <v>183</v>
      </c>
      <c r="G108" s="70" t="s">
        <v>183</v>
      </c>
      <c r="H108" s="70" t="s">
        <v>183</v>
      </c>
      <c r="I108" s="70" t="s">
        <v>183</v>
      </c>
      <c r="J108" s="70" t="s">
        <v>183</v>
      </c>
      <c r="K108" s="70" t="s">
        <v>183</v>
      </c>
      <c r="L108" s="70" t="s">
        <v>183</v>
      </c>
      <c r="M108" s="70" t="s">
        <v>183</v>
      </c>
      <c r="N108" s="70" t="s">
        <v>183</v>
      </c>
      <c r="O108" s="70">
        <v>5.904906477636982</v>
      </c>
      <c r="P108" s="70">
        <v>5.9122876107340279</v>
      </c>
      <c r="Q108" s="70">
        <v>5.9270683297608624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 t="s">
        <v>183</v>
      </c>
      <c r="L109" s="70" t="s">
        <v>183</v>
      </c>
      <c r="M109" s="70" t="s">
        <v>183</v>
      </c>
      <c r="N109" s="70" t="s">
        <v>183</v>
      </c>
      <c r="O109" s="70" t="s">
        <v>183</v>
      </c>
      <c r="P109" s="70" t="s">
        <v>183</v>
      </c>
      <c r="Q109" s="70" t="s">
        <v>183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 t="s">
        <v>183</v>
      </c>
      <c r="H110" s="70" t="s">
        <v>183</v>
      </c>
      <c r="I110" s="70" t="s">
        <v>183</v>
      </c>
      <c r="J110" s="70" t="s">
        <v>183</v>
      </c>
      <c r="K110" s="70" t="s">
        <v>183</v>
      </c>
      <c r="L110" s="70" t="s">
        <v>183</v>
      </c>
      <c r="M110" s="70">
        <v>3.3376825007271895</v>
      </c>
      <c r="N110" s="70">
        <v>3.3216442861133051</v>
      </c>
      <c r="O110" s="70">
        <v>3.3239714761395187</v>
      </c>
      <c r="P110" s="70">
        <v>3.3210743881709042</v>
      </c>
      <c r="Q110" s="70">
        <v>3.3024700821107484</v>
      </c>
    </row>
    <row r="111" spans="1:17" ht="11.45" customHeight="1" x14ac:dyDescent="0.25">
      <c r="A111" s="19" t="s">
        <v>24</v>
      </c>
      <c r="B111" s="21">
        <v>32.411544466453641</v>
      </c>
      <c r="C111" s="21">
        <v>32.136673809832025</v>
      </c>
      <c r="D111" s="21">
        <v>32.092314394819269</v>
      </c>
      <c r="E111" s="21">
        <v>32.024808354517724</v>
      </c>
      <c r="F111" s="21">
        <v>31.974584358461343</v>
      </c>
      <c r="G111" s="21">
        <v>31.886531085350761</v>
      </c>
      <c r="H111" s="21">
        <v>31.770901132654028</v>
      </c>
      <c r="I111" s="21">
        <v>31.659624406597857</v>
      </c>
      <c r="J111" s="21">
        <v>31.249094379333432</v>
      </c>
      <c r="K111" s="21">
        <v>31.059566146106512</v>
      </c>
      <c r="L111" s="21">
        <v>30.973583923362444</v>
      </c>
      <c r="M111" s="21">
        <v>30.889355986431781</v>
      </c>
      <c r="N111" s="21">
        <v>30.856324736066071</v>
      </c>
      <c r="O111" s="21">
        <v>30.821366587269832</v>
      </c>
      <c r="P111" s="21">
        <v>30.777578574736317</v>
      </c>
      <c r="Q111" s="21">
        <v>30.686298033814662</v>
      </c>
    </row>
    <row r="112" spans="1:17" ht="11.45" customHeight="1" x14ac:dyDescent="0.25">
      <c r="A112" s="17" t="s">
        <v>23</v>
      </c>
      <c r="B112" s="20">
        <v>32.199195965340735</v>
      </c>
      <c r="C112" s="20">
        <v>31.95955911856931</v>
      </c>
      <c r="D112" s="20">
        <v>31.925571498392923</v>
      </c>
      <c r="E112" s="20">
        <v>31.868259133112286</v>
      </c>
      <c r="F112" s="20">
        <v>31.807242381304942</v>
      </c>
      <c r="G112" s="20">
        <v>31.732731876562383</v>
      </c>
      <c r="H112" s="20">
        <v>31.631339322968675</v>
      </c>
      <c r="I112" s="20">
        <v>31.52668924369582</v>
      </c>
      <c r="J112" s="20">
        <v>31.101854047827054</v>
      </c>
      <c r="K112" s="20">
        <v>30.917285302529002</v>
      </c>
      <c r="L112" s="20">
        <v>30.823144238526467</v>
      </c>
      <c r="M112" s="20">
        <v>30.722637496813867</v>
      </c>
      <c r="N112" s="20">
        <v>30.705462489337396</v>
      </c>
      <c r="O112" s="20">
        <v>30.674843370969011</v>
      </c>
      <c r="P112" s="20">
        <v>30.645413152696158</v>
      </c>
      <c r="Q112" s="20">
        <v>30.549792248466456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44.194966461670958</v>
      </c>
      <c r="D113" s="69">
        <v>43.177411094457128</v>
      </c>
      <c r="E113" s="69">
        <v>42.498629059004195</v>
      </c>
      <c r="F113" s="69">
        <v>42.014815586532563</v>
      </c>
      <c r="G113" s="69">
        <v>41.822463169828602</v>
      </c>
      <c r="H113" s="69">
        <v>41.706853217890377</v>
      </c>
      <c r="I113" s="69">
        <v>41.571095725095134</v>
      </c>
      <c r="J113" s="69">
        <v>41.537092911638595</v>
      </c>
      <c r="K113" s="69">
        <v>41.473127520857986</v>
      </c>
      <c r="L113" s="69">
        <v>41.21250204920554</v>
      </c>
      <c r="M113" s="69">
        <v>40.921508841716602</v>
      </c>
      <c r="N113" s="69">
        <v>40.795368665803053</v>
      </c>
      <c r="O113" s="69">
        <v>40.58846679038124</v>
      </c>
      <c r="P113" s="69">
        <v>40.368800274372873</v>
      </c>
      <c r="Q113" s="69">
        <v>40.014502477457214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1.0774670231290215</v>
      </c>
      <c r="C117" s="111">
        <f>IF(TrRoad_act!C86=0,"",TrRoad_ene!C62/TrRoad_tech!C90)</f>
        <v>1.0833117134524786</v>
      </c>
      <c r="D117" s="111">
        <f>IF(TrRoad_act!D86=0,"",TrRoad_ene!D62/TrRoad_tech!D90)</f>
        <v>1.0947009879416765</v>
      </c>
      <c r="E117" s="111">
        <f>IF(TrRoad_act!E86=0,"",TrRoad_ene!E62/TrRoad_tech!E90)</f>
        <v>1.0950951796938937</v>
      </c>
      <c r="F117" s="111">
        <f>IF(TrRoad_act!F86=0,"",TrRoad_ene!F62/TrRoad_tech!F90)</f>
        <v>1.1055793010781076</v>
      </c>
      <c r="G117" s="111">
        <f>IF(TrRoad_act!G86=0,"",TrRoad_ene!G62/TrRoad_tech!G90)</f>
        <v>1.1166594953776849</v>
      </c>
      <c r="H117" s="111">
        <f>IF(TrRoad_act!H86=0,"",TrRoad_ene!H62/TrRoad_tech!H90)</f>
        <v>1.1223253169655631</v>
      </c>
      <c r="I117" s="111">
        <f>IF(TrRoad_act!I86=0,"",TrRoad_ene!I62/TrRoad_tech!I90)</f>
        <v>1.1165461275888517</v>
      </c>
      <c r="J117" s="111">
        <f>IF(TrRoad_act!J86=0,"",TrRoad_ene!J62/TrRoad_tech!J90)</f>
        <v>1.1159495119637901</v>
      </c>
      <c r="K117" s="111">
        <f>IF(TrRoad_act!K86=0,"",TrRoad_ene!K62/TrRoad_tech!K90)</f>
        <v>1.1229934553898846</v>
      </c>
      <c r="L117" s="111">
        <f>IF(TrRoad_act!L86=0,"",TrRoad_ene!L62/TrRoad_tech!L90)</f>
        <v>1.139029423383966</v>
      </c>
      <c r="M117" s="111">
        <f>IF(TrRoad_act!M86=0,"",TrRoad_ene!M62/TrRoad_tech!M90)</f>
        <v>1.1505650400700582</v>
      </c>
      <c r="N117" s="111">
        <f>IF(TrRoad_act!N86=0,"",TrRoad_ene!N62/TrRoad_tech!N90)</f>
        <v>1.1397740830119765</v>
      </c>
      <c r="O117" s="111">
        <f>IF(TrRoad_act!O86=0,"",TrRoad_ene!O62/TrRoad_tech!O90)</f>
        <v>1.149231250472637</v>
      </c>
      <c r="P117" s="111">
        <f>IF(TrRoad_act!P86=0,"",TrRoad_ene!P62/TrRoad_tech!P90)</f>
        <v>1.1628176514793367</v>
      </c>
      <c r="Q117" s="111">
        <f>IF(TrRoad_act!Q86=0,"",TrRoad_ene!Q62/TrRoad_tech!Q90)</f>
        <v>1.1755590251509362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1.1293039258979909</v>
      </c>
      <c r="C118" s="107">
        <f>IF(TrRoad_act!C87=0,"",TrRoad_ene!C63/TrRoad_tech!C91)</f>
        <v>1.1369838792939604</v>
      </c>
      <c r="D118" s="107">
        <f>IF(TrRoad_act!D87=0,"",TrRoad_ene!D63/TrRoad_tech!D91)</f>
        <v>1.1363564636562951</v>
      </c>
      <c r="E118" s="107">
        <f>IF(TrRoad_act!E87=0,"",TrRoad_ene!E63/TrRoad_tech!E91)</f>
        <v>1.1340618068984121</v>
      </c>
      <c r="F118" s="107">
        <f>IF(TrRoad_act!F87=0,"",TrRoad_ene!F63/TrRoad_tech!F91)</f>
        <v>1.1379802969550927</v>
      </c>
      <c r="G118" s="107">
        <f>IF(TrRoad_act!G87=0,"",TrRoad_ene!G63/TrRoad_tech!G91)</f>
        <v>1.1434759607188194</v>
      </c>
      <c r="H118" s="107">
        <f>IF(TrRoad_act!H87=0,"",TrRoad_ene!H63/TrRoad_tech!H91)</f>
        <v>1.1938240014823791</v>
      </c>
      <c r="I118" s="107">
        <f>IF(TrRoad_act!I87=0,"",TrRoad_ene!I63/TrRoad_tech!I91)</f>
        <v>1.1932556389985343</v>
      </c>
      <c r="J118" s="107">
        <f>IF(TrRoad_act!J87=0,"",TrRoad_ene!J63/TrRoad_tech!J91)</f>
        <v>1.2041545839971526</v>
      </c>
      <c r="K118" s="107">
        <f>IF(TrRoad_act!K87=0,"",TrRoad_ene!K63/TrRoad_tech!K91)</f>
        <v>1.1951645043093733</v>
      </c>
      <c r="L118" s="107">
        <f>IF(TrRoad_act!L87=0,"",TrRoad_ene!L63/TrRoad_tech!L91)</f>
        <v>1.2049148804119136</v>
      </c>
      <c r="M118" s="107">
        <f>IF(TrRoad_act!M87=0,"",TrRoad_ene!M63/TrRoad_tech!M91)</f>
        <v>1.1753051620193919</v>
      </c>
      <c r="N118" s="107">
        <f>IF(TrRoad_act!N87=0,"",TrRoad_ene!N63/TrRoad_tech!N91)</f>
        <v>1.2107500449146797</v>
      </c>
      <c r="O118" s="107">
        <f>IF(TrRoad_act!O87=0,"",TrRoad_ene!O63/TrRoad_tech!O91)</f>
        <v>1.2169445029058874</v>
      </c>
      <c r="P118" s="107">
        <f>IF(TrRoad_act!P87=0,"",TrRoad_ene!P63/TrRoad_tech!P91)</f>
        <v>1.3066583418726305</v>
      </c>
      <c r="Q118" s="107">
        <f>IF(TrRoad_act!Q87=0,"",TrRoad_ene!Q63/TrRoad_tech!Q91)</f>
        <v>1.2289285034705113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1.1000000000067303</v>
      </c>
      <c r="C119" s="108">
        <f>IF(TrRoad_act!C88=0,"",TrRoad_ene!C64/TrRoad_tech!C92)</f>
        <v>1.1003742416143438</v>
      </c>
      <c r="D119" s="108">
        <f>IF(TrRoad_act!D88=0,"",TrRoad_ene!D64/TrRoad_tech!D92)</f>
        <v>1.1046504328141578</v>
      </c>
      <c r="E119" s="108">
        <f>IF(TrRoad_act!E88=0,"",TrRoad_ene!E64/TrRoad_tech!E92)</f>
        <v>1.1022662489567643</v>
      </c>
      <c r="F119" s="108">
        <f>IF(TrRoad_act!F88=0,"",TrRoad_ene!F64/TrRoad_tech!F92)</f>
        <v>1.103850274167111</v>
      </c>
      <c r="G119" s="108">
        <f>IF(TrRoad_act!G88=0,"",TrRoad_ene!G64/TrRoad_tech!G92)</f>
        <v>1.1067134181110199</v>
      </c>
      <c r="H119" s="108">
        <f>IF(TrRoad_act!H88=0,"",TrRoad_ene!H64/TrRoad_tech!H92)</f>
        <v>1.1547973944860395</v>
      </c>
      <c r="I119" s="108">
        <f>IF(TrRoad_act!I88=0,"",TrRoad_ene!I64/TrRoad_tech!I92)</f>
        <v>1.1335702763959219</v>
      </c>
      <c r="J119" s="108">
        <f>IF(TrRoad_act!J88=0,"",TrRoad_ene!J64/TrRoad_tech!J92)</f>
        <v>1.1461122795813921</v>
      </c>
      <c r="K119" s="108">
        <f>IF(TrRoad_act!K88=0,"",TrRoad_ene!K64/TrRoad_tech!K92)</f>
        <v>1.1196579941708766</v>
      </c>
      <c r="L119" s="108">
        <f>IF(TrRoad_act!L88=0,"",TrRoad_ene!L64/TrRoad_tech!L92)</f>
        <v>1.1320047535298647</v>
      </c>
      <c r="M119" s="108">
        <f>IF(TrRoad_act!M88=0,"",TrRoad_ene!M64/TrRoad_tech!M92)</f>
        <v>1.1259774574719517</v>
      </c>
      <c r="N119" s="108">
        <f>IF(TrRoad_act!N88=0,"",TrRoad_ene!N64/TrRoad_tech!N92)</f>
        <v>1.1599314651774879</v>
      </c>
      <c r="O119" s="108">
        <f>IF(TrRoad_act!O88=0,"",TrRoad_ene!O64/TrRoad_tech!O92)</f>
        <v>1.1565287237623294</v>
      </c>
      <c r="P119" s="108">
        <f>IF(TrRoad_act!P88=0,"",TrRoad_ene!P64/TrRoad_tech!P92)</f>
        <v>1.2831743224082879</v>
      </c>
      <c r="Q119" s="108">
        <f>IF(TrRoad_act!Q88=0,"",TrRoad_ene!Q64/TrRoad_tech!Q92)</f>
        <v>1.1422456550419717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1.3315837678379623</v>
      </c>
      <c r="C120" s="108">
        <f>IF(TrRoad_act!C89=0,"",TrRoad_ene!C65/TrRoad_tech!C93)</f>
        <v>1.3735794835252153</v>
      </c>
      <c r="D120" s="108">
        <f>IF(TrRoad_act!D89=0,"",TrRoad_ene!D65/TrRoad_tech!D93)</f>
        <v>1.3182619599143381</v>
      </c>
      <c r="E120" s="108">
        <f>IF(TrRoad_act!E89=0,"",TrRoad_ene!E65/TrRoad_tech!E93)</f>
        <v>1.295562844688497</v>
      </c>
      <c r="F120" s="108">
        <f>IF(TrRoad_act!F89=0,"",TrRoad_ene!F65/TrRoad_tech!F93)</f>
        <v>1.292279195596401</v>
      </c>
      <c r="G120" s="108">
        <f>IF(TrRoad_act!G89=0,"",TrRoad_ene!G65/TrRoad_tech!G93)</f>
        <v>1.266505514913584</v>
      </c>
      <c r="H120" s="108">
        <f>IF(TrRoad_act!H89=0,"",TrRoad_ene!H65/TrRoad_tech!H93)</f>
        <v>1.2972094734789894</v>
      </c>
      <c r="I120" s="108">
        <f>IF(TrRoad_act!I89=0,"",TrRoad_ene!I65/TrRoad_tech!I93)</f>
        <v>1.4014133804341</v>
      </c>
      <c r="J120" s="108">
        <f>IF(TrRoad_act!J89=0,"",TrRoad_ene!J65/TrRoad_tech!J93)</f>
        <v>1.3589252755536827</v>
      </c>
      <c r="K120" s="108">
        <f>IF(TrRoad_act!K89=0,"",TrRoad_ene!K65/TrRoad_tech!K93)</f>
        <v>1.3735980921840361</v>
      </c>
      <c r="L120" s="108">
        <f>IF(TrRoad_act!L89=0,"",TrRoad_ene!L65/TrRoad_tech!L93)</f>
        <v>1.3447062343770886</v>
      </c>
      <c r="M120" s="108">
        <f>IF(TrRoad_act!M89=0,"",TrRoad_ene!M65/TrRoad_tech!M93)</f>
        <v>1.2423525169185918</v>
      </c>
      <c r="N120" s="108">
        <f>IF(TrRoad_act!N89=0,"",TrRoad_ene!N65/TrRoad_tech!N93)</f>
        <v>1.2655357108601573</v>
      </c>
      <c r="O120" s="108">
        <f>IF(TrRoad_act!O89=0,"",TrRoad_ene!O65/TrRoad_tech!O93)</f>
        <v>1.2776683583691821</v>
      </c>
      <c r="P120" s="108">
        <f>IF(TrRoad_act!P89=0,"",TrRoad_ene!P65/TrRoad_tech!P93)</f>
        <v>1.3112240332562102</v>
      </c>
      <c r="Q120" s="108">
        <f>IF(TrRoad_act!Q89=0,"",TrRoad_ene!Q65/TrRoad_tech!Q93)</f>
        <v>1.3041207851684058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1.0632210609045278</v>
      </c>
      <c r="C121" s="108">
        <f>IF(TrRoad_act!C90=0,"",TrRoad_ene!C66/TrRoad_tech!C94)</f>
        <v>1.128239455730758</v>
      </c>
      <c r="D121" s="108">
        <f>IF(TrRoad_act!D90=0,"",TrRoad_ene!D66/TrRoad_tech!D94)</f>
        <v>1.0446034837444735</v>
      </c>
      <c r="E121" s="108">
        <f>IF(TrRoad_act!E90=0,"",TrRoad_ene!E66/TrRoad_tech!E94)</f>
        <v>1.0220197267915498</v>
      </c>
      <c r="F121" s="108">
        <f>IF(TrRoad_act!F90=0,"",TrRoad_ene!F66/TrRoad_tech!F94)</f>
        <v>1.0381558947067409</v>
      </c>
      <c r="G121" s="108">
        <f>IF(TrRoad_act!G90=0,"",TrRoad_ene!G66/TrRoad_tech!G94)</f>
        <v>1.3225713986258658</v>
      </c>
      <c r="H121" s="108">
        <f>IF(TrRoad_act!H90=0,"",TrRoad_ene!H66/TrRoad_tech!H94)</f>
        <v>2.9340787299985349</v>
      </c>
      <c r="I121" s="108">
        <f>IF(TrRoad_act!I90=0,"",TrRoad_ene!I66/TrRoad_tech!I94)</f>
        <v>1.0507183665092945</v>
      </c>
      <c r="J121" s="108">
        <f>IF(TrRoad_act!J90=0,"",TrRoad_ene!J66/TrRoad_tech!J94)</f>
        <v>1.0458344220696685</v>
      </c>
      <c r="K121" s="108">
        <f>IF(TrRoad_act!K90=0,"",TrRoad_ene!K66/TrRoad_tech!K94)</f>
        <v>1.0183460504181976</v>
      </c>
      <c r="L121" s="108">
        <f>IF(TrRoad_act!L90=0,"",TrRoad_ene!L66/TrRoad_tech!L94)</f>
        <v>1.0252222269077396</v>
      </c>
      <c r="M121" s="108">
        <f>IF(TrRoad_act!M90=0,"",TrRoad_ene!M66/TrRoad_tech!M94)</f>
        <v>1.0401335187648639</v>
      </c>
      <c r="N121" s="108">
        <f>IF(TrRoad_act!N90=0,"",TrRoad_ene!N66/TrRoad_tech!N94)</f>
        <v>1.1135088420696668</v>
      </c>
      <c r="O121" s="108">
        <f>IF(TrRoad_act!O90=0,"",TrRoad_ene!O66/TrRoad_tech!O94)</f>
        <v>1.1005326902630228</v>
      </c>
      <c r="P121" s="108">
        <f>IF(TrRoad_act!P90=0,"",TrRoad_ene!P66/TrRoad_tech!P94)</f>
        <v>1.2549387725899126</v>
      </c>
      <c r="Q121" s="108">
        <f>IF(TrRoad_act!Q90=0,"",TrRoad_ene!Q66/TrRoad_tech!Q94)</f>
        <v>1.0652310344148712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 t="str">
        <f>IF(TrRoad_act!N91=0,"",TrRoad_ene!N67/TrRoad_tech!N95)</f>
        <v/>
      </c>
      <c r="O122" s="108" t="str">
        <f>IF(TrRoad_act!O91=0,"",TrRoad_ene!O67/TrRoad_tech!O95)</f>
        <v/>
      </c>
      <c r="P122" s="108">
        <f>IF(TrRoad_act!P91=0,"",TrRoad_ene!P67/TrRoad_tech!P95)</f>
        <v>1.3015084452655341</v>
      </c>
      <c r="Q122" s="108">
        <f>IF(TrRoad_act!Q91=0,"",TrRoad_ene!Q67/TrRoad_tech!Q95)</f>
        <v>1.2773333333398116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 t="str">
        <f>IF(TrRoad_act!O92=0,"",TrRoad_ene!O68/TrRoad_tech!O96)</f>
        <v/>
      </c>
      <c r="P123" s="108">
        <f>IF(TrRoad_act!P92=0,"",TrRoad_ene!P68/TrRoad_tech!P96)</f>
        <v>1.3856680210137038</v>
      </c>
      <c r="Q123" s="108">
        <f>IF(TrRoad_act!Q92=0,"",TrRoad_ene!Q68/TrRoad_tech!Q96)</f>
        <v>1.2947161538573717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1.2000000000070943</v>
      </c>
      <c r="M124" s="108">
        <f>IF(TrRoad_act!M93=0,"",TrRoad_ene!M69/TrRoad_tech!M97)</f>
        <v>1.216819800523727</v>
      </c>
      <c r="N124" s="108">
        <f>IF(TrRoad_act!N93=0,"",TrRoad_ene!N69/TrRoad_tech!N97)</f>
        <v>1.2277949454414492</v>
      </c>
      <c r="O124" s="108">
        <f>IF(TrRoad_act!O93=0,"",TrRoad_ene!O69/TrRoad_tech!O97)</f>
        <v>1.2291048295852642</v>
      </c>
      <c r="P124" s="108">
        <f>IF(TrRoad_act!P93=0,"",TrRoad_ene!P69/TrRoad_tech!P97)</f>
        <v>1.2356650179427298</v>
      </c>
      <c r="Q124" s="108">
        <f>IF(TrRoad_act!Q93=0,"",TrRoad_ene!Q69/TrRoad_tech!Q97)</f>
        <v>1.2511764598505846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1.1012716496512172</v>
      </c>
      <c r="C125" s="107">
        <f>IF(TrRoad_act!C94=0,"",TrRoad_ene!C70/TrRoad_tech!C98)</f>
        <v>1.1015330874953237</v>
      </c>
      <c r="D125" s="107">
        <f>IF(TrRoad_act!D94=0,"",TrRoad_ene!D70/TrRoad_tech!D98)</f>
        <v>1.1019191438452924</v>
      </c>
      <c r="E125" s="107">
        <f>IF(TrRoad_act!E94=0,"",TrRoad_ene!E70/TrRoad_tech!E98)</f>
        <v>1.101951338061349</v>
      </c>
      <c r="F125" s="107">
        <f>IF(TrRoad_act!F94=0,"",TrRoad_ene!F70/TrRoad_tech!F98)</f>
        <v>1.1019525060261954</v>
      </c>
      <c r="G125" s="107">
        <f>IF(TrRoad_act!G94=0,"",TrRoad_ene!G70/TrRoad_tech!G98)</f>
        <v>1.1019239448198479</v>
      </c>
      <c r="H125" s="107">
        <f>IF(TrRoad_act!H94=0,"",TrRoad_ene!H70/TrRoad_tech!H98)</f>
        <v>1.1028784595292835</v>
      </c>
      <c r="I125" s="107">
        <f>IF(TrRoad_act!I94=0,"",TrRoad_ene!I70/TrRoad_tech!I98)</f>
        <v>1.1033372330309901</v>
      </c>
      <c r="J125" s="107">
        <f>IF(TrRoad_act!J94=0,"",TrRoad_ene!J70/TrRoad_tech!J98)</f>
        <v>1.1044098091412782</v>
      </c>
      <c r="K125" s="107">
        <f>IF(TrRoad_act!K94=0,"",TrRoad_ene!K70/TrRoad_tech!K98)</f>
        <v>1.1056033863224368</v>
      </c>
      <c r="L125" s="107">
        <f>IF(TrRoad_act!L94=0,"",TrRoad_ene!L70/TrRoad_tech!L98)</f>
        <v>1.1069441547313106</v>
      </c>
      <c r="M125" s="107">
        <f>IF(TrRoad_act!M94=0,"",TrRoad_ene!M70/TrRoad_tech!M98)</f>
        <v>1.1102958815551247</v>
      </c>
      <c r="N125" s="107">
        <f>IF(TrRoad_act!N94=0,"",TrRoad_ene!N70/TrRoad_tech!N98)</f>
        <v>1.1141795389204647</v>
      </c>
      <c r="O125" s="107">
        <f>IF(TrRoad_act!O94=0,"",TrRoad_ene!O70/TrRoad_tech!O98)</f>
        <v>1.1200607812472276</v>
      </c>
      <c r="P125" s="107">
        <f>IF(TrRoad_act!P94=0,"",TrRoad_ene!P70/TrRoad_tech!P98)</f>
        <v>1.1260721552544517</v>
      </c>
      <c r="Q125" s="107">
        <f>IF(TrRoad_act!Q94=0,"",TrRoad_ene!Q70/TrRoad_tech!Q98)</f>
        <v>1.1334630833079316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1.1000000000133241</v>
      </c>
      <c r="D126" s="106">
        <f>IF(TrRoad_act!D95=0,"",TrRoad_ene!D71/TrRoad_tech!D99)</f>
        <v>1.1000000000133243</v>
      </c>
      <c r="E126" s="106">
        <f>IF(TrRoad_act!E95=0,"",TrRoad_ene!E71/TrRoad_tech!E99)</f>
        <v>1.1000000000133239</v>
      </c>
      <c r="F126" s="106">
        <f>IF(TrRoad_act!F95=0,"",TrRoad_ene!F71/TrRoad_tech!F99)</f>
        <v>1.1000000000133241</v>
      </c>
      <c r="G126" s="106">
        <f>IF(TrRoad_act!G95=0,"",TrRoad_ene!G71/TrRoad_tech!G99)</f>
        <v>1.1000000000133243</v>
      </c>
      <c r="H126" s="106">
        <f>IF(TrRoad_act!H95=0,"",TrRoad_ene!H71/TrRoad_tech!H99)</f>
        <v>1.1000000000133243</v>
      </c>
      <c r="I126" s="106">
        <f>IF(TrRoad_act!I95=0,"",TrRoad_ene!I71/TrRoad_tech!I99)</f>
        <v>1.1001403559547234</v>
      </c>
      <c r="J126" s="106">
        <f>IF(TrRoad_act!J95=0,"",TrRoad_ene!J71/TrRoad_tech!J99)</f>
        <v>1.1001690765520837</v>
      </c>
      <c r="K126" s="106">
        <f>IF(TrRoad_act!K95=0,"",TrRoad_ene!K71/TrRoad_tech!K99)</f>
        <v>1.1002038349782794</v>
      </c>
      <c r="L126" s="106">
        <f>IF(TrRoad_act!L95=0,"",TrRoad_ene!L71/TrRoad_tech!L99)</f>
        <v>1.1002565827607675</v>
      </c>
      <c r="M126" s="106">
        <f>IF(TrRoad_act!M95=0,"",TrRoad_ene!M71/TrRoad_tech!M99)</f>
        <v>1.1003235683782142</v>
      </c>
      <c r="N126" s="106">
        <f>IF(TrRoad_act!N95=0,"",TrRoad_ene!N71/TrRoad_tech!N99)</f>
        <v>1.1004193661836805</v>
      </c>
      <c r="O126" s="106">
        <f>IF(TrRoad_act!O95=0,"",TrRoad_ene!O71/TrRoad_tech!O99)</f>
        <v>1.1004193661836805</v>
      </c>
      <c r="P126" s="106">
        <f>IF(TrRoad_act!P95=0,"",TrRoad_ene!P71/TrRoad_tech!P99)</f>
        <v>1.1004193661836805</v>
      </c>
      <c r="Q126" s="106">
        <f>IF(TrRoad_act!Q95=0,"",TrRoad_ene!Q71/TrRoad_tech!Q99)</f>
        <v>1.1004803107539616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1.1000000000133239</v>
      </c>
      <c r="C127" s="106">
        <f>IF(TrRoad_act!C96=0,"",TrRoad_ene!C72/TrRoad_tech!C100)</f>
        <v>1.1001667777162347</v>
      </c>
      <c r="D127" s="106">
        <f>IF(TrRoad_act!D96=0,"",TrRoad_ene!D72/TrRoad_tech!D100)</f>
        <v>1.1004828640275315</v>
      </c>
      <c r="E127" s="106">
        <f>IF(TrRoad_act!E96=0,"",TrRoad_ene!E72/TrRoad_tech!E100)</f>
        <v>1.1005432269363329</v>
      </c>
      <c r="F127" s="106">
        <f>IF(TrRoad_act!F96=0,"",TrRoad_ene!F72/TrRoad_tech!F100)</f>
        <v>1.1006003124700712</v>
      </c>
      <c r="G127" s="106">
        <f>IF(TrRoad_act!G96=0,"",TrRoad_ene!G72/TrRoad_tech!G100)</f>
        <v>1.1006570088454568</v>
      </c>
      <c r="H127" s="106">
        <f>IF(TrRoad_act!H96=0,"",TrRoad_ene!H72/TrRoad_tech!H100)</f>
        <v>1.1017513911043533</v>
      </c>
      <c r="I127" s="106">
        <f>IF(TrRoad_act!I96=0,"",TrRoad_ene!I72/TrRoad_tech!I100)</f>
        <v>1.1025147716187746</v>
      </c>
      <c r="J127" s="106">
        <f>IF(TrRoad_act!J96=0,"",TrRoad_ene!J72/TrRoad_tech!J100)</f>
        <v>1.1038451713536939</v>
      </c>
      <c r="K127" s="106">
        <f>IF(TrRoad_act!K96=0,"",TrRoad_ene!K72/TrRoad_tech!K100)</f>
        <v>1.1050711679464484</v>
      </c>
      <c r="L127" s="106">
        <f>IF(TrRoad_act!L96=0,"",TrRoad_ene!L72/TrRoad_tech!L100)</f>
        <v>1.106462286575763</v>
      </c>
      <c r="M127" s="106">
        <f>IF(TrRoad_act!M96=0,"",TrRoad_ene!M72/TrRoad_tech!M100)</f>
        <v>1.1098818043270624</v>
      </c>
      <c r="N127" s="106">
        <f>IF(TrRoad_act!N96=0,"",TrRoad_ene!N72/TrRoad_tech!N100)</f>
        <v>1.1138351352253719</v>
      </c>
      <c r="O127" s="106">
        <f>IF(TrRoad_act!O96=0,"",TrRoad_ene!O72/TrRoad_tech!O100)</f>
        <v>1.1197044637365079</v>
      </c>
      <c r="P127" s="106">
        <f>IF(TrRoad_act!P96=0,"",TrRoad_ene!P72/TrRoad_tech!P100)</f>
        <v>1.1257046347039912</v>
      </c>
      <c r="Q127" s="106">
        <f>IF(TrRoad_act!Q96=0,"",TrRoad_ene!Q72/TrRoad_tech!Q100)</f>
        <v>1.1331396023575775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>
        <f>IF(TrRoad_act!C97=0,"",TrRoad_ene!C73/TrRoad_tech!C101)</f>
        <v>1.1020000000135042</v>
      </c>
      <c r="D128" s="106">
        <f>IF(TrRoad_act!D97=0,"",TrRoad_ene!D73/TrRoad_tech!D101)</f>
        <v>1.1020000000135044</v>
      </c>
      <c r="E128" s="106">
        <f>IF(TrRoad_act!E97=0,"",TrRoad_ene!E73/TrRoad_tech!E101)</f>
        <v>1.1020000000135042</v>
      </c>
      <c r="F128" s="106">
        <f>IF(TrRoad_act!F97=0,"",TrRoad_ene!F73/TrRoad_tech!F101)</f>
        <v>1.1020000000135044</v>
      </c>
      <c r="G128" s="106">
        <f>IF(TrRoad_act!G97=0,"",TrRoad_ene!G73/TrRoad_tech!G101)</f>
        <v>1.1020000000135042</v>
      </c>
      <c r="H128" s="106">
        <f>IF(TrRoad_act!H97=0,"",TrRoad_ene!H73/TrRoad_tech!H101)</f>
        <v>1.1020000000135042</v>
      </c>
      <c r="I128" s="106">
        <f>IF(TrRoad_act!I97=0,"",TrRoad_ene!I73/TrRoad_tech!I101)</f>
        <v>1.1020000000135042</v>
      </c>
      <c r="J128" s="106">
        <f>IF(TrRoad_act!J97=0,"",TrRoad_ene!J73/TrRoad_tech!J101)</f>
        <v>1.1020000000135042</v>
      </c>
      <c r="K128" s="106">
        <f>IF(TrRoad_act!K97=0,"",TrRoad_ene!K73/TrRoad_tech!K101)</f>
        <v>1.1020000000135042</v>
      </c>
      <c r="L128" s="106">
        <f>IF(TrRoad_act!L97=0,"",TrRoad_ene!L73/TrRoad_tech!L101)</f>
        <v>1.1020000000135044</v>
      </c>
      <c r="M128" s="106">
        <f>IF(TrRoad_act!M97=0,"",TrRoad_ene!M73/TrRoad_tech!M101)</f>
        <v>1.1020000000135044</v>
      </c>
      <c r="N128" s="106">
        <f>IF(TrRoad_act!N97=0,"",TrRoad_ene!N73/TrRoad_tech!N101)</f>
        <v>1.1020000000135042</v>
      </c>
      <c r="O128" s="106">
        <f>IF(TrRoad_act!O97=0,"",TrRoad_ene!O73/TrRoad_tech!O101)</f>
        <v>1.1020000000135044</v>
      </c>
      <c r="P128" s="106">
        <f>IF(TrRoad_act!P97=0,"",TrRoad_ene!P73/TrRoad_tech!P101)</f>
        <v>1.1020000000135042</v>
      </c>
      <c r="Q128" s="106">
        <f>IF(TrRoad_act!Q97=0,"",TrRoad_ene!Q73/TrRoad_tech!Q101)</f>
        <v>1.1020000000135042</v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 t="str">
        <f>IF(TrRoad_act!Q98=0,"",TrRoad_ene!Q74/TrRoad_tech!Q102)</f>
        <v/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>
        <f>IF(TrRoad_act!J99=0,"",TrRoad_ene!J75/TrRoad_tech!J103)</f>
        <v>1.1346666666802321</v>
      </c>
      <c r="K130" s="106">
        <f>IF(TrRoad_act!K99=0,"",TrRoad_ene!K75/TrRoad_tech!K103)</f>
        <v>1.1346666666802319</v>
      </c>
      <c r="L130" s="106">
        <f>IF(TrRoad_act!L99=0,"",TrRoad_ene!L75/TrRoad_tech!L103)</f>
        <v>1.1346666666802321</v>
      </c>
      <c r="M130" s="106">
        <f>IF(TrRoad_act!M99=0,"",TrRoad_ene!M75/TrRoad_tech!M103)</f>
        <v>1.1346666666802321</v>
      </c>
      <c r="N130" s="106">
        <f>IF(TrRoad_act!N99=0,"",TrRoad_ene!N75/TrRoad_tech!N103)</f>
        <v>1.1346666666802319</v>
      </c>
      <c r="O130" s="106">
        <f>IF(TrRoad_act!O99=0,"",TrRoad_ene!O75/TrRoad_tech!O103)</f>
        <v>1.1346666666802316</v>
      </c>
      <c r="P130" s="106">
        <f>IF(TrRoad_act!P99=0,"",TrRoad_ene!P75/TrRoad_tech!P103)</f>
        <v>1.1346666666802321</v>
      </c>
      <c r="Q130" s="106">
        <f>IF(TrRoad_act!Q99=0,"",TrRoad_ene!Q75/TrRoad_tech!Q103)</f>
        <v>1.1346666666802321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1.2592642401562024</v>
      </c>
      <c r="C132" s="109">
        <f>IF(TrRoad_act!C101=0,"",TrRoad_ene!C77/TrRoad_tech!C105)</f>
        <v>1.2587110985461685</v>
      </c>
      <c r="D132" s="109">
        <f>IF(TrRoad_act!D101=0,"",TrRoad_ene!D77/TrRoad_tech!D105)</f>
        <v>1.2503222363607556</v>
      </c>
      <c r="E132" s="109">
        <f>IF(TrRoad_act!E101=0,"",TrRoad_ene!E77/TrRoad_tech!E105)</f>
        <v>1.2445749115168154</v>
      </c>
      <c r="F132" s="109">
        <f>IF(TrRoad_act!F101=0,"",TrRoad_ene!F77/TrRoad_tech!F105)</f>
        <v>1.2615397253774625</v>
      </c>
      <c r="G132" s="109">
        <f>IF(TrRoad_act!G101=0,"",TrRoad_ene!G77/TrRoad_tech!G105)</f>
        <v>1.2574120234489317</v>
      </c>
      <c r="H132" s="109">
        <f>IF(TrRoad_act!H101=0,"",TrRoad_ene!H77/TrRoad_tech!H105)</f>
        <v>1.2648142074704893</v>
      </c>
      <c r="I132" s="109">
        <f>IF(TrRoad_act!I101=0,"",TrRoad_ene!I77/TrRoad_tech!I105)</f>
        <v>1.2717732250529679</v>
      </c>
      <c r="J132" s="109">
        <f>IF(TrRoad_act!J101=0,"",TrRoad_ene!J77/TrRoad_tech!J105)</f>
        <v>1.239295381458994</v>
      </c>
      <c r="K132" s="109">
        <f>IF(TrRoad_act!K101=0,"",TrRoad_ene!K77/TrRoad_tech!K105)</f>
        <v>1.2145766367545445</v>
      </c>
      <c r="L132" s="109">
        <f>IF(TrRoad_act!L101=0,"",TrRoad_ene!L77/TrRoad_tech!L105)</f>
        <v>1.1963673410485611</v>
      </c>
      <c r="M132" s="109">
        <f>IF(TrRoad_act!M101=0,"",TrRoad_ene!M77/TrRoad_tech!M105)</f>
        <v>1.2093014600996161</v>
      </c>
      <c r="N132" s="109">
        <f>IF(TrRoad_act!N101=0,"",TrRoad_ene!N77/TrRoad_tech!N105)</f>
        <v>1.2015811915708441</v>
      </c>
      <c r="O132" s="109">
        <f>IF(TrRoad_act!O101=0,"",TrRoad_ene!O77/TrRoad_tech!O105)</f>
        <v>1.2089346499421316</v>
      </c>
      <c r="P132" s="109">
        <f>IF(TrRoad_act!P101=0,"",TrRoad_ene!P77/TrRoad_tech!P105)</f>
        <v>1.2325978524015366</v>
      </c>
      <c r="Q132" s="109">
        <f>IF(TrRoad_act!Q101=0,"",TrRoad_ene!Q77/TrRoad_tech!Q105)</f>
        <v>1.3006954573145497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1.1000215638080304</v>
      </c>
      <c r="D133" s="108">
        <f>IF(TrRoad_act!D102=0,"",TrRoad_ene!D78/TrRoad_tech!D106)</f>
        <v>1.1001040647415061</v>
      </c>
      <c r="E133" s="108">
        <f>IF(TrRoad_act!E102=0,"",TrRoad_ene!E78/TrRoad_tech!E106)</f>
        <v>1.1002237787149509</v>
      </c>
      <c r="F133" s="108">
        <f>IF(TrRoad_act!F102=0,"",TrRoad_ene!F78/TrRoad_tech!F106)</f>
        <v>1.1004213801772083</v>
      </c>
      <c r="G133" s="108">
        <f>IF(TrRoad_act!G102=0,"",TrRoad_ene!G78/TrRoad_tech!G106)</f>
        <v>1.1007082811256674</v>
      </c>
      <c r="H133" s="108">
        <f>IF(TrRoad_act!H102=0,"",TrRoad_ene!H78/TrRoad_tech!H106)</f>
        <v>1.1014357993425115</v>
      </c>
      <c r="I133" s="108">
        <f>IF(TrRoad_act!I102=0,"",TrRoad_ene!I78/TrRoad_tech!I106)</f>
        <v>1.1025271867251629</v>
      </c>
      <c r="J133" s="108">
        <f>IF(TrRoad_act!J102=0,"",TrRoad_ene!J78/TrRoad_tech!J106)</f>
        <v>1.1040167519914044</v>
      </c>
      <c r="K133" s="108">
        <f>IF(TrRoad_act!K102=0,"",TrRoad_ene!K78/TrRoad_tech!K106)</f>
        <v>1.10582020529106</v>
      </c>
      <c r="L133" s="108">
        <f>IF(TrRoad_act!L102=0,"",TrRoad_ene!L78/TrRoad_tech!L106)</f>
        <v>1.1075204742204063</v>
      </c>
      <c r="M133" s="108">
        <f>IF(TrRoad_act!M102=0,"",TrRoad_ene!M78/TrRoad_tech!M106)</f>
        <v>1.1078439306782422</v>
      </c>
      <c r="N133" s="108">
        <f>IF(TrRoad_act!N102=0,"",TrRoad_ene!N78/TrRoad_tech!N106)</f>
        <v>1.1080699310100559</v>
      </c>
      <c r="O133" s="108">
        <f>IF(TrRoad_act!O102=0,"",TrRoad_ene!O78/TrRoad_tech!O106)</f>
        <v>1.1095813791528275</v>
      </c>
      <c r="P133" s="108">
        <f>IF(TrRoad_act!P102=0,"",TrRoad_ene!P78/TrRoad_tech!P106)</f>
        <v>1.1126637242035013</v>
      </c>
      <c r="Q133" s="108">
        <f>IF(TrRoad_act!Q102=0,"",TrRoad_ene!Q78/TrRoad_tech!Q106)</f>
        <v>1.1154743491550299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1.2590747644464821</v>
      </c>
      <c r="C134" s="108">
        <f>IF(TrRoad_act!C103=0,"",TrRoad_ene!C79/TrRoad_tech!C107)</f>
        <v>1.2589003258452138</v>
      </c>
      <c r="D134" s="108">
        <f>IF(TrRoad_act!D103=0,"",TrRoad_ene!D79/TrRoad_tech!D107)</f>
        <v>1.2504771272484623</v>
      </c>
      <c r="E134" s="108">
        <f>IF(TrRoad_act!E103=0,"",TrRoad_ene!E79/TrRoad_tech!E107)</f>
        <v>1.2447176409698397</v>
      </c>
      <c r="F134" s="108">
        <f>IF(TrRoad_act!F103=0,"",TrRoad_ene!F79/TrRoad_tech!F107)</f>
        <v>1.2617540509248919</v>
      </c>
      <c r="G134" s="108">
        <f>IF(TrRoad_act!G103=0,"",TrRoad_ene!G79/TrRoad_tech!G107)</f>
        <v>1.2575603219578302</v>
      </c>
      <c r="H134" s="108">
        <f>IF(TrRoad_act!H103=0,"",TrRoad_ene!H79/TrRoad_tech!H107)</f>
        <v>1.2649193251788906</v>
      </c>
      <c r="I134" s="108">
        <f>IF(TrRoad_act!I103=0,"",TrRoad_ene!I79/TrRoad_tech!I107)</f>
        <v>1.2718491302024661</v>
      </c>
      <c r="J134" s="108">
        <f>IF(TrRoad_act!J103=0,"",TrRoad_ene!J79/TrRoad_tech!J107)</f>
        <v>1.2393012949919069</v>
      </c>
      <c r="K134" s="108">
        <f>IF(TrRoad_act!K103=0,"",TrRoad_ene!K79/TrRoad_tech!K107)</f>
        <v>1.2145252343200286</v>
      </c>
      <c r="L134" s="108">
        <f>IF(TrRoad_act!L103=0,"",TrRoad_ene!L79/TrRoad_tech!L107)</f>
        <v>1.1962935356193645</v>
      </c>
      <c r="M134" s="108">
        <f>IF(TrRoad_act!M103=0,"",TrRoad_ene!M79/TrRoad_tech!M107)</f>
        <v>1.2092404034162678</v>
      </c>
      <c r="N134" s="108">
        <f>IF(TrRoad_act!N103=0,"",TrRoad_ene!N79/TrRoad_tech!N107)</f>
        <v>1.2014859236267441</v>
      </c>
      <c r="O134" s="108">
        <f>IF(TrRoad_act!O103=0,"",TrRoad_ene!O79/TrRoad_tech!O107)</f>
        <v>1.2088443593770706</v>
      </c>
      <c r="P134" s="108">
        <f>IF(TrRoad_act!P103=0,"",TrRoad_ene!P79/TrRoad_tech!P107)</f>
        <v>1.2325288519800457</v>
      </c>
      <c r="Q134" s="108">
        <f>IF(TrRoad_act!Q103=0,"",TrRoad_ene!Q79/TrRoad_tech!Q107)</f>
        <v>1.3007084134835747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>
        <f>IF(TrRoad_act!O104=0,"",TrRoad_ene!O80/TrRoad_tech!O108)</f>
        <v>1.2560000000062246</v>
      </c>
      <c r="P135" s="108">
        <f>IF(TrRoad_act!P104=0,"",TrRoad_ene!P80/TrRoad_tech!P108)</f>
        <v>1.2666533499855439</v>
      </c>
      <c r="Q135" s="108">
        <f>IF(TrRoad_act!Q104=0,"",TrRoad_ene!Q80/TrRoad_tech!Q108)</f>
        <v>1.2666533499855439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>
        <f>IF(TrRoad_act!M106=0,"",TrRoad_ene!M82/TrRoad_tech!M110)</f>
        <v>1.2173333333398662</v>
      </c>
      <c r="N137" s="108">
        <f>IF(TrRoad_act!N106=0,"",TrRoad_ene!N82/TrRoad_tech!N110)</f>
        <v>1.2281854800188081</v>
      </c>
      <c r="O137" s="108">
        <f>IF(TrRoad_act!O106=0,"",TrRoad_ene!O82/TrRoad_tech!O110)</f>
        <v>1.2309566974047028</v>
      </c>
      <c r="P137" s="108">
        <f>IF(TrRoad_act!P106=0,"",TrRoad_ene!P82/TrRoad_tech!P110)</f>
        <v>1.2363639430878615</v>
      </c>
      <c r="Q137" s="108">
        <f>IF(TrRoad_act!Q106=0,"",TrRoad_ene!Q82/TrRoad_tech!Q110)</f>
        <v>1.2498325075117354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1.5618050894348123</v>
      </c>
      <c r="C138" s="107">
        <f>IF(TrRoad_act!C107=0,"",TrRoad_ene!C83/TrRoad_tech!C111)</f>
        <v>1.6419260196159902</v>
      </c>
      <c r="D138" s="107">
        <f>IF(TrRoad_act!D107=0,"",TrRoad_ene!D83/TrRoad_tech!D111)</f>
        <v>1.4525563783707289</v>
      </c>
      <c r="E138" s="107">
        <f>IF(TrRoad_act!E107=0,"",TrRoad_ene!E83/TrRoad_tech!E111)</f>
        <v>1.401696530801571</v>
      </c>
      <c r="F138" s="107">
        <f>IF(TrRoad_act!F107=0,"",TrRoad_ene!F83/TrRoad_tech!F111)</f>
        <v>1.4005326000573108</v>
      </c>
      <c r="G138" s="107">
        <f>IF(TrRoad_act!G107=0,"",TrRoad_ene!G83/TrRoad_tech!G111)</f>
        <v>1.3582844090832955</v>
      </c>
      <c r="H138" s="107">
        <f>IF(TrRoad_act!H107=0,"",TrRoad_ene!H83/TrRoad_tech!H111)</f>
        <v>1.449167925363007</v>
      </c>
      <c r="I138" s="107">
        <f>IF(TrRoad_act!I107=0,"",TrRoad_ene!I83/TrRoad_tech!I111)</f>
        <v>1.5944603558809531</v>
      </c>
      <c r="J138" s="107">
        <f>IF(TrRoad_act!J107=0,"",TrRoad_ene!J83/TrRoad_tech!J111)</f>
        <v>1.5110185907629787</v>
      </c>
      <c r="K138" s="107">
        <f>IF(TrRoad_act!K107=0,"",TrRoad_ene!K83/TrRoad_tech!K111)</f>
        <v>1.7004025135616687</v>
      </c>
      <c r="L138" s="107">
        <f>IF(TrRoad_act!L107=0,"",TrRoad_ene!L83/TrRoad_tech!L111)</f>
        <v>1.5865304419122963</v>
      </c>
      <c r="M138" s="107">
        <f>IF(TrRoad_act!M107=0,"",TrRoad_ene!M83/TrRoad_tech!M111)</f>
        <v>1.3498847577807811</v>
      </c>
      <c r="N138" s="107">
        <f>IF(TrRoad_act!N107=0,"",TrRoad_ene!N83/TrRoad_tech!N111)</f>
        <v>1.3651290784842789</v>
      </c>
      <c r="O138" s="107">
        <f>IF(TrRoad_act!O107=0,"",TrRoad_ene!O83/TrRoad_tech!O111)</f>
        <v>1.443876810688371</v>
      </c>
      <c r="P138" s="107">
        <f>IF(TrRoad_act!P107=0,"",TrRoad_ene!P83/TrRoad_tech!P111)</f>
        <v>1.5970801117538278</v>
      </c>
      <c r="Q138" s="107">
        <f>IF(TrRoad_act!Q107=0,"",TrRoad_ene!Q83/TrRoad_tech!Q111)</f>
        <v>1.6229175550601658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1.5381095456010228</v>
      </c>
      <c r="C139" s="106">
        <f>IF(TrRoad_act!C108=0,"",TrRoad_ene!C84/TrRoad_tech!C112)</f>
        <v>1.6167198792044226</v>
      </c>
      <c r="D139" s="106">
        <f>IF(TrRoad_act!D108=0,"",TrRoad_ene!D84/TrRoad_tech!D112)</f>
        <v>1.4348303559376867</v>
      </c>
      <c r="E139" s="106">
        <f>IF(TrRoad_act!E108=0,"",TrRoad_ene!E84/TrRoad_tech!E112)</f>
        <v>1.3862221588475847</v>
      </c>
      <c r="F139" s="106">
        <f>IF(TrRoad_act!F108=0,"",TrRoad_ene!F84/TrRoad_tech!F112)</f>
        <v>1.3850048356536233</v>
      </c>
      <c r="G139" s="106">
        <f>IF(TrRoad_act!G108=0,"",TrRoad_ene!G84/TrRoad_tech!G112)</f>
        <v>1.3440817686256117</v>
      </c>
      <c r="H139" s="106">
        <f>IF(TrRoad_act!H108=0,"",TrRoad_ene!H84/TrRoad_tech!H112)</f>
        <v>1.4320191749045639</v>
      </c>
      <c r="I139" s="106">
        <f>IF(TrRoad_act!I108=0,"",TrRoad_ene!I84/TrRoad_tech!I112)</f>
        <v>1.5734142062069922</v>
      </c>
      <c r="J139" s="106">
        <f>IF(TrRoad_act!J108=0,"",TrRoad_ene!J84/TrRoad_tech!J112)</f>
        <v>1.4924945896968724</v>
      </c>
      <c r="K139" s="106">
        <f>IF(TrRoad_act!K108=0,"",TrRoad_ene!K84/TrRoad_tech!K112)</f>
        <v>1.6719541707521366</v>
      </c>
      <c r="L139" s="106">
        <f>IF(TrRoad_act!L108=0,"",TrRoad_ene!L84/TrRoad_tech!L112)</f>
        <v>1.5590767337079365</v>
      </c>
      <c r="M139" s="106">
        <f>IF(TrRoad_act!M108=0,"",TrRoad_ene!M84/TrRoad_tech!M112)</f>
        <v>1.3248897505822967</v>
      </c>
      <c r="N139" s="106">
        <f>IF(TrRoad_act!N108=0,"",TrRoad_ene!N84/TrRoad_tech!N112)</f>
        <v>1.3414351364733499</v>
      </c>
      <c r="O139" s="106">
        <f>IF(TrRoad_act!O108=0,"",TrRoad_ene!O84/TrRoad_tech!O112)</f>
        <v>1.4186118159941619</v>
      </c>
      <c r="P139" s="106">
        <f>IF(TrRoad_act!P108=0,"",TrRoad_ene!P84/TrRoad_tech!P112)</f>
        <v>1.5686863660295602</v>
      </c>
      <c r="Q139" s="106">
        <f>IF(TrRoad_act!Q108=0,"",TrRoad_ene!Q84/TrRoad_tech!Q112)</f>
        <v>1.5904761304081301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1.6084375909469821</v>
      </c>
      <c r="C140" s="105">
        <f>IF(TrRoad_act!C109=0,"",TrRoad_ene!C85/TrRoad_tech!C113)</f>
        <v>1.6994339458838446</v>
      </c>
      <c r="D140" s="105">
        <f>IF(TrRoad_act!D109=0,"",TrRoad_ene!D85/TrRoad_tech!D113)</f>
        <v>1.4955567891878596</v>
      </c>
      <c r="E140" s="105">
        <f>IF(TrRoad_act!E109=0,"",TrRoad_ene!E85/TrRoad_tech!E113)</f>
        <v>1.4420719753258189</v>
      </c>
      <c r="F140" s="105">
        <f>IF(TrRoad_act!F109=0,"",TrRoad_ene!F85/TrRoad_tech!F113)</f>
        <v>1.4405259415109111</v>
      </c>
      <c r="G140" s="105">
        <f>IF(TrRoad_act!G109=0,"",TrRoad_ene!G85/TrRoad_tech!G113)</f>
        <v>1.395732654289898</v>
      </c>
      <c r="H140" s="105">
        <f>IF(TrRoad_act!H109=0,"",TrRoad_ene!H85/TrRoad_tech!H113)</f>
        <v>1.499888679080061</v>
      </c>
      <c r="I140" s="105">
        <f>IF(TrRoad_act!I109=0,"",TrRoad_ene!I85/TrRoad_tech!I113)</f>
        <v>1.6680979464335515</v>
      </c>
      <c r="J140" s="105">
        <f>IF(TrRoad_act!J109=0,"",TrRoad_ene!J85/TrRoad_tech!J113)</f>
        <v>1.5709120019211775</v>
      </c>
      <c r="K140" s="105">
        <f>IF(TrRoad_act!K109=0,"",TrRoad_ene!K85/TrRoad_tech!K113)</f>
        <v>1.7665035868389038</v>
      </c>
      <c r="L140" s="105">
        <f>IF(TrRoad_act!L109=0,"",TrRoad_ene!L85/TrRoad_tech!L113)</f>
        <v>1.6410394868355194</v>
      </c>
      <c r="M140" s="105">
        <f>IF(TrRoad_act!M109=0,"",TrRoad_ene!M85/TrRoad_tech!M113)</f>
        <v>1.3758608633630005</v>
      </c>
      <c r="N140" s="105">
        <f>IF(TrRoad_act!N109=0,"",TrRoad_ene!N85/TrRoad_tech!N113)</f>
        <v>1.4008309503143823</v>
      </c>
      <c r="O140" s="105">
        <f>IF(TrRoad_act!O109=0,"",TrRoad_ene!O85/TrRoad_tech!O113)</f>
        <v>1.4964980626792226</v>
      </c>
      <c r="P140" s="105">
        <f>IF(TrRoad_act!P109=0,"",TrRoad_ene!P85/TrRoad_tech!P113)</f>
        <v>1.6807492712632535</v>
      </c>
      <c r="Q140" s="105">
        <f>IF(TrRoad_act!Q109=0,"",TrRoad_ene!Q85/TrRoad_tech!Q113)</f>
        <v>1.7086946302151411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3.2103998665745164</v>
      </c>
      <c r="C144" s="22">
        <v>3.1759598111719431</v>
      </c>
      <c r="D144" s="22">
        <v>3.1381262287781548</v>
      </c>
      <c r="E144" s="22">
        <v>3.1759598111719436</v>
      </c>
      <c r="F144" s="22">
        <v>3.1759598111719436</v>
      </c>
      <c r="G144" s="22">
        <v>3.1759598111719436</v>
      </c>
      <c r="H144" s="22">
        <v>3.0872778940409011</v>
      </c>
      <c r="I144" s="22">
        <v>3.1093348725764809</v>
      </c>
      <c r="J144" s="22">
        <v>3.0556490191596932</v>
      </c>
      <c r="K144" s="22">
        <v>2.9026500119592087</v>
      </c>
      <c r="L144" s="22">
        <v>2.7124227596832355</v>
      </c>
      <c r="M144" s="22">
        <v>2.6056874444878595</v>
      </c>
      <c r="N144" s="22">
        <v>2.562939946376658</v>
      </c>
      <c r="O144" s="22">
        <v>2.4764349013947644</v>
      </c>
      <c r="P144" s="22">
        <v>2.443345512705954</v>
      </c>
      <c r="Q144" s="22">
        <v>2.398222925484919</v>
      </c>
    </row>
    <row r="145" spans="1:17" ht="11.45" customHeight="1" x14ac:dyDescent="0.25">
      <c r="A145" s="19" t="s">
        <v>29</v>
      </c>
      <c r="B145" s="21">
        <v>5.6470577497449383</v>
      </c>
      <c r="C145" s="21">
        <v>5.5919538471748336</v>
      </c>
      <c r="D145" s="21">
        <v>5.5195553576639442</v>
      </c>
      <c r="E145" s="21">
        <v>5.5752614093528789</v>
      </c>
      <c r="F145" s="21">
        <v>5.6081341288827504</v>
      </c>
      <c r="G145" s="21">
        <v>5.5617109827729667</v>
      </c>
      <c r="H145" s="21">
        <v>5.4630784670881161</v>
      </c>
      <c r="I145" s="21">
        <v>5.4678609352572156</v>
      </c>
      <c r="J145" s="21">
        <v>5.1978422710283851</v>
      </c>
      <c r="K145" s="21">
        <v>4.6722505085785135</v>
      </c>
      <c r="L145" s="21">
        <v>4.405176713517446</v>
      </c>
      <c r="M145" s="21">
        <v>4.206213326518049</v>
      </c>
      <c r="N145" s="21">
        <v>4.0918598305659479</v>
      </c>
      <c r="O145" s="21">
        <v>3.9656915006117042</v>
      </c>
      <c r="P145" s="21">
        <v>3.8491971378219647</v>
      </c>
      <c r="Q145" s="21">
        <v>3.7657274171745989</v>
      </c>
    </row>
    <row r="146" spans="1:17" ht="11.45" customHeight="1" x14ac:dyDescent="0.25">
      <c r="A146" s="62" t="s">
        <v>59</v>
      </c>
      <c r="B146" s="70">
        <v>5.7326272939611798</v>
      </c>
      <c r="C146" s="70">
        <v>5.6588691614642332</v>
      </c>
      <c r="D146" s="70">
        <v>5.5780281734433173</v>
      </c>
      <c r="E146" s="70">
        <v>5.6588691614642341</v>
      </c>
      <c r="F146" s="70">
        <v>5.6588691614642341</v>
      </c>
      <c r="G146" s="70">
        <v>5.6588691614642341</v>
      </c>
      <c r="H146" s="70">
        <v>5.4693778855432038</v>
      </c>
      <c r="I146" s="70">
        <v>5.5165081815593986</v>
      </c>
      <c r="J146" s="70">
        <v>5.4017948195577166</v>
      </c>
      <c r="K146" s="70">
        <v>5.0748738640011251</v>
      </c>
      <c r="L146" s="70">
        <v>4.6684053762319859</v>
      </c>
      <c r="M146" s="70">
        <v>4.4215844886996942</v>
      </c>
      <c r="N146" s="70">
        <v>4.3291203697687406</v>
      </c>
      <c r="O146" s="70">
        <v>4.1641153993221112</v>
      </c>
      <c r="P146" s="70">
        <v>4.0972011546394835</v>
      </c>
      <c r="Q146" s="70">
        <v>4.003766335813677</v>
      </c>
    </row>
    <row r="147" spans="1:17" ht="11.45" customHeight="1" x14ac:dyDescent="0.25">
      <c r="A147" s="62" t="s">
        <v>58</v>
      </c>
      <c r="B147" s="70">
        <v>5.1317805972206134</v>
      </c>
      <c r="C147" s="70">
        <v>5.1890075311330133</v>
      </c>
      <c r="D147" s="70">
        <v>5.2533417865649676</v>
      </c>
      <c r="E147" s="70">
        <v>5.2206654167215607</v>
      </c>
      <c r="F147" s="70">
        <v>5.4091698775584609</v>
      </c>
      <c r="G147" s="70">
        <v>5.3696187389947543</v>
      </c>
      <c r="H147" s="70">
        <v>5.4436285948478726</v>
      </c>
      <c r="I147" s="70">
        <v>5.3697036126826587</v>
      </c>
      <c r="J147" s="70">
        <v>4.9845468169699823</v>
      </c>
      <c r="K147" s="70">
        <v>4.486508016343719</v>
      </c>
      <c r="L147" s="70">
        <v>4.2572641853124731</v>
      </c>
      <c r="M147" s="70">
        <v>4.1396764139111388</v>
      </c>
      <c r="N147" s="70">
        <v>4.0422971482223478</v>
      </c>
      <c r="O147" s="70">
        <v>3.9015622717519314</v>
      </c>
      <c r="P147" s="70">
        <v>3.7671780305288891</v>
      </c>
      <c r="Q147" s="70">
        <v>3.680913228358337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5.489726914011154</v>
      </c>
      <c r="K148" s="70">
        <v>4.9412122529166798</v>
      </c>
      <c r="L148" s="70">
        <v>4.7271343338399783</v>
      </c>
      <c r="M148" s="70">
        <v>4.7792859773615008</v>
      </c>
      <c r="N148" s="70">
        <v>4.6799688473509269</v>
      </c>
      <c r="O148" s="70">
        <v>4.5623253645681707</v>
      </c>
      <c r="P148" s="70">
        <v>4.3151239644270252</v>
      </c>
      <c r="Q148" s="70">
        <v>4.5412556392488748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4.1864155352548398</v>
      </c>
      <c r="Q149" s="70">
        <v>0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2.4121825617463717</v>
      </c>
      <c r="Q150" s="70">
        <v>2.5902295993276727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2.247597643587333</v>
      </c>
      <c r="M151" s="70">
        <v>2.2251216671514595</v>
      </c>
      <c r="N151" s="70">
        <v>2.2028704504799448</v>
      </c>
      <c r="O151" s="70">
        <v>2.1808417459751452</v>
      </c>
      <c r="P151" s="70">
        <v>2.159033328515394</v>
      </c>
      <c r="Q151" s="70">
        <v>2.1374429952302401</v>
      </c>
    </row>
    <row r="152" spans="1:17" ht="11.45" customHeight="1" x14ac:dyDescent="0.25">
      <c r="A152" s="19" t="s">
        <v>28</v>
      </c>
      <c r="B152" s="21">
        <v>47.350183288097035</v>
      </c>
      <c r="C152" s="21">
        <v>47.19631012048341</v>
      </c>
      <c r="D152" s="21">
        <v>47.035688821925802</v>
      </c>
      <c r="E152" s="21">
        <v>47.204275520212278</v>
      </c>
      <c r="F152" s="21">
        <v>47.204275520212278</v>
      </c>
      <c r="G152" s="21">
        <v>47.204275520212278</v>
      </c>
      <c r="H152" s="21">
        <v>46.798928293360134</v>
      </c>
      <c r="I152" s="21">
        <v>46.869485481776849</v>
      </c>
      <c r="J152" s="21">
        <v>46.637334020531966</v>
      </c>
      <c r="K152" s="21">
        <v>45.912017116167554</v>
      </c>
      <c r="L152" s="21">
        <v>44.933940588500022</v>
      </c>
      <c r="M152" s="21">
        <v>44.364275492360761</v>
      </c>
      <c r="N152" s="21">
        <v>44.132549526455513</v>
      </c>
      <c r="O152" s="21">
        <v>43.64818249400205</v>
      </c>
      <c r="P152" s="21">
        <v>43.460515516609632</v>
      </c>
      <c r="Q152" s="21">
        <v>43.199999999908329</v>
      </c>
    </row>
    <row r="153" spans="1:17" ht="11.45" customHeight="1" x14ac:dyDescent="0.25">
      <c r="A153" s="62" t="s">
        <v>59</v>
      </c>
      <c r="B153" s="20">
        <v>14.331568234902953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13.791270453898496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47.36001309571342</v>
      </c>
      <c r="C154" s="20">
        <v>47.206107984324078</v>
      </c>
      <c r="D154" s="20">
        <v>47.035688821925802</v>
      </c>
      <c r="E154" s="20">
        <v>47.204275520212278</v>
      </c>
      <c r="F154" s="20">
        <v>47.204275520212278</v>
      </c>
      <c r="G154" s="20">
        <v>47.204275520212278</v>
      </c>
      <c r="H154" s="20">
        <v>46.798928293360134</v>
      </c>
      <c r="I154" s="20">
        <v>46.899098924057853</v>
      </c>
      <c r="J154" s="20">
        <v>46.651424681231354</v>
      </c>
      <c r="K154" s="20">
        <v>45.912017116167554</v>
      </c>
      <c r="L154" s="20">
        <v>44.933940588500022</v>
      </c>
      <c r="M154" s="20">
        <v>44.364275492360761</v>
      </c>
      <c r="N154" s="20">
        <v>44.132549526455513</v>
      </c>
      <c r="O154" s="20">
        <v>43.64818249400205</v>
      </c>
      <c r="P154" s="20">
        <v>43.460515516609632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39.338423320270067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30.433074216232733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7.2181022373247323</v>
      </c>
      <c r="C159" s="22">
        <v>7.2988232995254956</v>
      </c>
      <c r="D159" s="22">
        <v>7.3830694958458842</v>
      </c>
      <c r="E159" s="22">
        <v>7.346081566808925</v>
      </c>
      <c r="F159" s="22">
        <v>7.597883714506116</v>
      </c>
      <c r="G159" s="22">
        <v>7.5515555108403678</v>
      </c>
      <c r="H159" s="22">
        <v>7.6549940855605021</v>
      </c>
      <c r="I159" s="22">
        <v>7.5647855199318608</v>
      </c>
      <c r="J159" s="22">
        <v>7.0529467502710022</v>
      </c>
      <c r="K159" s="22">
        <v>6.4110718597057756</v>
      </c>
      <c r="L159" s="22">
        <v>6.1065840843358634</v>
      </c>
      <c r="M159" s="22">
        <v>5.9478136221113802</v>
      </c>
      <c r="N159" s="22">
        <v>6.3281272288652</v>
      </c>
      <c r="O159" s="22">
        <v>5.6822934673407426</v>
      </c>
      <c r="P159" s="22">
        <v>5.4874092378851271</v>
      </c>
      <c r="Q159" s="22">
        <v>5.458881632685781</v>
      </c>
    </row>
    <row r="160" spans="1:17" ht="11.45" customHeight="1" x14ac:dyDescent="0.25">
      <c r="A160" s="62" t="s">
        <v>59</v>
      </c>
      <c r="B160" s="70">
        <v>6.31048469321623</v>
      </c>
      <c r="C160" s="70">
        <v>6.229291630724183</v>
      </c>
      <c r="D160" s="70">
        <v>6.1403017502852677</v>
      </c>
      <c r="E160" s="70">
        <v>6.2292916307241848</v>
      </c>
      <c r="F160" s="70">
        <v>6.2292916307241848</v>
      </c>
      <c r="G160" s="70">
        <v>6.2292916307241848</v>
      </c>
      <c r="H160" s="70">
        <v>6.0206993509753639</v>
      </c>
      <c r="I160" s="70">
        <v>6.0725804512712527</v>
      </c>
      <c r="J160" s="70">
        <v>5.9463038109284296</v>
      </c>
      <c r="K160" s="70">
        <v>5.5864287344334489</v>
      </c>
      <c r="L160" s="70">
        <v>5.1389876155865748</v>
      </c>
      <c r="M160" s="70">
        <v>4.8879312170942715</v>
      </c>
      <c r="N160" s="70">
        <v>5.611010738040509</v>
      </c>
      <c r="O160" s="70">
        <v>4.5839111473963863</v>
      </c>
      <c r="P160" s="70">
        <v>5.1698246023267513</v>
      </c>
      <c r="Q160" s="70">
        <v>4.5149801526986968</v>
      </c>
    </row>
    <row r="161" spans="1:17" ht="11.45" customHeight="1" x14ac:dyDescent="0.25">
      <c r="A161" s="62" t="s">
        <v>58</v>
      </c>
      <c r="B161" s="70">
        <v>7.2431867618749424</v>
      </c>
      <c r="C161" s="70">
        <v>7.3239589933225382</v>
      </c>
      <c r="D161" s="70">
        <v>7.4147627637589029</v>
      </c>
      <c r="E161" s="70">
        <v>7.3686421151863435</v>
      </c>
      <c r="F161" s="70">
        <v>7.6347043501984375</v>
      </c>
      <c r="G161" s="70">
        <v>7.5788803963417815</v>
      </c>
      <c r="H161" s="70">
        <v>7.6833406705113205</v>
      </c>
      <c r="I161" s="70">
        <v>7.5790001902341775</v>
      </c>
      <c r="J161" s="70">
        <v>7.0353755065399497</v>
      </c>
      <c r="K161" s="70">
        <v>6.3324249459586976</v>
      </c>
      <c r="L161" s="70">
        <v>6.0088616425963988</v>
      </c>
      <c r="M161" s="70">
        <v>5.8428938711695437</v>
      </c>
      <c r="N161" s="70">
        <v>5.7054491393156512</v>
      </c>
      <c r="O161" s="70">
        <v>5.6840407611428541</v>
      </c>
      <c r="P161" s="70">
        <v>5.4891468445604445</v>
      </c>
      <c r="Q161" s="70">
        <v>5.4628552115275344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5.904906477636982</v>
      </c>
      <c r="P162" s="70">
        <v>5.904906477636982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3.3376825007271895</v>
      </c>
      <c r="N164" s="70">
        <v>3.3043056757199172</v>
      </c>
      <c r="O164" s="70">
        <v>3.2712626189627181</v>
      </c>
      <c r="P164" s="70">
        <v>3.2385499927730912</v>
      </c>
      <c r="Q164" s="70">
        <v>3.2061644928453603</v>
      </c>
    </row>
    <row r="165" spans="1:17" ht="11.45" customHeight="1" x14ac:dyDescent="0.25">
      <c r="A165" s="19" t="s">
        <v>24</v>
      </c>
      <c r="B165" s="21">
        <v>31.116042584243644</v>
      </c>
      <c r="C165" s="21">
        <v>31.068003404837413</v>
      </c>
      <c r="D165" s="21">
        <v>31.260847387043277</v>
      </c>
      <c r="E165" s="21">
        <v>31.000370128161837</v>
      </c>
      <c r="F165" s="21">
        <v>31.105459891381578</v>
      </c>
      <c r="G165" s="21">
        <v>30.675053127554502</v>
      </c>
      <c r="H165" s="21">
        <v>30.504652080035051</v>
      </c>
      <c r="I165" s="21">
        <v>30.436001296384031</v>
      </c>
      <c r="J165" s="21">
        <v>30.147829424640822</v>
      </c>
      <c r="K165" s="21">
        <v>30.380987362879619</v>
      </c>
      <c r="L165" s="21">
        <v>30.979297012233616</v>
      </c>
      <c r="M165" s="21">
        <v>30.970061476008134</v>
      </c>
      <c r="N165" s="21">
        <v>29.913907903335939</v>
      </c>
      <c r="O165" s="21">
        <v>29.84981495673205</v>
      </c>
      <c r="P165" s="21">
        <v>29.474424905963389</v>
      </c>
      <c r="Q165" s="21">
        <v>29.371639417203401</v>
      </c>
    </row>
    <row r="166" spans="1:17" ht="11.45" customHeight="1" x14ac:dyDescent="0.25">
      <c r="A166" s="17" t="s">
        <v>23</v>
      </c>
      <c r="B166" s="20">
        <v>30.665900919372127</v>
      </c>
      <c r="C166" s="20">
        <v>30.618556700969961</v>
      </c>
      <c r="D166" s="20">
        <v>30.566037735782086</v>
      </c>
      <c r="E166" s="20">
        <v>30.500641848466024</v>
      </c>
      <c r="F166" s="20">
        <v>30.422535211203162</v>
      </c>
      <c r="G166" s="20">
        <v>30.331914893552167</v>
      </c>
      <c r="H166" s="20">
        <v>30.22900763352871</v>
      </c>
      <c r="I166" s="20">
        <v>30.114068441000043</v>
      </c>
      <c r="J166" s="20">
        <v>29.987379049162072</v>
      </c>
      <c r="K166" s="20">
        <v>29.849246231094256</v>
      </c>
      <c r="L166" s="20">
        <v>29.699999999934164</v>
      </c>
      <c r="M166" s="20">
        <v>29.539991711502395</v>
      </c>
      <c r="N166" s="20">
        <v>29.369592088937981</v>
      </c>
      <c r="O166" s="20">
        <v>29.189189189133387</v>
      </c>
      <c r="P166" s="20">
        <v>28.999186330292559</v>
      </c>
      <c r="Q166" s="20">
        <v>28.799999999938883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104.17438165001981</v>
      </c>
      <c r="C171" s="78">
        <v>102.56130006036562</v>
      </c>
      <c r="D171" s="78">
        <v>100.27032474237919</v>
      </c>
      <c r="E171" s="78">
        <v>99.685017597493527</v>
      </c>
      <c r="F171" s="78">
        <v>98.824043181525212</v>
      </c>
      <c r="G171" s="78">
        <v>97.909018425724312</v>
      </c>
      <c r="H171" s="78">
        <v>97.052129199815596</v>
      </c>
      <c r="I171" s="78">
        <v>96.808946337660302</v>
      </c>
      <c r="J171" s="78">
        <v>96.309882821005047</v>
      </c>
      <c r="K171" s="78">
        <v>95.753550136345154</v>
      </c>
      <c r="L171" s="78">
        <v>94.731238806804001</v>
      </c>
      <c r="M171" s="78">
        <v>93.714944409295668</v>
      </c>
      <c r="N171" s="78">
        <v>92.768523311892409</v>
      </c>
      <c r="O171" s="78">
        <v>91.169502716303896</v>
      </c>
      <c r="P171" s="78">
        <v>89.911269220519102</v>
      </c>
      <c r="Q171" s="78">
        <v>88.792217395595188</v>
      </c>
    </row>
    <row r="172" spans="1:17" ht="11.45" customHeight="1" x14ac:dyDescent="0.25">
      <c r="A172" s="19" t="s">
        <v>29</v>
      </c>
      <c r="B172" s="76">
        <v>189.51488069790275</v>
      </c>
      <c r="C172" s="76">
        <v>182.84693269417343</v>
      </c>
      <c r="D172" s="76">
        <v>180.79611337972088</v>
      </c>
      <c r="E172" s="76">
        <v>178.82057208203904</v>
      </c>
      <c r="F172" s="76">
        <v>176.98684990371552</v>
      </c>
      <c r="G172" s="76">
        <v>175.85985418096399</v>
      </c>
      <c r="H172" s="76">
        <v>173.28542382339955</v>
      </c>
      <c r="I172" s="76">
        <v>171.65296016534393</v>
      </c>
      <c r="J172" s="76">
        <v>171.09076746573459</v>
      </c>
      <c r="K172" s="76">
        <v>171.33212633214498</v>
      </c>
      <c r="L172" s="76">
        <v>167.75245719256517</v>
      </c>
      <c r="M172" s="76">
        <v>166.3047103680741</v>
      </c>
      <c r="N172" s="76">
        <v>164.05492134812587</v>
      </c>
      <c r="O172" s="76">
        <v>160.84043911380917</v>
      </c>
      <c r="P172" s="76">
        <v>157.36700770847972</v>
      </c>
      <c r="Q172" s="76">
        <v>153.39801853458326</v>
      </c>
    </row>
    <row r="173" spans="1:17" ht="11.45" customHeight="1" x14ac:dyDescent="0.25">
      <c r="A173" s="62" t="s">
        <v>59</v>
      </c>
      <c r="B173" s="77">
        <v>189.88473587965106</v>
      </c>
      <c r="C173" s="77">
        <v>183.6518139957829</v>
      </c>
      <c r="D173" s="77">
        <v>181.62016389689427</v>
      </c>
      <c r="E173" s="77">
        <v>180.05340850055566</v>
      </c>
      <c r="F173" s="77">
        <v>178.39906302810564</v>
      </c>
      <c r="G173" s="77">
        <v>176.41153072036221</v>
      </c>
      <c r="H173" s="77">
        <v>174.92180170567616</v>
      </c>
      <c r="I173" s="77">
        <v>172.74070906542224</v>
      </c>
      <c r="J173" s="77">
        <v>171.43814769045269</v>
      </c>
      <c r="K173" s="77">
        <v>170.39164957947872</v>
      </c>
      <c r="L173" s="77">
        <v>168.57596013273218</v>
      </c>
      <c r="M173" s="77">
        <v>167.02534253150117</v>
      </c>
      <c r="N173" s="77">
        <v>165.58936139936662</v>
      </c>
      <c r="O173" s="77">
        <v>164.4299754748744</v>
      </c>
      <c r="P173" s="77">
        <v>162.58660339833258</v>
      </c>
      <c r="Q173" s="77">
        <v>160.69430170182673</v>
      </c>
    </row>
    <row r="174" spans="1:17" ht="11.45" customHeight="1" x14ac:dyDescent="0.25">
      <c r="A174" s="62" t="s">
        <v>58</v>
      </c>
      <c r="B174" s="77">
        <v>186.17856409511546</v>
      </c>
      <c r="C174" s="77">
        <v>179.07957866967013</v>
      </c>
      <c r="D174" s="77">
        <v>176.35143637850871</v>
      </c>
      <c r="E174" s="77">
        <v>173.80795416131343</v>
      </c>
      <c r="F174" s="77">
        <v>171.99379836464661</v>
      </c>
      <c r="G174" s="77">
        <v>170.66204413945923</v>
      </c>
      <c r="H174" s="77">
        <v>170.36404036507335</v>
      </c>
      <c r="I174" s="77">
        <v>166.61905854892564</v>
      </c>
      <c r="J174" s="77">
        <v>164.54066257751674</v>
      </c>
      <c r="K174" s="77">
        <v>162.90057178010241</v>
      </c>
      <c r="L174" s="77">
        <v>159.5390330840701</v>
      </c>
      <c r="M174" s="77">
        <v>156.79893826692887</v>
      </c>
      <c r="N174" s="77">
        <v>154.56624441191903</v>
      </c>
      <c r="O174" s="77">
        <v>152.28551456863008</v>
      </c>
      <c r="P174" s="77">
        <v>149.07426884796539</v>
      </c>
      <c r="Q174" s="77">
        <v>145.53288769378179</v>
      </c>
    </row>
    <row r="175" spans="1:17" ht="11.45" customHeight="1" x14ac:dyDescent="0.25">
      <c r="A175" s="62" t="s">
        <v>57</v>
      </c>
      <c r="B175" s="77">
        <v>174.6087041913124</v>
      </c>
      <c r="C175" s="77">
        <v>175.04522595179068</v>
      </c>
      <c r="D175" s="77">
        <v>175.48283901667014</v>
      </c>
      <c r="E175" s="77">
        <v>175.92154611421179</v>
      </c>
      <c r="F175" s="77">
        <v>176.36134997949731</v>
      </c>
      <c r="G175" s="77">
        <v>176.80225335444609</v>
      </c>
      <c r="H175" s="77">
        <v>177.24425898783221</v>
      </c>
      <c r="I175" s="77">
        <v>177.68736963530174</v>
      </c>
      <c r="J175" s="77">
        <v>177.07444867097396</v>
      </c>
      <c r="K175" s="77">
        <v>176.37910527663763</v>
      </c>
      <c r="L175" s="77">
        <v>175.68789319418894</v>
      </c>
      <c r="M175" s="77">
        <v>175.10198984746188</v>
      </c>
      <c r="N175" s="77">
        <v>174.43827997809572</v>
      </c>
      <c r="O175" s="77">
        <v>173.30546249646312</v>
      </c>
      <c r="P175" s="77">
        <v>150.45118743978577</v>
      </c>
      <c r="Q175" s="77">
        <v>148.33586461315272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 t="s">
        <v>183</v>
      </c>
      <c r="I176" s="77" t="s">
        <v>183</v>
      </c>
      <c r="J176" s="77" t="s">
        <v>183</v>
      </c>
      <c r="K176" s="77" t="s">
        <v>183</v>
      </c>
      <c r="L176" s="77" t="s">
        <v>183</v>
      </c>
      <c r="M176" s="77" t="s">
        <v>183</v>
      </c>
      <c r="N176" s="77" t="s">
        <v>183</v>
      </c>
      <c r="O176" s="77" t="s">
        <v>183</v>
      </c>
      <c r="P176" s="77">
        <v>98.33031039845784</v>
      </c>
      <c r="Q176" s="77">
        <v>98.576136174453978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 t="s">
        <v>183</v>
      </c>
      <c r="P177" s="77">
        <v>45.835280385728474</v>
      </c>
      <c r="Q177" s="77">
        <v>48.255845461544617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1737.3605892606527</v>
      </c>
      <c r="C179" s="76">
        <v>1673.9497586140587</v>
      </c>
      <c r="D179" s="76">
        <v>1657.0213130279433</v>
      </c>
      <c r="E179" s="76">
        <v>1633.6308286436652</v>
      </c>
      <c r="F179" s="76">
        <v>1613.7434239797665</v>
      </c>
      <c r="G179" s="76">
        <v>1593.7107242408547</v>
      </c>
      <c r="H179" s="76">
        <v>1569.6904061607261</v>
      </c>
      <c r="I179" s="76">
        <v>1548.4487849464815</v>
      </c>
      <c r="J179" s="76">
        <v>1527.2858152310885</v>
      </c>
      <c r="K179" s="76">
        <v>1513.7267112013196</v>
      </c>
      <c r="L179" s="76">
        <v>1499.0292024686266</v>
      </c>
      <c r="M179" s="76">
        <v>1478.9907466419634</v>
      </c>
      <c r="N179" s="76">
        <v>1474.1870018208454</v>
      </c>
      <c r="O179" s="76">
        <v>1457.6965284278876</v>
      </c>
      <c r="P179" s="76">
        <v>1449.1521832351832</v>
      </c>
      <c r="Q179" s="76">
        <v>1438.4232744987141</v>
      </c>
    </row>
    <row r="180" spans="1:17" ht="11.45" customHeight="1" x14ac:dyDescent="0.25">
      <c r="A180" s="62" t="s">
        <v>59</v>
      </c>
      <c r="B180" s="75">
        <v>492.31782723929877</v>
      </c>
      <c r="C180" s="75">
        <v>493.04740983209064</v>
      </c>
      <c r="D180" s="75">
        <v>494.22942037053093</v>
      </c>
      <c r="E180" s="75">
        <v>495.40289488598461</v>
      </c>
      <c r="F180" s="75">
        <v>496.55711629191205</v>
      </c>
      <c r="G180" s="75">
        <v>497.695822308152</v>
      </c>
      <c r="H180" s="75">
        <v>498.81337581165127</v>
      </c>
      <c r="I180" s="75">
        <v>498.48145816179135</v>
      </c>
      <c r="J180" s="75">
        <v>499.21448694815211</v>
      </c>
      <c r="K180" s="75">
        <v>499.84132412590355</v>
      </c>
      <c r="L180" s="75">
        <v>500.14881537991425</v>
      </c>
      <c r="M180" s="75">
        <v>500.20489323808556</v>
      </c>
      <c r="N180" s="75">
        <v>499.75302309100323</v>
      </c>
      <c r="O180" s="75">
        <v>501.00240564873064</v>
      </c>
      <c r="P180" s="75">
        <v>502.25491166285241</v>
      </c>
      <c r="Q180" s="75">
        <v>502.42543367622915</v>
      </c>
    </row>
    <row r="181" spans="1:17" ht="11.45" customHeight="1" x14ac:dyDescent="0.25">
      <c r="A181" s="62" t="s">
        <v>58</v>
      </c>
      <c r="B181" s="75">
        <v>1762.6620202024328</v>
      </c>
      <c r="C181" s="75">
        <v>1695.3856669923516</v>
      </c>
      <c r="D181" s="75">
        <v>1675.8487583030142</v>
      </c>
      <c r="E181" s="75">
        <v>1649.5549303021103</v>
      </c>
      <c r="F181" s="75">
        <v>1627.1935957596127</v>
      </c>
      <c r="G181" s="75">
        <v>1604.9478514093521</v>
      </c>
      <c r="H181" s="75">
        <v>1578.6944804269631</v>
      </c>
      <c r="I181" s="75">
        <v>1555.6720596477639</v>
      </c>
      <c r="J181" s="75">
        <v>1533.7869974253199</v>
      </c>
      <c r="K181" s="75">
        <v>1518.4669596008503</v>
      </c>
      <c r="L181" s="75">
        <v>1502.9082323872599</v>
      </c>
      <c r="M181" s="75">
        <v>1482.0342084090585</v>
      </c>
      <c r="N181" s="75">
        <v>1476.538704346902</v>
      </c>
      <c r="O181" s="75">
        <v>1459.9499713923371</v>
      </c>
      <c r="P181" s="75">
        <v>1451.3261190375488</v>
      </c>
      <c r="Q181" s="75">
        <v>1440.226473600386</v>
      </c>
    </row>
    <row r="182" spans="1:17" ht="11.45" customHeight="1" x14ac:dyDescent="0.25">
      <c r="A182" s="62" t="s">
        <v>57</v>
      </c>
      <c r="B182" s="75" t="s">
        <v>183</v>
      </c>
      <c r="C182" s="75">
        <v>1039.2703188786054</v>
      </c>
      <c r="D182" s="75">
        <v>1041.8684946758019</v>
      </c>
      <c r="E182" s="75">
        <v>1044.4731659124916</v>
      </c>
      <c r="F182" s="75">
        <v>1047.0843488272728</v>
      </c>
      <c r="G182" s="75">
        <v>1049.7020596993409</v>
      </c>
      <c r="H182" s="75">
        <v>1052.3263148485892</v>
      </c>
      <c r="I182" s="75">
        <v>1054.9571306357107</v>
      </c>
      <c r="J182" s="75">
        <v>1057.5945234623</v>
      </c>
      <c r="K182" s="75">
        <v>1060.2385097709555</v>
      </c>
      <c r="L182" s="75">
        <v>1062.889106045383</v>
      </c>
      <c r="M182" s="75">
        <v>1065.5463288104966</v>
      </c>
      <c r="N182" s="75">
        <v>1068.2101946325226</v>
      </c>
      <c r="O182" s="75">
        <v>1070.8807201191037</v>
      </c>
      <c r="P182" s="75">
        <v>1073.5579219194015</v>
      </c>
      <c r="Q182" s="75">
        <v>1076.2418167242001</v>
      </c>
    </row>
    <row r="183" spans="1:17" ht="11.45" customHeight="1" x14ac:dyDescent="0.25">
      <c r="A183" s="62" t="s">
        <v>56</v>
      </c>
      <c r="B183" s="75" t="s">
        <v>183</v>
      </c>
      <c r="C183" s="75" t="s">
        <v>183</v>
      </c>
      <c r="D183" s="75" t="s">
        <v>183</v>
      </c>
      <c r="E183" s="75" t="s">
        <v>183</v>
      </c>
      <c r="F183" s="75" t="s">
        <v>183</v>
      </c>
      <c r="G183" s="75" t="s">
        <v>183</v>
      </c>
      <c r="H183" s="75" t="s">
        <v>183</v>
      </c>
      <c r="I183" s="75" t="s">
        <v>183</v>
      </c>
      <c r="J183" s="75" t="s">
        <v>183</v>
      </c>
      <c r="K183" s="75" t="s">
        <v>183</v>
      </c>
      <c r="L183" s="75" t="s">
        <v>183</v>
      </c>
      <c r="M183" s="75" t="s">
        <v>183</v>
      </c>
      <c r="N183" s="75" t="s">
        <v>183</v>
      </c>
      <c r="O183" s="75" t="s">
        <v>183</v>
      </c>
      <c r="P183" s="75" t="s">
        <v>183</v>
      </c>
      <c r="Q183" s="75" t="s">
        <v>183</v>
      </c>
    </row>
    <row r="184" spans="1:17" ht="11.45" customHeight="1" x14ac:dyDescent="0.25">
      <c r="A184" s="62" t="s">
        <v>55</v>
      </c>
      <c r="B184" s="75" t="s">
        <v>183</v>
      </c>
      <c r="C184" s="75" t="s">
        <v>183</v>
      </c>
      <c r="D184" s="75" t="s">
        <v>183</v>
      </c>
      <c r="E184" s="75" t="s">
        <v>183</v>
      </c>
      <c r="F184" s="75" t="s">
        <v>183</v>
      </c>
      <c r="G184" s="75" t="s">
        <v>183</v>
      </c>
      <c r="H184" s="75" t="s">
        <v>183</v>
      </c>
      <c r="I184" s="75" t="s">
        <v>183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262.43578399590416</v>
      </c>
      <c r="C186" s="78">
        <v>252.68253627090525</v>
      </c>
      <c r="D186" s="78">
        <v>250.10916634719533</v>
      </c>
      <c r="E186" s="78">
        <v>247.54176105449159</v>
      </c>
      <c r="F186" s="78">
        <v>246.74406744503224</v>
      </c>
      <c r="G186" s="78">
        <v>244.71120993748715</v>
      </c>
      <c r="H186" s="78">
        <v>243.55444269103552</v>
      </c>
      <c r="I186" s="78">
        <v>241.88430082811053</v>
      </c>
      <c r="J186" s="78">
        <v>238.70688470645928</v>
      </c>
      <c r="K186" s="78">
        <v>234.90842779953513</v>
      </c>
      <c r="L186" s="78">
        <v>232.77440096051276</v>
      </c>
      <c r="M186" s="78">
        <v>229.58393474559347</v>
      </c>
      <c r="N186" s="78">
        <v>208.30924082939788</v>
      </c>
      <c r="O186" s="78">
        <v>230.70659034421018</v>
      </c>
      <c r="P186" s="78">
        <v>226.34743149710687</v>
      </c>
      <c r="Q186" s="78">
        <v>219.77751812146701</v>
      </c>
    </row>
    <row r="187" spans="1:17" ht="11.45" customHeight="1" x14ac:dyDescent="0.25">
      <c r="A187" s="62" t="s">
        <v>59</v>
      </c>
      <c r="B187" s="77">
        <v>209.02540105933821</v>
      </c>
      <c r="C187" s="77">
        <v>207.37310424020836</v>
      </c>
      <c r="D187" s="77">
        <v>206.41462246465017</v>
      </c>
      <c r="E187" s="77">
        <v>205.6248553774885</v>
      </c>
      <c r="F187" s="77">
        <v>204.7663601739504</v>
      </c>
      <c r="G187" s="77">
        <v>203.7067197869363</v>
      </c>
      <c r="H187" s="77">
        <v>201.61969521641393</v>
      </c>
      <c r="I187" s="77">
        <v>199.49099051839502</v>
      </c>
      <c r="J187" s="77">
        <v>197.93707939047297</v>
      </c>
      <c r="K187" s="77">
        <v>195.98240867651137</v>
      </c>
      <c r="L187" s="77">
        <v>194.73592205128423</v>
      </c>
      <c r="M187" s="77">
        <v>195.01907254703795</v>
      </c>
      <c r="N187" s="77">
        <v>194.57949158305351</v>
      </c>
      <c r="O187" s="77">
        <v>193.74430913353049</v>
      </c>
      <c r="P187" s="77">
        <v>192.02062313052127</v>
      </c>
      <c r="Q187" s="77">
        <v>190.1233738478802</v>
      </c>
    </row>
    <row r="188" spans="1:17" ht="11.45" customHeight="1" x14ac:dyDescent="0.25">
      <c r="A188" s="62" t="s">
        <v>58</v>
      </c>
      <c r="B188" s="77">
        <v>262.77937749891157</v>
      </c>
      <c r="C188" s="77">
        <v>252.77429584347243</v>
      </c>
      <c r="D188" s="77">
        <v>250.10364504284738</v>
      </c>
      <c r="E188" s="77">
        <v>247.5474344716591</v>
      </c>
      <c r="F188" s="77">
        <v>246.26146606672802</v>
      </c>
      <c r="G188" s="77">
        <v>244.35221902523287</v>
      </c>
      <c r="H188" s="77">
        <v>243.09538453671797</v>
      </c>
      <c r="I188" s="77">
        <v>241.73442648053538</v>
      </c>
      <c r="J188" s="77">
        <v>239.60974092785872</v>
      </c>
      <c r="K188" s="77">
        <v>238.32395659941881</v>
      </c>
      <c r="L188" s="77">
        <v>236.90099296444572</v>
      </c>
      <c r="M188" s="77">
        <v>234.78735588534434</v>
      </c>
      <c r="N188" s="77">
        <v>233.03475531616056</v>
      </c>
      <c r="O188" s="77">
        <v>230.89422531801779</v>
      </c>
      <c r="P188" s="77">
        <v>226.54468764540857</v>
      </c>
      <c r="Q188" s="77">
        <v>219.92380515394746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 t="s">
        <v>183</v>
      </c>
      <c r="F189" s="77" t="s">
        <v>183</v>
      </c>
      <c r="G189" s="77" t="s">
        <v>183</v>
      </c>
      <c r="H189" s="77" t="s">
        <v>183</v>
      </c>
      <c r="I189" s="77" t="s">
        <v>183</v>
      </c>
      <c r="J189" s="77" t="s">
        <v>183</v>
      </c>
      <c r="K189" s="77" t="s">
        <v>183</v>
      </c>
      <c r="L189" s="77" t="s">
        <v>183</v>
      </c>
      <c r="M189" s="77" t="s">
        <v>183</v>
      </c>
      <c r="N189" s="77" t="s">
        <v>183</v>
      </c>
      <c r="O189" s="77">
        <v>156</v>
      </c>
      <c r="P189" s="77">
        <v>156.19499999999999</v>
      </c>
      <c r="Q189" s="77">
        <v>156.58548749999997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 t="s">
        <v>183</v>
      </c>
      <c r="L190" s="77" t="s">
        <v>183</v>
      </c>
      <c r="M190" s="77" t="s">
        <v>183</v>
      </c>
      <c r="N190" s="77" t="s">
        <v>183</v>
      </c>
      <c r="O190" s="77" t="s">
        <v>183</v>
      </c>
      <c r="P190" s="77" t="s">
        <v>183</v>
      </c>
      <c r="Q190" s="77" t="s">
        <v>183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 t="s">
        <v>183</v>
      </c>
      <c r="H191" s="77" t="s">
        <v>183</v>
      </c>
      <c r="I191" s="77" t="s">
        <v>183</v>
      </c>
      <c r="J191" s="77" t="s">
        <v>183</v>
      </c>
      <c r="K191" s="77" t="s">
        <v>183</v>
      </c>
      <c r="L191" s="77" t="s">
        <v>183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1005.5418488976175</v>
      </c>
      <c r="C192" s="76">
        <v>997.0142099709052</v>
      </c>
      <c r="D192" s="76">
        <v>995.63799513997924</v>
      </c>
      <c r="E192" s="76">
        <v>993.54367505452853</v>
      </c>
      <c r="F192" s="76">
        <v>991.98551635876402</v>
      </c>
      <c r="G192" s="76">
        <v>989.25373505976609</v>
      </c>
      <c r="H192" s="76">
        <v>985.66640966887155</v>
      </c>
      <c r="I192" s="76">
        <v>982.21413959968038</v>
      </c>
      <c r="J192" s="76">
        <v>969.47777885418361</v>
      </c>
      <c r="K192" s="76">
        <v>963.59781931524401</v>
      </c>
      <c r="L192" s="76">
        <v>960.93029067217401</v>
      </c>
      <c r="M192" s="76">
        <v>958.31718732198522</v>
      </c>
      <c r="N192" s="76">
        <v>957.29241960076422</v>
      </c>
      <c r="O192" s="76">
        <v>956.20787142037773</v>
      </c>
      <c r="P192" s="76">
        <v>954.84938388739158</v>
      </c>
      <c r="Q192" s="76">
        <v>952.01747922509651</v>
      </c>
    </row>
    <row r="193" spans="1:17" ht="11.45" customHeight="1" x14ac:dyDescent="0.25">
      <c r="A193" s="17" t="s">
        <v>23</v>
      </c>
      <c r="B193" s="75">
        <v>998.95390907757258</v>
      </c>
      <c r="C193" s="75">
        <v>991.51937049160858</v>
      </c>
      <c r="D193" s="75">
        <v>990.46493217358375</v>
      </c>
      <c r="E193" s="75">
        <v>988.68686257839261</v>
      </c>
      <c r="F193" s="75">
        <v>986.79386739917243</v>
      </c>
      <c r="G193" s="75">
        <v>984.4822394920642</v>
      </c>
      <c r="H193" s="75">
        <v>981.33661784757282</v>
      </c>
      <c r="I193" s="75">
        <v>978.08993411399706</v>
      </c>
      <c r="J193" s="75">
        <v>964.90976712834743</v>
      </c>
      <c r="K193" s="75">
        <v>959.18367167529675</v>
      </c>
      <c r="L193" s="75">
        <v>956.26302160716205</v>
      </c>
      <c r="M193" s="75">
        <v>953.1448815570028</v>
      </c>
      <c r="N193" s="75">
        <v>952.61204089615148</v>
      </c>
      <c r="O193" s="75">
        <v>951.66210761149637</v>
      </c>
      <c r="P193" s="75">
        <v>950.7490589869185</v>
      </c>
      <c r="Q193" s="75">
        <v>947.78249807736609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1371.1129481605747</v>
      </c>
      <c r="D194" s="74">
        <v>1339.5441191477237</v>
      </c>
      <c r="E194" s="74">
        <v>1318.4854576688092</v>
      </c>
      <c r="F194" s="74">
        <v>1303.4755375419163</v>
      </c>
      <c r="G194" s="74">
        <v>1297.5079600038387</v>
      </c>
      <c r="H194" s="74">
        <v>1293.9212551202361</v>
      </c>
      <c r="I194" s="74">
        <v>1289.7094891413478</v>
      </c>
      <c r="J194" s="74">
        <v>1288.6545794641434</v>
      </c>
      <c r="K194" s="74">
        <v>1286.670105155072</v>
      </c>
      <c r="L194" s="74">
        <v>1278.5844115249381</v>
      </c>
      <c r="M194" s="74">
        <v>1269.5565835490781</v>
      </c>
      <c r="N194" s="74">
        <v>1265.643187017183</v>
      </c>
      <c r="O194" s="74">
        <v>1259.2242243365442</v>
      </c>
      <c r="P194" s="74">
        <v>1252.4092490465957</v>
      </c>
      <c r="Q194" s="74">
        <v>1241.4174475870984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1.0774670231290215</v>
      </c>
      <c r="C198" s="111">
        <f>IF(TrRoad_act!C86=0,"",TrRoad_emi!C56/TrRoad_tech!C171)</f>
        <v>1.0833117134524788</v>
      </c>
      <c r="D198" s="111">
        <f>IF(TrRoad_act!D86=0,"",TrRoad_emi!D56/TrRoad_tech!D171)</f>
        <v>1.0947009879416767</v>
      </c>
      <c r="E198" s="111">
        <f>IF(TrRoad_act!E86=0,"",TrRoad_emi!E56/TrRoad_tech!E171)</f>
        <v>1.0950951796938935</v>
      </c>
      <c r="F198" s="111">
        <f>IF(TrRoad_act!F86=0,"",TrRoad_emi!F56/TrRoad_tech!F171)</f>
        <v>1.1055793010781076</v>
      </c>
      <c r="G198" s="111">
        <f>IF(TrRoad_act!G86=0,"",TrRoad_emi!G56/TrRoad_tech!G171)</f>
        <v>1.1166594953776847</v>
      </c>
      <c r="H198" s="111">
        <f>IF(TrRoad_act!H86=0,"",TrRoad_emi!H56/TrRoad_tech!H171)</f>
        <v>1.12198729215729</v>
      </c>
      <c r="I198" s="111">
        <f>IF(TrRoad_act!I86=0,"",TrRoad_emi!I56/TrRoad_tech!I171)</f>
        <v>1.1143603134354187</v>
      </c>
      <c r="J198" s="111">
        <f>IF(TrRoad_act!J86=0,"",TrRoad_emi!J56/TrRoad_tech!J171)</f>
        <v>1.1051653870938087</v>
      </c>
      <c r="K198" s="111">
        <f>IF(TrRoad_act!K86=0,"",TrRoad_emi!K56/TrRoad_tech!K171)</f>
        <v>1.10765508037722</v>
      </c>
      <c r="L198" s="111">
        <f>IF(TrRoad_act!L86=0,"",TrRoad_emi!L56/TrRoad_tech!L171)</f>
        <v>1.116781622510999</v>
      </c>
      <c r="M198" s="111">
        <f>IF(TrRoad_act!M86=0,"",TrRoad_emi!M56/TrRoad_tech!M171)</f>
        <v>1.1310333392400131</v>
      </c>
      <c r="N198" s="111">
        <f>IF(TrRoad_act!N86=0,"",TrRoad_emi!N56/TrRoad_tech!N171)</f>
        <v>1.114976271439327</v>
      </c>
      <c r="O198" s="111">
        <f>IF(TrRoad_act!O86=0,"",TrRoad_emi!O56/TrRoad_tech!O171)</f>
        <v>1.1228266022404456</v>
      </c>
      <c r="P198" s="111">
        <f>IF(TrRoad_act!P86=0,"",TrRoad_emi!P56/TrRoad_tech!P171)</f>
        <v>1.1389370661026181</v>
      </c>
      <c r="Q198" s="111">
        <f>IF(TrRoad_act!Q86=0,"",TrRoad_emi!Q56/TrRoad_tech!Q171)</f>
        <v>1.1484291944142229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1.1309941093678721</v>
      </c>
      <c r="C199" s="107">
        <f>IF(TrRoad_act!C87=0,"",TrRoad_emi!C57/TrRoad_tech!C172)</f>
        <v>1.1384820295726352</v>
      </c>
      <c r="D199" s="107">
        <f>IF(TrRoad_act!D87=0,"",TrRoad_emi!D57/TrRoad_tech!D172)</f>
        <v>1.1347515920462437</v>
      </c>
      <c r="E199" s="107">
        <f>IF(TrRoad_act!E87=0,"",TrRoad_emi!E57/TrRoad_tech!E172)</f>
        <v>1.1324211936270194</v>
      </c>
      <c r="F199" s="107">
        <f>IF(TrRoad_act!F87=0,"",TrRoad_emi!F57/TrRoad_tech!F172)</f>
        <v>1.13572556628545</v>
      </c>
      <c r="G199" s="107">
        <f>IF(TrRoad_act!G87=0,"",TrRoad_emi!G57/TrRoad_tech!G172)</f>
        <v>1.1331978531603302</v>
      </c>
      <c r="H199" s="107">
        <f>IF(TrRoad_act!H87=0,"",TrRoad_emi!H57/TrRoad_tech!H172)</f>
        <v>1.1890125168125683</v>
      </c>
      <c r="I199" s="107">
        <f>IF(TrRoad_act!I87=0,"",TrRoad_emi!I57/TrRoad_tech!I172)</f>
        <v>1.1808595459855311</v>
      </c>
      <c r="J199" s="107">
        <f>IF(TrRoad_act!J87=0,"",TrRoad_emi!J57/TrRoad_tech!J172)</f>
        <v>1.1738545751640139</v>
      </c>
      <c r="K199" s="107">
        <f>IF(TrRoad_act!K87=0,"",TrRoad_emi!K57/TrRoad_tech!K172)</f>
        <v>1.147277973757882</v>
      </c>
      <c r="L199" s="107">
        <f>IF(TrRoad_act!L87=0,"",TrRoad_emi!L57/TrRoad_tech!L172)</f>
        <v>1.1560612526009606</v>
      </c>
      <c r="M199" s="107">
        <f>IF(TrRoad_act!M87=0,"",TrRoad_emi!M57/TrRoad_tech!M172)</f>
        <v>1.1265483975122477</v>
      </c>
      <c r="N199" s="107">
        <f>IF(TrRoad_act!N87=0,"",TrRoad_emi!N57/TrRoad_tech!N172)</f>
        <v>1.1560746775951334</v>
      </c>
      <c r="O199" s="107">
        <f>IF(TrRoad_act!O87=0,"",TrRoad_emi!O57/TrRoad_tech!O172)</f>
        <v>1.1677819878431033</v>
      </c>
      <c r="P199" s="107">
        <f>IF(TrRoad_act!P87=0,"",TrRoad_emi!P57/TrRoad_tech!P172)</f>
        <v>1.2543959319982376</v>
      </c>
      <c r="Q199" s="107">
        <f>IF(TrRoad_act!Q87=0,"",TrRoad_emi!Q57/TrRoad_tech!Q172)</f>
        <v>1.1876130702559466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1.10000000000673</v>
      </c>
      <c r="C200" s="108">
        <f>IF(TrRoad_act!C88=0,"",TrRoad_emi!C58/TrRoad_tech!C173)</f>
        <v>1.1003742416143438</v>
      </c>
      <c r="D200" s="108">
        <f>IF(TrRoad_act!D88=0,"",TrRoad_emi!D58/TrRoad_tech!D173)</f>
        <v>1.1046504328141578</v>
      </c>
      <c r="E200" s="108">
        <f>IF(TrRoad_act!E88=0,"",TrRoad_emi!E58/TrRoad_tech!E173)</f>
        <v>1.1022662489567643</v>
      </c>
      <c r="F200" s="108">
        <f>IF(TrRoad_act!F88=0,"",TrRoad_emi!F58/TrRoad_tech!F173)</f>
        <v>1.103850274167111</v>
      </c>
      <c r="G200" s="108">
        <f>IF(TrRoad_act!G88=0,"",TrRoad_emi!G58/TrRoad_tech!G173)</f>
        <v>1.1067134181110199</v>
      </c>
      <c r="H200" s="108">
        <f>IF(TrRoad_act!H88=0,"",TrRoad_emi!H58/TrRoad_tech!H173)</f>
        <v>1.1544495896544418</v>
      </c>
      <c r="I200" s="108">
        <f>IF(TrRoad_act!I88=0,"",TrRoad_emi!I58/TrRoad_tech!I173)</f>
        <v>1.1313511348012903</v>
      </c>
      <c r="J200" s="108">
        <f>IF(TrRoad_act!J88=0,"",TrRoad_emi!J58/TrRoad_tech!J173)</f>
        <v>1.1350366728397621</v>
      </c>
      <c r="K200" s="108">
        <f>IF(TrRoad_act!K88=0,"",TrRoad_emi!K58/TrRoad_tech!K173)</f>
        <v>1.1043651764629066</v>
      </c>
      <c r="L200" s="108">
        <f>IF(TrRoad_act!L88=0,"",TrRoad_emi!L58/TrRoad_tech!L173)</f>
        <v>1.1098941602240631</v>
      </c>
      <c r="M200" s="108">
        <f>IF(TrRoad_act!M88=0,"",TrRoad_emi!M58/TrRoad_tech!M173)</f>
        <v>1.1068631492192189</v>
      </c>
      <c r="N200" s="108">
        <f>IF(TrRoad_act!N88=0,"",TrRoad_emi!N58/TrRoad_tech!N173)</f>
        <v>1.1346950939181528</v>
      </c>
      <c r="O200" s="108">
        <f>IF(TrRoad_act!O88=0,"",TrRoad_emi!O58/TrRoad_tech!O173)</f>
        <v>1.1299564093488372</v>
      </c>
      <c r="P200" s="108">
        <f>IF(TrRoad_act!P88=0,"",TrRoad_emi!P58/TrRoad_tech!P173)</f>
        <v>1.2568219928573046</v>
      </c>
      <c r="Q200" s="108">
        <f>IF(TrRoad_act!Q88=0,"",TrRoad_emi!Q58/TrRoad_tech!Q173)</f>
        <v>1.1158846381827319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1.3315837678379625</v>
      </c>
      <c r="C201" s="108">
        <f>IF(TrRoad_act!C89=0,"",TrRoad_emi!C59/TrRoad_tech!C174)</f>
        <v>1.3735794835252155</v>
      </c>
      <c r="D201" s="108">
        <f>IF(TrRoad_act!D89=0,"",TrRoad_emi!D59/TrRoad_tech!D174)</f>
        <v>1.3182619599143381</v>
      </c>
      <c r="E201" s="108">
        <f>IF(TrRoad_act!E89=0,"",TrRoad_emi!E59/TrRoad_tech!E174)</f>
        <v>1.2955628446884973</v>
      </c>
      <c r="F201" s="108">
        <f>IF(TrRoad_act!F89=0,"",TrRoad_emi!F59/TrRoad_tech!F174)</f>
        <v>1.292279195596401</v>
      </c>
      <c r="G201" s="108">
        <f>IF(TrRoad_act!G89=0,"",TrRoad_emi!G59/TrRoad_tech!G174)</f>
        <v>1.2658550404416493</v>
      </c>
      <c r="H201" s="108">
        <f>IF(TrRoad_act!H89=0,"",TrRoad_emi!H59/TrRoad_tech!H174)</f>
        <v>1.2960627448347686</v>
      </c>
      <c r="I201" s="108">
        <f>IF(TrRoad_act!I89=0,"",TrRoad_emi!I59/TrRoad_tech!I174)</f>
        <v>1.392067734416583</v>
      </c>
      <c r="J201" s="108">
        <f>IF(TrRoad_act!J89=0,"",TrRoad_emi!J59/TrRoad_tech!J174)</f>
        <v>1.3397018676504788</v>
      </c>
      <c r="K201" s="108">
        <f>IF(TrRoad_act!K89=0,"",TrRoad_emi!K59/TrRoad_tech!K174)</f>
        <v>1.3423820856126119</v>
      </c>
      <c r="L201" s="108">
        <f>IF(TrRoad_act!L89=0,"",TrRoad_emi!L59/TrRoad_tech!L174)</f>
        <v>1.3083183393099811</v>
      </c>
      <c r="M201" s="108">
        <f>IF(TrRoad_act!M89=0,"",TrRoad_emi!M59/TrRoad_tech!M174)</f>
        <v>1.222892667560068</v>
      </c>
      <c r="N201" s="108">
        <f>IF(TrRoad_act!N89=0,"",TrRoad_emi!N59/TrRoad_tech!N174)</f>
        <v>1.2470987970641148</v>
      </c>
      <c r="O201" s="108">
        <f>IF(TrRoad_act!O89=0,"",TrRoad_emi!O59/TrRoad_tech!O174)</f>
        <v>1.2527358670317335</v>
      </c>
      <c r="P201" s="108">
        <f>IF(TrRoad_act!P89=0,"",TrRoad_emi!P59/TrRoad_tech!P174)</f>
        <v>1.2765886762367673</v>
      </c>
      <c r="Q201" s="108">
        <f>IF(TrRoad_act!Q89=0,"",TrRoad_emi!Q59/TrRoad_tech!Q174)</f>
        <v>1.2722358596508008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1.0632210609045278</v>
      </c>
      <c r="C202" s="108">
        <f>IF(TrRoad_act!C90=0,"",TrRoad_emi!C60/TrRoad_tech!C175)</f>
        <v>1.1282394557307578</v>
      </c>
      <c r="D202" s="108">
        <f>IF(TrRoad_act!D90=0,"",TrRoad_emi!D60/TrRoad_tech!D175)</f>
        <v>1.0446034837444733</v>
      </c>
      <c r="E202" s="108">
        <f>IF(TrRoad_act!E90=0,"",TrRoad_emi!E60/TrRoad_tech!E175)</f>
        <v>1.0220197267915498</v>
      </c>
      <c r="F202" s="108">
        <f>IF(TrRoad_act!F90=0,"",TrRoad_emi!F60/TrRoad_tech!F175)</f>
        <v>1.0381558947067409</v>
      </c>
      <c r="G202" s="108">
        <f>IF(TrRoad_act!G90=0,"",TrRoad_emi!G60/TrRoad_tech!G175)</f>
        <v>1.3225713986258656</v>
      </c>
      <c r="H202" s="108">
        <f>IF(TrRoad_act!H90=0,"",TrRoad_emi!H60/TrRoad_tech!H175)</f>
        <v>2.9340787299985354</v>
      </c>
      <c r="I202" s="108">
        <f>IF(TrRoad_act!I90=0,"",TrRoad_emi!I60/TrRoad_tech!I175)</f>
        <v>1.0507183665092945</v>
      </c>
      <c r="J202" s="108">
        <f>IF(TrRoad_act!J90=0,"",TrRoad_emi!J60/TrRoad_tech!J175)</f>
        <v>1.0458344220696685</v>
      </c>
      <c r="K202" s="108">
        <f>IF(TrRoad_act!K90=0,"",TrRoad_emi!K60/TrRoad_tech!K175)</f>
        <v>1.0183460504181974</v>
      </c>
      <c r="L202" s="108">
        <f>IF(TrRoad_act!L90=0,"",TrRoad_emi!L60/TrRoad_tech!L175)</f>
        <v>1.0252222269077396</v>
      </c>
      <c r="M202" s="108">
        <f>IF(TrRoad_act!M90=0,"",TrRoad_emi!M60/TrRoad_tech!M175)</f>
        <v>1.0401335187648639</v>
      </c>
      <c r="N202" s="108">
        <f>IF(TrRoad_act!N90=0,"",TrRoad_emi!N60/TrRoad_tech!N175)</f>
        <v>1.113508842069667</v>
      </c>
      <c r="O202" s="108">
        <f>IF(TrRoad_act!O90=0,"",TrRoad_emi!O60/TrRoad_tech!O175)</f>
        <v>1.1005326902630228</v>
      </c>
      <c r="P202" s="108">
        <f>IF(TrRoad_act!P90=0,"",TrRoad_emi!P60/TrRoad_tech!P175)</f>
        <v>1.2549387725899122</v>
      </c>
      <c r="Q202" s="108">
        <f>IF(TrRoad_act!Q90=0,"",TrRoad_emi!Q60/TrRoad_tech!Q175)</f>
        <v>1.065231034414871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 t="str">
        <f>IF(TrRoad_act!N91=0,"",TrRoad_emi!N61/TrRoad_tech!N176)</f>
        <v/>
      </c>
      <c r="O203" s="108" t="str">
        <f>IF(TrRoad_act!O91=0,"",TrRoad_emi!O61/TrRoad_tech!O176)</f>
        <v/>
      </c>
      <c r="P203" s="108">
        <f>IF(TrRoad_act!P91=0,"",TrRoad_emi!P61/TrRoad_tech!P176)</f>
        <v>1.3015084452655343</v>
      </c>
      <c r="Q203" s="108">
        <f>IF(TrRoad_act!Q91=0,"",TrRoad_emi!Q61/TrRoad_tech!Q176)</f>
        <v>1.2773333333398116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 t="str">
        <f>IF(TrRoad_act!O92=0,"",TrRoad_emi!O62/TrRoad_tech!O177)</f>
        <v/>
      </c>
      <c r="P204" s="108">
        <f>IF(TrRoad_act!P92=0,"",TrRoad_emi!P62/TrRoad_tech!P177)</f>
        <v>1.4131257159583277</v>
      </c>
      <c r="Q204" s="108">
        <f>IF(TrRoad_act!Q92=0,"",TrRoad_emi!Q62/TrRoad_tech!Q177)</f>
        <v>1.2648190439347609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1.1010392535253539</v>
      </c>
      <c r="C206" s="107">
        <f>IF(TrRoad_act!C94=0,"",TrRoad_emi!C64/TrRoad_tech!C179)</f>
        <v>1.1013287737624939</v>
      </c>
      <c r="D206" s="107">
        <f>IF(TrRoad_act!D94=0,"",TrRoad_emi!D64/TrRoad_tech!D179)</f>
        <v>1.1015818348787183</v>
      </c>
      <c r="E206" s="107">
        <f>IF(TrRoad_act!E94=0,"",TrRoad_emi!E64/TrRoad_tech!E179)</f>
        <v>1.101658753378618</v>
      </c>
      <c r="F206" s="107">
        <f>IF(TrRoad_act!F94=0,"",TrRoad_emi!F64/TrRoad_tech!F179)</f>
        <v>1.1017000876567804</v>
      </c>
      <c r="G206" s="107">
        <f>IF(TrRoad_act!G94=0,"",TrRoad_emi!G64/TrRoad_tech!G179)</f>
        <v>1.1011439541266694</v>
      </c>
      <c r="H206" s="107">
        <f>IF(TrRoad_act!H94=0,"",TrRoad_emi!H64/TrRoad_tech!H179)</f>
        <v>1.1017268693743638</v>
      </c>
      <c r="I206" s="107">
        <f>IF(TrRoad_act!I94=0,"",TrRoad_emi!I64/TrRoad_tech!I179)</f>
        <v>1.0958575167686606</v>
      </c>
      <c r="J206" s="107">
        <f>IF(TrRoad_act!J94=0,"",TrRoad_emi!J64/TrRoad_tech!J179)</f>
        <v>1.0892076462795268</v>
      </c>
      <c r="K206" s="107">
        <f>IF(TrRoad_act!K94=0,"",TrRoad_emi!K64/TrRoad_tech!K179)</f>
        <v>1.0803048652715821</v>
      </c>
      <c r="L206" s="107">
        <f>IF(TrRoad_act!L94=0,"",TrRoad_emi!L64/TrRoad_tech!L179)</f>
        <v>1.0768285289377355</v>
      </c>
      <c r="M206" s="107">
        <f>IF(TrRoad_act!M94=0,"",TrRoad_emi!M64/TrRoad_tech!M179)</f>
        <v>1.0927463178118204</v>
      </c>
      <c r="N206" s="107">
        <f>IF(TrRoad_act!N94=0,"",TrRoad_emi!N64/TrRoad_tech!N179)</f>
        <v>1.0978004363702689</v>
      </c>
      <c r="O206" s="107">
        <f>IF(TrRoad_act!O94=0,"",TrRoad_emi!O64/TrRoad_tech!O179)</f>
        <v>1.0980639598020598</v>
      </c>
      <c r="P206" s="107">
        <f>IF(TrRoad_act!P94=0,"",TrRoad_emi!P64/TrRoad_tech!P179)</f>
        <v>1.0961998245935045</v>
      </c>
      <c r="Q206" s="107">
        <f>IF(TrRoad_act!Q94=0,"",TrRoad_emi!Q64/TrRoad_tech!Q179)</f>
        <v>1.1056309886540621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1.1000000000133243</v>
      </c>
      <c r="C207" s="106">
        <f>IF(TrRoad_act!C95=0,"",TrRoad_emi!C65/TrRoad_tech!C180)</f>
        <v>1.1000000000133239</v>
      </c>
      <c r="D207" s="106">
        <f>IF(TrRoad_act!D95=0,"",TrRoad_emi!D65/TrRoad_tech!D180)</f>
        <v>1.1000000000133243</v>
      </c>
      <c r="E207" s="106">
        <f>IF(TrRoad_act!E95=0,"",TrRoad_emi!E65/TrRoad_tech!E180)</f>
        <v>1.1000000000133239</v>
      </c>
      <c r="F207" s="106">
        <f>IF(TrRoad_act!F95=0,"",TrRoad_emi!F65/TrRoad_tech!F180)</f>
        <v>1.1000000000133243</v>
      </c>
      <c r="G207" s="106">
        <f>IF(TrRoad_act!G95=0,"",TrRoad_emi!G65/TrRoad_tech!G180)</f>
        <v>1.1000000000133243</v>
      </c>
      <c r="H207" s="106">
        <f>IF(TrRoad_act!H95=0,"",TrRoad_emi!H65/TrRoad_tech!H180)</f>
        <v>1.0996686992010871</v>
      </c>
      <c r="I207" s="106">
        <f>IF(TrRoad_act!I95=0,"",TrRoad_emi!I65/TrRoad_tech!I180)</f>
        <v>1.097986658672192</v>
      </c>
      <c r="J207" s="106">
        <f>IF(TrRoad_act!J95=0,"",TrRoad_emi!J65/TrRoad_tech!J180)</f>
        <v>1.0895374479950251</v>
      </c>
      <c r="K207" s="106">
        <f>IF(TrRoad_act!K95=0,"",TrRoad_emi!K65/TrRoad_tech!K180)</f>
        <v>1.0851767313649201</v>
      </c>
      <c r="L207" s="106">
        <f>IF(TrRoad_act!L95=0,"",TrRoad_emi!L65/TrRoad_tech!L180)</f>
        <v>1.0787661024800124</v>
      </c>
      <c r="M207" s="106">
        <f>IF(TrRoad_act!M95=0,"",TrRoad_emi!M65/TrRoad_tech!M180)</f>
        <v>1.0816447540519054</v>
      </c>
      <c r="N207" s="106">
        <f>IF(TrRoad_act!N95=0,"",TrRoad_emi!N65/TrRoad_tech!N180)</f>
        <v>1.0764777864441186</v>
      </c>
      <c r="O207" s="106">
        <f>IF(TrRoad_act!O95=0,"",TrRoad_emi!O65/TrRoad_tech!O180)</f>
        <v>1.0751362160256761</v>
      </c>
      <c r="P207" s="106">
        <f>IF(TrRoad_act!P95=0,"",TrRoad_emi!P65/TrRoad_tech!P180)</f>
        <v>1.0778202436205577</v>
      </c>
      <c r="Q207" s="106">
        <f>IF(TrRoad_act!Q95=0,"",TrRoad_emi!Q65/TrRoad_tech!Q180)</f>
        <v>1.0750831644422247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1.1000000000133241</v>
      </c>
      <c r="C208" s="106">
        <f>IF(TrRoad_act!C96=0,"",TrRoad_emi!C66/TrRoad_tech!C181)</f>
        <v>1.1001667777162347</v>
      </c>
      <c r="D208" s="106">
        <f>IF(TrRoad_act!D96=0,"",TrRoad_emi!D66/TrRoad_tech!D181)</f>
        <v>1.1004828640275317</v>
      </c>
      <c r="E208" s="106">
        <f>IF(TrRoad_act!E96=0,"",TrRoad_emi!E66/TrRoad_tech!E181)</f>
        <v>1.1005432269363329</v>
      </c>
      <c r="F208" s="106">
        <f>IF(TrRoad_act!F96=0,"",TrRoad_emi!F66/TrRoad_tech!F181)</f>
        <v>1.1006003124700714</v>
      </c>
      <c r="G208" s="106">
        <f>IF(TrRoad_act!G96=0,"",TrRoad_emi!G66/TrRoad_tech!G181)</f>
        <v>1.1000917138047486</v>
      </c>
      <c r="H208" s="106">
        <f>IF(TrRoad_act!H96=0,"",TrRoad_emi!H66/TrRoad_tech!H181)</f>
        <v>1.1007774473570766</v>
      </c>
      <c r="I208" s="106">
        <f>IF(TrRoad_act!I96=0,"",TrRoad_emi!I66/TrRoad_tech!I181)</f>
        <v>1.0951624157359086</v>
      </c>
      <c r="J208" s="106">
        <f>IF(TrRoad_act!J96=0,"",TrRoad_emi!J66/TrRoad_tech!J181)</f>
        <v>1.0882304875601956</v>
      </c>
      <c r="K208" s="106">
        <f>IF(TrRoad_act!K96=0,"",TrRoad_emi!K66/TrRoad_tech!K181)</f>
        <v>1.0799582235791909</v>
      </c>
      <c r="L208" s="106">
        <f>IF(TrRoad_act!L96=0,"",TrRoad_emi!L66/TrRoad_tech!L181)</f>
        <v>1.0765222232249465</v>
      </c>
      <c r="M208" s="106">
        <f>IF(TrRoad_act!M96=0,"",TrRoad_emi!M66/TrRoad_tech!M181)</f>
        <v>1.0924976661369914</v>
      </c>
      <c r="N208" s="106">
        <f>IF(TrRoad_act!N96=0,"",TrRoad_emi!N66/TrRoad_tech!N181)</f>
        <v>1.0976092689588275</v>
      </c>
      <c r="O208" s="106">
        <f>IF(TrRoad_act!O96=0,"",TrRoad_emi!O66/TrRoad_tech!O181)</f>
        <v>1.0978553894526473</v>
      </c>
      <c r="P208" s="106">
        <f>IF(TrRoad_act!P96=0,"",TrRoad_emi!P66/TrRoad_tech!P181)</f>
        <v>1.0959705356455101</v>
      </c>
      <c r="Q208" s="106">
        <f>IF(TrRoad_act!Q96=0,"",TrRoad_emi!Q66/TrRoad_tech!Q181)</f>
        <v>1.1054360307295232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>
        <f>IF(TrRoad_act!C97=0,"",TrRoad_emi!C67/TrRoad_tech!C182)</f>
        <v>1.1020000000135042</v>
      </c>
      <c r="D209" s="106">
        <f>IF(TrRoad_act!D97=0,"",TrRoad_emi!D67/TrRoad_tech!D182)</f>
        <v>1.1020000000135044</v>
      </c>
      <c r="E209" s="106">
        <f>IF(TrRoad_act!E97=0,"",TrRoad_emi!E67/TrRoad_tech!E182)</f>
        <v>1.1020000000135042</v>
      </c>
      <c r="F209" s="106">
        <f>IF(TrRoad_act!F97=0,"",TrRoad_emi!F67/TrRoad_tech!F182)</f>
        <v>1.1020000000135042</v>
      </c>
      <c r="G209" s="106">
        <f>IF(TrRoad_act!G97=0,"",TrRoad_emi!G67/TrRoad_tech!G182)</f>
        <v>1.102000000013504</v>
      </c>
      <c r="H209" s="106">
        <f>IF(TrRoad_act!H97=0,"",TrRoad_emi!H67/TrRoad_tech!H182)</f>
        <v>1.1020000000135042</v>
      </c>
      <c r="I209" s="106">
        <f>IF(TrRoad_act!I97=0,"",TrRoad_emi!I67/TrRoad_tech!I182)</f>
        <v>1.1020000000135042</v>
      </c>
      <c r="J209" s="106">
        <f>IF(TrRoad_act!J97=0,"",TrRoad_emi!J67/TrRoad_tech!J182)</f>
        <v>1.102000000013504</v>
      </c>
      <c r="K209" s="106">
        <f>IF(TrRoad_act!K97=0,"",TrRoad_emi!K67/TrRoad_tech!K182)</f>
        <v>1.102000000013504</v>
      </c>
      <c r="L209" s="106">
        <f>IF(TrRoad_act!L97=0,"",TrRoad_emi!L67/TrRoad_tech!L182)</f>
        <v>1.1020000000135046</v>
      </c>
      <c r="M209" s="106">
        <f>IF(TrRoad_act!M97=0,"",TrRoad_emi!M67/TrRoad_tech!M182)</f>
        <v>1.1020000000135042</v>
      </c>
      <c r="N209" s="106">
        <f>IF(TrRoad_act!N97=0,"",TrRoad_emi!N67/TrRoad_tech!N182)</f>
        <v>1.1020000000135042</v>
      </c>
      <c r="O209" s="106">
        <f>IF(TrRoad_act!O97=0,"",TrRoad_emi!O67/TrRoad_tech!O182)</f>
        <v>1.1020000000135044</v>
      </c>
      <c r="P209" s="106">
        <f>IF(TrRoad_act!P97=0,"",TrRoad_emi!P67/TrRoad_tech!P182)</f>
        <v>1.1020000000135042</v>
      </c>
      <c r="Q209" s="106">
        <f>IF(TrRoad_act!Q97=0,"",TrRoad_emi!Q67/TrRoad_tech!Q182)</f>
        <v>1.102000000013504</v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 t="str">
        <f>IF(TrRoad_act!Q98=0,"",TrRoad_emi!Q68/TrRoad_tech!Q183)</f>
        <v/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1.2555039068848288</v>
      </c>
      <c r="C213" s="109">
        <f>IF(TrRoad_act!C101=0,"",TrRoad_emi!C71/TrRoad_tech!C186)</f>
        <v>1.2552422523896201</v>
      </c>
      <c r="D213" s="109">
        <f>IF(TrRoad_act!D101=0,"",TrRoad_emi!D71/TrRoad_tech!D186)</f>
        <v>1.2470180343313635</v>
      </c>
      <c r="E213" s="109">
        <f>IF(TrRoad_act!E101=0,"",TrRoad_emi!E71/TrRoad_tech!E186)</f>
        <v>1.2419639257508499</v>
      </c>
      <c r="F213" s="109">
        <f>IF(TrRoad_act!F101=0,"",TrRoad_emi!F71/TrRoad_tech!F186)</f>
        <v>1.2569066524075114</v>
      </c>
      <c r="G213" s="109">
        <f>IF(TrRoad_act!G101=0,"",TrRoad_emi!G71/TrRoad_tech!G186)</f>
        <v>1.2533879161273709</v>
      </c>
      <c r="H213" s="109">
        <f>IF(TrRoad_act!H101=0,"",TrRoad_emi!H71/TrRoad_tech!H186)</f>
        <v>1.2601690737083737</v>
      </c>
      <c r="I213" s="109">
        <f>IF(TrRoad_act!I101=0,"",TrRoad_emi!I71/TrRoad_tech!I186)</f>
        <v>1.2616381989330219</v>
      </c>
      <c r="J213" s="109">
        <f>IF(TrRoad_act!J101=0,"",TrRoad_emi!J71/TrRoad_tech!J186)</f>
        <v>1.2256273331403873</v>
      </c>
      <c r="K213" s="109">
        <f>IF(TrRoad_act!K101=0,"",TrRoad_emi!K71/TrRoad_tech!K186)</f>
        <v>1.203516794487351</v>
      </c>
      <c r="L213" s="109">
        <f>IF(TrRoad_act!L101=0,"",TrRoad_emi!L71/TrRoad_tech!L186)</f>
        <v>1.1839959434501715</v>
      </c>
      <c r="M213" s="109">
        <f>IF(TrRoad_act!M101=0,"",TrRoad_emi!M71/TrRoad_tech!M186)</f>
        <v>1.2166480344385748</v>
      </c>
      <c r="N213" s="109">
        <f>IF(TrRoad_act!N101=0,"",TrRoad_emi!N71/TrRoad_tech!N186)</f>
        <v>1.323740528757416</v>
      </c>
      <c r="O213" s="109">
        <f>IF(TrRoad_act!O101=0,"",TrRoad_emi!O71/TrRoad_tech!O186)</f>
        <v>1.1855504470713161</v>
      </c>
      <c r="P213" s="109">
        <f>IF(TrRoad_act!P101=0,"",TrRoad_emi!P71/TrRoad_tech!P186)</f>
        <v>1.2003197247383541</v>
      </c>
      <c r="Q213" s="109">
        <f>IF(TrRoad_act!Q101=0,"",TrRoad_emi!Q71/TrRoad_tech!Q186)</f>
        <v>1.2688959192404548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1.1000000000067303</v>
      </c>
      <c r="C214" s="108">
        <f>IF(TrRoad_act!C102=0,"",TrRoad_emi!C72/TrRoad_tech!C187)</f>
        <v>1.1000215638080302</v>
      </c>
      <c r="D214" s="108">
        <f>IF(TrRoad_act!D102=0,"",TrRoad_emi!D72/TrRoad_tech!D187)</f>
        <v>1.1001040647415057</v>
      </c>
      <c r="E214" s="108">
        <f>IF(TrRoad_act!E102=0,"",TrRoad_emi!E72/TrRoad_tech!E187)</f>
        <v>1.1002237787149509</v>
      </c>
      <c r="F214" s="108">
        <f>IF(TrRoad_act!F102=0,"",TrRoad_emi!F72/TrRoad_tech!F187)</f>
        <v>1.1004213801772083</v>
      </c>
      <c r="G214" s="108">
        <f>IF(TrRoad_act!G102=0,"",TrRoad_emi!G72/TrRoad_tech!G187)</f>
        <v>1.1007082811256674</v>
      </c>
      <c r="H214" s="108">
        <f>IF(TrRoad_act!H102=0,"",TrRoad_emi!H72/TrRoad_tech!H187)</f>
        <v>1.1011040660925617</v>
      </c>
      <c r="I214" s="108">
        <f>IF(TrRoad_act!I102=0,"",TrRoad_emi!I72/TrRoad_tech!I187)</f>
        <v>1.10036881684707</v>
      </c>
      <c r="J214" s="108">
        <f>IF(TrRoad_act!J102=0,"",TrRoad_emi!J72/TrRoad_tech!J187)</f>
        <v>1.0933479409167211</v>
      </c>
      <c r="K214" s="108">
        <f>IF(TrRoad_act!K102=0,"",TrRoad_emi!K72/TrRoad_tech!K187)</f>
        <v>1.0907163906393107</v>
      </c>
      <c r="L214" s="108">
        <f>IF(TrRoad_act!L102=0,"",TrRoad_emi!L72/TrRoad_tech!L187)</f>
        <v>1.0858881138376635</v>
      </c>
      <c r="M214" s="108">
        <f>IF(TrRoad_act!M102=0,"",TrRoad_emi!M72/TrRoad_tech!M187)</f>
        <v>1.0890374525854689</v>
      </c>
      <c r="N214" s="108">
        <f>IF(TrRoad_act!N102=0,"",TrRoad_emi!N72/TrRoad_tech!N187)</f>
        <v>1.0839618996308082</v>
      </c>
      <c r="O214" s="108">
        <f>IF(TrRoad_act!O102=0,"",TrRoad_emi!O72/TrRoad_tech!O187)</f>
        <v>1.0840877232942083</v>
      </c>
      <c r="P214" s="108">
        <f>IF(TrRoad_act!P102=0,"",TrRoad_emi!P72/TrRoad_tech!P187)</f>
        <v>1.0898131413734113</v>
      </c>
      <c r="Q214" s="108">
        <f>IF(TrRoad_act!Q102=0,"",TrRoad_emi!Q72/TrRoad_tech!Q187)</f>
        <v>1.0897311668594098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1.2590747644464824</v>
      </c>
      <c r="C215" s="108">
        <f>IF(TrRoad_act!C103=0,"",TrRoad_emi!C73/TrRoad_tech!C188)</f>
        <v>1.2589003258452138</v>
      </c>
      <c r="D215" s="108">
        <f>IF(TrRoad_act!D103=0,"",TrRoad_emi!D73/TrRoad_tech!D188)</f>
        <v>1.2504771272484623</v>
      </c>
      <c r="E215" s="108">
        <f>IF(TrRoad_act!E103=0,"",TrRoad_emi!E73/TrRoad_tech!E188)</f>
        <v>1.2447176409698393</v>
      </c>
      <c r="F215" s="108">
        <f>IF(TrRoad_act!F103=0,"",TrRoad_emi!F73/TrRoad_tech!F188)</f>
        <v>1.2617540509248917</v>
      </c>
      <c r="G215" s="108">
        <f>IF(TrRoad_act!G103=0,"",TrRoad_emi!G73/TrRoad_tech!G188)</f>
        <v>1.2569144417175002</v>
      </c>
      <c r="H215" s="108">
        <f>IF(TrRoad_act!H103=0,"",TrRoad_emi!H73/TrRoad_tech!H188)</f>
        <v>1.2638011420836723</v>
      </c>
      <c r="I215" s="108">
        <f>IF(TrRoad_act!I103=0,"",TrRoad_emi!I73/TrRoad_tech!I188)</f>
        <v>1.2633675450557083</v>
      </c>
      <c r="J215" s="108">
        <f>IF(TrRoad_act!J103=0,"",TrRoad_emi!J73/TrRoad_tech!J188)</f>
        <v>1.2217708060530144</v>
      </c>
      <c r="K215" s="108">
        <f>IF(TrRoad_act!K103=0,"",TrRoad_emi!K73/TrRoad_tech!K188)</f>
        <v>1.1869254826309377</v>
      </c>
      <c r="L215" s="108">
        <f>IF(TrRoad_act!L103=0,"",TrRoad_emi!L73/TrRoad_tech!L188)</f>
        <v>1.1639237822266735</v>
      </c>
      <c r="M215" s="108">
        <f>IF(TrRoad_act!M103=0,"",TrRoad_emi!M73/TrRoad_tech!M188)</f>
        <v>1.1903006793089619</v>
      </c>
      <c r="N215" s="108">
        <f>IF(TrRoad_act!N103=0,"",TrRoad_emi!N73/TrRoad_tech!N188)</f>
        <v>1.183984015469133</v>
      </c>
      <c r="O215" s="108">
        <f>IF(TrRoad_act!O103=0,"",TrRoad_emi!O73/TrRoad_tech!O188)</f>
        <v>1.1852568502691467</v>
      </c>
      <c r="P215" s="108">
        <f>IF(TrRoad_act!P103=0,"",TrRoad_emi!P73/TrRoad_tech!P188)</f>
        <v>1.1999743106767073</v>
      </c>
      <c r="Q215" s="108">
        <f>IF(TrRoad_act!Q103=0,"",TrRoad_emi!Q73/TrRoad_tech!Q188)</f>
        <v>1.2689093543738195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>
        <f>IF(TrRoad_act!O104=0,"",TrRoad_emi!O74/TrRoad_tech!O189)</f>
        <v>1.2560000000062244</v>
      </c>
      <c r="P216" s="108">
        <f>IF(TrRoad_act!P104=0,"",TrRoad_emi!P74/TrRoad_tech!P189)</f>
        <v>1.2666533499855439</v>
      </c>
      <c r="Q216" s="108">
        <f>IF(TrRoad_act!Q104=0,"",TrRoad_emi!Q74/TrRoad_tech!Q189)</f>
        <v>1.2666533499855437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1.5618050894348123</v>
      </c>
      <c r="C219" s="107">
        <f>IF(TrRoad_act!C107=0,"",TrRoad_emi!C77/TrRoad_tech!C192)</f>
        <v>1.6419260196159899</v>
      </c>
      <c r="D219" s="107">
        <f>IF(TrRoad_act!D107=0,"",TrRoad_emi!D77/TrRoad_tech!D192)</f>
        <v>1.4525563783707292</v>
      </c>
      <c r="E219" s="107">
        <f>IF(TrRoad_act!E107=0,"",TrRoad_emi!E77/TrRoad_tech!E192)</f>
        <v>1.401696530801571</v>
      </c>
      <c r="F219" s="107">
        <f>IF(TrRoad_act!F107=0,"",TrRoad_emi!F77/TrRoad_tech!F192)</f>
        <v>1.4005326000573111</v>
      </c>
      <c r="G219" s="107">
        <f>IF(TrRoad_act!G107=0,"",TrRoad_emi!G77/TrRoad_tech!G192)</f>
        <v>1.3575867971713598</v>
      </c>
      <c r="H219" s="107">
        <f>IF(TrRoad_act!H107=0,"",TrRoad_emi!H77/TrRoad_tech!H192)</f>
        <v>1.4478868668092595</v>
      </c>
      <c r="I219" s="107">
        <f>IF(TrRoad_act!I107=0,"",TrRoad_emi!I77/TrRoad_tech!I192)</f>
        <v>1.583827353776861</v>
      </c>
      <c r="J219" s="107">
        <f>IF(TrRoad_act!J107=0,"",TrRoad_emi!J77/TrRoad_tech!J192)</f>
        <v>1.4896440880225164</v>
      </c>
      <c r="K219" s="107">
        <f>IF(TrRoad_act!K107=0,"",TrRoad_emi!K77/TrRoad_tech!K192)</f>
        <v>1.6617604232110021</v>
      </c>
      <c r="L219" s="107">
        <f>IF(TrRoad_act!L107=0,"",TrRoad_emi!L77/TrRoad_tech!L192)</f>
        <v>1.5435997975373676</v>
      </c>
      <c r="M219" s="107">
        <f>IF(TrRoad_act!M107=0,"",TrRoad_emi!M77/TrRoad_tech!M192)</f>
        <v>1.3287413764491725</v>
      </c>
      <c r="N219" s="107">
        <f>IF(TrRoad_act!N107=0,"",TrRoad_emi!N77/TrRoad_tech!N192)</f>
        <v>1.3452422060053282</v>
      </c>
      <c r="O219" s="107">
        <f>IF(TrRoad_act!O107=0,"",TrRoad_emi!O77/TrRoad_tech!O192)</f>
        <v>1.4157019453901909</v>
      </c>
      <c r="P219" s="107">
        <f>IF(TrRoad_act!P107=0,"",TrRoad_emi!P77/TrRoad_tech!P192)</f>
        <v>1.5548952217786383</v>
      </c>
      <c r="Q219" s="107">
        <f>IF(TrRoad_act!Q107=0,"",TrRoad_emi!Q77/TrRoad_tech!Q192)</f>
        <v>1.5832398991992189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1.5381095456010228</v>
      </c>
      <c r="C220" s="106">
        <f>IF(TrRoad_act!C108=0,"",TrRoad_emi!C78/TrRoad_tech!C193)</f>
        <v>1.6167198792044224</v>
      </c>
      <c r="D220" s="106">
        <f>IF(TrRoad_act!D108=0,"",TrRoad_emi!D78/TrRoad_tech!D193)</f>
        <v>1.4348303559376863</v>
      </c>
      <c r="E220" s="106">
        <f>IF(TrRoad_act!E108=0,"",TrRoad_emi!E78/TrRoad_tech!E193)</f>
        <v>1.3862221588475849</v>
      </c>
      <c r="F220" s="106">
        <f>IF(TrRoad_act!F108=0,"",TrRoad_emi!F78/TrRoad_tech!F193)</f>
        <v>1.3850048356536231</v>
      </c>
      <c r="G220" s="106">
        <f>IF(TrRoad_act!G108=0,"",TrRoad_emi!G78/TrRoad_tech!G193)</f>
        <v>1.3433914511588585</v>
      </c>
      <c r="H220" s="106">
        <f>IF(TrRoad_act!H108=0,"",TrRoad_emi!H78/TrRoad_tech!H193)</f>
        <v>1.4307532757764954</v>
      </c>
      <c r="I220" s="106">
        <f>IF(TrRoad_act!I108=0,"",TrRoad_emi!I78/TrRoad_tech!I193)</f>
        <v>1.5629215548823598</v>
      </c>
      <c r="J220" s="106">
        <f>IF(TrRoad_act!J108=0,"",TrRoad_emi!J78/TrRoad_tech!J193)</f>
        <v>1.471382122985597</v>
      </c>
      <c r="K220" s="106">
        <f>IF(TrRoad_act!K108=0,"",TrRoad_emi!K78/TrRoad_tech!K193)</f>
        <v>1.6339585764072129</v>
      </c>
      <c r="L220" s="106">
        <f>IF(TrRoad_act!L108=0,"",TrRoad_emi!L78/TrRoad_tech!L193)</f>
        <v>1.5168889716329992</v>
      </c>
      <c r="M220" s="106">
        <f>IF(TrRoad_act!M108=0,"",TrRoad_emi!M78/TrRoad_tech!M193)</f>
        <v>1.3041378685735288</v>
      </c>
      <c r="N220" s="106">
        <f>IF(TrRoad_act!N108=0,"",TrRoad_emi!N78/TrRoad_tech!N193)</f>
        <v>1.3218934316497672</v>
      </c>
      <c r="O220" s="106">
        <f>IF(TrRoad_act!O108=0,"",TrRoad_emi!O78/TrRoad_tech!O193)</f>
        <v>1.3909299552355656</v>
      </c>
      <c r="P220" s="106">
        <f>IF(TrRoad_act!P108=0,"",TrRoad_emi!P78/TrRoad_tech!P193)</f>
        <v>1.5272514616252548</v>
      </c>
      <c r="Q220" s="106">
        <f>IF(TrRoad_act!Q108=0,"",TrRoad_emi!Q78/TrRoad_tech!Q193)</f>
        <v>1.551591613840654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1.6084375909469826</v>
      </c>
      <c r="C221" s="105">
        <f>IF(TrRoad_act!C109=0,"",TrRoad_emi!C79/TrRoad_tech!C194)</f>
        <v>1.6994339458838446</v>
      </c>
      <c r="D221" s="105">
        <f>IF(TrRoad_act!D109=0,"",TrRoad_emi!D79/TrRoad_tech!D194)</f>
        <v>1.4955567891878598</v>
      </c>
      <c r="E221" s="105">
        <f>IF(TrRoad_act!E109=0,"",TrRoad_emi!E79/TrRoad_tech!E194)</f>
        <v>1.4420719753258189</v>
      </c>
      <c r="F221" s="105">
        <f>IF(TrRoad_act!F109=0,"",TrRoad_emi!F79/TrRoad_tech!F194)</f>
        <v>1.4405259415109115</v>
      </c>
      <c r="G221" s="105">
        <f>IF(TrRoad_act!G109=0,"",TrRoad_emi!G79/TrRoad_tech!G194)</f>
        <v>1.395015809040848</v>
      </c>
      <c r="H221" s="105">
        <f>IF(TrRoad_act!H109=0,"",TrRoad_emi!H79/TrRoad_tech!H194)</f>
        <v>1.4985627835862567</v>
      </c>
      <c r="I221" s="105">
        <f>IF(TrRoad_act!I109=0,"",TrRoad_emi!I79/TrRoad_tech!I194)</f>
        <v>1.6569738762057531</v>
      </c>
      <c r="J221" s="105">
        <f>IF(TrRoad_act!J109=0,"",TrRoad_emi!J79/TrRoad_tech!J194)</f>
        <v>1.5486902615035856</v>
      </c>
      <c r="K221" s="105">
        <f>IF(TrRoad_act!K109=0,"",TrRoad_emi!K79/TrRoad_tech!K194)</f>
        <v>1.7263593323679873</v>
      </c>
      <c r="L221" s="105">
        <f>IF(TrRoad_act!L109=0,"",TrRoad_emi!L79/TrRoad_tech!L194)</f>
        <v>1.5966338575747063</v>
      </c>
      <c r="M221" s="105">
        <f>IF(TrRoad_act!M109=0,"",TrRoad_emi!M79/TrRoad_tech!M194)</f>
        <v>1.354310615665453</v>
      </c>
      <c r="N221" s="105">
        <f>IF(TrRoad_act!N109=0,"",TrRoad_emi!N79/TrRoad_tech!N194)</f>
        <v>1.3804239815430475</v>
      </c>
      <c r="O221" s="105">
        <f>IF(TrRoad_act!O109=0,"",TrRoad_emi!O79/TrRoad_tech!O194)</f>
        <v>1.4672963807747443</v>
      </c>
      <c r="P221" s="105">
        <f>IF(TrRoad_act!P109=0,"",TrRoad_emi!P79/TrRoad_tech!P194)</f>
        <v>1.6363543642311578</v>
      </c>
      <c r="Q221" s="105">
        <f>IF(TrRoad_act!Q109=0,"",TrRoad_emi!Q79/TrRoad_tech!Q194)</f>
        <v>1.6669198664277032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93.148223978323102</v>
      </c>
      <c r="C225" s="78">
        <v>92.14896216428383</v>
      </c>
      <c r="D225" s="78">
        <v>91.051238779913263</v>
      </c>
      <c r="E225" s="78">
        <v>92.14896216428383</v>
      </c>
      <c r="F225" s="78">
        <v>92.14896216428383</v>
      </c>
      <c r="G225" s="78">
        <v>92.14896216428383</v>
      </c>
      <c r="H225" s="78">
        <v>89.575898551319199</v>
      </c>
      <c r="I225" s="78">
        <v>90.215871284407257</v>
      </c>
      <c r="J225" s="78">
        <v>88.658201801985385</v>
      </c>
      <c r="K225" s="78">
        <v>84.219008435590752</v>
      </c>
      <c r="L225" s="78">
        <v>78.699655258975469</v>
      </c>
      <c r="M225" s="78">
        <v>75.602780894591675</v>
      </c>
      <c r="N225" s="78">
        <v>74.362482584704267</v>
      </c>
      <c r="O225" s="78">
        <v>71.852579880956029</v>
      </c>
      <c r="P225" s="78">
        <v>70.89250701869922</v>
      </c>
      <c r="Q225" s="78">
        <v>69.583296628832386</v>
      </c>
    </row>
    <row r="226" spans="1:17" ht="11.45" customHeight="1" x14ac:dyDescent="0.25">
      <c r="A226" s="19" t="s">
        <v>29</v>
      </c>
      <c r="B226" s="76">
        <v>165.31543988514943</v>
      </c>
      <c r="C226" s="76">
        <v>163.73300508317578</v>
      </c>
      <c r="D226" s="76">
        <v>162.04856434381779</v>
      </c>
      <c r="E226" s="76">
        <v>163.76535177995464</v>
      </c>
      <c r="F226" s="76">
        <v>164.92608290947717</v>
      </c>
      <c r="G226" s="76">
        <v>164.99509844791035</v>
      </c>
      <c r="H226" s="76">
        <v>161.18499730369894</v>
      </c>
      <c r="I226" s="76">
        <v>162.22334073322475</v>
      </c>
      <c r="J226" s="76">
        <v>155.70696398964165</v>
      </c>
      <c r="K226" s="76">
        <v>141.72208352294098</v>
      </c>
      <c r="L226" s="76">
        <v>133.21612870471719</v>
      </c>
      <c r="M226" s="76">
        <v>128.34034624640924</v>
      </c>
      <c r="N226" s="76">
        <v>125.14898785969297</v>
      </c>
      <c r="O226" s="76">
        <v>120.73772295964244</v>
      </c>
      <c r="P226" s="76">
        <v>117.108946227188</v>
      </c>
      <c r="Q226" s="76">
        <v>114.27664057555322</v>
      </c>
    </row>
    <row r="227" spans="1:17" ht="11.45" customHeight="1" x14ac:dyDescent="0.25">
      <c r="A227" s="62" t="s">
        <v>59</v>
      </c>
      <c r="B227" s="77">
        <v>166.32945220369172</v>
      </c>
      <c r="C227" s="77">
        <v>164.18939509816386</v>
      </c>
      <c r="D227" s="77">
        <v>161.84383231104729</v>
      </c>
      <c r="E227" s="77">
        <v>164.18939509816391</v>
      </c>
      <c r="F227" s="77">
        <v>164.18939509816391</v>
      </c>
      <c r="G227" s="77">
        <v>164.18939509816391</v>
      </c>
      <c r="H227" s="77">
        <v>158.69139592516254</v>
      </c>
      <c r="I227" s="77">
        <v>160.05885903005154</v>
      </c>
      <c r="J227" s="77">
        <v>156.73050543513304</v>
      </c>
      <c r="K227" s="77">
        <v>147.24504952403339</v>
      </c>
      <c r="L227" s="77">
        <v>135.45155983041201</v>
      </c>
      <c r="M227" s="77">
        <v>128.29016926540501</v>
      </c>
      <c r="N227" s="77">
        <v>125.607366867544</v>
      </c>
      <c r="O227" s="77">
        <v>120.819826192401</v>
      </c>
      <c r="P227" s="77">
        <v>118.878341234115</v>
      </c>
      <c r="Q227" s="77">
        <v>116.167374440858</v>
      </c>
    </row>
    <row r="228" spans="1:17" ht="11.45" customHeight="1" x14ac:dyDescent="0.25">
      <c r="A228" s="62" t="s">
        <v>58</v>
      </c>
      <c r="B228" s="77">
        <v>159.20932602292459</v>
      </c>
      <c r="C228" s="77">
        <v>160.98474517928645</v>
      </c>
      <c r="D228" s="77">
        <v>162.98066321464745</v>
      </c>
      <c r="E228" s="77">
        <v>161.96690537346802</v>
      </c>
      <c r="F228" s="77">
        <v>167.81510320531069</v>
      </c>
      <c r="G228" s="77">
        <v>166.58806124689619</v>
      </c>
      <c r="H228" s="77">
        <v>168.88415692873627</v>
      </c>
      <c r="I228" s="77">
        <v>166.59069438414599</v>
      </c>
      <c r="J228" s="77">
        <v>154.64151754447832</v>
      </c>
      <c r="K228" s="77">
        <v>139.19026816255462</v>
      </c>
      <c r="L228" s="77">
        <v>132.07816445080101</v>
      </c>
      <c r="M228" s="77">
        <v>128.43009932434501</v>
      </c>
      <c r="N228" s="77">
        <v>125.40898667831399</v>
      </c>
      <c r="O228" s="77">
        <v>121.04280141253901</v>
      </c>
      <c r="P228" s="77">
        <v>116.873639448598</v>
      </c>
      <c r="Q228" s="77">
        <v>114.197344008276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145.03149234100181</v>
      </c>
      <c r="K229" s="77">
        <v>130.54044367582793</v>
      </c>
      <c r="L229" s="77">
        <v>124.88478164249292</v>
      </c>
      <c r="M229" s="77">
        <v>126.26256068440813</v>
      </c>
      <c r="N229" s="77">
        <v>123.63873042726074</v>
      </c>
      <c r="O229" s="77">
        <v>120.53074160752007</v>
      </c>
      <c r="P229" s="77">
        <v>114</v>
      </c>
      <c r="Q229" s="77">
        <v>119.9741066866694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98.33031039845784</v>
      </c>
      <c r="Q230" s="77">
        <v>0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38.6666666666667</v>
      </c>
      <c r="Q231" s="77">
        <v>44.1458333333333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1468.7746332524753</v>
      </c>
      <c r="C233" s="76">
        <v>1464.0015787543755</v>
      </c>
      <c r="D233" s="76">
        <v>1459.2440527209244</v>
      </c>
      <c r="E233" s="76">
        <v>1464.4743181428635</v>
      </c>
      <c r="F233" s="76">
        <v>1464.4743181428635</v>
      </c>
      <c r="G233" s="76">
        <v>1464.4743181428635</v>
      </c>
      <c r="H233" s="76">
        <v>1451.8987495717242</v>
      </c>
      <c r="I233" s="76">
        <v>1454.0629385134707</v>
      </c>
      <c r="J233" s="76">
        <v>1446.0651218463213</v>
      </c>
      <c r="K233" s="76">
        <v>1424.3830504712002</v>
      </c>
      <c r="L233" s="76">
        <v>1394.0390203984555</v>
      </c>
      <c r="M233" s="76">
        <v>1376.3656233587928</v>
      </c>
      <c r="N233" s="76">
        <v>1369.176513428067</v>
      </c>
      <c r="O233" s="76">
        <v>1354.1494195522282</v>
      </c>
      <c r="P233" s="76">
        <v>1348.3272039642145</v>
      </c>
      <c r="Q233" s="76">
        <v>1340.2449215971562</v>
      </c>
    </row>
    <row r="234" spans="1:17" ht="11.45" customHeight="1" x14ac:dyDescent="0.25">
      <c r="A234" s="62" t="s">
        <v>59</v>
      </c>
      <c r="B234" s="75">
        <v>415.82363050922936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400.14714757512883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1469.3059499638753</v>
      </c>
      <c r="C235" s="75">
        <v>1464.5311688539712</v>
      </c>
      <c r="D235" s="75">
        <v>1459.2440527209244</v>
      </c>
      <c r="E235" s="75">
        <v>1464.4743181428635</v>
      </c>
      <c r="F235" s="75">
        <v>1464.4743181428635</v>
      </c>
      <c r="G235" s="75">
        <v>1464.4743181428635</v>
      </c>
      <c r="H235" s="75">
        <v>1451.8987495717242</v>
      </c>
      <c r="I235" s="75">
        <v>1455.0064620505684</v>
      </c>
      <c r="J235" s="75">
        <v>1447.3225697783616</v>
      </c>
      <c r="K235" s="75">
        <v>1424.3830504712002</v>
      </c>
      <c r="L235" s="75">
        <v>1394.0390203984555</v>
      </c>
      <c r="M235" s="75">
        <v>1376.3656233587928</v>
      </c>
      <c r="N235" s="75">
        <v>1369.176513428067</v>
      </c>
      <c r="O235" s="75">
        <v>1354.1494195522284</v>
      </c>
      <c r="P235" s="75">
        <v>1348.3272039642145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1039.2703188786054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224.45923247331783</v>
      </c>
      <c r="C240" s="78">
        <v>226.93536592661761</v>
      </c>
      <c r="D240" s="78">
        <v>229.54469161141697</v>
      </c>
      <c r="E240" s="78">
        <v>228.28748843050309</v>
      </c>
      <c r="F240" s="78">
        <v>236.50521590019554</v>
      </c>
      <c r="G240" s="78">
        <v>234.85375258102428</v>
      </c>
      <c r="H240" s="78">
        <v>238.11244313960563</v>
      </c>
      <c r="I240" s="78">
        <v>234.97006312345303</v>
      </c>
      <c r="J240" s="78">
        <v>218.0975474474061</v>
      </c>
      <c r="K240" s="78">
        <v>196.14468469981767</v>
      </c>
      <c r="L240" s="78">
        <v>186.23379739493916</v>
      </c>
      <c r="M240" s="78">
        <v>180.51445765379407</v>
      </c>
      <c r="N240" s="78">
        <v>175.57765851827565</v>
      </c>
      <c r="O240" s="78">
        <v>176.22522912048814</v>
      </c>
      <c r="P240" s="78">
        <v>170.17066568229325</v>
      </c>
      <c r="Q240" s="78">
        <v>169.32001031403604</v>
      </c>
    </row>
    <row r="241" spans="1:17" ht="11.45" customHeight="1" x14ac:dyDescent="0.25">
      <c r="A241" s="62" t="s">
        <v>59</v>
      </c>
      <c r="B241" s="77">
        <v>183.09570958295495</v>
      </c>
      <c r="C241" s="77">
        <v>180.73993152264595</v>
      </c>
      <c r="D241" s="77">
        <v>178.15793250089393</v>
      </c>
      <c r="E241" s="77">
        <v>180.739931522646</v>
      </c>
      <c r="F241" s="77">
        <v>180.739931522646</v>
      </c>
      <c r="G241" s="77">
        <v>180.739931522646</v>
      </c>
      <c r="H241" s="77">
        <v>174.68772581565912</v>
      </c>
      <c r="I241" s="77">
        <v>176.19303124534062</v>
      </c>
      <c r="J241" s="77">
        <v>172.52917463347438</v>
      </c>
      <c r="K241" s="77">
        <v>162.08757058950894</v>
      </c>
      <c r="L241" s="77">
        <v>149.10527950813946</v>
      </c>
      <c r="M241" s="77">
        <v>141.82099760873095</v>
      </c>
      <c r="N241" s="77">
        <v>162.80080572313406</v>
      </c>
      <c r="O241" s="77">
        <v>133</v>
      </c>
      <c r="P241" s="77">
        <v>150</v>
      </c>
      <c r="Q241" s="77">
        <v>131</v>
      </c>
    </row>
    <row r="242" spans="1:17" ht="11.45" customHeight="1" x14ac:dyDescent="0.25">
      <c r="A242" s="62" t="s">
        <v>58</v>
      </c>
      <c r="B242" s="77">
        <v>224.71398781951942</v>
      </c>
      <c r="C242" s="77">
        <v>227.21988071312919</v>
      </c>
      <c r="D242" s="77">
        <v>230.03699395825581</v>
      </c>
      <c r="E242" s="77">
        <v>228.60613828625881</v>
      </c>
      <c r="F242" s="77">
        <v>236.86050308497417</v>
      </c>
      <c r="G242" s="77">
        <v>235.12861024562196</v>
      </c>
      <c r="H242" s="77">
        <v>238.36940542998929</v>
      </c>
      <c r="I242" s="77">
        <v>235.13232675386089</v>
      </c>
      <c r="J242" s="77">
        <v>218.26681236549064</v>
      </c>
      <c r="K242" s="77">
        <v>196.45834201931248</v>
      </c>
      <c r="L242" s="77">
        <v>186.4200532658995</v>
      </c>
      <c r="M242" s="77">
        <v>181.27103792321174</v>
      </c>
      <c r="N242" s="77">
        <v>177.00692672256699</v>
      </c>
      <c r="O242" s="77">
        <v>176.34274917335901</v>
      </c>
      <c r="P242" s="77">
        <v>170.29632366524999</v>
      </c>
      <c r="Q242" s="77">
        <v>169.48064709920999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156</v>
      </c>
      <c r="P243" s="77">
        <v>156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965.34995494958059</v>
      </c>
      <c r="C246" s="76">
        <v>963.85957841631614</v>
      </c>
      <c r="D246" s="76">
        <v>969.8424063749394</v>
      </c>
      <c r="E246" s="76">
        <v>961.76131092567698</v>
      </c>
      <c r="F246" s="76">
        <v>965.0216354966816</v>
      </c>
      <c r="G246" s="76">
        <v>951.66861513923891</v>
      </c>
      <c r="H246" s="76">
        <v>946.38206100559853</v>
      </c>
      <c r="I246" s="76">
        <v>944.25222618726195</v>
      </c>
      <c r="J246" s="76">
        <v>935.31192786198869</v>
      </c>
      <c r="K246" s="76">
        <v>942.54546357160154</v>
      </c>
      <c r="L246" s="76">
        <v>961.10753461537399</v>
      </c>
      <c r="M246" s="76">
        <v>960.82100960323396</v>
      </c>
      <c r="N246" s="76">
        <v>928.05470260778009</v>
      </c>
      <c r="O246" s="76">
        <v>926.06627098286708</v>
      </c>
      <c r="P246" s="76">
        <v>914.4200994744906</v>
      </c>
      <c r="Q246" s="76">
        <v>911.23126314752881</v>
      </c>
    </row>
    <row r="247" spans="1:17" ht="11.45" customHeight="1" x14ac:dyDescent="0.25">
      <c r="A247" s="17" t="s">
        <v>23</v>
      </c>
      <c r="B247" s="75">
        <v>951.38467531197375</v>
      </c>
      <c r="C247" s="75">
        <v>949.91585937955188</v>
      </c>
      <c r="D247" s="75">
        <v>948.28650112999776</v>
      </c>
      <c r="E247" s="75">
        <v>946.25764682747752</v>
      </c>
      <c r="F247" s="75">
        <v>943.83445182898674</v>
      </c>
      <c r="G247" s="75">
        <v>941.02303005756244</v>
      </c>
      <c r="H247" s="75">
        <v>937.83041587602975</v>
      </c>
      <c r="I247" s="75">
        <v>934.26452075845236</v>
      </c>
      <c r="J247" s="75">
        <v>930.33408524846539</v>
      </c>
      <c r="K247" s="75">
        <v>926.04862673175967</v>
      </c>
      <c r="L247" s="75">
        <v>921.41838359795759</v>
      </c>
      <c r="M247" s="75">
        <v>916.45425637609208</v>
      </c>
      <c r="N247" s="75">
        <v>911.16774645052476</v>
      </c>
      <c r="O247" s="75">
        <v>905.57089297124185</v>
      </c>
      <c r="P247" s="75">
        <v>899.67620855802659</v>
      </c>
      <c r="Q247" s="75">
        <v>893.49661439810393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1389</v>
      </c>
      <c r="C4" s="40">
        <f t="shared" ref="C4:Q4" si="1">SUM(C5,C6,C9)</f>
        <v>1515</v>
      </c>
      <c r="D4" s="40">
        <f t="shared" si="1"/>
        <v>1628</v>
      </c>
      <c r="E4" s="40">
        <f t="shared" si="1"/>
        <v>1601</v>
      </c>
      <c r="F4" s="40">
        <f t="shared" si="1"/>
        <v>1632</v>
      </c>
      <c r="G4" s="40">
        <f t="shared" si="1"/>
        <v>1891</v>
      </c>
      <c r="H4" s="40">
        <f t="shared" si="1"/>
        <v>1985.11</v>
      </c>
      <c r="I4" s="40">
        <f t="shared" si="1"/>
        <v>2182</v>
      </c>
      <c r="J4" s="40">
        <f t="shared" si="1"/>
        <v>2117</v>
      </c>
      <c r="K4" s="40">
        <f t="shared" si="1"/>
        <v>1815</v>
      </c>
      <c r="L4" s="40">
        <f t="shared" si="1"/>
        <v>1809</v>
      </c>
      <c r="M4" s="40">
        <f t="shared" si="1"/>
        <v>1776</v>
      </c>
      <c r="N4" s="40">
        <f t="shared" si="1"/>
        <v>1722</v>
      </c>
      <c r="O4" s="40">
        <f t="shared" si="1"/>
        <v>1718.82473</v>
      </c>
      <c r="P4" s="40">
        <f t="shared" si="1"/>
        <v>1888.072934</v>
      </c>
      <c r="Q4" s="40">
        <f t="shared" si="1"/>
        <v>2097.6676819999998</v>
      </c>
    </row>
    <row r="5" spans="1:17" ht="11.45" customHeight="1" x14ac:dyDescent="0.25">
      <c r="A5" s="91" t="s">
        <v>21</v>
      </c>
      <c r="B5" s="121">
        <v>0</v>
      </c>
      <c r="C5" s="121">
        <v>0</v>
      </c>
      <c r="D5" s="121">
        <v>0</v>
      </c>
      <c r="E5" s="121">
        <v>0</v>
      </c>
      <c r="F5" s="121">
        <v>50</v>
      </c>
      <c r="G5" s="121">
        <v>110</v>
      </c>
      <c r="H5" s="121">
        <v>113.10999999999999</v>
      </c>
      <c r="I5" s="121">
        <v>175</v>
      </c>
      <c r="J5" s="121">
        <v>141</v>
      </c>
      <c r="K5" s="121">
        <v>132</v>
      </c>
      <c r="L5" s="121">
        <v>131</v>
      </c>
      <c r="M5" s="121">
        <v>138</v>
      </c>
      <c r="N5" s="121">
        <v>144.00000000000003</v>
      </c>
      <c r="O5" s="121">
        <v>149.82472999999999</v>
      </c>
      <c r="P5" s="121">
        <v>160.072934</v>
      </c>
      <c r="Q5" s="121">
        <v>179.66768199999999</v>
      </c>
    </row>
    <row r="6" spans="1:17" ht="11.45" customHeight="1" x14ac:dyDescent="0.25">
      <c r="A6" s="19" t="s">
        <v>20</v>
      </c>
      <c r="B6" s="38">
        <f t="shared" ref="B6" si="2">SUM(B7:B8)</f>
        <v>1389</v>
      </c>
      <c r="C6" s="38">
        <f t="shared" ref="C6:Q6" si="3">SUM(C7:C8)</f>
        <v>1515</v>
      </c>
      <c r="D6" s="38">
        <f t="shared" si="3"/>
        <v>1628</v>
      </c>
      <c r="E6" s="38">
        <f t="shared" si="3"/>
        <v>1601</v>
      </c>
      <c r="F6" s="38">
        <f t="shared" si="3"/>
        <v>1582</v>
      </c>
      <c r="G6" s="38">
        <f t="shared" si="3"/>
        <v>1781</v>
      </c>
      <c r="H6" s="38">
        <f t="shared" si="3"/>
        <v>1872</v>
      </c>
      <c r="I6" s="38">
        <f t="shared" si="3"/>
        <v>2007.0000000000002</v>
      </c>
      <c r="J6" s="38">
        <f t="shared" si="3"/>
        <v>1976</v>
      </c>
      <c r="K6" s="38">
        <f t="shared" si="3"/>
        <v>1683</v>
      </c>
      <c r="L6" s="38">
        <f t="shared" si="3"/>
        <v>1678</v>
      </c>
      <c r="M6" s="38">
        <f t="shared" si="3"/>
        <v>1638</v>
      </c>
      <c r="N6" s="38">
        <f t="shared" si="3"/>
        <v>1578</v>
      </c>
      <c r="O6" s="38">
        <f t="shared" si="3"/>
        <v>1569</v>
      </c>
      <c r="P6" s="38">
        <f t="shared" si="3"/>
        <v>1728</v>
      </c>
      <c r="Q6" s="38">
        <f t="shared" si="3"/>
        <v>1918</v>
      </c>
    </row>
    <row r="7" spans="1:17" ht="11.45" customHeight="1" x14ac:dyDescent="0.25">
      <c r="A7" s="62" t="s">
        <v>116</v>
      </c>
      <c r="B7" s="42">
        <v>1226.3258439838307</v>
      </c>
      <c r="C7" s="42">
        <v>1337.5864927761081</v>
      </c>
      <c r="D7" s="42">
        <v>1467.1069346641934</v>
      </c>
      <c r="E7" s="42">
        <v>1447.2123515189585</v>
      </c>
      <c r="F7" s="42">
        <v>1301.1392246229443</v>
      </c>
      <c r="G7" s="42">
        <v>1467.4629012130108</v>
      </c>
      <c r="H7" s="42">
        <v>1573.2694398139354</v>
      </c>
      <c r="I7" s="42">
        <v>1755.559625563948</v>
      </c>
      <c r="J7" s="42">
        <v>1695.028801452683</v>
      </c>
      <c r="K7" s="42">
        <v>1483.155909665745</v>
      </c>
      <c r="L7" s="42">
        <v>1476.0483575009755</v>
      </c>
      <c r="M7" s="42">
        <v>1443.4877605962113</v>
      </c>
      <c r="N7" s="42">
        <v>1429.7578991876296</v>
      </c>
      <c r="O7" s="42">
        <v>1405.1231421896612</v>
      </c>
      <c r="P7" s="42">
        <v>1557.3772592523333</v>
      </c>
      <c r="Q7" s="42">
        <v>1710.660118262447</v>
      </c>
    </row>
    <row r="8" spans="1:17" ht="11.45" customHeight="1" x14ac:dyDescent="0.25">
      <c r="A8" s="62" t="s">
        <v>16</v>
      </c>
      <c r="B8" s="42">
        <v>162.67415601616926</v>
      </c>
      <c r="C8" s="42">
        <v>177.41350722389188</v>
      </c>
      <c r="D8" s="42">
        <v>160.89306533580657</v>
      </c>
      <c r="E8" s="42">
        <v>153.78764848104151</v>
      </c>
      <c r="F8" s="42">
        <v>280.86077537705569</v>
      </c>
      <c r="G8" s="42">
        <v>313.53709878698919</v>
      </c>
      <c r="H8" s="42">
        <v>298.73056018606462</v>
      </c>
      <c r="I8" s="42">
        <v>251.44037443605225</v>
      </c>
      <c r="J8" s="42">
        <v>280.97119854731704</v>
      </c>
      <c r="K8" s="42">
        <v>199.84409033425504</v>
      </c>
      <c r="L8" s="42">
        <v>201.9516424990245</v>
      </c>
      <c r="M8" s="42">
        <v>194.51223940378873</v>
      </c>
      <c r="N8" s="42">
        <v>148.24210081237038</v>
      </c>
      <c r="O8" s="42">
        <v>163.87685781033883</v>
      </c>
      <c r="P8" s="42">
        <v>170.62274074766674</v>
      </c>
      <c r="Q8" s="42">
        <v>207.33988173755301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491.00000000000006</v>
      </c>
      <c r="C10" s="40">
        <f t="shared" ref="C10:Q10" si="5">SUM(C11:C12)</f>
        <v>516</v>
      </c>
      <c r="D10" s="40">
        <f t="shared" si="5"/>
        <v>426.00000000000006</v>
      </c>
      <c r="E10" s="40">
        <f t="shared" si="5"/>
        <v>398</v>
      </c>
      <c r="F10" s="40">
        <f t="shared" si="5"/>
        <v>399.00000000000006</v>
      </c>
      <c r="G10" s="40">
        <f t="shared" si="5"/>
        <v>302.99999999999994</v>
      </c>
      <c r="H10" s="40">
        <f t="shared" si="5"/>
        <v>205</v>
      </c>
      <c r="I10" s="40">
        <f t="shared" si="5"/>
        <v>129</v>
      </c>
      <c r="J10" s="40">
        <f t="shared" si="5"/>
        <v>103</v>
      </c>
      <c r="K10" s="40">
        <f t="shared" si="5"/>
        <v>79.000000000000014</v>
      </c>
      <c r="L10" s="40">
        <f t="shared" si="5"/>
        <v>92</v>
      </c>
      <c r="M10" s="40">
        <f t="shared" si="5"/>
        <v>105</v>
      </c>
      <c r="N10" s="40">
        <f t="shared" si="5"/>
        <v>91</v>
      </c>
      <c r="O10" s="40">
        <f t="shared" si="5"/>
        <v>99.000000000000014</v>
      </c>
      <c r="P10" s="40">
        <f t="shared" si="5"/>
        <v>100</v>
      </c>
      <c r="Q10" s="40">
        <f t="shared" si="5"/>
        <v>96</v>
      </c>
    </row>
    <row r="11" spans="1:17" ht="11.45" customHeight="1" x14ac:dyDescent="0.25">
      <c r="A11" s="116" t="s">
        <v>116</v>
      </c>
      <c r="B11" s="42">
        <v>491.00000000000006</v>
      </c>
      <c r="C11" s="42">
        <v>516</v>
      </c>
      <c r="D11" s="42">
        <v>426.00000000000006</v>
      </c>
      <c r="E11" s="42">
        <v>398</v>
      </c>
      <c r="F11" s="42">
        <v>399.00000000000006</v>
      </c>
      <c r="G11" s="42">
        <v>302.99999999999994</v>
      </c>
      <c r="H11" s="42">
        <v>205</v>
      </c>
      <c r="I11" s="42">
        <v>129</v>
      </c>
      <c r="J11" s="42">
        <v>103</v>
      </c>
      <c r="K11" s="42">
        <v>79.000000000000014</v>
      </c>
      <c r="L11" s="42">
        <v>92</v>
      </c>
      <c r="M11" s="42">
        <v>105</v>
      </c>
      <c r="N11" s="42">
        <v>91</v>
      </c>
      <c r="O11" s="42">
        <v>99.000000000000014</v>
      </c>
      <c r="P11" s="42">
        <v>100</v>
      </c>
      <c r="Q11" s="42">
        <v>96</v>
      </c>
    </row>
    <row r="12" spans="1:17" ht="11.45" customHeight="1" x14ac:dyDescent="0.25">
      <c r="A12" s="93" t="s">
        <v>16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</row>
    <row r="14" spans="1:17" ht="11.45" customHeight="1" x14ac:dyDescent="0.25">
      <c r="A14" s="27" t="s">
        <v>115</v>
      </c>
      <c r="B14" s="68">
        <f t="shared" ref="B14" si="6">B15+B21</f>
        <v>10.893714285714287</v>
      </c>
      <c r="C14" s="68">
        <f t="shared" ref="C14:Q14" si="7">C15+C21</f>
        <v>11.262466666666667</v>
      </c>
      <c r="D14" s="68">
        <f t="shared" si="7"/>
        <v>11.78120924924826</v>
      </c>
      <c r="E14" s="68">
        <f t="shared" si="7"/>
        <v>12.265074168040814</v>
      </c>
      <c r="F14" s="68">
        <f t="shared" si="7"/>
        <v>13.483625429491882</v>
      </c>
      <c r="G14" s="68">
        <f t="shared" si="7"/>
        <v>15.583423589718564</v>
      </c>
      <c r="H14" s="68">
        <f t="shared" si="7"/>
        <v>16.659108464099003</v>
      </c>
      <c r="I14" s="68">
        <f t="shared" si="7"/>
        <v>18.526843674638975</v>
      </c>
      <c r="J14" s="68">
        <f t="shared" si="7"/>
        <v>18.15591337256928</v>
      </c>
      <c r="K14" s="68">
        <f t="shared" si="7"/>
        <v>18.095010528850814</v>
      </c>
      <c r="L14" s="68">
        <f t="shared" si="7"/>
        <v>18.752787864952339</v>
      </c>
      <c r="M14" s="68">
        <f t="shared" si="7"/>
        <v>19.5627112767346</v>
      </c>
      <c r="N14" s="68">
        <f t="shared" si="7"/>
        <v>20.800406269128185</v>
      </c>
      <c r="O14" s="68">
        <f t="shared" si="7"/>
        <v>20.861906601631308</v>
      </c>
      <c r="P14" s="68">
        <f t="shared" si="7"/>
        <v>21.001173572614814</v>
      </c>
      <c r="Q14" s="68">
        <f t="shared" si="7"/>
        <v>20.787727393206467</v>
      </c>
    </row>
    <row r="15" spans="1:17" ht="11.45" customHeight="1" x14ac:dyDescent="0.25">
      <c r="A15" s="25" t="s">
        <v>39</v>
      </c>
      <c r="B15" s="79">
        <f t="shared" ref="B15" si="8">SUM(B16,B17,B20)</f>
        <v>9.7700000000000014</v>
      </c>
      <c r="C15" s="79">
        <f t="shared" ref="C15:Q15" si="9">SUM(C16,C17,C20)</f>
        <v>9.8848000000000003</v>
      </c>
      <c r="D15" s="79">
        <f t="shared" si="9"/>
        <v>10.883280852675432</v>
      </c>
      <c r="E15" s="79">
        <f t="shared" si="9"/>
        <v>11.354257999713017</v>
      </c>
      <c r="F15" s="79">
        <f t="shared" si="9"/>
        <v>12.580292096158548</v>
      </c>
      <c r="G15" s="79">
        <f t="shared" si="9"/>
        <v>14.896756923051896</v>
      </c>
      <c r="H15" s="79">
        <f t="shared" si="9"/>
        <v>16.208708464099004</v>
      </c>
      <c r="I15" s="79">
        <f t="shared" si="9"/>
        <v>18.240917748713048</v>
      </c>
      <c r="J15" s="79">
        <f t="shared" si="9"/>
        <v>17.938913372569282</v>
      </c>
      <c r="K15" s="79">
        <f t="shared" si="9"/>
        <v>17.949010528850813</v>
      </c>
      <c r="L15" s="79">
        <f t="shared" si="9"/>
        <v>18.569787864952339</v>
      </c>
      <c r="M15" s="79">
        <f t="shared" si="9"/>
        <v>19.351711276734601</v>
      </c>
      <c r="N15" s="79">
        <f t="shared" si="9"/>
        <v>20.622406269128184</v>
      </c>
      <c r="O15" s="79">
        <f t="shared" si="9"/>
        <v>20.668906601631306</v>
      </c>
      <c r="P15" s="79">
        <f t="shared" si="9"/>
        <v>20.797173572614813</v>
      </c>
      <c r="Q15" s="79">
        <f t="shared" si="9"/>
        <v>20.591727393206465</v>
      </c>
    </row>
    <row r="16" spans="1:17" ht="11.45" customHeight="1" x14ac:dyDescent="0.25">
      <c r="A16" s="91" t="s">
        <v>21</v>
      </c>
      <c r="B16" s="123">
        <v>0</v>
      </c>
      <c r="C16" s="123">
        <v>0</v>
      </c>
      <c r="D16" s="123">
        <v>0</v>
      </c>
      <c r="E16" s="123">
        <v>0</v>
      </c>
      <c r="F16" s="123">
        <v>0.75457781044426231</v>
      </c>
      <c r="G16" s="123">
        <v>1.6586616849566589</v>
      </c>
      <c r="H16" s="123">
        <v>1.7037084640990037</v>
      </c>
      <c r="I16" s="123">
        <v>2.6486847390043082</v>
      </c>
      <c r="J16" s="123">
        <v>2.1011355947915038</v>
      </c>
      <c r="K16" s="123">
        <v>2.0771923470326343</v>
      </c>
      <c r="L16" s="123">
        <v>2.074333319497796</v>
      </c>
      <c r="M16" s="123">
        <v>2.1719132969366237</v>
      </c>
      <c r="N16" s="123">
        <v>2.2694650926575957</v>
      </c>
      <c r="O16" s="123">
        <v>2.3989066016313068</v>
      </c>
      <c r="P16" s="123">
        <v>2.5261735726148111</v>
      </c>
      <c r="Q16" s="123">
        <v>2.7807273932064649</v>
      </c>
    </row>
    <row r="17" spans="1:17" ht="11.45" customHeight="1" x14ac:dyDescent="0.25">
      <c r="A17" s="19" t="s">
        <v>20</v>
      </c>
      <c r="B17" s="76">
        <f t="shared" ref="B17" si="10">SUM(B18:B19)</f>
        <v>9.7700000000000014</v>
      </c>
      <c r="C17" s="76">
        <f t="shared" ref="C17:Q17" si="11">SUM(C18:C19)</f>
        <v>9.8848000000000003</v>
      </c>
      <c r="D17" s="76">
        <f t="shared" si="11"/>
        <v>10.883280852675432</v>
      </c>
      <c r="E17" s="76">
        <f t="shared" si="11"/>
        <v>11.354257999713017</v>
      </c>
      <c r="F17" s="76">
        <f t="shared" si="11"/>
        <v>11.825714285714286</v>
      </c>
      <c r="G17" s="76">
        <f t="shared" si="11"/>
        <v>13.238095238095237</v>
      </c>
      <c r="H17" s="76">
        <f t="shared" si="11"/>
        <v>14.504999999999999</v>
      </c>
      <c r="I17" s="76">
        <f t="shared" si="11"/>
        <v>15.592233009708739</v>
      </c>
      <c r="J17" s="76">
        <f t="shared" si="11"/>
        <v>15.837777777777777</v>
      </c>
      <c r="K17" s="76">
        <f t="shared" si="11"/>
        <v>15.871818181818179</v>
      </c>
      <c r="L17" s="76">
        <f t="shared" si="11"/>
        <v>16.495454545454542</v>
      </c>
      <c r="M17" s="76">
        <f t="shared" si="11"/>
        <v>17.179797979797979</v>
      </c>
      <c r="N17" s="76">
        <f t="shared" si="11"/>
        <v>18.352941176470591</v>
      </c>
      <c r="O17" s="76">
        <f t="shared" si="11"/>
        <v>18.27</v>
      </c>
      <c r="P17" s="76">
        <f t="shared" si="11"/>
        <v>18.271000000000001</v>
      </c>
      <c r="Q17" s="76">
        <f t="shared" si="11"/>
        <v>17.811</v>
      </c>
    </row>
    <row r="18" spans="1:17" ht="11.45" customHeight="1" x14ac:dyDescent="0.25">
      <c r="A18" s="62" t="s">
        <v>17</v>
      </c>
      <c r="B18" s="77">
        <v>8.7737538461538449</v>
      </c>
      <c r="C18" s="77">
        <v>8.902960000000002</v>
      </c>
      <c r="D18" s="77">
        <v>9.9882415367309942</v>
      </c>
      <c r="E18" s="77">
        <v>10.44905549308216</v>
      </c>
      <c r="F18" s="77">
        <v>9.9638291145708671</v>
      </c>
      <c r="G18" s="77">
        <v>11.172463543867106</v>
      </c>
      <c r="H18" s="77">
        <v>12.457606234123064</v>
      </c>
      <c r="I18" s="77">
        <v>13.909945627424426</v>
      </c>
      <c r="J18" s="77">
        <v>13.855324359957974</v>
      </c>
      <c r="K18" s="77">
        <v>14.249372957985459</v>
      </c>
      <c r="L18" s="77">
        <v>14.784452732447845</v>
      </c>
      <c r="M18" s="77">
        <v>15.423535369654539</v>
      </c>
      <c r="N18" s="77">
        <v>16.590205115610306</v>
      </c>
      <c r="O18" s="77">
        <v>16.658940225642894</v>
      </c>
      <c r="P18" s="77">
        <v>16.757080093659074</v>
      </c>
      <c r="Q18" s="77">
        <v>16.191917773017501</v>
      </c>
    </row>
    <row r="19" spans="1:17" ht="11.45" customHeight="1" x14ac:dyDescent="0.25">
      <c r="A19" s="62" t="s">
        <v>16</v>
      </c>
      <c r="B19" s="77">
        <v>0.99624615384615645</v>
      </c>
      <c r="C19" s="77">
        <v>0.98183999999999838</v>
      </c>
      <c r="D19" s="77">
        <v>0.89503931594443742</v>
      </c>
      <c r="E19" s="77">
        <v>0.90520250663085733</v>
      </c>
      <c r="F19" s="77">
        <v>1.8618851711434188</v>
      </c>
      <c r="G19" s="77">
        <v>2.0656316942281308</v>
      </c>
      <c r="H19" s="77">
        <v>2.0473937658769348</v>
      </c>
      <c r="I19" s="77">
        <v>1.6822873822843132</v>
      </c>
      <c r="J19" s="77">
        <v>1.9824534178198034</v>
      </c>
      <c r="K19" s="77">
        <v>1.6224452238327203</v>
      </c>
      <c r="L19" s="77">
        <v>1.711001813006698</v>
      </c>
      <c r="M19" s="77">
        <v>1.7562626101434393</v>
      </c>
      <c r="N19" s="77">
        <v>1.7627360608602842</v>
      </c>
      <c r="O19" s="77">
        <v>1.6110597743571056</v>
      </c>
      <c r="P19" s="77">
        <v>1.5139199063409272</v>
      </c>
      <c r="Q19" s="77">
        <v>1.6190822269824992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1.1237142857142861</v>
      </c>
      <c r="C21" s="79">
        <f t="shared" ref="C21:Q21" si="13">SUM(C22:C23)</f>
        <v>1.3776666666666668</v>
      </c>
      <c r="D21" s="79">
        <f t="shared" si="13"/>
        <v>0.89792839657282764</v>
      </c>
      <c r="E21" s="79">
        <f t="shared" si="13"/>
        <v>0.91081616832779633</v>
      </c>
      <c r="F21" s="79">
        <f t="shared" si="13"/>
        <v>0.90333333333333343</v>
      </c>
      <c r="G21" s="79">
        <f t="shared" si="13"/>
        <v>0.68666666666666654</v>
      </c>
      <c r="H21" s="79">
        <f t="shared" si="13"/>
        <v>0.45040000000000002</v>
      </c>
      <c r="I21" s="79">
        <f t="shared" si="13"/>
        <v>0.28592592592592592</v>
      </c>
      <c r="J21" s="79">
        <f t="shared" si="13"/>
        <v>0.217</v>
      </c>
      <c r="K21" s="79">
        <f t="shared" si="13"/>
        <v>0.14599999999999999</v>
      </c>
      <c r="L21" s="79">
        <f t="shared" si="13"/>
        <v>0.183</v>
      </c>
      <c r="M21" s="79">
        <f t="shared" si="13"/>
        <v>0.21099999999999999</v>
      </c>
      <c r="N21" s="79">
        <f t="shared" si="13"/>
        <v>0.17799999999999999</v>
      </c>
      <c r="O21" s="79">
        <f t="shared" si="13"/>
        <v>0.193</v>
      </c>
      <c r="P21" s="79">
        <f t="shared" si="13"/>
        <v>0.20400000000000001</v>
      </c>
      <c r="Q21" s="79">
        <f t="shared" si="13"/>
        <v>0.19600000000000001</v>
      </c>
    </row>
    <row r="22" spans="1:17" ht="11.45" customHeight="1" x14ac:dyDescent="0.25">
      <c r="A22" s="116" t="s">
        <v>17</v>
      </c>
      <c r="B22" s="77">
        <v>1.1237142857142861</v>
      </c>
      <c r="C22" s="77">
        <v>1.3776666666666668</v>
      </c>
      <c r="D22" s="77">
        <v>0.89792839657282764</v>
      </c>
      <c r="E22" s="77">
        <v>0.91081616832779633</v>
      </c>
      <c r="F22" s="77">
        <v>0.90333333333333343</v>
      </c>
      <c r="G22" s="77">
        <v>0.68666666666666654</v>
      </c>
      <c r="H22" s="77">
        <v>0.45040000000000002</v>
      </c>
      <c r="I22" s="77">
        <v>0.28592592592592592</v>
      </c>
      <c r="J22" s="77">
        <v>0.217</v>
      </c>
      <c r="K22" s="77">
        <v>0.14599999999999999</v>
      </c>
      <c r="L22" s="77">
        <v>0.183</v>
      </c>
      <c r="M22" s="77">
        <v>0.21099999999999999</v>
      </c>
      <c r="N22" s="77">
        <v>0.17799999999999999</v>
      </c>
      <c r="O22" s="77">
        <v>0.193</v>
      </c>
      <c r="P22" s="77">
        <v>0.20400000000000001</v>
      </c>
      <c r="Q22" s="77">
        <v>0.19600000000000001</v>
      </c>
    </row>
    <row r="23" spans="1:17" ht="11.45" customHeight="1" x14ac:dyDescent="0.25">
      <c r="A23" s="93" t="s">
        <v>16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</row>
    <row r="25" spans="1:17" ht="11.45" customHeight="1" x14ac:dyDescent="0.25">
      <c r="A25" s="27" t="s">
        <v>114</v>
      </c>
      <c r="B25" s="68">
        <f t="shared" ref="B25:Q25" si="14">B26+B32</f>
        <v>48.5</v>
      </c>
      <c r="C25" s="68">
        <f t="shared" si="14"/>
        <v>51.5</v>
      </c>
      <c r="D25" s="68">
        <f t="shared" si="14"/>
        <v>50.5</v>
      </c>
      <c r="E25" s="68">
        <f t="shared" si="14"/>
        <v>52</v>
      </c>
      <c r="F25" s="68">
        <f t="shared" si="14"/>
        <v>62</v>
      </c>
      <c r="G25" s="68">
        <f t="shared" si="14"/>
        <v>72.5</v>
      </c>
      <c r="H25" s="68">
        <f t="shared" si="14"/>
        <v>75.5</v>
      </c>
      <c r="I25" s="68">
        <f t="shared" si="14"/>
        <v>88.5</v>
      </c>
      <c r="J25" s="68">
        <f t="shared" si="14"/>
        <v>88.5</v>
      </c>
      <c r="K25" s="68">
        <f t="shared" si="14"/>
        <v>89.5</v>
      </c>
      <c r="L25" s="68">
        <f t="shared" si="14"/>
        <v>91.5</v>
      </c>
      <c r="M25" s="68">
        <f t="shared" si="14"/>
        <v>94</v>
      </c>
      <c r="N25" s="68">
        <f t="shared" si="14"/>
        <v>98.5</v>
      </c>
      <c r="O25" s="68">
        <f t="shared" si="14"/>
        <v>98</v>
      </c>
      <c r="P25" s="68">
        <f t="shared" si="14"/>
        <v>98.5</v>
      </c>
      <c r="Q25" s="68">
        <f t="shared" si="14"/>
        <v>100</v>
      </c>
    </row>
    <row r="26" spans="1:17" ht="11.45" customHeight="1" x14ac:dyDescent="0.25">
      <c r="A26" s="25" t="s">
        <v>39</v>
      </c>
      <c r="B26" s="79">
        <f t="shared" ref="B26:Q26" si="15">SUM(B27,B28,B31)</f>
        <v>36.5</v>
      </c>
      <c r="C26" s="79">
        <f t="shared" si="15"/>
        <v>37</v>
      </c>
      <c r="D26" s="79">
        <f t="shared" si="15"/>
        <v>41</v>
      </c>
      <c r="E26" s="79">
        <f t="shared" si="15"/>
        <v>42.5</v>
      </c>
      <c r="F26" s="79">
        <f t="shared" si="15"/>
        <v>52.5</v>
      </c>
      <c r="G26" s="79">
        <f t="shared" si="15"/>
        <v>64.5</v>
      </c>
      <c r="H26" s="79">
        <f t="shared" si="15"/>
        <v>69</v>
      </c>
      <c r="I26" s="79">
        <f t="shared" si="15"/>
        <v>83</v>
      </c>
      <c r="J26" s="79">
        <f t="shared" si="15"/>
        <v>83</v>
      </c>
      <c r="K26" s="79">
        <f t="shared" si="15"/>
        <v>84</v>
      </c>
      <c r="L26" s="79">
        <f t="shared" si="15"/>
        <v>86</v>
      </c>
      <c r="M26" s="79">
        <f t="shared" si="15"/>
        <v>88.5</v>
      </c>
      <c r="N26" s="79">
        <f t="shared" si="15"/>
        <v>93</v>
      </c>
      <c r="O26" s="79">
        <f t="shared" si="15"/>
        <v>92.5</v>
      </c>
      <c r="P26" s="79">
        <f t="shared" si="15"/>
        <v>93</v>
      </c>
      <c r="Q26" s="79">
        <f t="shared" si="15"/>
        <v>94.5</v>
      </c>
    </row>
    <row r="27" spans="1:17" ht="11.45" customHeight="1" x14ac:dyDescent="0.25">
      <c r="A27" s="91" t="s">
        <v>21</v>
      </c>
      <c r="B27" s="123">
        <v>0</v>
      </c>
      <c r="C27" s="123">
        <v>0</v>
      </c>
      <c r="D27" s="123">
        <v>0</v>
      </c>
      <c r="E27" s="123">
        <v>0</v>
      </c>
      <c r="F27" s="123">
        <v>7</v>
      </c>
      <c r="G27" s="123">
        <v>15</v>
      </c>
      <c r="H27" s="123">
        <v>15</v>
      </c>
      <c r="I27" s="123">
        <v>23.5</v>
      </c>
      <c r="J27" s="123">
        <v>23.5</v>
      </c>
      <c r="K27" s="123">
        <v>24</v>
      </c>
      <c r="L27" s="123">
        <v>24</v>
      </c>
      <c r="M27" s="123">
        <v>24</v>
      </c>
      <c r="N27" s="123">
        <v>24</v>
      </c>
      <c r="O27" s="123">
        <v>24</v>
      </c>
      <c r="P27" s="123">
        <v>24</v>
      </c>
      <c r="Q27" s="123">
        <v>24.5</v>
      </c>
    </row>
    <row r="28" spans="1:17" ht="11.45" customHeight="1" x14ac:dyDescent="0.25">
      <c r="A28" s="19" t="s">
        <v>20</v>
      </c>
      <c r="B28" s="76">
        <f t="shared" ref="B28:Q28" si="16">SUM(B29:B30)</f>
        <v>36.5</v>
      </c>
      <c r="C28" s="76">
        <f t="shared" si="16"/>
        <v>37</v>
      </c>
      <c r="D28" s="76">
        <f t="shared" si="16"/>
        <v>41</v>
      </c>
      <c r="E28" s="76">
        <f t="shared" si="16"/>
        <v>42.5</v>
      </c>
      <c r="F28" s="76">
        <f t="shared" si="16"/>
        <v>45.5</v>
      </c>
      <c r="G28" s="76">
        <f t="shared" si="16"/>
        <v>49.5</v>
      </c>
      <c r="H28" s="76">
        <f t="shared" si="16"/>
        <v>54</v>
      </c>
      <c r="I28" s="76">
        <f t="shared" si="16"/>
        <v>59.5</v>
      </c>
      <c r="J28" s="76">
        <f t="shared" si="16"/>
        <v>59.5</v>
      </c>
      <c r="K28" s="76">
        <f t="shared" si="16"/>
        <v>60</v>
      </c>
      <c r="L28" s="76">
        <f t="shared" si="16"/>
        <v>62</v>
      </c>
      <c r="M28" s="76">
        <f t="shared" si="16"/>
        <v>64.5</v>
      </c>
      <c r="N28" s="76">
        <f t="shared" si="16"/>
        <v>69</v>
      </c>
      <c r="O28" s="76">
        <f t="shared" si="16"/>
        <v>68.5</v>
      </c>
      <c r="P28" s="76">
        <f t="shared" si="16"/>
        <v>69</v>
      </c>
      <c r="Q28" s="76">
        <f t="shared" si="16"/>
        <v>70</v>
      </c>
    </row>
    <row r="29" spans="1:17" ht="11.45" customHeight="1" x14ac:dyDescent="0.25">
      <c r="A29" s="62" t="s">
        <v>17</v>
      </c>
      <c r="B29" s="77">
        <v>32.5</v>
      </c>
      <c r="C29" s="77">
        <v>33</v>
      </c>
      <c r="D29" s="77">
        <v>37</v>
      </c>
      <c r="E29" s="77">
        <v>38.5</v>
      </c>
      <c r="F29" s="77">
        <v>38.5</v>
      </c>
      <c r="G29" s="77">
        <v>41.5</v>
      </c>
      <c r="H29" s="77">
        <v>46</v>
      </c>
      <c r="I29" s="77">
        <v>51.5</v>
      </c>
      <c r="J29" s="77">
        <v>51.5</v>
      </c>
      <c r="K29" s="77">
        <v>52.5</v>
      </c>
      <c r="L29" s="77">
        <v>54.5</v>
      </c>
      <c r="M29" s="77">
        <v>57</v>
      </c>
      <c r="N29" s="77">
        <v>61.5</v>
      </c>
      <c r="O29" s="77">
        <v>61.5</v>
      </c>
      <c r="P29" s="77">
        <v>62</v>
      </c>
      <c r="Q29" s="77">
        <v>63</v>
      </c>
    </row>
    <row r="30" spans="1:17" ht="11.45" customHeight="1" x14ac:dyDescent="0.25">
      <c r="A30" s="62" t="s">
        <v>16</v>
      </c>
      <c r="B30" s="77">
        <v>4</v>
      </c>
      <c r="C30" s="77">
        <v>4</v>
      </c>
      <c r="D30" s="77">
        <v>4</v>
      </c>
      <c r="E30" s="77">
        <v>4</v>
      </c>
      <c r="F30" s="77">
        <v>7</v>
      </c>
      <c r="G30" s="77">
        <v>8</v>
      </c>
      <c r="H30" s="77">
        <v>8</v>
      </c>
      <c r="I30" s="77">
        <v>8</v>
      </c>
      <c r="J30" s="77">
        <v>8</v>
      </c>
      <c r="K30" s="77">
        <v>7.5</v>
      </c>
      <c r="L30" s="77">
        <v>7.5</v>
      </c>
      <c r="M30" s="77">
        <v>7.5</v>
      </c>
      <c r="N30" s="77">
        <v>7.5</v>
      </c>
      <c r="O30" s="77">
        <v>7</v>
      </c>
      <c r="P30" s="77">
        <v>7</v>
      </c>
      <c r="Q30" s="77">
        <v>7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12</v>
      </c>
      <c r="C32" s="79">
        <f t="shared" si="17"/>
        <v>14.5</v>
      </c>
      <c r="D32" s="79">
        <f t="shared" si="17"/>
        <v>9.5</v>
      </c>
      <c r="E32" s="79">
        <f t="shared" si="17"/>
        <v>9.5</v>
      </c>
      <c r="F32" s="79">
        <f t="shared" si="17"/>
        <v>9.5</v>
      </c>
      <c r="G32" s="79">
        <f t="shared" si="17"/>
        <v>8</v>
      </c>
      <c r="H32" s="79">
        <f t="shared" si="17"/>
        <v>6.5</v>
      </c>
      <c r="I32" s="79">
        <f t="shared" si="17"/>
        <v>5.5</v>
      </c>
      <c r="J32" s="79">
        <f t="shared" si="17"/>
        <v>5.5</v>
      </c>
      <c r="K32" s="79">
        <f t="shared" si="17"/>
        <v>5.5</v>
      </c>
      <c r="L32" s="79">
        <f t="shared" si="17"/>
        <v>5.5</v>
      </c>
      <c r="M32" s="79">
        <f t="shared" si="17"/>
        <v>5.5</v>
      </c>
      <c r="N32" s="79">
        <f t="shared" si="17"/>
        <v>5.5</v>
      </c>
      <c r="O32" s="79">
        <f t="shared" si="17"/>
        <v>5.5</v>
      </c>
      <c r="P32" s="79">
        <f t="shared" si="17"/>
        <v>5.5</v>
      </c>
      <c r="Q32" s="79">
        <f t="shared" si="17"/>
        <v>5.5</v>
      </c>
    </row>
    <row r="33" spans="1:17" ht="11.45" customHeight="1" x14ac:dyDescent="0.25">
      <c r="A33" s="116" t="s">
        <v>17</v>
      </c>
      <c r="B33" s="77">
        <v>12</v>
      </c>
      <c r="C33" s="77">
        <v>14.5</v>
      </c>
      <c r="D33" s="77">
        <v>9.5</v>
      </c>
      <c r="E33" s="77">
        <v>9.5</v>
      </c>
      <c r="F33" s="77">
        <v>9.5</v>
      </c>
      <c r="G33" s="77">
        <v>8</v>
      </c>
      <c r="H33" s="77">
        <v>6.5</v>
      </c>
      <c r="I33" s="77">
        <v>5.5</v>
      </c>
      <c r="J33" s="77">
        <v>5.5</v>
      </c>
      <c r="K33" s="77">
        <v>5.5</v>
      </c>
      <c r="L33" s="77">
        <v>5.5</v>
      </c>
      <c r="M33" s="77">
        <v>5.5</v>
      </c>
      <c r="N33" s="77">
        <v>5.5</v>
      </c>
      <c r="O33" s="77">
        <v>5.5</v>
      </c>
      <c r="P33" s="77">
        <v>5.5</v>
      </c>
      <c r="Q33" s="77">
        <v>5.5</v>
      </c>
    </row>
    <row r="34" spans="1:17" ht="11.45" customHeight="1" x14ac:dyDescent="0.25">
      <c r="A34" s="93" t="s">
        <v>16</v>
      </c>
      <c r="B34" s="74">
        <v>0</v>
      </c>
      <c r="C34" s="74">
        <v>0</v>
      </c>
      <c r="D34" s="74">
        <v>0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</row>
    <row r="36" spans="1:17" ht="11.45" customHeight="1" x14ac:dyDescent="0.25">
      <c r="A36" s="27" t="s">
        <v>113</v>
      </c>
      <c r="B36" s="68">
        <f t="shared" ref="B36:Q36" si="18">B37+B43</f>
        <v>48.5</v>
      </c>
      <c r="C36" s="68">
        <f t="shared" si="18"/>
        <v>51.5</v>
      </c>
      <c r="D36" s="68">
        <f t="shared" si="18"/>
        <v>50.5</v>
      </c>
      <c r="E36" s="68">
        <f t="shared" si="18"/>
        <v>52</v>
      </c>
      <c r="F36" s="68">
        <f t="shared" si="18"/>
        <v>62</v>
      </c>
      <c r="G36" s="68">
        <f t="shared" si="18"/>
        <v>72.5</v>
      </c>
      <c r="H36" s="68">
        <f t="shared" si="18"/>
        <v>75.5</v>
      </c>
      <c r="I36" s="68">
        <f t="shared" si="18"/>
        <v>88.5</v>
      </c>
      <c r="J36" s="68">
        <f t="shared" si="18"/>
        <v>88.5</v>
      </c>
      <c r="K36" s="68">
        <f t="shared" si="18"/>
        <v>89.5</v>
      </c>
      <c r="L36" s="68">
        <f t="shared" si="18"/>
        <v>91.5</v>
      </c>
      <c r="M36" s="68">
        <f t="shared" si="18"/>
        <v>94</v>
      </c>
      <c r="N36" s="68">
        <f t="shared" si="18"/>
        <v>98.5</v>
      </c>
      <c r="O36" s="68">
        <f t="shared" si="18"/>
        <v>98</v>
      </c>
      <c r="P36" s="68">
        <f t="shared" si="18"/>
        <v>98.5</v>
      </c>
      <c r="Q36" s="68">
        <f t="shared" si="18"/>
        <v>100</v>
      </c>
    </row>
    <row r="37" spans="1:17" ht="11.45" customHeight="1" x14ac:dyDescent="0.25">
      <c r="A37" s="25" t="s">
        <v>39</v>
      </c>
      <c r="B37" s="79">
        <f t="shared" ref="B37:Q37" si="19">SUM(B38,B39,B42)</f>
        <v>36.5</v>
      </c>
      <c r="C37" s="79">
        <f t="shared" si="19"/>
        <v>37</v>
      </c>
      <c r="D37" s="79">
        <f t="shared" si="19"/>
        <v>41</v>
      </c>
      <c r="E37" s="79">
        <f t="shared" si="19"/>
        <v>42.5</v>
      </c>
      <c r="F37" s="79">
        <f t="shared" si="19"/>
        <v>52.5</v>
      </c>
      <c r="G37" s="79">
        <f t="shared" si="19"/>
        <v>64.5</v>
      </c>
      <c r="H37" s="79">
        <f t="shared" si="19"/>
        <v>69</v>
      </c>
      <c r="I37" s="79">
        <f t="shared" si="19"/>
        <v>83</v>
      </c>
      <c r="J37" s="79">
        <f t="shared" si="19"/>
        <v>83</v>
      </c>
      <c r="K37" s="79">
        <f t="shared" si="19"/>
        <v>84</v>
      </c>
      <c r="L37" s="79">
        <f t="shared" si="19"/>
        <v>86</v>
      </c>
      <c r="M37" s="79">
        <f t="shared" si="19"/>
        <v>88.5</v>
      </c>
      <c r="N37" s="79">
        <f t="shared" si="19"/>
        <v>93</v>
      </c>
      <c r="O37" s="79">
        <f t="shared" si="19"/>
        <v>92.5</v>
      </c>
      <c r="P37" s="79">
        <f t="shared" si="19"/>
        <v>93</v>
      </c>
      <c r="Q37" s="79">
        <f t="shared" si="19"/>
        <v>94.5</v>
      </c>
    </row>
    <row r="38" spans="1:17" ht="11.45" customHeight="1" x14ac:dyDescent="0.25">
      <c r="A38" s="91" t="s">
        <v>21</v>
      </c>
      <c r="B38" s="123">
        <v>0</v>
      </c>
      <c r="C38" s="123">
        <v>0</v>
      </c>
      <c r="D38" s="123">
        <v>0</v>
      </c>
      <c r="E38" s="123">
        <v>0</v>
      </c>
      <c r="F38" s="123">
        <v>7</v>
      </c>
      <c r="G38" s="123">
        <v>15</v>
      </c>
      <c r="H38" s="123">
        <v>15</v>
      </c>
      <c r="I38" s="123">
        <v>23.5</v>
      </c>
      <c r="J38" s="123">
        <v>23.5</v>
      </c>
      <c r="K38" s="123">
        <v>24</v>
      </c>
      <c r="L38" s="123">
        <v>24</v>
      </c>
      <c r="M38" s="123">
        <v>24</v>
      </c>
      <c r="N38" s="123">
        <v>24</v>
      </c>
      <c r="O38" s="123">
        <v>24</v>
      </c>
      <c r="P38" s="123">
        <v>24</v>
      </c>
      <c r="Q38" s="123">
        <v>24.5</v>
      </c>
    </row>
    <row r="39" spans="1:17" ht="11.45" customHeight="1" x14ac:dyDescent="0.25">
      <c r="A39" s="19" t="s">
        <v>20</v>
      </c>
      <c r="B39" s="76">
        <f t="shared" ref="B39:Q39" si="20">SUM(B40:B41)</f>
        <v>36.5</v>
      </c>
      <c r="C39" s="76">
        <f t="shared" si="20"/>
        <v>37</v>
      </c>
      <c r="D39" s="76">
        <f t="shared" si="20"/>
        <v>41</v>
      </c>
      <c r="E39" s="76">
        <f t="shared" si="20"/>
        <v>42.5</v>
      </c>
      <c r="F39" s="76">
        <f t="shared" si="20"/>
        <v>45.5</v>
      </c>
      <c r="G39" s="76">
        <f t="shared" si="20"/>
        <v>49.5</v>
      </c>
      <c r="H39" s="76">
        <f t="shared" si="20"/>
        <v>54</v>
      </c>
      <c r="I39" s="76">
        <f t="shared" si="20"/>
        <v>59.5</v>
      </c>
      <c r="J39" s="76">
        <f t="shared" si="20"/>
        <v>59.5</v>
      </c>
      <c r="K39" s="76">
        <f t="shared" si="20"/>
        <v>60</v>
      </c>
      <c r="L39" s="76">
        <f t="shared" si="20"/>
        <v>62</v>
      </c>
      <c r="M39" s="76">
        <f t="shared" si="20"/>
        <v>64.5</v>
      </c>
      <c r="N39" s="76">
        <f t="shared" si="20"/>
        <v>69</v>
      </c>
      <c r="O39" s="76">
        <f t="shared" si="20"/>
        <v>68.5</v>
      </c>
      <c r="P39" s="76">
        <f t="shared" si="20"/>
        <v>69</v>
      </c>
      <c r="Q39" s="76">
        <f t="shared" si="20"/>
        <v>70</v>
      </c>
    </row>
    <row r="40" spans="1:17" ht="11.45" customHeight="1" x14ac:dyDescent="0.25">
      <c r="A40" s="62" t="s">
        <v>17</v>
      </c>
      <c r="B40" s="77">
        <v>32.5</v>
      </c>
      <c r="C40" s="77">
        <v>33</v>
      </c>
      <c r="D40" s="77">
        <v>37</v>
      </c>
      <c r="E40" s="77">
        <v>38.5</v>
      </c>
      <c r="F40" s="77">
        <v>38.5</v>
      </c>
      <c r="G40" s="77">
        <v>41.5</v>
      </c>
      <c r="H40" s="77">
        <v>46</v>
      </c>
      <c r="I40" s="77">
        <v>51.5</v>
      </c>
      <c r="J40" s="77">
        <v>51.5</v>
      </c>
      <c r="K40" s="77">
        <v>52.5</v>
      </c>
      <c r="L40" s="77">
        <v>54.5</v>
      </c>
      <c r="M40" s="77">
        <v>57</v>
      </c>
      <c r="N40" s="77">
        <v>61.5</v>
      </c>
      <c r="O40" s="77">
        <v>61.5</v>
      </c>
      <c r="P40" s="77">
        <v>62</v>
      </c>
      <c r="Q40" s="77">
        <v>63</v>
      </c>
    </row>
    <row r="41" spans="1:17" ht="11.45" customHeight="1" x14ac:dyDescent="0.25">
      <c r="A41" s="62" t="s">
        <v>16</v>
      </c>
      <c r="B41" s="77">
        <v>4</v>
      </c>
      <c r="C41" s="77">
        <v>4</v>
      </c>
      <c r="D41" s="77">
        <v>4</v>
      </c>
      <c r="E41" s="77">
        <v>4</v>
      </c>
      <c r="F41" s="77">
        <v>7</v>
      </c>
      <c r="G41" s="77">
        <v>8</v>
      </c>
      <c r="H41" s="77">
        <v>8</v>
      </c>
      <c r="I41" s="77">
        <v>8</v>
      </c>
      <c r="J41" s="77">
        <v>8</v>
      </c>
      <c r="K41" s="77">
        <v>7.5</v>
      </c>
      <c r="L41" s="77">
        <v>7.5</v>
      </c>
      <c r="M41" s="77">
        <v>7.5</v>
      </c>
      <c r="N41" s="77">
        <v>7.5</v>
      </c>
      <c r="O41" s="77">
        <v>7</v>
      </c>
      <c r="P41" s="77">
        <v>7</v>
      </c>
      <c r="Q41" s="77">
        <v>7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12</v>
      </c>
      <c r="C43" s="79">
        <f t="shared" si="21"/>
        <v>14.5</v>
      </c>
      <c r="D43" s="79">
        <f t="shared" si="21"/>
        <v>9.5</v>
      </c>
      <c r="E43" s="79">
        <f t="shared" si="21"/>
        <v>9.5</v>
      </c>
      <c r="F43" s="79">
        <f t="shared" si="21"/>
        <v>9.5</v>
      </c>
      <c r="G43" s="79">
        <f t="shared" si="21"/>
        <v>8</v>
      </c>
      <c r="H43" s="79">
        <f t="shared" si="21"/>
        <v>6.5</v>
      </c>
      <c r="I43" s="79">
        <f t="shared" si="21"/>
        <v>5.5</v>
      </c>
      <c r="J43" s="79">
        <f t="shared" si="21"/>
        <v>5.5</v>
      </c>
      <c r="K43" s="79">
        <f t="shared" si="21"/>
        <v>5.5</v>
      </c>
      <c r="L43" s="79">
        <f t="shared" si="21"/>
        <v>5.5</v>
      </c>
      <c r="M43" s="79">
        <f t="shared" si="21"/>
        <v>5.5</v>
      </c>
      <c r="N43" s="79">
        <f t="shared" si="21"/>
        <v>5.5</v>
      </c>
      <c r="O43" s="79">
        <f t="shared" si="21"/>
        <v>5.5</v>
      </c>
      <c r="P43" s="79">
        <f t="shared" si="21"/>
        <v>5.5</v>
      </c>
      <c r="Q43" s="79">
        <f t="shared" si="21"/>
        <v>5.5</v>
      </c>
    </row>
    <row r="44" spans="1:17" ht="11.45" customHeight="1" x14ac:dyDescent="0.25">
      <c r="A44" s="116" t="s">
        <v>17</v>
      </c>
      <c r="B44" s="77">
        <v>12</v>
      </c>
      <c r="C44" s="77">
        <v>14.5</v>
      </c>
      <c r="D44" s="77">
        <v>9.5</v>
      </c>
      <c r="E44" s="77">
        <v>9.5</v>
      </c>
      <c r="F44" s="77">
        <v>9.5</v>
      </c>
      <c r="G44" s="77">
        <v>8</v>
      </c>
      <c r="H44" s="77">
        <v>6.5</v>
      </c>
      <c r="I44" s="77">
        <v>5.5</v>
      </c>
      <c r="J44" s="77">
        <v>5.5</v>
      </c>
      <c r="K44" s="77">
        <v>5.5</v>
      </c>
      <c r="L44" s="77">
        <v>5.5</v>
      </c>
      <c r="M44" s="77">
        <v>5.5</v>
      </c>
      <c r="N44" s="77">
        <v>5.5</v>
      </c>
      <c r="O44" s="77">
        <v>5.5</v>
      </c>
      <c r="P44" s="77">
        <v>5.5</v>
      </c>
      <c r="Q44" s="77">
        <v>5.5</v>
      </c>
    </row>
    <row r="45" spans="1:17" ht="11.45" customHeight="1" x14ac:dyDescent="0.25">
      <c r="A45" s="93" t="s">
        <v>16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3</v>
      </c>
      <c r="D47" s="68">
        <f t="shared" si="22"/>
        <v>4</v>
      </c>
      <c r="E47" s="68">
        <f t="shared" si="22"/>
        <v>1.5</v>
      </c>
      <c r="F47" s="68">
        <f t="shared" si="22"/>
        <v>10</v>
      </c>
      <c r="G47" s="68">
        <f t="shared" si="22"/>
        <v>12</v>
      </c>
      <c r="H47" s="68">
        <f t="shared" si="22"/>
        <v>4.5</v>
      </c>
      <c r="I47" s="68">
        <f t="shared" si="22"/>
        <v>14</v>
      </c>
      <c r="J47" s="68">
        <f t="shared" si="22"/>
        <v>0</v>
      </c>
      <c r="K47" s="68">
        <f t="shared" si="22"/>
        <v>1.5</v>
      </c>
      <c r="L47" s="68">
        <f t="shared" si="22"/>
        <v>2</v>
      </c>
      <c r="M47" s="68">
        <f t="shared" si="22"/>
        <v>2.5</v>
      </c>
      <c r="N47" s="68">
        <f t="shared" si="22"/>
        <v>4.5</v>
      </c>
      <c r="O47" s="68">
        <f t="shared" si="22"/>
        <v>0</v>
      </c>
      <c r="P47" s="68">
        <f t="shared" si="22"/>
        <v>0.5</v>
      </c>
      <c r="Q47" s="68">
        <f t="shared" si="22"/>
        <v>1.5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0.5</v>
      </c>
      <c r="D48" s="79">
        <f t="shared" si="23"/>
        <v>4</v>
      </c>
      <c r="E48" s="79">
        <f t="shared" si="23"/>
        <v>1.5</v>
      </c>
      <c r="F48" s="79">
        <f t="shared" si="23"/>
        <v>10</v>
      </c>
      <c r="G48" s="79">
        <f t="shared" si="23"/>
        <v>12</v>
      </c>
      <c r="H48" s="79">
        <f t="shared" si="23"/>
        <v>4.5</v>
      </c>
      <c r="I48" s="79">
        <f t="shared" si="23"/>
        <v>14</v>
      </c>
      <c r="J48" s="79">
        <f t="shared" si="23"/>
        <v>0</v>
      </c>
      <c r="K48" s="79">
        <f t="shared" si="23"/>
        <v>1.5</v>
      </c>
      <c r="L48" s="79">
        <f t="shared" si="23"/>
        <v>2</v>
      </c>
      <c r="M48" s="79">
        <f t="shared" si="23"/>
        <v>2.5</v>
      </c>
      <c r="N48" s="79">
        <f t="shared" si="23"/>
        <v>4.5</v>
      </c>
      <c r="O48" s="79">
        <f t="shared" si="23"/>
        <v>0</v>
      </c>
      <c r="P48" s="79">
        <f t="shared" si="23"/>
        <v>0.5</v>
      </c>
      <c r="Q48" s="79">
        <f t="shared" si="23"/>
        <v>1.5</v>
      </c>
    </row>
    <row r="49" spans="1:17" ht="11.45" customHeight="1" x14ac:dyDescent="0.25">
      <c r="A49" s="91" t="s">
        <v>21</v>
      </c>
      <c r="B49" s="121"/>
      <c r="C49" s="123">
        <v>0</v>
      </c>
      <c r="D49" s="123">
        <v>0</v>
      </c>
      <c r="E49" s="123">
        <v>0</v>
      </c>
      <c r="F49" s="123">
        <v>7</v>
      </c>
      <c r="G49" s="123">
        <v>8</v>
      </c>
      <c r="H49" s="123">
        <v>0</v>
      </c>
      <c r="I49" s="123">
        <v>8.5</v>
      </c>
      <c r="J49" s="123">
        <v>0</v>
      </c>
      <c r="K49" s="123">
        <v>0.5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0.5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0.5</v>
      </c>
      <c r="D50" s="76">
        <f t="shared" si="24"/>
        <v>4</v>
      </c>
      <c r="E50" s="76">
        <f t="shared" si="24"/>
        <v>1.5</v>
      </c>
      <c r="F50" s="76">
        <f t="shared" si="24"/>
        <v>3</v>
      </c>
      <c r="G50" s="76">
        <f t="shared" si="24"/>
        <v>4</v>
      </c>
      <c r="H50" s="76">
        <f t="shared" si="24"/>
        <v>4.5</v>
      </c>
      <c r="I50" s="76">
        <f t="shared" si="24"/>
        <v>5.5</v>
      </c>
      <c r="J50" s="76">
        <f t="shared" si="24"/>
        <v>0</v>
      </c>
      <c r="K50" s="76">
        <f t="shared" si="24"/>
        <v>1</v>
      </c>
      <c r="L50" s="76">
        <f t="shared" si="24"/>
        <v>2</v>
      </c>
      <c r="M50" s="76">
        <f t="shared" si="24"/>
        <v>2.5</v>
      </c>
      <c r="N50" s="76">
        <f t="shared" si="24"/>
        <v>4.5</v>
      </c>
      <c r="O50" s="76">
        <f t="shared" si="24"/>
        <v>0</v>
      </c>
      <c r="P50" s="76">
        <f t="shared" si="24"/>
        <v>0.5</v>
      </c>
      <c r="Q50" s="76">
        <f t="shared" si="24"/>
        <v>1</v>
      </c>
    </row>
    <row r="51" spans="1:17" ht="11.45" customHeight="1" x14ac:dyDescent="0.25">
      <c r="A51" s="62" t="s">
        <v>17</v>
      </c>
      <c r="B51" s="42"/>
      <c r="C51" s="77">
        <v>0.5</v>
      </c>
      <c r="D51" s="77">
        <v>4</v>
      </c>
      <c r="E51" s="77">
        <v>1.5</v>
      </c>
      <c r="F51" s="77">
        <v>0</v>
      </c>
      <c r="G51" s="77">
        <v>3</v>
      </c>
      <c r="H51" s="77">
        <v>4.5</v>
      </c>
      <c r="I51" s="77">
        <v>5.5</v>
      </c>
      <c r="J51" s="77">
        <v>0</v>
      </c>
      <c r="K51" s="77">
        <v>1</v>
      </c>
      <c r="L51" s="77">
        <v>2</v>
      </c>
      <c r="M51" s="77">
        <v>2.5</v>
      </c>
      <c r="N51" s="77">
        <v>4.5</v>
      </c>
      <c r="O51" s="77">
        <v>0</v>
      </c>
      <c r="P51" s="77">
        <v>0.5</v>
      </c>
      <c r="Q51" s="77">
        <v>1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0</v>
      </c>
      <c r="E52" s="77">
        <v>0</v>
      </c>
      <c r="F52" s="77">
        <v>3</v>
      </c>
      <c r="G52" s="77">
        <v>1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2.5</v>
      </c>
      <c r="D54" s="79">
        <f t="shared" si="25"/>
        <v>0</v>
      </c>
      <c r="E54" s="79">
        <f t="shared" si="25"/>
        <v>0</v>
      </c>
      <c r="F54" s="79">
        <f t="shared" si="25"/>
        <v>0</v>
      </c>
      <c r="G54" s="79">
        <f t="shared" si="25"/>
        <v>0</v>
      </c>
      <c r="H54" s="79">
        <f t="shared" si="25"/>
        <v>0</v>
      </c>
      <c r="I54" s="79">
        <f t="shared" si="25"/>
        <v>0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2.5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142.16990788126918</v>
      </c>
      <c r="C61" s="79">
        <f t="shared" si="26"/>
        <v>153.26561994172872</v>
      </c>
      <c r="D61" s="79">
        <f t="shared" si="26"/>
        <v>149.58724506312723</v>
      </c>
      <c r="E61" s="79">
        <f t="shared" si="26"/>
        <v>141.0043703463904</v>
      </c>
      <c r="F61" s="79">
        <f t="shared" si="26"/>
        <v>129.72671759333306</v>
      </c>
      <c r="G61" s="79">
        <f t="shared" si="26"/>
        <v>126.94038103513547</v>
      </c>
      <c r="H61" s="79">
        <f t="shared" si="26"/>
        <v>122.47181843000385</v>
      </c>
      <c r="I61" s="79">
        <f t="shared" si="26"/>
        <v>119.62117422265921</v>
      </c>
      <c r="J61" s="79">
        <f t="shared" si="26"/>
        <v>118.01160728258732</v>
      </c>
      <c r="K61" s="79">
        <f t="shared" si="26"/>
        <v>101.11978022869907</v>
      </c>
      <c r="L61" s="79">
        <f t="shared" si="26"/>
        <v>97.416298622032912</v>
      </c>
      <c r="M61" s="79">
        <f t="shared" si="26"/>
        <v>91.774829347272146</v>
      </c>
      <c r="N61" s="79">
        <f t="shared" si="26"/>
        <v>83.501409948355061</v>
      </c>
      <c r="O61" s="79">
        <f t="shared" si="26"/>
        <v>83.159925347204421</v>
      </c>
      <c r="P61" s="79">
        <f t="shared" si="26"/>
        <v>90.785073625877999</v>
      </c>
      <c r="Q61" s="79">
        <f t="shared" si="26"/>
        <v>101.86943727178776</v>
      </c>
    </row>
    <row r="62" spans="1:17" ht="11.45" customHeight="1" x14ac:dyDescent="0.25">
      <c r="A62" s="91" t="s">
        <v>21</v>
      </c>
      <c r="B62" s="123">
        <f t="shared" ref="B62:Q62" si="27">IF(B5=0,0,B5/B16)</f>
        <v>0</v>
      </c>
      <c r="C62" s="123">
        <f t="shared" si="27"/>
        <v>0</v>
      </c>
      <c r="D62" s="123">
        <f t="shared" si="27"/>
        <v>0</v>
      </c>
      <c r="E62" s="123">
        <f t="shared" si="27"/>
        <v>0</v>
      </c>
      <c r="F62" s="123">
        <f t="shared" si="27"/>
        <v>66.262218830106065</v>
      </c>
      <c r="G62" s="123">
        <f t="shared" si="27"/>
        <v>66.318527158161444</v>
      </c>
      <c r="H62" s="123">
        <f t="shared" si="27"/>
        <v>66.390466669318073</v>
      </c>
      <c r="I62" s="123">
        <f t="shared" si="27"/>
        <v>66.070528297673462</v>
      </c>
      <c r="J62" s="123">
        <f t="shared" si="27"/>
        <v>67.106568633421048</v>
      </c>
      <c r="K62" s="123">
        <f t="shared" si="27"/>
        <v>63.547316736732697</v>
      </c>
      <c r="L62" s="123">
        <f t="shared" si="27"/>
        <v>63.152820604412604</v>
      </c>
      <c r="M62" s="123">
        <f t="shared" si="27"/>
        <v>63.538447964125538</v>
      </c>
      <c r="N62" s="123">
        <f t="shared" si="27"/>
        <v>63.45107508632033</v>
      </c>
      <c r="O62" s="123">
        <f t="shared" si="27"/>
        <v>62.455424441333413</v>
      </c>
      <c r="P62" s="123">
        <f t="shared" si="27"/>
        <v>63.36577016531389</v>
      </c>
      <c r="Q62" s="123">
        <f t="shared" si="27"/>
        <v>64.611756779518274</v>
      </c>
    </row>
    <row r="63" spans="1:17" ht="11.45" customHeight="1" x14ac:dyDescent="0.25">
      <c r="A63" s="19" t="s">
        <v>20</v>
      </c>
      <c r="B63" s="76">
        <f t="shared" ref="B63:Q63" si="28">IF(B6=0,0,B6/B17)</f>
        <v>142.16990788126918</v>
      </c>
      <c r="C63" s="76">
        <f t="shared" si="28"/>
        <v>153.26561994172872</v>
      </c>
      <c r="D63" s="76">
        <f t="shared" si="28"/>
        <v>149.58724506312723</v>
      </c>
      <c r="E63" s="76">
        <f t="shared" si="28"/>
        <v>141.0043703463904</v>
      </c>
      <c r="F63" s="76">
        <f t="shared" si="28"/>
        <v>133.77627446243054</v>
      </c>
      <c r="G63" s="76">
        <f t="shared" si="28"/>
        <v>134.53597122302159</v>
      </c>
      <c r="H63" s="76">
        <f t="shared" si="28"/>
        <v>129.05894519131334</v>
      </c>
      <c r="I63" s="76">
        <f t="shared" si="28"/>
        <v>128.71793275217934</v>
      </c>
      <c r="J63" s="76">
        <f t="shared" si="28"/>
        <v>124.76497825171882</v>
      </c>
      <c r="K63" s="76">
        <f t="shared" si="28"/>
        <v>106.03700097370985</v>
      </c>
      <c r="L63" s="76">
        <f t="shared" si="28"/>
        <v>101.7249931110499</v>
      </c>
      <c r="M63" s="76">
        <f t="shared" si="28"/>
        <v>95.344543744120415</v>
      </c>
      <c r="N63" s="76">
        <f t="shared" si="28"/>
        <v>85.980769230769226</v>
      </c>
      <c r="O63" s="76">
        <f t="shared" si="28"/>
        <v>85.878489326765191</v>
      </c>
      <c r="P63" s="76">
        <f t="shared" si="28"/>
        <v>94.576104208855554</v>
      </c>
      <c r="Q63" s="76">
        <f t="shared" si="28"/>
        <v>107.68626129919713</v>
      </c>
    </row>
    <row r="64" spans="1:17" ht="11.45" customHeight="1" x14ac:dyDescent="0.25">
      <c r="A64" s="62" t="s">
        <v>17</v>
      </c>
      <c r="B64" s="77">
        <f t="shared" ref="B64:Q64" si="29">IF(B7=0,0,B7/B18)</f>
        <v>139.77208222241336</v>
      </c>
      <c r="C64" s="77">
        <f t="shared" si="29"/>
        <v>150.24064948917078</v>
      </c>
      <c r="D64" s="77">
        <f t="shared" si="29"/>
        <v>146.88340577958792</v>
      </c>
      <c r="E64" s="77">
        <f t="shared" si="29"/>
        <v>138.50173850422092</v>
      </c>
      <c r="F64" s="77">
        <f t="shared" si="29"/>
        <v>130.58626454363707</v>
      </c>
      <c r="G64" s="77">
        <f t="shared" si="29"/>
        <v>131.34640318594231</v>
      </c>
      <c r="H64" s="77">
        <f t="shared" si="29"/>
        <v>126.28986743091447</v>
      </c>
      <c r="I64" s="77">
        <f t="shared" si="29"/>
        <v>126.20894952333531</v>
      </c>
      <c r="J64" s="77">
        <f t="shared" si="29"/>
        <v>122.33772067807615</v>
      </c>
      <c r="K64" s="77">
        <f t="shared" si="29"/>
        <v>104.08569654530467</v>
      </c>
      <c r="L64" s="77">
        <f t="shared" si="29"/>
        <v>99.837875923635082</v>
      </c>
      <c r="M64" s="77">
        <f t="shared" si="29"/>
        <v>93.589940697788464</v>
      </c>
      <c r="N64" s="77">
        <f t="shared" si="29"/>
        <v>86.180845217056429</v>
      </c>
      <c r="O64" s="77">
        <f t="shared" si="29"/>
        <v>84.346490422408323</v>
      </c>
      <c r="P64" s="77">
        <f t="shared" si="29"/>
        <v>92.93846246170591</v>
      </c>
      <c r="Q64" s="77">
        <f t="shared" si="29"/>
        <v>105.64901219502988</v>
      </c>
    </row>
    <row r="65" spans="1:17" ht="11.45" customHeight="1" x14ac:dyDescent="0.25">
      <c r="A65" s="62" t="s">
        <v>16</v>
      </c>
      <c r="B65" s="77">
        <f t="shared" ref="B65:Q65" si="30">IF(B8=0,0,B8/B19)</f>
        <v>163.28711070867524</v>
      </c>
      <c r="C65" s="77">
        <f t="shared" si="30"/>
        <v>180.69492710002871</v>
      </c>
      <c r="D65" s="77">
        <f t="shared" si="30"/>
        <v>179.76089147104523</v>
      </c>
      <c r="E65" s="77">
        <f t="shared" si="30"/>
        <v>169.89308729759881</v>
      </c>
      <c r="F65" s="77">
        <f t="shared" si="30"/>
        <v>150.84752794103505</v>
      </c>
      <c r="G65" s="77">
        <f t="shared" si="30"/>
        <v>151.78751355485437</v>
      </c>
      <c r="H65" s="77">
        <f t="shared" si="30"/>
        <v>145.9077218876424</v>
      </c>
      <c r="I65" s="77">
        <f t="shared" si="30"/>
        <v>149.46338959912489</v>
      </c>
      <c r="J65" s="77">
        <f t="shared" si="30"/>
        <v>141.72902930365657</v>
      </c>
      <c r="K65" s="77">
        <f t="shared" si="30"/>
        <v>123.1746301191982</v>
      </c>
      <c r="L65" s="77">
        <f t="shared" si="30"/>
        <v>118.03122648019891</v>
      </c>
      <c r="M65" s="77">
        <f t="shared" si="30"/>
        <v>110.75350478929931</v>
      </c>
      <c r="N65" s="77">
        <f t="shared" si="30"/>
        <v>84.097729719117694</v>
      </c>
      <c r="O65" s="77">
        <f t="shared" si="30"/>
        <v>101.71991158784533</v>
      </c>
      <c r="P65" s="77">
        <f t="shared" si="30"/>
        <v>112.70262055015435</v>
      </c>
      <c r="Q65" s="77">
        <f t="shared" si="30"/>
        <v>128.0601307840767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436.94380879735559</v>
      </c>
      <c r="C67" s="79">
        <f t="shared" si="32"/>
        <v>374.54633438180497</v>
      </c>
      <c r="D67" s="79">
        <f t="shared" si="32"/>
        <v>474.4253568836196</v>
      </c>
      <c r="E67" s="79">
        <f t="shared" si="32"/>
        <v>436.97072344543909</v>
      </c>
      <c r="F67" s="79">
        <f t="shared" si="32"/>
        <v>441.69741697416976</v>
      </c>
      <c r="G67" s="79">
        <f t="shared" si="32"/>
        <v>441.26213592233012</v>
      </c>
      <c r="H67" s="79">
        <f t="shared" si="32"/>
        <v>455.15097690941383</v>
      </c>
      <c r="I67" s="79">
        <f t="shared" si="32"/>
        <v>451.16580310880829</v>
      </c>
      <c r="J67" s="79">
        <f t="shared" si="32"/>
        <v>474.65437788018431</v>
      </c>
      <c r="K67" s="79">
        <f t="shared" si="32"/>
        <v>541.09589041095899</v>
      </c>
      <c r="L67" s="79">
        <f t="shared" si="32"/>
        <v>502.73224043715845</v>
      </c>
      <c r="M67" s="79">
        <f t="shared" si="32"/>
        <v>497.63033175355451</v>
      </c>
      <c r="N67" s="79">
        <f t="shared" si="32"/>
        <v>511.23595505617982</v>
      </c>
      <c r="O67" s="79">
        <f t="shared" si="32"/>
        <v>512.9533678756477</v>
      </c>
      <c r="P67" s="79">
        <f t="shared" si="32"/>
        <v>490.19607843137254</v>
      </c>
      <c r="Q67" s="79">
        <f t="shared" si="32"/>
        <v>489.79591836734693</v>
      </c>
    </row>
    <row r="68" spans="1:17" ht="11.45" customHeight="1" x14ac:dyDescent="0.25">
      <c r="A68" s="116" t="s">
        <v>17</v>
      </c>
      <c r="B68" s="77">
        <f t="shared" ref="B68:Q68" si="33">IF(B11=0,0,B11/B22)</f>
        <v>436.94380879735559</v>
      </c>
      <c r="C68" s="77">
        <f t="shared" si="33"/>
        <v>374.54633438180497</v>
      </c>
      <c r="D68" s="77">
        <f t="shared" si="33"/>
        <v>474.4253568836196</v>
      </c>
      <c r="E68" s="77">
        <f t="shared" si="33"/>
        <v>436.97072344543909</v>
      </c>
      <c r="F68" s="77">
        <f t="shared" si="33"/>
        <v>441.69741697416976</v>
      </c>
      <c r="G68" s="77">
        <f t="shared" si="33"/>
        <v>441.26213592233012</v>
      </c>
      <c r="H68" s="77">
        <f t="shared" si="33"/>
        <v>455.15097690941383</v>
      </c>
      <c r="I68" s="77">
        <f t="shared" si="33"/>
        <v>451.16580310880829</v>
      </c>
      <c r="J68" s="77">
        <f t="shared" si="33"/>
        <v>474.65437788018431</v>
      </c>
      <c r="K68" s="77">
        <f t="shared" si="33"/>
        <v>541.09589041095899</v>
      </c>
      <c r="L68" s="77">
        <f t="shared" si="33"/>
        <v>502.73224043715845</v>
      </c>
      <c r="M68" s="77">
        <f t="shared" si="33"/>
        <v>497.63033175355451</v>
      </c>
      <c r="N68" s="77">
        <f t="shared" si="33"/>
        <v>511.23595505617982</v>
      </c>
      <c r="O68" s="77">
        <f t="shared" si="33"/>
        <v>512.9533678756477</v>
      </c>
      <c r="P68" s="77">
        <f t="shared" si="33"/>
        <v>490.19607843137254</v>
      </c>
      <c r="Q68" s="77">
        <f t="shared" si="33"/>
        <v>489.79591836734693</v>
      </c>
    </row>
    <row r="69" spans="1:17" ht="11.45" customHeight="1" x14ac:dyDescent="0.25">
      <c r="A69" s="93" t="s">
        <v>16</v>
      </c>
      <c r="B69" s="74">
        <f t="shared" ref="B69:Q69" si="34">IF(B12=0,0,B12/B23)</f>
        <v>0</v>
      </c>
      <c r="C69" s="74">
        <f t="shared" si="34"/>
        <v>0</v>
      </c>
      <c r="D69" s="74">
        <f t="shared" si="34"/>
        <v>0</v>
      </c>
      <c r="E69" s="74">
        <f t="shared" si="34"/>
        <v>0</v>
      </c>
      <c r="F69" s="74">
        <f t="shared" si="34"/>
        <v>0</v>
      </c>
      <c r="G69" s="74">
        <f t="shared" si="34"/>
        <v>0</v>
      </c>
      <c r="H69" s="74">
        <f t="shared" si="34"/>
        <v>0</v>
      </c>
      <c r="I69" s="74">
        <f t="shared" si="34"/>
        <v>0</v>
      </c>
      <c r="J69" s="74">
        <f t="shared" si="34"/>
        <v>0</v>
      </c>
      <c r="K69" s="74">
        <f t="shared" si="34"/>
        <v>0</v>
      </c>
      <c r="L69" s="74">
        <f t="shared" si="34"/>
        <v>0</v>
      </c>
      <c r="M69" s="74">
        <f t="shared" si="34"/>
        <v>0</v>
      </c>
      <c r="N69" s="74">
        <f t="shared" si="34"/>
        <v>0</v>
      </c>
      <c r="O69" s="74">
        <f t="shared" si="34"/>
        <v>0</v>
      </c>
      <c r="P69" s="74">
        <f t="shared" si="34"/>
        <v>0</v>
      </c>
      <c r="Q69" s="74">
        <f t="shared" si="34"/>
        <v>0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320</v>
      </c>
      <c r="C72" s="79">
        <f t="shared" ref="C72:Q72" si="35">IF(C37=0,0,(C38*C73+C39*C74+C42*C77)/C37)</f>
        <v>320</v>
      </c>
      <c r="D72" s="79">
        <f t="shared" si="35"/>
        <v>320</v>
      </c>
      <c r="E72" s="79">
        <f t="shared" si="35"/>
        <v>320</v>
      </c>
      <c r="F72" s="79">
        <f t="shared" si="35"/>
        <v>330.66666666666669</v>
      </c>
      <c r="G72" s="79">
        <f t="shared" si="35"/>
        <v>338.60465116279067</v>
      </c>
      <c r="H72" s="79">
        <f t="shared" si="35"/>
        <v>337.39130434782606</v>
      </c>
      <c r="I72" s="79">
        <f t="shared" si="35"/>
        <v>342.65060240963857</v>
      </c>
      <c r="J72" s="79">
        <f t="shared" si="35"/>
        <v>342.65060240963857</v>
      </c>
      <c r="K72" s="79">
        <f t="shared" si="35"/>
        <v>342.85714285714283</v>
      </c>
      <c r="L72" s="79">
        <f t="shared" si="35"/>
        <v>342.32558139534882</v>
      </c>
      <c r="M72" s="79">
        <f t="shared" si="35"/>
        <v>341.69491525423729</v>
      </c>
      <c r="N72" s="79">
        <f t="shared" si="35"/>
        <v>340.64516129032256</v>
      </c>
      <c r="O72" s="79">
        <f t="shared" si="35"/>
        <v>340.75675675675677</v>
      </c>
      <c r="P72" s="79">
        <f t="shared" si="35"/>
        <v>340.64516129032256</v>
      </c>
      <c r="Q72" s="79">
        <f t="shared" si="35"/>
        <v>340.74074074074076</v>
      </c>
    </row>
    <row r="73" spans="1:17" ht="11.45" customHeight="1" x14ac:dyDescent="0.25">
      <c r="A73" s="91" t="s">
        <v>21</v>
      </c>
      <c r="B73" s="123">
        <v>0</v>
      </c>
      <c r="C73" s="123">
        <v>0</v>
      </c>
      <c r="D73" s="123">
        <v>0</v>
      </c>
      <c r="E73" s="123">
        <v>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0</v>
      </c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0</v>
      </c>
      <c r="Q80" s="74">
        <v>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0.44428096212896617</v>
      </c>
      <c r="C83" s="168">
        <f t="shared" ref="C83:Q83" si="38">IF(C61=0,0,C61/C72)</f>
        <v>0.47895506231790225</v>
      </c>
      <c r="D83" s="168">
        <f t="shared" si="38"/>
        <v>0.46746014082227261</v>
      </c>
      <c r="E83" s="168">
        <f t="shared" si="38"/>
        <v>0.44063865733246999</v>
      </c>
      <c r="F83" s="168">
        <f t="shared" si="38"/>
        <v>0.3923187023991927</v>
      </c>
      <c r="G83" s="168">
        <f t="shared" si="38"/>
        <v>0.37489260882629299</v>
      </c>
      <c r="H83" s="168">
        <f t="shared" si="38"/>
        <v>0.36299636905800114</v>
      </c>
      <c r="I83" s="168">
        <f t="shared" si="38"/>
        <v>0.34910539593814044</v>
      </c>
      <c r="J83" s="168">
        <f t="shared" si="38"/>
        <v>0.34440799593722737</v>
      </c>
      <c r="K83" s="168">
        <f t="shared" si="38"/>
        <v>0.29493269233370567</v>
      </c>
      <c r="L83" s="168">
        <f t="shared" si="38"/>
        <v>0.28457206798555812</v>
      </c>
      <c r="M83" s="168">
        <f t="shared" si="38"/>
        <v>0.26858705017306828</v>
      </c>
      <c r="N83" s="168">
        <f t="shared" si="38"/>
        <v>0.24512724511354234</v>
      </c>
      <c r="O83" s="168">
        <f t="shared" si="38"/>
        <v>0.24404483168199265</v>
      </c>
      <c r="P83" s="168">
        <f t="shared" si="38"/>
        <v>0.2665092123486949</v>
      </c>
      <c r="Q83" s="168">
        <f t="shared" si="38"/>
        <v>0.29896465286285534</v>
      </c>
    </row>
    <row r="84" spans="1:17" ht="11.45" customHeight="1" x14ac:dyDescent="0.25">
      <c r="A84" s="91" t="s">
        <v>21</v>
      </c>
      <c r="B84" s="169">
        <f t="shared" ref="B84:Q84" si="39">IF(B62=0,0,B62/B73)</f>
        <v>0</v>
      </c>
      <c r="C84" s="169">
        <f t="shared" si="39"/>
        <v>0</v>
      </c>
      <c r="D84" s="169">
        <f t="shared" si="39"/>
        <v>0</v>
      </c>
      <c r="E84" s="169">
        <f t="shared" si="39"/>
        <v>0</v>
      </c>
      <c r="F84" s="169">
        <f t="shared" si="39"/>
        <v>0.16565554707526517</v>
      </c>
      <c r="G84" s="169">
        <f t="shared" si="39"/>
        <v>0.16579631789540361</v>
      </c>
      <c r="H84" s="169">
        <f t="shared" si="39"/>
        <v>0.16597616667329518</v>
      </c>
      <c r="I84" s="169">
        <f t="shared" si="39"/>
        <v>0.16517632074418365</v>
      </c>
      <c r="J84" s="169">
        <f t="shared" si="39"/>
        <v>0.16776642158355262</v>
      </c>
      <c r="K84" s="169">
        <f t="shared" si="39"/>
        <v>0.15886829184183174</v>
      </c>
      <c r="L84" s="169">
        <f t="shared" si="39"/>
        <v>0.15788205151103152</v>
      </c>
      <c r="M84" s="169">
        <f t="shared" si="39"/>
        <v>0.15884611991031383</v>
      </c>
      <c r="N84" s="169">
        <f t="shared" si="39"/>
        <v>0.15862768771580082</v>
      </c>
      <c r="O84" s="169">
        <f t="shared" si="39"/>
        <v>0.15613856110333355</v>
      </c>
      <c r="P84" s="169">
        <f t="shared" si="39"/>
        <v>0.15841442541328474</v>
      </c>
      <c r="Q84" s="169">
        <f t="shared" si="39"/>
        <v>0.16152939194879568</v>
      </c>
    </row>
    <row r="85" spans="1:17" ht="11.45" customHeight="1" x14ac:dyDescent="0.25">
      <c r="A85" s="19" t="s">
        <v>20</v>
      </c>
      <c r="B85" s="170">
        <f t="shared" ref="B85:Q85" si="40">IF(B63=0,0,B63/B74)</f>
        <v>0.44428096212896617</v>
      </c>
      <c r="C85" s="170">
        <f t="shared" si="40"/>
        <v>0.47895506231790225</v>
      </c>
      <c r="D85" s="170">
        <f t="shared" si="40"/>
        <v>0.46746014082227261</v>
      </c>
      <c r="E85" s="170">
        <f t="shared" si="40"/>
        <v>0.44063865733246999</v>
      </c>
      <c r="F85" s="170">
        <f t="shared" si="40"/>
        <v>0.41805085769509542</v>
      </c>
      <c r="G85" s="170">
        <f t="shared" si="40"/>
        <v>0.42042491007194249</v>
      </c>
      <c r="H85" s="170">
        <f t="shared" si="40"/>
        <v>0.40330920372285417</v>
      </c>
      <c r="I85" s="170">
        <f t="shared" si="40"/>
        <v>0.40224353985056044</v>
      </c>
      <c r="J85" s="170">
        <f t="shared" si="40"/>
        <v>0.38989055703662129</v>
      </c>
      <c r="K85" s="170">
        <f t="shared" si="40"/>
        <v>0.33136562804284331</v>
      </c>
      <c r="L85" s="170">
        <f t="shared" si="40"/>
        <v>0.31789060347203091</v>
      </c>
      <c r="M85" s="170">
        <f t="shared" si="40"/>
        <v>0.29795169920037629</v>
      </c>
      <c r="N85" s="170">
        <f t="shared" si="40"/>
        <v>0.26868990384615382</v>
      </c>
      <c r="O85" s="170">
        <f t="shared" si="40"/>
        <v>0.2683702791461412</v>
      </c>
      <c r="P85" s="170">
        <f t="shared" si="40"/>
        <v>0.29555032565267358</v>
      </c>
      <c r="Q85" s="170">
        <f t="shared" si="40"/>
        <v>0.33651956655999105</v>
      </c>
    </row>
    <row r="86" spans="1:17" ht="11.45" customHeight="1" x14ac:dyDescent="0.25">
      <c r="A86" s="62" t="s">
        <v>17</v>
      </c>
      <c r="B86" s="171">
        <f t="shared" ref="B86:Q86" si="41">IF(B64=0,0,B64/B75)</f>
        <v>0.43678775694504174</v>
      </c>
      <c r="C86" s="171">
        <f t="shared" si="41"/>
        <v>0.46950202965365867</v>
      </c>
      <c r="D86" s="171">
        <f t="shared" si="41"/>
        <v>0.45901064306121225</v>
      </c>
      <c r="E86" s="171">
        <f t="shared" si="41"/>
        <v>0.43281793282569037</v>
      </c>
      <c r="F86" s="171">
        <f t="shared" si="41"/>
        <v>0.40808207669886587</v>
      </c>
      <c r="G86" s="171">
        <f t="shared" si="41"/>
        <v>0.41045750995606972</v>
      </c>
      <c r="H86" s="171">
        <f t="shared" si="41"/>
        <v>0.39465583572160773</v>
      </c>
      <c r="I86" s="171">
        <f t="shared" si="41"/>
        <v>0.39440296726042284</v>
      </c>
      <c r="J86" s="171">
        <f t="shared" si="41"/>
        <v>0.38230537711898799</v>
      </c>
      <c r="K86" s="171">
        <f t="shared" si="41"/>
        <v>0.3252678017040771</v>
      </c>
      <c r="L86" s="171">
        <f t="shared" si="41"/>
        <v>0.31199336226135965</v>
      </c>
      <c r="M86" s="171">
        <f t="shared" si="41"/>
        <v>0.29246856468058896</v>
      </c>
      <c r="N86" s="171">
        <f t="shared" si="41"/>
        <v>0.26931514130330136</v>
      </c>
      <c r="O86" s="171">
        <f t="shared" si="41"/>
        <v>0.26358278257002599</v>
      </c>
      <c r="P86" s="171">
        <f t="shared" si="41"/>
        <v>0.29043269519283099</v>
      </c>
      <c r="Q86" s="171">
        <f t="shared" si="41"/>
        <v>0.33015316310946841</v>
      </c>
    </row>
    <row r="87" spans="1:17" ht="11.45" customHeight="1" x14ac:dyDescent="0.25">
      <c r="A87" s="62" t="s">
        <v>16</v>
      </c>
      <c r="B87" s="171">
        <f t="shared" ref="B87:Q87" si="42">IF(B65=0,0,B65/B76)</f>
        <v>0.51027222096461011</v>
      </c>
      <c r="C87" s="171">
        <f t="shared" si="42"/>
        <v>0.56467164718758966</v>
      </c>
      <c r="D87" s="171">
        <f t="shared" si="42"/>
        <v>0.56175278584701638</v>
      </c>
      <c r="E87" s="171">
        <f t="shared" si="42"/>
        <v>0.53091589780499626</v>
      </c>
      <c r="F87" s="171">
        <f t="shared" si="42"/>
        <v>0.47139852481573452</v>
      </c>
      <c r="G87" s="171">
        <f t="shared" si="42"/>
        <v>0.4743359798589199</v>
      </c>
      <c r="H87" s="171">
        <f t="shared" si="42"/>
        <v>0.45596163089888248</v>
      </c>
      <c r="I87" s="171">
        <f t="shared" si="42"/>
        <v>0.46707309249726531</v>
      </c>
      <c r="J87" s="171">
        <f t="shared" si="42"/>
        <v>0.44290321657392678</v>
      </c>
      <c r="K87" s="171">
        <f t="shared" si="42"/>
        <v>0.38492071912249437</v>
      </c>
      <c r="L87" s="171">
        <f t="shared" si="42"/>
        <v>0.36884758275062157</v>
      </c>
      <c r="M87" s="171">
        <f t="shared" si="42"/>
        <v>0.34610470246656033</v>
      </c>
      <c r="N87" s="171">
        <f t="shared" si="42"/>
        <v>0.26280540537224278</v>
      </c>
      <c r="O87" s="171">
        <f t="shared" si="42"/>
        <v>0.31787472371201664</v>
      </c>
      <c r="P87" s="171">
        <f t="shared" si="42"/>
        <v>0.35219568921923233</v>
      </c>
      <c r="Q87" s="171">
        <f t="shared" si="42"/>
        <v>0.40018790870023968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0.20806848037969314</v>
      </c>
      <c r="C89" s="168">
        <f t="shared" si="44"/>
        <v>0.17835539732466904</v>
      </c>
      <c r="D89" s="168">
        <f t="shared" si="44"/>
        <v>0.22591683661124742</v>
      </c>
      <c r="E89" s="168">
        <f t="shared" si="44"/>
        <v>0.20808129687878052</v>
      </c>
      <c r="F89" s="168">
        <f t="shared" si="44"/>
        <v>0.21033210332103322</v>
      </c>
      <c r="G89" s="168">
        <f t="shared" si="44"/>
        <v>0.21012482662968102</v>
      </c>
      <c r="H89" s="168">
        <f t="shared" si="44"/>
        <v>0.2167385604330542</v>
      </c>
      <c r="I89" s="168">
        <f t="shared" si="44"/>
        <v>0.21484085862324204</v>
      </c>
      <c r="J89" s="168">
        <f t="shared" si="44"/>
        <v>0.22602589422865921</v>
      </c>
      <c r="K89" s="168">
        <f t="shared" si="44"/>
        <v>0.25766470971950428</v>
      </c>
      <c r="L89" s="168">
        <f t="shared" si="44"/>
        <v>0.23939630497007544</v>
      </c>
      <c r="M89" s="168">
        <f t="shared" si="44"/>
        <v>0.23696682464454977</v>
      </c>
      <c r="N89" s="168">
        <f t="shared" si="44"/>
        <v>0.24344569288389514</v>
      </c>
      <c r="O89" s="168">
        <f t="shared" si="44"/>
        <v>0.24426350851221318</v>
      </c>
      <c r="P89" s="168">
        <f t="shared" si="44"/>
        <v>0.23342670401493931</v>
      </c>
      <c r="Q89" s="168">
        <f t="shared" si="44"/>
        <v>0.23323615160349853</v>
      </c>
    </row>
    <row r="90" spans="1:17" ht="11.45" customHeight="1" x14ac:dyDescent="0.25">
      <c r="A90" s="116" t="s">
        <v>17</v>
      </c>
      <c r="B90" s="171">
        <f t="shared" ref="B90:Q90" si="45">IF(B68=0,0,B68/B79)</f>
        <v>0.20806848037969314</v>
      </c>
      <c r="C90" s="171">
        <f t="shared" si="45"/>
        <v>0.17835539732466904</v>
      </c>
      <c r="D90" s="171">
        <f t="shared" si="45"/>
        <v>0.22591683661124742</v>
      </c>
      <c r="E90" s="171">
        <f t="shared" si="45"/>
        <v>0.20808129687878052</v>
      </c>
      <c r="F90" s="171">
        <f t="shared" si="45"/>
        <v>0.21033210332103322</v>
      </c>
      <c r="G90" s="171">
        <f t="shared" si="45"/>
        <v>0.21012482662968102</v>
      </c>
      <c r="H90" s="171">
        <f t="shared" si="45"/>
        <v>0.2167385604330542</v>
      </c>
      <c r="I90" s="171">
        <f t="shared" si="45"/>
        <v>0.21484085862324204</v>
      </c>
      <c r="J90" s="171">
        <f t="shared" si="45"/>
        <v>0.22602589422865921</v>
      </c>
      <c r="K90" s="171">
        <f t="shared" si="45"/>
        <v>0.25766470971950428</v>
      </c>
      <c r="L90" s="171">
        <f t="shared" si="45"/>
        <v>0.23939630497007544</v>
      </c>
      <c r="M90" s="171">
        <f t="shared" si="45"/>
        <v>0.23696682464454977</v>
      </c>
      <c r="N90" s="171">
        <f t="shared" si="45"/>
        <v>0.24344569288389514</v>
      </c>
      <c r="O90" s="171">
        <f t="shared" si="45"/>
        <v>0.24426350851221318</v>
      </c>
      <c r="P90" s="171">
        <f t="shared" si="45"/>
        <v>0.23342670401493931</v>
      </c>
      <c r="Q90" s="171">
        <f t="shared" si="45"/>
        <v>0.23323615160349853</v>
      </c>
    </row>
    <row r="91" spans="1:17" ht="11.45" customHeight="1" x14ac:dyDescent="0.25">
      <c r="A91" s="93" t="s">
        <v>16</v>
      </c>
      <c r="B91" s="173">
        <f t="shared" ref="B91:Q91" si="46">IF(B69=0,0,B69/B80)</f>
        <v>0</v>
      </c>
      <c r="C91" s="173">
        <f t="shared" si="46"/>
        <v>0</v>
      </c>
      <c r="D91" s="173">
        <f t="shared" si="46"/>
        <v>0</v>
      </c>
      <c r="E91" s="173">
        <f t="shared" si="46"/>
        <v>0</v>
      </c>
      <c r="F91" s="173">
        <f t="shared" si="46"/>
        <v>0</v>
      </c>
      <c r="G91" s="173">
        <f t="shared" si="46"/>
        <v>0</v>
      </c>
      <c r="H91" s="173">
        <f t="shared" si="46"/>
        <v>0</v>
      </c>
      <c r="I91" s="173">
        <f t="shared" si="46"/>
        <v>0</v>
      </c>
      <c r="J91" s="173">
        <f t="shared" si="46"/>
        <v>0</v>
      </c>
      <c r="K91" s="173">
        <f t="shared" si="46"/>
        <v>0</v>
      </c>
      <c r="L91" s="173">
        <f t="shared" si="46"/>
        <v>0</v>
      </c>
      <c r="M91" s="173">
        <f t="shared" si="46"/>
        <v>0</v>
      </c>
      <c r="N91" s="173">
        <f t="shared" si="46"/>
        <v>0</v>
      </c>
      <c r="O91" s="173">
        <f t="shared" si="46"/>
        <v>0</v>
      </c>
      <c r="P91" s="173">
        <f t="shared" si="46"/>
        <v>0</v>
      </c>
      <c r="Q91" s="173">
        <f t="shared" si="46"/>
        <v>0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267671.23287671234</v>
      </c>
      <c r="C94" s="40">
        <f t="shared" si="47"/>
        <v>267156.75675675675</v>
      </c>
      <c r="D94" s="40">
        <f t="shared" si="47"/>
        <v>265445.87445549836</v>
      </c>
      <c r="E94" s="40">
        <f t="shared" si="47"/>
        <v>267159.01175795333</v>
      </c>
      <c r="F94" s="40">
        <f t="shared" si="47"/>
        <v>239624.61135540091</v>
      </c>
      <c r="G94" s="40">
        <f t="shared" si="47"/>
        <v>230957.47167522321</v>
      </c>
      <c r="H94" s="40">
        <f t="shared" si="47"/>
        <v>234908.81832027543</v>
      </c>
      <c r="I94" s="40">
        <f t="shared" si="47"/>
        <v>219770.09335798852</v>
      </c>
      <c r="J94" s="40">
        <f t="shared" si="47"/>
        <v>216131.48641649738</v>
      </c>
      <c r="K94" s="40">
        <f t="shared" si="47"/>
        <v>213678.69677203349</v>
      </c>
      <c r="L94" s="40">
        <f t="shared" si="47"/>
        <v>215927.76587153884</v>
      </c>
      <c r="M94" s="40">
        <f t="shared" si="47"/>
        <v>218663.40425688814</v>
      </c>
      <c r="N94" s="40">
        <f t="shared" si="47"/>
        <v>221746.30396912026</v>
      </c>
      <c r="O94" s="40">
        <f t="shared" si="47"/>
        <v>223447.63893655466</v>
      </c>
      <c r="P94" s="40">
        <f t="shared" si="47"/>
        <v>223625.52228618079</v>
      </c>
      <c r="Q94" s="40">
        <f t="shared" si="47"/>
        <v>217901.877176788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0</v>
      </c>
      <c r="C95" s="121">
        <f t="shared" si="48"/>
        <v>0</v>
      </c>
      <c r="D95" s="121">
        <f t="shared" si="48"/>
        <v>0</v>
      </c>
      <c r="E95" s="121">
        <f t="shared" si="48"/>
        <v>0</v>
      </c>
      <c r="F95" s="121">
        <f t="shared" si="48"/>
        <v>107796.83006346604</v>
      </c>
      <c r="G95" s="121">
        <f t="shared" si="48"/>
        <v>110577.44566377727</v>
      </c>
      <c r="H95" s="121">
        <f t="shared" si="48"/>
        <v>113580.56427326692</v>
      </c>
      <c r="I95" s="121">
        <f t="shared" si="48"/>
        <v>112709.98889380036</v>
      </c>
      <c r="J95" s="121">
        <f t="shared" si="48"/>
        <v>89410.025310276746</v>
      </c>
      <c r="K95" s="121">
        <f t="shared" si="48"/>
        <v>86549.681126359763</v>
      </c>
      <c r="L95" s="121">
        <f t="shared" si="48"/>
        <v>86430.554979074834</v>
      </c>
      <c r="M95" s="121">
        <f t="shared" si="48"/>
        <v>90496.387372359328</v>
      </c>
      <c r="N95" s="121">
        <f t="shared" si="48"/>
        <v>94561.045527399809</v>
      </c>
      <c r="O95" s="121">
        <f t="shared" si="48"/>
        <v>99954.441734637789</v>
      </c>
      <c r="P95" s="121">
        <f t="shared" si="48"/>
        <v>105257.23219228379</v>
      </c>
      <c r="Q95" s="121">
        <f t="shared" si="48"/>
        <v>113499.07727373326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267671.23287671234</v>
      </c>
      <c r="C96" s="38">
        <f t="shared" si="49"/>
        <v>267156.75675675675</v>
      </c>
      <c r="D96" s="38">
        <f t="shared" si="49"/>
        <v>265445.87445549836</v>
      </c>
      <c r="E96" s="38">
        <f t="shared" si="49"/>
        <v>267159.01175795333</v>
      </c>
      <c r="F96" s="38">
        <f t="shared" si="49"/>
        <v>259905.80847723703</v>
      </c>
      <c r="G96" s="38">
        <f t="shared" si="49"/>
        <v>267436.2674362674</v>
      </c>
      <c r="H96" s="38">
        <f t="shared" si="49"/>
        <v>268611.11111111107</v>
      </c>
      <c r="I96" s="38">
        <f t="shared" si="49"/>
        <v>262054.33629762588</v>
      </c>
      <c r="J96" s="38">
        <f t="shared" si="49"/>
        <v>266181.13912231557</v>
      </c>
      <c r="K96" s="38">
        <f t="shared" si="49"/>
        <v>264530.30303030298</v>
      </c>
      <c r="L96" s="38">
        <f t="shared" si="49"/>
        <v>266055.71847507323</v>
      </c>
      <c r="M96" s="38">
        <f t="shared" si="49"/>
        <v>266353.45705113147</v>
      </c>
      <c r="N96" s="38">
        <f t="shared" si="49"/>
        <v>265984.65473145782</v>
      </c>
      <c r="O96" s="38">
        <f t="shared" si="49"/>
        <v>266715.3284671533</v>
      </c>
      <c r="P96" s="38">
        <f t="shared" si="49"/>
        <v>264797.10144927539</v>
      </c>
      <c r="Q96" s="38">
        <f t="shared" si="49"/>
        <v>254442.85714285713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269961.65680473368</v>
      </c>
      <c r="C97" s="42">
        <f t="shared" si="50"/>
        <v>269786.66666666674</v>
      </c>
      <c r="D97" s="42">
        <f t="shared" si="50"/>
        <v>269952.47396570252</v>
      </c>
      <c r="E97" s="42">
        <f t="shared" si="50"/>
        <v>271404.03878135479</v>
      </c>
      <c r="F97" s="42">
        <f t="shared" si="50"/>
        <v>258800.75622261994</v>
      </c>
      <c r="G97" s="42">
        <f t="shared" si="50"/>
        <v>269215.98900884594</v>
      </c>
      <c r="H97" s="42">
        <f t="shared" si="50"/>
        <v>270817.52682876226</v>
      </c>
      <c r="I97" s="42">
        <f t="shared" si="50"/>
        <v>270096.03160047432</v>
      </c>
      <c r="J97" s="42">
        <f t="shared" si="50"/>
        <v>269035.42446520342</v>
      </c>
      <c r="K97" s="42">
        <f t="shared" si="50"/>
        <v>271416.6277711516</v>
      </c>
      <c r="L97" s="42">
        <f t="shared" si="50"/>
        <v>271274.36206326319</v>
      </c>
      <c r="M97" s="42">
        <f t="shared" si="50"/>
        <v>270588.33981850068</v>
      </c>
      <c r="N97" s="42">
        <f t="shared" si="50"/>
        <v>269759.43277415133</v>
      </c>
      <c r="O97" s="42">
        <f t="shared" si="50"/>
        <v>270877.07683972182</v>
      </c>
      <c r="P97" s="42">
        <f t="shared" si="50"/>
        <v>270275.48538159794</v>
      </c>
      <c r="Q97" s="42">
        <f t="shared" si="50"/>
        <v>257014.5678256746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249061.53846153911</v>
      </c>
      <c r="C98" s="42">
        <f t="shared" si="51"/>
        <v>245459.99999999959</v>
      </c>
      <c r="D98" s="42">
        <f t="shared" si="51"/>
        <v>223759.82898610935</v>
      </c>
      <c r="E98" s="42">
        <f t="shared" si="51"/>
        <v>226300.62665771434</v>
      </c>
      <c r="F98" s="42">
        <f t="shared" si="51"/>
        <v>265983.59587763128</v>
      </c>
      <c r="G98" s="42">
        <f t="shared" si="51"/>
        <v>258203.96177851636</v>
      </c>
      <c r="H98" s="42">
        <f t="shared" si="51"/>
        <v>255924.22073461686</v>
      </c>
      <c r="I98" s="42">
        <f t="shared" si="51"/>
        <v>210285.92278553915</v>
      </c>
      <c r="J98" s="42">
        <f t="shared" si="51"/>
        <v>247806.67722747542</v>
      </c>
      <c r="K98" s="42">
        <f t="shared" si="51"/>
        <v>216326.0298443627</v>
      </c>
      <c r="L98" s="42">
        <f t="shared" si="51"/>
        <v>228133.57506755975</v>
      </c>
      <c r="M98" s="42">
        <f t="shared" si="51"/>
        <v>234168.34801912526</v>
      </c>
      <c r="N98" s="42">
        <f t="shared" si="51"/>
        <v>235031.47478137125</v>
      </c>
      <c r="O98" s="42">
        <f t="shared" si="51"/>
        <v>230151.39633672938</v>
      </c>
      <c r="P98" s="42">
        <f t="shared" si="51"/>
        <v>216274.27233441817</v>
      </c>
      <c r="Q98" s="42">
        <f t="shared" si="51"/>
        <v>231297.46099749987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93642.857142857174</v>
      </c>
      <c r="C100" s="40">
        <f t="shared" si="53"/>
        <v>95011.49425287357</v>
      </c>
      <c r="D100" s="40">
        <f t="shared" si="53"/>
        <v>94518.778586613436</v>
      </c>
      <c r="E100" s="40">
        <f t="shared" si="53"/>
        <v>95875.38613976803</v>
      </c>
      <c r="F100" s="40">
        <f t="shared" si="53"/>
        <v>95087.719298245618</v>
      </c>
      <c r="G100" s="40">
        <f t="shared" si="53"/>
        <v>85833.333333333314</v>
      </c>
      <c r="H100" s="40">
        <f t="shared" si="53"/>
        <v>69292.307692307688</v>
      </c>
      <c r="I100" s="40">
        <f t="shared" si="53"/>
        <v>51986.531986531983</v>
      </c>
      <c r="J100" s="40">
        <f t="shared" si="53"/>
        <v>39454.545454545456</v>
      </c>
      <c r="K100" s="40">
        <f t="shared" si="53"/>
        <v>26545.45454545454</v>
      </c>
      <c r="L100" s="40">
        <f t="shared" si="53"/>
        <v>33272.727272727272</v>
      </c>
      <c r="M100" s="40">
        <f t="shared" si="53"/>
        <v>38363.63636363636</v>
      </c>
      <c r="N100" s="40">
        <f t="shared" si="53"/>
        <v>32363.636363636364</v>
      </c>
      <c r="O100" s="40">
        <f t="shared" si="53"/>
        <v>35090.909090909088</v>
      </c>
      <c r="P100" s="40">
        <f t="shared" si="53"/>
        <v>37090.909090909088</v>
      </c>
      <c r="Q100" s="40">
        <f t="shared" si="53"/>
        <v>35636.36363636364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93642.857142857174</v>
      </c>
      <c r="C101" s="42">
        <f t="shared" si="54"/>
        <v>95011.49425287357</v>
      </c>
      <c r="D101" s="42">
        <f t="shared" si="54"/>
        <v>94518.778586613436</v>
      </c>
      <c r="E101" s="42">
        <f t="shared" si="54"/>
        <v>95875.38613976803</v>
      </c>
      <c r="F101" s="42">
        <f t="shared" si="54"/>
        <v>95087.719298245618</v>
      </c>
      <c r="G101" s="42">
        <f t="shared" si="54"/>
        <v>85833.333333333314</v>
      </c>
      <c r="H101" s="42">
        <f t="shared" si="54"/>
        <v>69292.307692307688</v>
      </c>
      <c r="I101" s="42">
        <f t="shared" si="54"/>
        <v>51986.531986531983</v>
      </c>
      <c r="J101" s="42">
        <f t="shared" si="54"/>
        <v>39454.545454545456</v>
      </c>
      <c r="K101" s="42">
        <f t="shared" si="54"/>
        <v>26545.45454545454</v>
      </c>
      <c r="L101" s="42">
        <f t="shared" si="54"/>
        <v>33272.727272727272</v>
      </c>
      <c r="M101" s="42">
        <f t="shared" si="54"/>
        <v>38363.63636363636</v>
      </c>
      <c r="N101" s="42">
        <f t="shared" si="54"/>
        <v>32363.636363636364</v>
      </c>
      <c r="O101" s="42">
        <f t="shared" si="54"/>
        <v>35090.909090909088</v>
      </c>
      <c r="P101" s="42">
        <f t="shared" si="54"/>
        <v>37090.909090909088</v>
      </c>
      <c r="Q101" s="42">
        <f t="shared" si="54"/>
        <v>35636.36363636364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0</v>
      </c>
      <c r="C102" s="36">
        <f t="shared" si="55"/>
        <v>0</v>
      </c>
      <c r="D102" s="36">
        <f t="shared" si="55"/>
        <v>0</v>
      </c>
      <c r="E102" s="36">
        <f t="shared" si="55"/>
        <v>0</v>
      </c>
      <c r="F102" s="36">
        <f t="shared" si="55"/>
        <v>0</v>
      </c>
      <c r="G102" s="36">
        <f t="shared" si="55"/>
        <v>0</v>
      </c>
      <c r="H102" s="36">
        <f t="shared" si="55"/>
        <v>0</v>
      </c>
      <c r="I102" s="36">
        <f t="shared" si="55"/>
        <v>0</v>
      </c>
      <c r="J102" s="36">
        <f t="shared" si="55"/>
        <v>0</v>
      </c>
      <c r="K102" s="36">
        <f t="shared" si="55"/>
        <v>0</v>
      </c>
      <c r="L102" s="36">
        <f t="shared" si="55"/>
        <v>0</v>
      </c>
      <c r="M102" s="36">
        <f t="shared" si="55"/>
        <v>0</v>
      </c>
      <c r="N102" s="36">
        <f t="shared" si="55"/>
        <v>0</v>
      </c>
      <c r="O102" s="36">
        <f t="shared" si="55"/>
        <v>0</v>
      </c>
      <c r="P102" s="36">
        <f t="shared" si="55"/>
        <v>0</v>
      </c>
      <c r="Q102" s="36">
        <f t="shared" si="55"/>
        <v>0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38054794.520547941</v>
      </c>
      <c r="C105" s="40">
        <f t="shared" si="56"/>
        <v>40945945.945945941</v>
      </c>
      <c r="D105" s="40">
        <f t="shared" si="56"/>
        <v>39707317.073170736</v>
      </c>
      <c r="E105" s="40">
        <f t="shared" si="56"/>
        <v>37670588.235294119</v>
      </c>
      <c r="F105" s="40">
        <f t="shared" si="56"/>
        <v>31085714.285714284</v>
      </c>
      <c r="G105" s="40">
        <f t="shared" si="56"/>
        <v>29317829.457364339</v>
      </c>
      <c r="H105" s="40">
        <f t="shared" si="56"/>
        <v>28769710.144927535</v>
      </c>
      <c r="I105" s="40">
        <f t="shared" si="56"/>
        <v>26289156.626506023</v>
      </c>
      <c r="J105" s="40">
        <f t="shared" si="56"/>
        <v>25506024.096385542</v>
      </c>
      <c r="K105" s="40">
        <f t="shared" si="56"/>
        <v>21607142.857142858</v>
      </c>
      <c r="L105" s="40">
        <f t="shared" si="56"/>
        <v>21034883.72093023</v>
      </c>
      <c r="M105" s="40">
        <f t="shared" si="56"/>
        <v>20067796.610169493</v>
      </c>
      <c r="N105" s="40">
        <f t="shared" si="56"/>
        <v>18516129.032258064</v>
      </c>
      <c r="O105" s="40">
        <f t="shared" si="56"/>
        <v>18581888.972972974</v>
      </c>
      <c r="P105" s="40">
        <f t="shared" si="56"/>
        <v>20301859.505376346</v>
      </c>
      <c r="Q105" s="40">
        <f t="shared" si="56"/>
        <v>22197541.608465604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0</v>
      </c>
      <c r="C106" s="121">
        <f t="shared" si="57"/>
        <v>0</v>
      </c>
      <c r="D106" s="121">
        <f t="shared" si="57"/>
        <v>0</v>
      </c>
      <c r="E106" s="121">
        <f t="shared" si="57"/>
        <v>0</v>
      </c>
      <c r="F106" s="121">
        <f t="shared" si="57"/>
        <v>7142857.1428571437</v>
      </c>
      <c r="G106" s="121">
        <f t="shared" si="57"/>
        <v>7333333.333333333</v>
      </c>
      <c r="H106" s="121">
        <f t="shared" si="57"/>
        <v>7540666.666666666</v>
      </c>
      <c r="I106" s="121">
        <f t="shared" si="57"/>
        <v>7446808.5106382975</v>
      </c>
      <c r="J106" s="121">
        <f t="shared" si="57"/>
        <v>6000000</v>
      </c>
      <c r="K106" s="121">
        <f t="shared" si="57"/>
        <v>5500000</v>
      </c>
      <c r="L106" s="121">
        <f t="shared" si="57"/>
        <v>5458333.333333333</v>
      </c>
      <c r="M106" s="121">
        <f t="shared" si="57"/>
        <v>5750000</v>
      </c>
      <c r="N106" s="121">
        <f t="shared" si="57"/>
        <v>6000000.0000000009</v>
      </c>
      <c r="O106" s="121">
        <f t="shared" si="57"/>
        <v>6242697.083333333</v>
      </c>
      <c r="P106" s="121">
        <f t="shared" si="57"/>
        <v>6669705.583333333</v>
      </c>
      <c r="Q106" s="121">
        <f t="shared" si="57"/>
        <v>7333374.775510204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38054794.520547941</v>
      </c>
      <c r="C107" s="38">
        <f t="shared" si="58"/>
        <v>40945945.945945941</v>
      </c>
      <c r="D107" s="38">
        <f t="shared" si="58"/>
        <v>39707317.073170736</v>
      </c>
      <c r="E107" s="38">
        <f t="shared" si="58"/>
        <v>37670588.235294119</v>
      </c>
      <c r="F107" s="38">
        <f t="shared" si="58"/>
        <v>34769230.769230768</v>
      </c>
      <c r="G107" s="38">
        <f t="shared" si="58"/>
        <v>35979797.979797982</v>
      </c>
      <c r="H107" s="38">
        <f t="shared" si="58"/>
        <v>34666666.666666664</v>
      </c>
      <c r="I107" s="38">
        <f t="shared" si="58"/>
        <v>33731092.436974794</v>
      </c>
      <c r="J107" s="38">
        <f t="shared" si="58"/>
        <v>33210084.033613447</v>
      </c>
      <c r="K107" s="38">
        <f t="shared" si="58"/>
        <v>28050000</v>
      </c>
      <c r="L107" s="38">
        <f t="shared" si="58"/>
        <v>27064516.129032258</v>
      </c>
      <c r="M107" s="38">
        <f t="shared" si="58"/>
        <v>25395348.837209303</v>
      </c>
      <c r="N107" s="38">
        <f t="shared" si="58"/>
        <v>22869565.217391305</v>
      </c>
      <c r="O107" s="38">
        <f t="shared" si="58"/>
        <v>22905109.489051096</v>
      </c>
      <c r="P107" s="38">
        <f t="shared" si="58"/>
        <v>25043478.260869566</v>
      </c>
      <c r="Q107" s="38">
        <f t="shared" si="58"/>
        <v>27400000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37733102.891810179</v>
      </c>
      <c r="C108" s="42">
        <f t="shared" si="59"/>
        <v>40532924.023518428</v>
      </c>
      <c r="D108" s="42">
        <f t="shared" si="59"/>
        <v>39651538.774707928</v>
      </c>
      <c r="E108" s="42">
        <f t="shared" si="59"/>
        <v>37589931.208284639</v>
      </c>
      <c r="F108" s="42">
        <f t="shared" si="59"/>
        <v>33795824.016180366</v>
      </c>
      <c r="G108" s="42">
        <f t="shared" si="59"/>
        <v>35360551.836458094</v>
      </c>
      <c r="H108" s="42">
        <f t="shared" si="59"/>
        <v>34201509.561172508</v>
      </c>
      <c r="I108" s="42">
        <f t="shared" si="59"/>
        <v>34088536.418717436</v>
      </c>
      <c r="J108" s="42">
        <f t="shared" si="59"/>
        <v>32913180.610731706</v>
      </c>
      <c r="K108" s="42">
        <f t="shared" si="59"/>
        <v>28250588.755538002</v>
      </c>
      <c r="L108" s="42">
        <f t="shared" si="59"/>
        <v>27083456.100935329</v>
      </c>
      <c r="M108" s="42">
        <f t="shared" si="59"/>
        <v>25324346.677126512</v>
      </c>
      <c r="N108" s="42">
        <f t="shared" si="59"/>
        <v>23248095.921750076</v>
      </c>
      <c r="O108" s="42">
        <f t="shared" si="59"/>
        <v>22847530.767311566</v>
      </c>
      <c r="P108" s="42">
        <f t="shared" si="59"/>
        <v>25118988.052456986</v>
      </c>
      <c r="Q108" s="42">
        <f t="shared" si="59"/>
        <v>27153335.21051503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40668539.004042313</v>
      </c>
      <c r="C109" s="42">
        <f t="shared" si="60"/>
        <v>44353376.805972971</v>
      </c>
      <c r="D109" s="42">
        <f t="shared" si="60"/>
        <v>40223266.333951645</v>
      </c>
      <c r="E109" s="42">
        <f t="shared" si="60"/>
        <v>38446912.12026038</v>
      </c>
      <c r="F109" s="42">
        <f t="shared" si="60"/>
        <v>40122967.911007956</v>
      </c>
      <c r="G109" s="42">
        <f t="shared" si="60"/>
        <v>39192137.348373652</v>
      </c>
      <c r="H109" s="42">
        <f t="shared" si="60"/>
        <v>37341320.023258075</v>
      </c>
      <c r="I109" s="42">
        <f t="shared" si="60"/>
        <v>31430046.804506533</v>
      </c>
      <c r="J109" s="42">
        <f t="shared" si="60"/>
        <v>35121399.818414629</v>
      </c>
      <c r="K109" s="42">
        <f t="shared" si="60"/>
        <v>26645878.711234003</v>
      </c>
      <c r="L109" s="42">
        <f t="shared" si="60"/>
        <v>26926885.666536599</v>
      </c>
      <c r="M109" s="42">
        <f t="shared" si="60"/>
        <v>25934965.253838494</v>
      </c>
      <c r="N109" s="42">
        <f t="shared" si="60"/>
        <v>19765613.441649385</v>
      </c>
      <c r="O109" s="42">
        <f t="shared" si="60"/>
        <v>23410979.687191263</v>
      </c>
      <c r="P109" s="42">
        <f t="shared" si="60"/>
        <v>24374677.24966668</v>
      </c>
      <c r="Q109" s="42">
        <f t="shared" si="60"/>
        <v>29619983.105364718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40916666.666666672</v>
      </c>
      <c r="C111" s="40">
        <f t="shared" si="62"/>
        <v>35586206.896551721</v>
      </c>
      <c r="D111" s="40">
        <f t="shared" si="62"/>
        <v>44842105.263157897</v>
      </c>
      <c r="E111" s="40">
        <f t="shared" si="62"/>
        <v>41894736.842105262</v>
      </c>
      <c r="F111" s="40">
        <f t="shared" si="62"/>
        <v>42000000.000000007</v>
      </c>
      <c r="G111" s="40">
        <f t="shared" si="62"/>
        <v>37874999.999999993</v>
      </c>
      <c r="H111" s="40">
        <f t="shared" si="62"/>
        <v>31538461.53846154</v>
      </c>
      <c r="I111" s="40">
        <f t="shared" si="62"/>
        <v>23454545.454545453</v>
      </c>
      <c r="J111" s="40">
        <f t="shared" si="62"/>
        <v>18727272.727272727</v>
      </c>
      <c r="K111" s="40">
        <f t="shared" si="62"/>
        <v>14363636.363636367</v>
      </c>
      <c r="L111" s="40">
        <f t="shared" si="62"/>
        <v>16727272.727272727</v>
      </c>
      <c r="M111" s="40">
        <f t="shared" si="62"/>
        <v>19090909.09090909</v>
      </c>
      <c r="N111" s="40">
        <f t="shared" si="62"/>
        <v>16545454.545454547</v>
      </c>
      <c r="O111" s="40">
        <f t="shared" si="62"/>
        <v>18000000.000000004</v>
      </c>
      <c r="P111" s="40">
        <f t="shared" si="62"/>
        <v>18181818.181818184</v>
      </c>
      <c r="Q111" s="40">
        <f t="shared" si="62"/>
        <v>17454545.454545453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40916666.666666672</v>
      </c>
      <c r="C112" s="42">
        <f t="shared" si="63"/>
        <v>35586206.896551721</v>
      </c>
      <c r="D112" s="42">
        <f t="shared" si="63"/>
        <v>44842105.263157897</v>
      </c>
      <c r="E112" s="42">
        <f t="shared" si="63"/>
        <v>41894736.842105262</v>
      </c>
      <c r="F112" s="42">
        <f t="shared" si="63"/>
        <v>42000000.000000007</v>
      </c>
      <c r="G112" s="42">
        <f t="shared" si="63"/>
        <v>37874999.999999993</v>
      </c>
      <c r="H112" s="42">
        <f t="shared" si="63"/>
        <v>31538461.53846154</v>
      </c>
      <c r="I112" s="42">
        <f t="shared" si="63"/>
        <v>23454545.454545453</v>
      </c>
      <c r="J112" s="42">
        <f t="shared" si="63"/>
        <v>18727272.727272727</v>
      </c>
      <c r="K112" s="42">
        <f t="shared" si="63"/>
        <v>14363636.363636367</v>
      </c>
      <c r="L112" s="42">
        <f t="shared" si="63"/>
        <v>16727272.727272727</v>
      </c>
      <c r="M112" s="42">
        <f t="shared" si="63"/>
        <v>19090909.09090909</v>
      </c>
      <c r="N112" s="42">
        <f t="shared" si="63"/>
        <v>16545454.545454547</v>
      </c>
      <c r="O112" s="42">
        <f t="shared" si="63"/>
        <v>18000000.000000004</v>
      </c>
      <c r="P112" s="42">
        <f t="shared" si="63"/>
        <v>18181818.181818184</v>
      </c>
      <c r="Q112" s="42">
        <f t="shared" si="63"/>
        <v>17454545.454545453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0</v>
      </c>
      <c r="C113" s="36">
        <f t="shared" si="64"/>
        <v>0</v>
      </c>
      <c r="D113" s="36">
        <f t="shared" si="64"/>
        <v>0</v>
      </c>
      <c r="E113" s="36">
        <f t="shared" si="64"/>
        <v>0</v>
      </c>
      <c r="F113" s="36">
        <f t="shared" si="64"/>
        <v>0</v>
      </c>
      <c r="G113" s="36">
        <f t="shared" si="64"/>
        <v>0</v>
      </c>
      <c r="H113" s="36">
        <f t="shared" si="64"/>
        <v>0</v>
      </c>
      <c r="I113" s="36">
        <f t="shared" si="64"/>
        <v>0</v>
      </c>
      <c r="J113" s="36">
        <f t="shared" si="64"/>
        <v>0</v>
      </c>
      <c r="K113" s="36">
        <f t="shared" si="64"/>
        <v>0</v>
      </c>
      <c r="L113" s="36">
        <f t="shared" si="64"/>
        <v>0</v>
      </c>
      <c r="M113" s="36">
        <f t="shared" si="64"/>
        <v>0</v>
      </c>
      <c r="N113" s="36">
        <f t="shared" si="64"/>
        <v>0</v>
      </c>
      <c r="O113" s="36">
        <f t="shared" si="64"/>
        <v>0</v>
      </c>
      <c r="P113" s="36">
        <f t="shared" si="64"/>
        <v>0</v>
      </c>
      <c r="Q113" s="36">
        <f t="shared" si="64"/>
        <v>0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</v>
      </c>
      <c r="C117" s="119">
        <f t="shared" si="66"/>
        <v>0</v>
      </c>
      <c r="D117" s="119">
        <f t="shared" si="66"/>
        <v>0</v>
      </c>
      <c r="E117" s="119">
        <f t="shared" si="66"/>
        <v>0</v>
      </c>
      <c r="F117" s="119">
        <f t="shared" si="66"/>
        <v>3.0637254901960783E-2</v>
      </c>
      <c r="G117" s="119">
        <f t="shared" si="66"/>
        <v>5.8170280274986781E-2</v>
      </c>
      <c r="H117" s="119">
        <f t="shared" si="66"/>
        <v>5.6979210220088554E-2</v>
      </c>
      <c r="I117" s="119">
        <f t="shared" si="66"/>
        <v>8.0201649862511451E-2</v>
      </c>
      <c r="J117" s="119">
        <f t="shared" si="66"/>
        <v>6.6603684459140292E-2</v>
      </c>
      <c r="K117" s="119">
        <f t="shared" si="66"/>
        <v>7.2727272727272724E-2</v>
      </c>
      <c r="L117" s="119">
        <f t="shared" si="66"/>
        <v>7.2415699281370927E-2</v>
      </c>
      <c r="M117" s="119">
        <f t="shared" si="66"/>
        <v>7.77027027027027E-2</v>
      </c>
      <c r="N117" s="119">
        <f t="shared" si="66"/>
        <v>8.3623693379790962E-2</v>
      </c>
      <c r="O117" s="119">
        <f t="shared" si="66"/>
        <v>8.716696204388448E-2</v>
      </c>
      <c r="P117" s="119">
        <f t="shared" si="66"/>
        <v>8.4781117888743596E-2</v>
      </c>
      <c r="Q117" s="119">
        <f t="shared" si="66"/>
        <v>8.5651165597735515E-2</v>
      </c>
    </row>
    <row r="118" spans="1:17" ht="11.45" customHeight="1" x14ac:dyDescent="0.25">
      <c r="A118" s="19" t="s">
        <v>20</v>
      </c>
      <c r="B118" s="30">
        <f t="shared" ref="B118:Q118" si="67">IF(B6=0,0,B6/B$4)</f>
        <v>1</v>
      </c>
      <c r="C118" s="30">
        <f t="shared" si="67"/>
        <v>1</v>
      </c>
      <c r="D118" s="30">
        <f t="shared" si="67"/>
        <v>1</v>
      </c>
      <c r="E118" s="30">
        <f t="shared" si="67"/>
        <v>1</v>
      </c>
      <c r="F118" s="30">
        <f t="shared" si="67"/>
        <v>0.96936274509803921</v>
      </c>
      <c r="G118" s="30">
        <f t="shared" si="67"/>
        <v>0.94182971972501317</v>
      </c>
      <c r="H118" s="30">
        <f t="shared" si="67"/>
        <v>0.94302078977991144</v>
      </c>
      <c r="I118" s="30">
        <f t="shared" si="67"/>
        <v>0.91979835013748867</v>
      </c>
      <c r="J118" s="30">
        <f t="shared" si="67"/>
        <v>0.93339631554085967</v>
      </c>
      <c r="K118" s="30">
        <f t="shared" si="67"/>
        <v>0.92727272727272725</v>
      </c>
      <c r="L118" s="30">
        <f t="shared" si="67"/>
        <v>0.92758430071862907</v>
      </c>
      <c r="M118" s="30">
        <f t="shared" si="67"/>
        <v>0.92229729729729726</v>
      </c>
      <c r="N118" s="30">
        <f t="shared" si="67"/>
        <v>0.91637630662020908</v>
      </c>
      <c r="O118" s="30">
        <f t="shared" si="67"/>
        <v>0.91283303795611548</v>
      </c>
      <c r="P118" s="30">
        <f t="shared" si="67"/>
        <v>0.91521888211125635</v>
      </c>
      <c r="Q118" s="30">
        <f t="shared" si="67"/>
        <v>0.91434883440226455</v>
      </c>
    </row>
    <row r="119" spans="1:17" ht="11.45" customHeight="1" x14ac:dyDescent="0.25">
      <c r="A119" s="62" t="s">
        <v>17</v>
      </c>
      <c r="B119" s="115">
        <f t="shared" ref="B119:Q119" si="68">IF(B7=0,0,B7/B$4)</f>
        <v>0.88288397695020215</v>
      </c>
      <c r="C119" s="115">
        <f t="shared" si="68"/>
        <v>0.88289537476970836</v>
      </c>
      <c r="D119" s="115">
        <f t="shared" si="68"/>
        <v>0.90117133578881659</v>
      </c>
      <c r="E119" s="115">
        <f t="shared" si="68"/>
        <v>0.90394275547717584</v>
      </c>
      <c r="F119" s="115">
        <f t="shared" si="68"/>
        <v>0.79726668175425508</v>
      </c>
      <c r="G119" s="115">
        <f t="shared" si="68"/>
        <v>0.77602480233369164</v>
      </c>
      <c r="H119" s="115">
        <f t="shared" si="68"/>
        <v>0.79253514405445313</v>
      </c>
      <c r="I119" s="115">
        <f t="shared" si="68"/>
        <v>0.80456444801280846</v>
      </c>
      <c r="J119" s="115">
        <f t="shared" si="68"/>
        <v>0.80067491802205148</v>
      </c>
      <c r="K119" s="115">
        <f t="shared" si="68"/>
        <v>0.81716579044944626</v>
      </c>
      <c r="L119" s="115">
        <f t="shared" si="68"/>
        <v>0.81594712963016891</v>
      </c>
      <c r="M119" s="115">
        <f t="shared" si="68"/>
        <v>0.81277463997534416</v>
      </c>
      <c r="N119" s="115">
        <f t="shared" si="68"/>
        <v>0.83028914006250265</v>
      </c>
      <c r="O119" s="115">
        <f t="shared" si="68"/>
        <v>0.81749064792060622</v>
      </c>
      <c r="P119" s="115">
        <f t="shared" si="68"/>
        <v>0.82485015870278522</v>
      </c>
      <c r="Q119" s="115">
        <f t="shared" si="68"/>
        <v>0.81550577955772074</v>
      </c>
    </row>
    <row r="120" spans="1:17" ht="11.45" customHeight="1" x14ac:dyDescent="0.25">
      <c r="A120" s="62" t="s">
        <v>16</v>
      </c>
      <c r="B120" s="115">
        <f t="shared" ref="B120:Q120" si="69">IF(B8=0,0,B8/B$4)</f>
        <v>0.11711602304979789</v>
      </c>
      <c r="C120" s="115">
        <f t="shared" si="69"/>
        <v>0.11710462523029168</v>
      </c>
      <c r="D120" s="115">
        <f t="shared" si="69"/>
        <v>9.8828664211183401E-2</v>
      </c>
      <c r="E120" s="115">
        <f t="shared" si="69"/>
        <v>9.6057244522824187E-2</v>
      </c>
      <c r="F120" s="115">
        <f t="shared" si="69"/>
        <v>0.17209606334378413</v>
      </c>
      <c r="G120" s="115">
        <f t="shared" si="69"/>
        <v>0.16580491739132161</v>
      </c>
      <c r="H120" s="115">
        <f t="shared" si="69"/>
        <v>0.15048564572545836</v>
      </c>
      <c r="I120" s="115">
        <f t="shared" si="69"/>
        <v>0.11523390212468022</v>
      </c>
      <c r="J120" s="115">
        <f t="shared" si="69"/>
        <v>0.13272139751880824</v>
      </c>
      <c r="K120" s="115">
        <f t="shared" si="69"/>
        <v>0.11010693682328102</v>
      </c>
      <c r="L120" s="115">
        <f t="shared" si="69"/>
        <v>0.1116371710884602</v>
      </c>
      <c r="M120" s="115">
        <f t="shared" si="69"/>
        <v>0.10952265732195311</v>
      </c>
      <c r="N120" s="115">
        <f t="shared" si="69"/>
        <v>8.6087166557706374E-2</v>
      </c>
      <c r="O120" s="115">
        <f t="shared" si="69"/>
        <v>9.534239003550922E-2</v>
      </c>
      <c r="P120" s="115">
        <f t="shared" si="69"/>
        <v>9.0368723408471213E-2</v>
      </c>
      <c r="Q120" s="115">
        <f t="shared" si="69"/>
        <v>9.8843054844543782E-2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1</v>
      </c>
      <c r="C123" s="115">
        <f t="shared" si="72"/>
        <v>1</v>
      </c>
      <c r="D123" s="115">
        <f t="shared" si="72"/>
        <v>1</v>
      </c>
      <c r="E123" s="115">
        <f t="shared" si="72"/>
        <v>1</v>
      </c>
      <c r="F123" s="115">
        <f t="shared" si="72"/>
        <v>1</v>
      </c>
      <c r="G123" s="115">
        <f t="shared" si="72"/>
        <v>1</v>
      </c>
      <c r="H123" s="115">
        <f t="shared" si="72"/>
        <v>1</v>
      </c>
      <c r="I123" s="115">
        <f t="shared" si="72"/>
        <v>1</v>
      </c>
      <c r="J123" s="115">
        <f t="shared" si="72"/>
        <v>1</v>
      </c>
      <c r="K123" s="115">
        <f t="shared" si="72"/>
        <v>1</v>
      </c>
      <c r="L123" s="115">
        <f t="shared" si="72"/>
        <v>1</v>
      </c>
      <c r="M123" s="115">
        <f t="shared" si="72"/>
        <v>1</v>
      </c>
      <c r="N123" s="115">
        <f t="shared" si="72"/>
        <v>1</v>
      </c>
      <c r="O123" s="115">
        <f t="shared" si="72"/>
        <v>1</v>
      </c>
      <c r="P123" s="115">
        <f t="shared" si="72"/>
        <v>1</v>
      </c>
      <c r="Q123" s="115">
        <f t="shared" si="72"/>
        <v>1</v>
      </c>
    </row>
    <row r="124" spans="1:17" ht="11.45" customHeight="1" x14ac:dyDescent="0.25">
      <c r="A124" s="93" t="s">
        <v>16</v>
      </c>
      <c r="B124" s="28">
        <f t="shared" ref="B124:Q124" si="73">IF(B12=0,0,B12/B$10)</f>
        <v>0</v>
      </c>
      <c r="C124" s="28">
        <f t="shared" si="73"/>
        <v>0</v>
      </c>
      <c r="D124" s="28">
        <f t="shared" si="73"/>
        <v>0</v>
      </c>
      <c r="E124" s="28">
        <f t="shared" si="73"/>
        <v>0</v>
      </c>
      <c r="F124" s="28">
        <f t="shared" si="73"/>
        <v>0</v>
      </c>
      <c r="G124" s="28">
        <f t="shared" si="73"/>
        <v>0</v>
      </c>
      <c r="H124" s="28">
        <f t="shared" si="73"/>
        <v>0</v>
      </c>
      <c r="I124" s="28">
        <f t="shared" si="73"/>
        <v>0</v>
      </c>
      <c r="J124" s="28">
        <f t="shared" si="73"/>
        <v>0</v>
      </c>
      <c r="K124" s="28">
        <f t="shared" si="73"/>
        <v>0</v>
      </c>
      <c r="L124" s="28">
        <f t="shared" si="73"/>
        <v>0</v>
      </c>
      <c r="M124" s="28">
        <f t="shared" si="73"/>
        <v>0</v>
      </c>
      <c r="N124" s="28">
        <f t="shared" si="73"/>
        <v>0</v>
      </c>
      <c r="O124" s="28">
        <f t="shared" si="73"/>
        <v>0</v>
      </c>
      <c r="P124" s="28">
        <f t="shared" si="73"/>
        <v>0</v>
      </c>
      <c r="Q124" s="28">
        <f t="shared" si="73"/>
        <v>0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</v>
      </c>
      <c r="C128" s="119">
        <f t="shared" si="75"/>
        <v>0</v>
      </c>
      <c r="D128" s="119">
        <f t="shared" si="75"/>
        <v>0</v>
      </c>
      <c r="E128" s="119">
        <f t="shared" si="75"/>
        <v>0</v>
      </c>
      <c r="F128" s="119">
        <f t="shared" si="75"/>
        <v>5.9980945170158347E-2</v>
      </c>
      <c r="G128" s="119">
        <f t="shared" si="75"/>
        <v>0.11134381083912116</v>
      </c>
      <c r="H128" s="119">
        <f t="shared" si="75"/>
        <v>0.10511068589286937</v>
      </c>
      <c r="I128" s="119">
        <f t="shared" si="75"/>
        <v>0.14520567306385562</v>
      </c>
      <c r="J128" s="119">
        <f t="shared" si="75"/>
        <v>0.11712725019367051</v>
      </c>
      <c r="K128" s="119">
        <f t="shared" si="75"/>
        <v>0.11572740144610226</v>
      </c>
      <c r="L128" s="119">
        <f t="shared" si="75"/>
        <v>0.11170473968702603</v>
      </c>
      <c r="M128" s="119">
        <f t="shared" si="75"/>
        <v>0.11223365550868798</v>
      </c>
      <c r="N128" s="119">
        <f t="shared" si="75"/>
        <v>0.11004851049098927</v>
      </c>
      <c r="O128" s="119">
        <f t="shared" si="75"/>
        <v>0.11606354645978087</v>
      </c>
      <c r="P128" s="119">
        <f t="shared" si="75"/>
        <v>0.12146715820755624</v>
      </c>
      <c r="Q128" s="119">
        <f t="shared" si="75"/>
        <v>0.13504099680942117</v>
      </c>
    </row>
    <row r="129" spans="1:17" ht="11.45" customHeight="1" x14ac:dyDescent="0.25">
      <c r="A129" s="19" t="s">
        <v>20</v>
      </c>
      <c r="B129" s="30">
        <f t="shared" ref="B129:Q129" si="76">IF(B17=0,0,B17/B$15)</f>
        <v>1</v>
      </c>
      <c r="C129" s="30">
        <f t="shared" si="76"/>
        <v>1</v>
      </c>
      <c r="D129" s="30">
        <f t="shared" si="76"/>
        <v>1</v>
      </c>
      <c r="E129" s="30">
        <f t="shared" si="76"/>
        <v>1</v>
      </c>
      <c r="F129" s="30">
        <f t="shared" si="76"/>
        <v>0.9400190548298416</v>
      </c>
      <c r="G129" s="30">
        <f t="shared" si="76"/>
        <v>0.88865618916087885</v>
      </c>
      <c r="H129" s="30">
        <f t="shared" si="76"/>
        <v>0.89488931410713057</v>
      </c>
      <c r="I129" s="30">
        <f t="shared" si="76"/>
        <v>0.85479432693614432</v>
      </c>
      <c r="J129" s="30">
        <f t="shared" si="76"/>
        <v>0.88287274980632946</v>
      </c>
      <c r="K129" s="30">
        <f t="shared" si="76"/>
        <v>0.88427259855389773</v>
      </c>
      <c r="L129" s="30">
        <f t="shared" si="76"/>
        <v>0.8882952603129739</v>
      </c>
      <c r="M129" s="30">
        <f t="shared" si="76"/>
        <v>0.88776634449131209</v>
      </c>
      <c r="N129" s="30">
        <f t="shared" si="76"/>
        <v>0.88995148950901082</v>
      </c>
      <c r="O129" s="30">
        <f t="shared" si="76"/>
        <v>0.8839364535402191</v>
      </c>
      <c r="P129" s="30">
        <f t="shared" si="76"/>
        <v>0.87853284179244373</v>
      </c>
      <c r="Q129" s="30">
        <f t="shared" si="76"/>
        <v>0.86495900319057883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0.89803007637193899</v>
      </c>
      <c r="C130" s="115">
        <f t="shared" si="77"/>
        <v>0.90067173842667547</v>
      </c>
      <c r="D130" s="115">
        <f t="shared" si="77"/>
        <v>0.91776015632965946</v>
      </c>
      <c r="E130" s="115">
        <f t="shared" si="77"/>
        <v>0.92027638383294297</v>
      </c>
      <c r="F130" s="115">
        <f t="shared" si="77"/>
        <v>0.79201890054789503</v>
      </c>
      <c r="G130" s="115">
        <f t="shared" si="77"/>
        <v>0.74999300865132235</v>
      </c>
      <c r="H130" s="115">
        <f t="shared" si="77"/>
        <v>0.76857488440338528</v>
      </c>
      <c r="I130" s="115">
        <f t="shared" si="77"/>
        <v>0.76256829941606497</v>
      </c>
      <c r="J130" s="115">
        <f t="shared" si="77"/>
        <v>0.77236140630147654</v>
      </c>
      <c r="K130" s="115">
        <f t="shared" si="77"/>
        <v>0.79388069526625749</v>
      </c>
      <c r="L130" s="115">
        <f t="shared" si="77"/>
        <v>0.79615625337063001</v>
      </c>
      <c r="M130" s="115">
        <f t="shared" si="77"/>
        <v>0.79701144509102551</v>
      </c>
      <c r="N130" s="115">
        <f t="shared" si="77"/>
        <v>0.80447474941107633</v>
      </c>
      <c r="O130" s="115">
        <f t="shared" si="77"/>
        <v>0.80599039643094017</v>
      </c>
      <c r="P130" s="115">
        <f t="shared" si="77"/>
        <v>0.80573833916183535</v>
      </c>
      <c r="Q130" s="115">
        <f t="shared" si="77"/>
        <v>0.78633120300337067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0.10196992362806104</v>
      </c>
      <c r="C131" s="115">
        <f t="shared" si="78"/>
        <v>9.9328261573324528E-2</v>
      </c>
      <c r="D131" s="115">
        <f t="shared" si="78"/>
        <v>8.2239843670340484E-2</v>
      </c>
      <c r="E131" s="115">
        <f t="shared" si="78"/>
        <v>7.9723616167057032E-2</v>
      </c>
      <c r="F131" s="115">
        <f t="shared" si="78"/>
        <v>0.14800015428194663</v>
      </c>
      <c r="G131" s="115">
        <f t="shared" si="78"/>
        <v>0.13866318050955651</v>
      </c>
      <c r="H131" s="115">
        <f t="shared" si="78"/>
        <v>0.12631442970374529</v>
      </c>
      <c r="I131" s="115">
        <f t="shared" si="78"/>
        <v>9.2226027520079329E-2</v>
      </c>
      <c r="J131" s="115">
        <f t="shared" si="78"/>
        <v>0.11051134350485292</v>
      </c>
      <c r="K131" s="115">
        <f t="shared" si="78"/>
        <v>9.039190328764031E-2</v>
      </c>
      <c r="L131" s="115">
        <f t="shared" si="78"/>
        <v>9.2139006942343948E-2</v>
      </c>
      <c r="M131" s="115">
        <f t="shared" si="78"/>
        <v>9.075489940028654E-2</v>
      </c>
      <c r="N131" s="115">
        <f t="shared" si="78"/>
        <v>8.5476740097934462E-2</v>
      </c>
      <c r="O131" s="115">
        <f t="shared" si="78"/>
        <v>7.7946057109278905E-2</v>
      </c>
      <c r="P131" s="115">
        <f t="shared" si="78"/>
        <v>7.279450263060834E-2</v>
      </c>
      <c r="Q131" s="115">
        <f t="shared" si="78"/>
        <v>7.8627800187208177E-2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1</v>
      </c>
      <c r="C134" s="115">
        <f t="shared" si="81"/>
        <v>1</v>
      </c>
      <c r="D134" s="115">
        <f t="shared" si="81"/>
        <v>1</v>
      </c>
      <c r="E134" s="115">
        <f t="shared" si="81"/>
        <v>1</v>
      </c>
      <c r="F134" s="115">
        <f t="shared" si="81"/>
        <v>1</v>
      </c>
      <c r="G134" s="115">
        <f t="shared" si="81"/>
        <v>1</v>
      </c>
      <c r="H134" s="115">
        <f t="shared" si="81"/>
        <v>1</v>
      </c>
      <c r="I134" s="115">
        <f t="shared" si="81"/>
        <v>1</v>
      </c>
      <c r="J134" s="115">
        <f t="shared" si="81"/>
        <v>1</v>
      </c>
      <c r="K134" s="115">
        <f t="shared" si="81"/>
        <v>1</v>
      </c>
      <c r="L134" s="115">
        <f t="shared" si="81"/>
        <v>1</v>
      </c>
      <c r="M134" s="115">
        <f t="shared" si="81"/>
        <v>1</v>
      </c>
      <c r="N134" s="115">
        <f t="shared" si="81"/>
        <v>1</v>
      </c>
      <c r="O134" s="115">
        <f t="shared" si="81"/>
        <v>1</v>
      </c>
      <c r="P134" s="115">
        <f t="shared" si="81"/>
        <v>1</v>
      </c>
      <c r="Q134" s="115">
        <f t="shared" si="81"/>
        <v>1</v>
      </c>
    </row>
    <row r="135" spans="1:17" ht="11.45" customHeight="1" x14ac:dyDescent="0.25">
      <c r="A135" s="93" t="s">
        <v>16</v>
      </c>
      <c r="B135" s="28">
        <f t="shared" ref="B135:Q135" si="82">IF(B23=0,0,B23/B$21)</f>
        <v>0</v>
      </c>
      <c r="C135" s="28">
        <f t="shared" si="82"/>
        <v>0</v>
      </c>
      <c r="D135" s="28">
        <f t="shared" si="82"/>
        <v>0</v>
      </c>
      <c r="E135" s="28">
        <f t="shared" si="82"/>
        <v>0</v>
      </c>
      <c r="F135" s="28">
        <f t="shared" si="82"/>
        <v>0</v>
      </c>
      <c r="G135" s="28">
        <f t="shared" si="82"/>
        <v>0</v>
      </c>
      <c r="H135" s="28">
        <f t="shared" si="82"/>
        <v>0</v>
      </c>
      <c r="I135" s="28">
        <f t="shared" si="82"/>
        <v>0</v>
      </c>
      <c r="J135" s="28">
        <f t="shared" si="82"/>
        <v>0</v>
      </c>
      <c r="K135" s="28">
        <f t="shared" si="82"/>
        <v>0</v>
      </c>
      <c r="L135" s="28">
        <f t="shared" si="82"/>
        <v>0</v>
      </c>
      <c r="M135" s="28">
        <f t="shared" si="82"/>
        <v>0</v>
      </c>
      <c r="N135" s="28">
        <f t="shared" si="82"/>
        <v>0</v>
      </c>
      <c r="O135" s="28">
        <f t="shared" si="82"/>
        <v>0</v>
      </c>
      <c r="P135" s="28">
        <f t="shared" si="82"/>
        <v>0</v>
      </c>
      <c r="Q135" s="28">
        <f t="shared" si="82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42.586219788392931</v>
      </c>
      <c r="C4" s="166">
        <v>42.595060000000004</v>
      </c>
      <c r="D4" s="166">
        <v>42.300930000000001</v>
      </c>
      <c r="E4" s="166">
        <v>43.39911</v>
      </c>
      <c r="F4" s="166">
        <v>43.699180000000005</v>
      </c>
      <c r="G4" s="166">
        <v>45.404575003627066</v>
      </c>
      <c r="H4" s="166">
        <v>47.298780000000001</v>
      </c>
      <c r="I4" s="166">
        <v>48.899619999999999</v>
      </c>
      <c r="J4" s="166">
        <v>48.089109999999998</v>
      </c>
      <c r="K4" s="166">
        <v>45.210470000000001</v>
      </c>
      <c r="L4" s="166">
        <v>45.33283132440431</v>
      </c>
      <c r="M4" s="166">
        <v>45.237530805760464</v>
      </c>
      <c r="N4" s="166">
        <v>45.238212972231594</v>
      </c>
      <c r="O4" s="166">
        <v>44.995961288332616</v>
      </c>
      <c r="P4" s="166">
        <v>44.73356299476135</v>
      </c>
      <c r="Q4" s="166">
        <v>39.722663125798341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40.341089374896406</v>
      </c>
      <c r="C6" s="75">
        <v>40.394880000000001</v>
      </c>
      <c r="D6" s="75">
        <v>40.300960000000003</v>
      </c>
      <c r="E6" s="75">
        <v>41.39913</v>
      </c>
      <c r="F6" s="75">
        <v>39.299370000000003</v>
      </c>
      <c r="G6" s="75">
        <v>40.34102695155407</v>
      </c>
      <c r="H6" s="75">
        <v>42.398820000000001</v>
      </c>
      <c r="I6" s="75">
        <v>44.49982</v>
      </c>
      <c r="J6" s="75">
        <v>43.48901</v>
      </c>
      <c r="K6" s="75">
        <v>41.310580000000002</v>
      </c>
      <c r="L6" s="75">
        <v>41.368005279144775</v>
      </c>
      <c r="M6" s="75">
        <v>41.36818146566516</v>
      </c>
      <c r="N6" s="75">
        <v>41.368909316600423</v>
      </c>
      <c r="O6" s="75">
        <v>41.389352608580836</v>
      </c>
      <c r="P6" s="75">
        <v>41.389716573310892</v>
      </c>
      <c r="Q6" s="75">
        <v>36.187762086533567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2.2451304134965224</v>
      </c>
      <c r="C14" s="74">
        <v>2.20018</v>
      </c>
      <c r="D14" s="74">
        <v>1.99997</v>
      </c>
      <c r="E14" s="74">
        <v>1.9999800000000001</v>
      </c>
      <c r="F14" s="74">
        <v>4.3998100000000004</v>
      </c>
      <c r="G14" s="74">
        <v>5.0635480520729956</v>
      </c>
      <c r="H14" s="74">
        <v>4.8999600000000001</v>
      </c>
      <c r="I14" s="74">
        <v>4.3997999999999999</v>
      </c>
      <c r="J14" s="74">
        <v>4.6001000000000003</v>
      </c>
      <c r="K14" s="74">
        <v>3.8998900000000001</v>
      </c>
      <c r="L14" s="74">
        <v>3.9648260452595361</v>
      </c>
      <c r="M14" s="74">
        <v>3.8693493400953041</v>
      </c>
      <c r="N14" s="74">
        <v>3.8693036556311702</v>
      </c>
      <c r="O14" s="74">
        <v>3.6066086797517825</v>
      </c>
      <c r="P14" s="74">
        <v>3.3438464214504555</v>
      </c>
      <c r="Q14" s="74">
        <v>3.5349010392647764</v>
      </c>
    </row>
    <row r="16" spans="1:17" ht="11.45" customHeight="1" x14ac:dyDescent="0.25">
      <c r="A16" s="27" t="s">
        <v>81</v>
      </c>
      <c r="B16" s="68">
        <f t="shared" ref="B16" si="0">SUM(B17,B23)</f>
        <v>42.586219788392931</v>
      </c>
      <c r="C16" s="68">
        <f t="shared" ref="C16:Q16" si="1">SUM(C17,C23)</f>
        <v>42.595060000000004</v>
      </c>
      <c r="D16" s="68">
        <f t="shared" si="1"/>
        <v>42.300930000000001</v>
      </c>
      <c r="E16" s="68">
        <f t="shared" si="1"/>
        <v>43.39911</v>
      </c>
      <c r="F16" s="68">
        <f t="shared" si="1"/>
        <v>43.699180000000005</v>
      </c>
      <c r="G16" s="68">
        <f t="shared" si="1"/>
        <v>45.404575003627073</v>
      </c>
      <c r="H16" s="68">
        <f t="shared" si="1"/>
        <v>47.298780000000001</v>
      </c>
      <c r="I16" s="68">
        <f t="shared" si="1"/>
        <v>48.899619999999999</v>
      </c>
      <c r="J16" s="68">
        <f t="shared" si="1"/>
        <v>48.089109999999998</v>
      </c>
      <c r="K16" s="68">
        <f t="shared" si="1"/>
        <v>45.210470000000001</v>
      </c>
      <c r="L16" s="68">
        <f t="shared" si="1"/>
        <v>45.33283132440431</v>
      </c>
      <c r="M16" s="68">
        <f t="shared" si="1"/>
        <v>45.237530805760464</v>
      </c>
      <c r="N16" s="68">
        <f t="shared" si="1"/>
        <v>45.238212972231594</v>
      </c>
      <c r="O16" s="68">
        <f t="shared" si="1"/>
        <v>44.995961288332616</v>
      </c>
      <c r="P16" s="68">
        <f t="shared" si="1"/>
        <v>44.73356299476135</v>
      </c>
      <c r="Q16" s="68">
        <f t="shared" si="1"/>
        <v>39.722663125798341</v>
      </c>
    </row>
    <row r="17" spans="1:17" ht="11.45" customHeight="1" x14ac:dyDescent="0.25">
      <c r="A17" s="25" t="s">
        <v>39</v>
      </c>
      <c r="B17" s="79">
        <f t="shared" ref="B17" si="2">SUM(B18,B19,B22)</f>
        <v>35.103436964746834</v>
      </c>
      <c r="C17" s="79">
        <f t="shared" ref="C17:Q17" si="3">SUM(C18,C19,C22)</f>
        <v>33.465895050027655</v>
      </c>
      <c r="D17" s="79">
        <f t="shared" si="3"/>
        <v>36.378875799577834</v>
      </c>
      <c r="E17" s="79">
        <f t="shared" si="3"/>
        <v>37.445528955293774</v>
      </c>
      <c r="F17" s="79">
        <f t="shared" si="3"/>
        <v>37.875234463700721</v>
      </c>
      <c r="G17" s="79">
        <f t="shared" si="3"/>
        <v>41.01659716361538</v>
      </c>
      <c r="H17" s="79">
        <f t="shared" si="3"/>
        <v>44.436893223953639</v>
      </c>
      <c r="I17" s="79">
        <f t="shared" si="3"/>
        <v>47.113213206656681</v>
      </c>
      <c r="J17" s="79">
        <f t="shared" si="3"/>
        <v>46.740619844647462</v>
      </c>
      <c r="K17" s="79">
        <f t="shared" si="3"/>
        <v>44.307822147244536</v>
      </c>
      <c r="L17" s="79">
        <f t="shared" si="3"/>
        <v>44.207329957356272</v>
      </c>
      <c r="M17" s="79">
        <f t="shared" si="3"/>
        <v>43.949199301198981</v>
      </c>
      <c r="N17" s="79">
        <f t="shared" si="3"/>
        <v>44.16181708401151</v>
      </c>
      <c r="O17" s="79">
        <f t="shared" si="3"/>
        <v>43.846536930029259</v>
      </c>
      <c r="P17" s="79">
        <f t="shared" si="3"/>
        <v>43.527186955032576</v>
      </c>
      <c r="Q17" s="79">
        <f t="shared" si="3"/>
        <v>38.575454290937635</v>
      </c>
    </row>
    <row r="18" spans="1:17" ht="11.45" customHeight="1" x14ac:dyDescent="0.25">
      <c r="A18" s="91" t="s">
        <v>21</v>
      </c>
      <c r="B18" s="123">
        <v>0</v>
      </c>
      <c r="C18" s="123">
        <v>0</v>
      </c>
      <c r="D18" s="123">
        <v>0</v>
      </c>
      <c r="E18" s="123">
        <v>0</v>
      </c>
      <c r="F18" s="123">
        <v>0.34037056377964314</v>
      </c>
      <c r="G18" s="123">
        <v>0.73001704855637595</v>
      </c>
      <c r="H18" s="123">
        <v>0.7419016942290364</v>
      </c>
      <c r="I18" s="123">
        <v>1.1137048456226104</v>
      </c>
      <c r="J18" s="123">
        <v>0.87517063986724541</v>
      </c>
      <c r="K18" s="123">
        <v>0.8402840052435524</v>
      </c>
      <c r="L18" s="123">
        <v>0.82990877478030856</v>
      </c>
      <c r="M18" s="123">
        <v>0.85916892227183639</v>
      </c>
      <c r="N18" s="123">
        <v>0.87946991442474631</v>
      </c>
      <c r="O18" s="123">
        <v>0.89638523363167677</v>
      </c>
      <c r="P18" s="123">
        <v>0.91361145499510354</v>
      </c>
      <c r="Q18" s="123">
        <v>0.98517851155040137</v>
      </c>
    </row>
    <row r="19" spans="1:17" ht="11.45" customHeight="1" x14ac:dyDescent="0.25">
      <c r="A19" s="19" t="s">
        <v>20</v>
      </c>
      <c r="B19" s="76">
        <f t="shared" ref="B19" si="4">SUM(B20:B21)</f>
        <v>35.103436964746834</v>
      </c>
      <c r="C19" s="76">
        <f t="shared" ref="C19:Q19" si="5">SUM(C20:C21)</f>
        <v>33.465895050027655</v>
      </c>
      <c r="D19" s="76">
        <f t="shared" si="5"/>
        <v>36.378875799577834</v>
      </c>
      <c r="E19" s="76">
        <f t="shared" si="5"/>
        <v>37.445528955293774</v>
      </c>
      <c r="F19" s="76">
        <f t="shared" si="5"/>
        <v>37.534863899921078</v>
      </c>
      <c r="G19" s="76">
        <f t="shared" si="5"/>
        <v>40.286580115059003</v>
      </c>
      <c r="H19" s="76">
        <f t="shared" si="5"/>
        <v>43.694991529724604</v>
      </c>
      <c r="I19" s="76">
        <f t="shared" si="5"/>
        <v>45.999508361034074</v>
      </c>
      <c r="J19" s="76">
        <f t="shared" si="5"/>
        <v>45.865449204780219</v>
      </c>
      <c r="K19" s="76">
        <f t="shared" si="5"/>
        <v>43.467538142000983</v>
      </c>
      <c r="L19" s="76">
        <f t="shared" si="5"/>
        <v>43.377421182575965</v>
      </c>
      <c r="M19" s="76">
        <f t="shared" si="5"/>
        <v>43.090030378927146</v>
      </c>
      <c r="N19" s="76">
        <f t="shared" si="5"/>
        <v>43.282347169586764</v>
      </c>
      <c r="O19" s="76">
        <f t="shared" si="5"/>
        <v>42.950151696397583</v>
      </c>
      <c r="P19" s="76">
        <f t="shared" si="5"/>
        <v>42.61357550003747</v>
      </c>
      <c r="Q19" s="76">
        <f t="shared" si="5"/>
        <v>37.590275779387234</v>
      </c>
    </row>
    <row r="20" spans="1:17" ht="11.45" customHeight="1" x14ac:dyDescent="0.25">
      <c r="A20" s="62" t="s">
        <v>118</v>
      </c>
      <c r="B20" s="77">
        <v>32.858306551250308</v>
      </c>
      <c r="C20" s="77">
        <v>31.265715050027655</v>
      </c>
      <c r="D20" s="77">
        <v>34.378905799577836</v>
      </c>
      <c r="E20" s="77">
        <v>35.445548955293773</v>
      </c>
      <c r="F20" s="77">
        <v>33.475424463700719</v>
      </c>
      <c r="G20" s="77">
        <v>35.953049111542384</v>
      </c>
      <c r="H20" s="77">
        <v>39.536933223953639</v>
      </c>
      <c r="I20" s="77">
        <v>42.713413206656682</v>
      </c>
      <c r="J20" s="77">
        <v>42.140519844647464</v>
      </c>
      <c r="K20" s="77">
        <v>40.407932147244537</v>
      </c>
      <c r="L20" s="77">
        <v>40.242503912096737</v>
      </c>
      <c r="M20" s="77">
        <v>40.079849961103676</v>
      </c>
      <c r="N20" s="77">
        <v>40.292513428380339</v>
      </c>
      <c r="O20" s="77">
        <v>40.23992825027748</v>
      </c>
      <c r="P20" s="77">
        <v>40.183340533582118</v>
      </c>
      <c r="Q20" s="77">
        <v>35.040553251672861</v>
      </c>
    </row>
    <row r="21" spans="1:17" ht="11.45" customHeight="1" x14ac:dyDescent="0.25">
      <c r="A21" s="62" t="s">
        <v>16</v>
      </c>
      <c r="B21" s="77">
        <v>2.2451304134965224</v>
      </c>
      <c r="C21" s="77">
        <v>2.20018</v>
      </c>
      <c r="D21" s="77">
        <v>1.9999700000000002</v>
      </c>
      <c r="E21" s="77">
        <v>1.9999799999999999</v>
      </c>
      <c r="F21" s="77">
        <v>4.059439436220357</v>
      </c>
      <c r="G21" s="77">
        <v>4.3335310035166197</v>
      </c>
      <c r="H21" s="77">
        <v>4.1580583057709637</v>
      </c>
      <c r="I21" s="77">
        <v>3.2860951543773895</v>
      </c>
      <c r="J21" s="77">
        <v>3.7249293601327551</v>
      </c>
      <c r="K21" s="77">
        <v>3.0596059947564478</v>
      </c>
      <c r="L21" s="77">
        <v>3.1349172704792276</v>
      </c>
      <c r="M21" s="77">
        <v>3.0101804178234675</v>
      </c>
      <c r="N21" s="77">
        <v>2.9898337412064238</v>
      </c>
      <c r="O21" s="77">
        <v>2.7102234461201058</v>
      </c>
      <c r="P21" s="77">
        <v>2.4302349664553518</v>
      </c>
      <c r="Q21" s="77">
        <v>2.5497225277143749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7.4827828236460965</v>
      </c>
      <c r="C23" s="79">
        <f t="shared" ref="C23:Q23" si="7">SUM(C24:C25)</f>
        <v>9.1291649499723455</v>
      </c>
      <c r="D23" s="79">
        <f t="shared" si="7"/>
        <v>5.9220542004221697</v>
      </c>
      <c r="E23" s="79">
        <f t="shared" si="7"/>
        <v>5.953581044706227</v>
      </c>
      <c r="F23" s="79">
        <f t="shared" si="7"/>
        <v>5.8239455362992816</v>
      </c>
      <c r="G23" s="79">
        <f t="shared" si="7"/>
        <v>4.3879778400116898</v>
      </c>
      <c r="H23" s="79">
        <f t="shared" si="7"/>
        <v>2.8618867760463642</v>
      </c>
      <c r="I23" s="79">
        <f t="shared" si="7"/>
        <v>1.7864067933433205</v>
      </c>
      <c r="J23" s="79">
        <f t="shared" si="7"/>
        <v>1.3484901553525341</v>
      </c>
      <c r="K23" s="79">
        <f t="shared" si="7"/>
        <v>0.90264785275546522</v>
      </c>
      <c r="L23" s="79">
        <f t="shared" si="7"/>
        <v>1.1255013670480383</v>
      </c>
      <c r="M23" s="79">
        <f t="shared" si="7"/>
        <v>1.2883315045614852</v>
      </c>
      <c r="N23" s="79">
        <f t="shared" si="7"/>
        <v>1.076395888220087</v>
      </c>
      <c r="O23" s="79">
        <f t="shared" si="7"/>
        <v>1.1494243583033557</v>
      </c>
      <c r="P23" s="79">
        <f t="shared" si="7"/>
        <v>1.2063760397287731</v>
      </c>
      <c r="Q23" s="79">
        <f t="shared" si="7"/>
        <v>1.1472088348607035</v>
      </c>
    </row>
    <row r="24" spans="1:17" ht="11.45" customHeight="1" x14ac:dyDescent="0.25">
      <c r="A24" s="116" t="s">
        <v>118</v>
      </c>
      <c r="B24" s="77">
        <v>7.4827828236460965</v>
      </c>
      <c r="C24" s="77">
        <v>9.1291649499723455</v>
      </c>
      <c r="D24" s="77">
        <v>5.9220542004221697</v>
      </c>
      <c r="E24" s="77">
        <v>5.953581044706227</v>
      </c>
      <c r="F24" s="77">
        <v>5.8239455362992816</v>
      </c>
      <c r="G24" s="77">
        <v>4.3879778400116898</v>
      </c>
      <c r="H24" s="77">
        <v>2.8618867760463642</v>
      </c>
      <c r="I24" s="77">
        <v>1.7864067933433205</v>
      </c>
      <c r="J24" s="77">
        <v>1.3484901553525341</v>
      </c>
      <c r="K24" s="77">
        <v>0.90264785275546522</v>
      </c>
      <c r="L24" s="77">
        <v>1.1255013670480383</v>
      </c>
      <c r="M24" s="77">
        <v>1.2883315045614852</v>
      </c>
      <c r="N24" s="77">
        <v>1.076395888220087</v>
      </c>
      <c r="O24" s="77">
        <v>1.1494243583033557</v>
      </c>
      <c r="P24" s="77">
        <v>1.2063760397287731</v>
      </c>
      <c r="Q24" s="77">
        <v>1.1472088348607035</v>
      </c>
    </row>
    <row r="25" spans="1:17" ht="11.45" customHeight="1" x14ac:dyDescent="0.25">
      <c r="A25" s="93" t="s">
        <v>16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359.29822891245476</v>
      </c>
      <c r="C30" s="79">
        <f>IF(C17=0,"",C17/TrRail_act!C15*100)</f>
        <v>338.55915193051607</v>
      </c>
      <c r="D30" s="79">
        <f>IF(D17=0,"",D17/TrRail_act!D15*100)</f>
        <v>334.26387035334875</v>
      </c>
      <c r="E30" s="79">
        <f>IF(E17=0,"",E17/TrRail_act!E15*100)</f>
        <v>329.79283151959578</v>
      </c>
      <c r="F30" s="79">
        <f>IF(F17=0,"",F17/TrRail_act!F15*100)</f>
        <v>301.06800521162864</v>
      </c>
      <c r="G30" s="79">
        <f>IF(G17=0,"",G17/TrRail_act!G15*100)</f>
        <v>275.3391048500261</v>
      </c>
      <c r="H30" s="79">
        <f>IF(H17=0,"",H17/TrRail_act!H15*100)</f>
        <v>274.15443569965993</v>
      </c>
      <c r="I30" s="79">
        <f>IF(I17=0,"",I17/TrRail_act!I15*100)</f>
        <v>258.28312947675374</v>
      </c>
      <c r="J30" s="79">
        <f>IF(J17=0,"",J17/TrRail_act!J15*100)</f>
        <v>260.55435395612869</v>
      </c>
      <c r="K30" s="79">
        <f>IF(K17=0,"",K17/TrRail_act!K15*100)</f>
        <v>246.85384231083489</v>
      </c>
      <c r="L30" s="79">
        <f>IF(L17=0,"",L17/TrRail_act!L15*100)</f>
        <v>238.06050063065561</v>
      </c>
      <c r="M30" s="79">
        <f>IF(M17=0,"",M17/TrRail_act!M15*100)</f>
        <v>227.10756001220656</v>
      </c>
      <c r="N30" s="79">
        <f>IF(N17=0,"",N17/TrRail_act!N15*100)</f>
        <v>214.14483114961183</v>
      </c>
      <c r="O30" s="79">
        <f>IF(O17=0,"",O17/TrRail_act!O15*100)</f>
        <v>212.13767024603345</v>
      </c>
      <c r="P30" s="79">
        <f>IF(P17=0,"",P17/TrRail_act!P15*100)</f>
        <v>209.29376197709897</v>
      </c>
      <c r="Q30" s="79">
        <f>IF(Q17=0,"",Q17/TrRail_act!Q15*100)</f>
        <v>187.33471725963255</v>
      </c>
    </row>
    <row r="31" spans="1:17" ht="11.45" customHeight="1" x14ac:dyDescent="0.25">
      <c r="A31" s="91" t="s">
        <v>21</v>
      </c>
      <c r="B31" s="123" t="str">
        <f>IF(B18=0,"",B18/TrRail_act!B16*100)</f>
        <v/>
      </c>
      <c r="C31" s="123" t="str">
        <f>IF(C18=0,"",C18/TrRail_act!C16*100)</f>
        <v/>
      </c>
      <c r="D31" s="123" t="str">
        <f>IF(D18=0,"",D18/TrRail_act!D16*100)</f>
        <v/>
      </c>
      <c r="E31" s="123" t="str">
        <f>IF(E18=0,"",E18/TrRail_act!E16*100)</f>
        <v/>
      </c>
      <c r="F31" s="123">
        <f>IF(F18=0,"",F18/TrRail_act!F16*100)</f>
        <v>45.107417560986576</v>
      </c>
      <c r="G31" s="123">
        <f>IF(G18=0,"",G18/TrRail_act!G16*100)</f>
        <v>44.01241405509716</v>
      </c>
      <c r="H31" s="123">
        <f>IF(H18=0,"",H18/TrRail_act!H16*100)</f>
        <v>43.546282117074931</v>
      </c>
      <c r="I31" s="123">
        <f>IF(I18=0,"",I18/TrRail_act!I16*100)</f>
        <v>42.04746715312271</v>
      </c>
      <c r="J31" s="123">
        <f>IF(J18=0,"",J18/TrRail_act!J16*100)</f>
        <v>41.65226851787682</v>
      </c>
      <c r="K31" s="123">
        <f>IF(K18=0,"",K18/TrRail_act!K16*100)</f>
        <v>40.452874113653323</v>
      </c>
      <c r="L31" s="123">
        <f>IF(L18=0,"",L18/TrRail_act!L16*100)</f>
        <v>40.008457993686022</v>
      </c>
      <c r="M31" s="123">
        <f>IF(M18=0,"",M18/TrRail_act!M16*100)</f>
        <v>39.558159318958616</v>
      </c>
      <c r="N31" s="123">
        <f>IF(N18=0,"",N18/TrRail_act!N16*100)</f>
        <v>38.75229970578075</v>
      </c>
      <c r="O31" s="123">
        <f>IF(O18=0,"",O18/TrRail_act!O16*100)</f>
        <v>37.366408222067335</v>
      </c>
      <c r="P31" s="123">
        <f>IF(P18=0,"",P18/TrRail_act!P16*100)</f>
        <v>36.165822685312776</v>
      </c>
      <c r="Q31" s="123">
        <f>IF(Q18=0,"",Q18/TrRail_act!Q16*100)</f>
        <v>35.428805928882845</v>
      </c>
    </row>
    <row r="32" spans="1:17" ht="11.45" customHeight="1" x14ac:dyDescent="0.25">
      <c r="A32" s="19" t="s">
        <v>20</v>
      </c>
      <c r="B32" s="76">
        <f>IF(B19=0,"",B19/TrRail_act!B17*100)</f>
        <v>359.29822891245476</v>
      </c>
      <c r="C32" s="76">
        <f>IF(C19=0,"",C19/TrRail_act!C17*100)</f>
        <v>338.55915193051607</v>
      </c>
      <c r="D32" s="76">
        <f>IF(D19=0,"",D19/TrRail_act!D17*100)</f>
        <v>334.26387035334875</v>
      </c>
      <c r="E32" s="76">
        <f>IF(E19=0,"",E19/TrRail_act!E17*100)</f>
        <v>329.79283151959578</v>
      </c>
      <c r="F32" s="76">
        <f>IF(F19=0,"",F19/TrRail_act!F17*100)</f>
        <v>317.40039538469142</v>
      </c>
      <c r="G32" s="76">
        <f>IF(G19=0,"",G19/TrRail_act!G17*100)</f>
        <v>304.32308720008604</v>
      </c>
      <c r="H32" s="76">
        <f>IF(H19=0,"",H19/TrRail_act!H17*100)</f>
        <v>301.24089300051435</v>
      </c>
      <c r="I32" s="76">
        <f>IF(I19=0,"",I19/TrRail_act!I17*100)</f>
        <v>295.01552684847508</v>
      </c>
      <c r="J32" s="76">
        <f>IF(J19=0,"",J19/TrRail_act!J17*100)</f>
        <v>289.59523140383186</v>
      </c>
      <c r="K32" s="76">
        <f>IF(K19=0,"",K19/TrRail_act!K17*100)</f>
        <v>273.8661547408276</v>
      </c>
      <c r="L32" s="76">
        <f>IF(L19=0,"",L19/TrRail_act!L17*100)</f>
        <v>262.96590411040819</v>
      </c>
      <c r="M32" s="76">
        <f>IF(M19=0,"",M19/TrRail_act!M17*100)</f>
        <v>250.81802725269213</v>
      </c>
      <c r="N32" s="76">
        <f>IF(N19=0,"",N19/TrRail_act!N17*100)</f>
        <v>235.83330188556886</v>
      </c>
      <c r="O32" s="76">
        <f>IF(O19=0,"",O19/TrRail_act!O17*100)</f>
        <v>235.08566883633054</v>
      </c>
      <c r="P32" s="76">
        <f>IF(P19=0,"",P19/TrRail_act!P17*100)</f>
        <v>233.2306688196457</v>
      </c>
      <c r="Q32" s="76">
        <f>IF(Q19=0,"",Q19/TrRail_act!Q17*100)</f>
        <v>211.05089988988399</v>
      </c>
    </row>
    <row r="33" spans="1:17" ht="11.45" customHeight="1" x14ac:dyDescent="0.25">
      <c r="A33" s="62" t="s">
        <v>17</v>
      </c>
      <c r="B33" s="77">
        <f>IF(B20=0,"",B20/TrRail_act!B18*100)</f>
        <v>374.50682031220219</v>
      </c>
      <c r="C33" s="77">
        <f>IF(C20=0,"",C20/TrRail_act!C18*100)</f>
        <v>351.18337103646036</v>
      </c>
      <c r="D33" s="77">
        <f>IF(D20=0,"",D20/TrRail_act!D18*100)</f>
        <v>344.19377698418725</v>
      </c>
      <c r="E33" s="77">
        <f>IF(E20=0,"",E20/TrRail_act!E18*100)</f>
        <v>339.22251612847344</v>
      </c>
      <c r="F33" s="77">
        <f>IF(F20=0,"",F20/TrRail_act!F18*100)</f>
        <v>335.96947597934064</v>
      </c>
      <c r="G33" s="77">
        <f>IF(G20=0,"",G20/TrRail_act!G18*100)</f>
        <v>321.80054981050324</v>
      </c>
      <c r="H33" s="77">
        <f>IF(H20=0,"",H20/TrRail_act!H18*100)</f>
        <v>317.37183276556487</v>
      </c>
      <c r="I33" s="77">
        <f>IF(I20=0,"",I20/TrRail_act!I18*100)</f>
        <v>307.07102925294129</v>
      </c>
      <c r="J33" s="77">
        <f>IF(J20=0,"",J20/TrRail_act!J18*100)</f>
        <v>304.14675795273325</v>
      </c>
      <c r="K33" s="77">
        <f>IF(K20=0,"",K20/TrRail_act!K18*100)</f>
        <v>283.57691434134034</v>
      </c>
      <c r="L33" s="77">
        <f>IF(L20=0,"",L20/TrRail_act!L18*100)</f>
        <v>272.19474836410689</v>
      </c>
      <c r="M33" s="77">
        <f>IF(M20=0,"",M20/TrRail_act!M18*100)</f>
        <v>259.86162705575197</v>
      </c>
      <c r="N33" s="77">
        <f>IF(N20=0,"",N20/TrRail_act!N18*100)</f>
        <v>242.86929032883205</v>
      </c>
      <c r="O33" s="77">
        <f>IF(O20=0,"",O20/TrRail_act!O18*100)</f>
        <v>241.55154952976346</v>
      </c>
      <c r="P33" s="77">
        <f>IF(P20=0,"",P20/TrRail_act!P18*100)</f>
        <v>239.79917926624705</v>
      </c>
      <c r="Q33" s="77">
        <f>IF(Q20=0,"",Q20/TrRail_act!Q18*100)</f>
        <v>216.40767784817348</v>
      </c>
    </row>
    <row r="34" spans="1:17" ht="11.45" customHeight="1" x14ac:dyDescent="0.25">
      <c r="A34" s="62" t="s">
        <v>16</v>
      </c>
      <c r="B34" s="77">
        <f>IF(B21=0,"",B21/TrRail_act!B19*100)</f>
        <v>225.35900438148371</v>
      </c>
      <c r="C34" s="77">
        <f>IF(C21=0,"",C21/TrRail_act!C19*100)</f>
        <v>224.08742768679252</v>
      </c>
      <c r="D34" s="77">
        <f>IF(D21=0,"",D21/TrRail_act!D19*100)</f>
        <v>223.45051936513536</v>
      </c>
      <c r="E34" s="77">
        <f>IF(E21=0,"",E21/TrRail_act!E19*100)</f>
        <v>220.94282609135485</v>
      </c>
      <c r="F34" s="77">
        <f>IF(F21=0,"",F21/TrRail_act!F19*100)</f>
        <v>218.02845305048427</v>
      </c>
      <c r="G34" s="77">
        <f>IF(G21=0,"",G21/TrRail_act!G19*100)</f>
        <v>209.79204645366076</v>
      </c>
      <c r="H34" s="77">
        <f>IF(H21=0,"",H21/TrRail_act!H19*100)</f>
        <v>203.09030803314937</v>
      </c>
      <c r="I34" s="77">
        <f>IF(I21=0,"",I21/TrRail_act!I19*100)</f>
        <v>195.33494627507267</v>
      </c>
      <c r="J34" s="77">
        <f>IF(J21=0,"",J21/TrRail_act!J19*100)</f>
        <v>187.89492487693528</v>
      </c>
      <c r="K34" s="77">
        <f>IF(K21=0,"",K21/TrRail_act!K19*100)</f>
        <v>188.57992552307601</v>
      </c>
      <c r="L34" s="77">
        <f>IF(L21=0,"",L21/TrRail_act!L19*100)</f>
        <v>183.22115421785094</v>
      </c>
      <c r="M34" s="77">
        <f>IF(M21=0,"",M21/TrRail_act!M19*100)</f>
        <v>171.39694260060671</v>
      </c>
      <c r="N34" s="77">
        <f>IF(N21=0,"",N21/TrRail_act!N19*100)</f>
        <v>169.61323975792882</v>
      </c>
      <c r="O34" s="77">
        <f>IF(O21=0,"",O21/TrRail_act!O19*100)</f>
        <v>168.22612601085035</v>
      </c>
      <c r="P34" s="77">
        <f>IF(P21=0,"",P21/TrRail_act!P19*100)</f>
        <v>160.52599323626802</v>
      </c>
      <c r="Q34" s="77">
        <f>IF(Q21=0,"",Q21/TrRail_act!Q19*100)</f>
        <v>157.47949580462753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665.89727644956338</v>
      </c>
      <c r="C36" s="79">
        <f>IF(C23=0,"",C23/TrRail_act!C21*100)</f>
        <v>662.65412170135573</v>
      </c>
      <c r="D36" s="79">
        <f>IF(D23=0,"",D23/TrRail_act!D21*100)</f>
        <v>659.52410270409064</v>
      </c>
      <c r="E36" s="79">
        <f>IF(E23=0,"",E23/TrRail_act!E21*100)</f>
        <v>653.6534211548576</v>
      </c>
      <c r="F36" s="79">
        <f>IF(F23=0,"",F23/TrRail_act!F21*100)</f>
        <v>644.71721804051083</v>
      </c>
      <c r="G36" s="79">
        <f>IF(G23=0,"",G23/TrRail_act!G21*100)</f>
        <v>639.02589903082867</v>
      </c>
      <c r="H36" s="79">
        <f>IF(H23=0,"",H23/TrRail_act!H21*100)</f>
        <v>635.41003020567587</v>
      </c>
      <c r="I36" s="79">
        <f>IF(I23=0,"",I23/TrRail_act!I21*100)</f>
        <v>624.77957798276748</v>
      </c>
      <c r="J36" s="79">
        <f>IF(J23=0,"",J23/TrRail_act!J21*100)</f>
        <v>621.42403472467004</v>
      </c>
      <c r="K36" s="79">
        <f>IF(K23=0,"",K23/TrRail_act!K21*100)</f>
        <v>618.25195394209948</v>
      </c>
      <c r="L36" s="79">
        <f>IF(L23=0,"",L23/TrRail_act!L21*100)</f>
        <v>615.02806942515758</v>
      </c>
      <c r="M36" s="79">
        <f>IF(M23=0,"",M23/TrRail_act!M21*100)</f>
        <v>610.58365145094081</v>
      </c>
      <c r="N36" s="79">
        <f>IF(N23=0,"",N23/TrRail_act!N21*100)</f>
        <v>604.7167911348804</v>
      </c>
      <c r="O36" s="79">
        <f>IF(O23=0,"",O23/TrRail_act!O21*100)</f>
        <v>595.55666233334489</v>
      </c>
      <c r="P36" s="79">
        <f>IF(P23=0,"",P23/TrRail_act!P21*100)</f>
        <v>591.36080378861425</v>
      </c>
      <c r="Q36" s="79">
        <f>IF(Q23=0,"",Q23/TrRail_act!Q21*100)</f>
        <v>585.3106300309712</v>
      </c>
    </row>
    <row r="37" spans="1:17" ht="11.45" customHeight="1" x14ac:dyDescent="0.25">
      <c r="A37" s="116" t="s">
        <v>17</v>
      </c>
      <c r="B37" s="77">
        <f>IF(B24=0,"",B24/TrRail_act!B22*100)</f>
        <v>665.89727644956338</v>
      </c>
      <c r="C37" s="77">
        <f>IF(C24=0,"",C24/TrRail_act!C22*100)</f>
        <v>662.65412170135573</v>
      </c>
      <c r="D37" s="77">
        <f>IF(D24=0,"",D24/TrRail_act!D22*100)</f>
        <v>659.52410270409064</v>
      </c>
      <c r="E37" s="77">
        <f>IF(E24=0,"",E24/TrRail_act!E22*100)</f>
        <v>653.6534211548576</v>
      </c>
      <c r="F37" s="77">
        <f>IF(F24=0,"",F24/TrRail_act!F22*100)</f>
        <v>644.71721804051083</v>
      </c>
      <c r="G37" s="77">
        <f>IF(G24=0,"",G24/TrRail_act!G22*100)</f>
        <v>639.02589903082867</v>
      </c>
      <c r="H37" s="77">
        <f>IF(H24=0,"",H24/TrRail_act!H22*100)</f>
        <v>635.41003020567587</v>
      </c>
      <c r="I37" s="77">
        <f>IF(I24=0,"",I24/TrRail_act!I22*100)</f>
        <v>624.77957798276748</v>
      </c>
      <c r="J37" s="77">
        <f>IF(J24=0,"",J24/TrRail_act!J22*100)</f>
        <v>621.42403472467004</v>
      </c>
      <c r="K37" s="77">
        <f>IF(K24=0,"",K24/TrRail_act!K22*100)</f>
        <v>618.25195394209948</v>
      </c>
      <c r="L37" s="77">
        <f>IF(L24=0,"",L24/TrRail_act!L22*100)</f>
        <v>615.02806942515758</v>
      </c>
      <c r="M37" s="77">
        <f>IF(M24=0,"",M24/TrRail_act!M22*100)</f>
        <v>610.58365145094081</v>
      </c>
      <c r="N37" s="77">
        <f>IF(N24=0,"",N24/TrRail_act!N22*100)</f>
        <v>604.7167911348804</v>
      </c>
      <c r="O37" s="77">
        <f>IF(O24=0,"",O24/TrRail_act!O22*100)</f>
        <v>595.55666233334489</v>
      </c>
      <c r="P37" s="77">
        <f>IF(P24=0,"",P24/TrRail_act!P22*100)</f>
        <v>591.36080378861425</v>
      </c>
      <c r="Q37" s="77">
        <f>IF(Q24=0,"",Q24/TrRail_act!Q22*100)</f>
        <v>585.3106300309712</v>
      </c>
    </row>
    <row r="38" spans="1:17" ht="11.45" customHeight="1" x14ac:dyDescent="0.25">
      <c r="A38" s="93" t="s">
        <v>16</v>
      </c>
      <c r="B38" s="74" t="str">
        <f>IF(B25=0,"",B25/TrRail_act!B23*100)</f>
        <v/>
      </c>
      <c r="C38" s="74" t="str">
        <f>IF(C25=0,"",C25/TrRail_act!C23*100)</f>
        <v/>
      </c>
      <c r="D38" s="74" t="str">
        <f>IF(D25=0,"",D25/TrRail_act!D23*100)</f>
        <v/>
      </c>
      <c r="E38" s="74" t="str">
        <f>IF(E25=0,"",E25/TrRail_act!E23*100)</f>
        <v/>
      </c>
      <c r="F38" s="74" t="str">
        <f>IF(F25=0,"",F25/TrRail_act!F23*100)</f>
        <v/>
      </c>
      <c r="G38" s="74" t="str">
        <f>IF(G25=0,"",G25/TrRail_act!G23*100)</f>
        <v/>
      </c>
      <c r="H38" s="74" t="str">
        <f>IF(H25=0,"",H25/TrRail_act!H23*100)</f>
        <v/>
      </c>
      <c r="I38" s="74" t="str">
        <f>IF(I25=0,"",I25/TrRail_act!I23*100)</f>
        <v/>
      </c>
      <c r="J38" s="74" t="str">
        <f>IF(J25=0,"",J25/TrRail_act!J23*100)</f>
        <v/>
      </c>
      <c r="K38" s="74" t="str">
        <f>IF(K25=0,"",K25/TrRail_act!K23*100)</f>
        <v/>
      </c>
      <c r="L38" s="74" t="str">
        <f>IF(L25=0,"",L25/TrRail_act!L23*100)</f>
        <v/>
      </c>
      <c r="M38" s="74" t="str">
        <f>IF(M25=0,"",M25/TrRail_act!M23*100)</f>
        <v/>
      </c>
      <c r="N38" s="74" t="str">
        <f>IF(N25=0,"",N25/TrRail_act!N23*100)</f>
        <v/>
      </c>
      <c r="O38" s="74" t="str">
        <f>IF(O25=0,"",O25/TrRail_act!O23*100)</f>
        <v/>
      </c>
      <c r="P38" s="74" t="str">
        <f>IF(P25=0,"",P25/TrRail_act!P23*100)</f>
        <v/>
      </c>
      <c r="Q38" s="74" t="str">
        <f>IF(Q25=0,"",Q25/TrRail_act!Q23*100)</f>
        <v/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25.272452818392249</v>
      </c>
      <c r="C41" s="79">
        <f>IF(C17=0,"",C17/TrRail_act!C4*1000)</f>
        <v>22.08969970298855</v>
      </c>
      <c r="D41" s="79">
        <f>IF(D17=0,"",D17/TrRail_act!D4*1000)</f>
        <v>22.345746805637489</v>
      </c>
      <c r="E41" s="79">
        <f>IF(E17=0,"",E17/TrRail_act!E4*1000)</f>
        <v>23.388837573575124</v>
      </c>
      <c r="F41" s="79">
        <f>IF(F17=0,"",F17/TrRail_act!F4*1000)</f>
        <v>23.207864254718579</v>
      </c>
      <c r="G41" s="79">
        <f>IF(G17=0,"",G17/TrRail_act!G4*1000)</f>
        <v>21.69042684485213</v>
      </c>
      <c r="H41" s="79">
        <f>IF(H17=0,"",H17/TrRail_act!H4*1000)</f>
        <v>22.385103709091005</v>
      </c>
      <c r="I41" s="79">
        <f>IF(I17=0,"",I17/TrRail_act!I4*1000)</f>
        <v>21.591756739989314</v>
      </c>
      <c r="J41" s="79">
        <f>IF(J17=0,"",J17/TrRail_act!J4*1000)</f>
        <v>22.07870564225199</v>
      </c>
      <c r="K41" s="79">
        <f>IF(K17=0,"",K17/TrRail_act!K4*1000)</f>
        <v>24.412023221622334</v>
      </c>
      <c r="L41" s="79">
        <f>IF(L17=0,"",L17/TrRail_act!L4*1000)</f>
        <v>24.437440551330166</v>
      </c>
      <c r="M41" s="79">
        <f>IF(M17=0,"",M17/TrRail_act!M4*1000)</f>
        <v>24.74617077770213</v>
      </c>
      <c r="N41" s="79">
        <f>IF(N17=0,"",N17/TrRail_act!N4*1000)</f>
        <v>25.645654520331885</v>
      </c>
      <c r="O41" s="79">
        <f>IF(O17=0,"",O17/TrRail_act!O4*1000)</f>
        <v>25.509603256656227</v>
      </c>
      <c r="P41" s="79">
        <f>IF(P17=0,"",P17/TrRail_act!P4*1000)</f>
        <v>23.05376353381515</v>
      </c>
      <c r="Q41" s="79">
        <f>IF(Q17=0,"",Q17/TrRail_act!Q4*1000)</f>
        <v>18.389688043512336</v>
      </c>
    </row>
    <row r="42" spans="1:17" ht="11.45" customHeight="1" x14ac:dyDescent="0.25">
      <c r="A42" s="91" t="s">
        <v>21</v>
      </c>
      <c r="B42" s="123" t="str">
        <f>IF(B18=0,"",B18/TrRail_act!B5*1000)</f>
        <v/>
      </c>
      <c r="C42" s="123" t="str">
        <f>IF(C18=0,"",C18/TrRail_act!C5*1000)</f>
        <v/>
      </c>
      <c r="D42" s="123" t="str">
        <f>IF(D18=0,"",D18/TrRail_act!D5*1000)</f>
        <v/>
      </c>
      <c r="E42" s="123" t="str">
        <f>IF(E18=0,"",E18/TrRail_act!E5*1000)</f>
        <v/>
      </c>
      <c r="F42" s="123">
        <f>IF(F18=0,"",F18/TrRail_act!F5*1000)</f>
        <v>6.8074112755928633</v>
      </c>
      <c r="G42" s="123">
        <f>IF(G18=0,"",G18/TrRail_act!G5*1000)</f>
        <v>6.6365186232397813</v>
      </c>
      <c r="H42" s="123">
        <f>IF(H18=0,"",H18/TrRail_act!H5*1000)</f>
        <v>6.5591167379456854</v>
      </c>
      <c r="I42" s="123">
        <f>IF(I18=0,"",I18/TrRail_act!I5*1000)</f>
        <v>6.3640276892720591</v>
      </c>
      <c r="J42" s="123">
        <f>IF(J18=0,"",J18/TrRail_act!J5*1000)</f>
        <v>6.2068839706896837</v>
      </c>
      <c r="K42" s="123">
        <f>IF(K18=0,"",K18/TrRail_act!K5*1000)</f>
        <v>6.365787918511761</v>
      </c>
      <c r="L42" s="123">
        <f>IF(L18=0,"",L18/TrRail_act!L5*1000)</f>
        <v>6.3351814868725844</v>
      </c>
      <c r="M42" s="123">
        <f>IF(M18=0,"",M18/TrRail_act!M5*1000)</f>
        <v>6.2258617555930167</v>
      </c>
      <c r="N42" s="123">
        <f>IF(N18=0,"",N18/TrRail_act!N5*1000)</f>
        <v>6.1074299612829597</v>
      </c>
      <c r="O42" s="123">
        <f>IF(O18=0,"",O18/TrRail_act!O5*1000)</f>
        <v>5.9828923678465955</v>
      </c>
      <c r="P42" s="123">
        <f>IF(P18=0,"",P18/TrRail_act!P5*1000)</f>
        <v>5.7074699149020631</v>
      </c>
      <c r="Q42" s="123">
        <f>IF(Q18=0,"",Q18/TrRail_act!Q5*1000)</f>
        <v>5.4833373514019152</v>
      </c>
    </row>
    <row r="43" spans="1:17" ht="11.45" customHeight="1" x14ac:dyDescent="0.25">
      <c r="A43" s="19" t="s">
        <v>20</v>
      </c>
      <c r="B43" s="76">
        <f>IF(B19=0,"",B19/TrRail_act!B6*1000)</f>
        <v>25.272452818392249</v>
      </c>
      <c r="C43" s="76">
        <f>IF(C19=0,"",C19/TrRail_act!C6*1000)</f>
        <v>22.08969970298855</v>
      </c>
      <c r="D43" s="76">
        <f>IF(D19=0,"",D19/TrRail_act!D6*1000)</f>
        <v>22.345746805637489</v>
      </c>
      <c r="E43" s="76">
        <f>IF(E19=0,"",E19/TrRail_act!E6*1000)</f>
        <v>23.388837573575124</v>
      </c>
      <c r="F43" s="76">
        <f>IF(F19=0,"",F19/TrRail_act!F6*1000)</f>
        <v>23.72620979767451</v>
      </c>
      <c r="G43" s="76">
        <f>IF(G19=0,"",G19/TrRail_act!G6*1000)</f>
        <v>22.620202198236385</v>
      </c>
      <c r="H43" s="76">
        <f>IF(H19=0,"",H19/TrRail_act!H6*1000)</f>
        <v>23.34134162912639</v>
      </c>
      <c r="I43" s="76">
        <f>IF(I19=0,"",I19/TrRail_act!I6*1000)</f>
        <v>22.919535805198841</v>
      </c>
      <c r="J43" s="76">
        <f>IF(J19=0,"",J19/TrRail_act!J6*1000)</f>
        <v>23.211259719018329</v>
      </c>
      <c r="K43" s="76">
        <f>IF(K19=0,"",K19/TrRail_act!K6*1000)</f>
        <v>25.827414225787866</v>
      </c>
      <c r="L43" s="76">
        <f>IF(L19=0,"",L19/TrRail_act!L6*1000)</f>
        <v>25.850668166016668</v>
      </c>
      <c r="M43" s="76">
        <f>IF(M19=0,"",M19/TrRail_act!M6*1000)</f>
        <v>26.306489852824875</v>
      </c>
      <c r="N43" s="76">
        <f>IF(N19=0,"",N19/TrRail_act!N6*1000)</f>
        <v>27.428610373629127</v>
      </c>
      <c r="O43" s="76">
        <f>IF(O19=0,"",O19/TrRail_act!O6*1000)</f>
        <v>27.37422032912529</v>
      </c>
      <c r="P43" s="76">
        <f>IF(P19=0,"",P19/TrRail_act!P6*1000)</f>
        <v>24.660633969929094</v>
      </c>
      <c r="Q43" s="76">
        <f>IF(Q19=0,"",Q19/TrRail_act!Q6*1000)</f>
        <v>19.598683930858829</v>
      </c>
    </row>
    <row r="44" spans="1:17" ht="11.45" customHeight="1" x14ac:dyDescent="0.25">
      <c r="A44" s="62" t="s">
        <v>17</v>
      </c>
      <c r="B44" s="77">
        <f>IF(B20=0,"",B20/TrRail_act!B7*1000)</f>
        <v>26.794107546903781</v>
      </c>
      <c r="C44" s="77">
        <f>IF(C20=0,"",C20/TrRail_act!C7*1000)</f>
        <v>23.374723966550302</v>
      </c>
      <c r="D44" s="77">
        <f>IF(D20=0,"",D20/TrRail_act!D7*1000)</f>
        <v>23.433128824687095</v>
      </c>
      <c r="E44" s="77">
        <f>IF(E20=0,"",E20/TrRail_act!E7*1000)</f>
        <v>24.492293005992519</v>
      </c>
      <c r="F44" s="77">
        <f>IF(F20=0,"",F20/TrRail_act!F7*1000)</f>
        <v>25.7277805712156</v>
      </c>
      <c r="G44" s="77">
        <f>IF(G20=0,"",G20/TrRail_act!G7*1000)</f>
        <v>24.500141762918467</v>
      </c>
      <c r="H44" s="77">
        <f>IF(H20=0,"",H20/TrRail_act!H7*1000)</f>
        <v>25.130427264022572</v>
      </c>
      <c r="I44" s="77">
        <f>IF(I20=0,"",I20/TrRail_act!I7*1000)</f>
        <v>24.330368837763412</v>
      </c>
      <c r="J44" s="77">
        <f>IF(J20=0,"",J20/TrRail_act!J7*1000)</f>
        <v>24.861241182764541</v>
      </c>
      <c r="K44" s="77">
        <f>IF(K20=0,"",K20/TrRail_act!K7*1000)</f>
        <v>27.244561332969486</v>
      </c>
      <c r="L44" s="77">
        <f>IF(L20=0,"",L20/TrRail_act!L7*1000)</f>
        <v>27.263675819015393</v>
      </c>
      <c r="M44" s="77">
        <f>IF(M20=0,"",M20/TrRail_act!M7*1000)</f>
        <v>27.765978385954092</v>
      </c>
      <c r="N44" s="77">
        <f>IF(N20=0,"",N20/TrRail_act!N7*1000)</f>
        <v>28.181353955990755</v>
      </c>
      <c r="O44" s="77">
        <f>IF(O20=0,"",O20/TrRail_act!O7*1000)</f>
        <v>28.638008329696955</v>
      </c>
      <c r="P44" s="77">
        <f>IF(P20=0,"",P20/TrRail_act!P7*1000)</f>
        <v>25.801930967499402</v>
      </c>
      <c r="Q44" s="77">
        <f>IF(Q20=0,"",Q20/TrRail_act!Q7*1000)</f>
        <v>20.483644224584062</v>
      </c>
    </row>
    <row r="45" spans="1:17" ht="11.45" customHeight="1" x14ac:dyDescent="0.25">
      <c r="A45" s="62" t="s">
        <v>16</v>
      </c>
      <c r="B45" s="77">
        <f>IF(B21=0,"",B21/TrRail_act!B8*1000)</f>
        <v>13.801395799301789</v>
      </c>
      <c r="C45" s="77">
        <f>IF(C21=0,"",C21/TrRail_act!C8*1000)</f>
        <v>12.401423287480711</v>
      </c>
      <c r="D45" s="77">
        <f>IF(D21=0,"",D21/TrRail_act!D8*1000)</f>
        <v>12.430430086130688</v>
      </c>
      <c r="E45" s="77">
        <f>IF(E21=0,"",E21/TrRail_act!E8*1000)</f>
        <v>13.004815534626967</v>
      </c>
      <c r="F45" s="77">
        <f>IF(F21=0,"",F21/TrRail_act!F8*1000)</f>
        <v>14.453564869535656</v>
      </c>
      <c r="G45" s="77">
        <f>IF(G21=0,"",G21/TrRail_act!G8*1000)</f>
        <v>13.821429809365984</v>
      </c>
      <c r="H45" s="77">
        <f>IF(H21=0,"",H21/TrRail_act!H8*1000)</f>
        <v>13.919092519965526</v>
      </c>
      <c r="I45" s="77">
        <f>IF(I21=0,"",I21/TrRail_act!I8*1000)</f>
        <v>13.069083124568477</v>
      </c>
      <c r="J45" s="77">
        <f>IF(J21=0,"",J21/TrRail_act!J8*1000)</f>
        <v>13.257335198025492</v>
      </c>
      <c r="K45" s="77">
        <f>IF(K21=0,"",K21/TrRail_act!K8*1000)</f>
        <v>15.309964831279297</v>
      </c>
      <c r="L45" s="77">
        <f>IF(L21=0,"",L21/TrRail_act!L8*1000)</f>
        <v>15.523108560478137</v>
      </c>
      <c r="M45" s="77">
        <f>IF(M21=0,"",M21/TrRail_act!M8*1000)</f>
        <v>15.475532167282401</v>
      </c>
      <c r="N45" s="77">
        <f>IF(N21=0,"",N21/TrRail_act!N8*1000)</f>
        <v>20.168587228743124</v>
      </c>
      <c r="O45" s="77">
        <f>IF(O21=0,"",O21/TrRail_act!O8*1000)</f>
        <v>16.538170687021317</v>
      </c>
      <c r="P45" s="77">
        <f>IF(P21=0,"",P21/TrRail_act!P8*1000)</f>
        <v>14.243323930949018</v>
      </c>
      <c r="Q45" s="77">
        <f>IF(Q21=0,"",Q21/TrRail_act!Q8*1000)</f>
        <v>12.297308681509554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15.239883551214044</v>
      </c>
      <c r="C47" s="79">
        <f>IF(C23=0,"",C23/TrRail_act!C10*1000)</f>
        <v>17.692180135605319</v>
      </c>
      <c r="D47" s="79">
        <f>IF(D23=0,"",D23/TrRail_act!D10*1000)</f>
        <v>13.90153568174218</v>
      </c>
      <c r="E47" s="79">
        <f>IF(E23=0,"",E23/TrRail_act!E10*1000)</f>
        <v>14.958746343482982</v>
      </c>
      <c r="F47" s="79">
        <f>IF(F23=0,"",F23/TrRail_act!F10*1000)</f>
        <v>14.596354727567119</v>
      </c>
      <c r="G47" s="79">
        <f>IF(G23=0,"",G23/TrRail_act!G10*1000)</f>
        <v>14.481775049543533</v>
      </c>
      <c r="H47" s="79">
        <f>IF(H23=0,"",H23/TrRail_act!H10*1000)</f>
        <v>13.960423297787141</v>
      </c>
      <c r="I47" s="79">
        <f>IF(I23=0,"",I23/TrRail_act!I10*1000)</f>
        <v>13.848114677080005</v>
      </c>
      <c r="J47" s="79">
        <f>IF(J23=0,"",J23/TrRail_act!J10*1000)</f>
        <v>13.092137430607128</v>
      </c>
      <c r="K47" s="79">
        <f>IF(K23=0,"",K23/TrRail_act!K10*1000)</f>
        <v>11.425922186778038</v>
      </c>
      <c r="L47" s="79">
        <f>IF(L23=0,"",L23/TrRail_act!L10*1000)</f>
        <v>12.23371051139172</v>
      </c>
      <c r="M47" s="79">
        <f>IF(M23=0,"",M23/TrRail_act!M10*1000)</f>
        <v>12.269823852966525</v>
      </c>
      <c r="N47" s="79">
        <f>IF(N23=0,"",N23/TrRail_act!N10*1000)</f>
        <v>11.82852624417678</v>
      </c>
      <c r="O47" s="79">
        <f>IF(O23=0,"",O23/TrRail_act!O10*1000)</f>
        <v>11.610347053569248</v>
      </c>
      <c r="P47" s="79">
        <f>IF(P23=0,"",P23/TrRail_act!P10*1000)</f>
        <v>12.06376039728773</v>
      </c>
      <c r="Q47" s="79">
        <f>IF(Q23=0,"",Q23/TrRail_act!Q10*1000)</f>
        <v>11.950092029798993</v>
      </c>
    </row>
    <row r="48" spans="1:17" ht="11.45" customHeight="1" x14ac:dyDescent="0.25">
      <c r="A48" s="116" t="s">
        <v>17</v>
      </c>
      <c r="B48" s="77">
        <f>IF(B24=0,"",B24/TrRail_act!B11*1000)</f>
        <v>15.239883551214044</v>
      </c>
      <c r="C48" s="77">
        <f>IF(C24=0,"",C24/TrRail_act!C11*1000)</f>
        <v>17.692180135605319</v>
      </c>
      <c r="D48" s="77">
        <f>IF(D24=0,"",D24/TrRail_act!D11*1000)</f>
        <v>13.90153568174218</v>
      </c>
      <c r="E48" s="77">
        <f>IF(E24=0,"",E24/TrRail_act!E11*1000)</f>
        <v>14.958746343482982</v>
      </c>
      <c r="F48" s="77">
        <f>IF(F24=0,"",F24/TrRail_act!F11*1000)</f>
        <v>14.596354727567119</v>
      </c>
      <c r="G48" s="77">
        <f>IF(G24=0,"",G24/TrRail_act!G11*1000)</f>
        <v>14.481775049543533</v>
      </c>
      <c r="H48" s="77">
        <f>IF(H24=0,"",H24/TrRail_act!H11*1000)</f>
        <v>13.960423297787141</v>
      </c>
      <c r="I48" s="77">
        <f>IF(I24=0,"",I24/TrRail_act!I11*1000)</f>
        <v>13.848114677080005</v>
      </c>
      <c r="J48" s="77">
        <f>IF(J24=0,"",J24/TrRail_act!J11*1000)</f>
        <v>13.092137430607128</v>
      </c>
      <c r="K48" s="77">
        <f>IF(K24=0,"",K24/TrRail_act!K11*1000)</f>
        <v>11.425922186778038</v>
      </c>
      <c r="L48" s="77">
        <f>IF(L24=0,"",L24/TrRail_act!L11*1000)</f>
        <v>12.23371051139172</v>
      </c>
      <c r="M48" s="77">
        <f>IF(M24=0,"",M24/TrRail_act!M11*1000)</f>
        <v>12.269823852966525</v>
      </c>
      <c r="N48" s="77">
        <f>IF(N24=0,"",N24/TrRail_act!N11*1000)</f>
        <v>11.82852624417678</v>
      </c>
      <c r="O48" s="77">
        <f>IF(O24=0,"",O24/TrRail_act!O11*1000)</f>
        <v>11.610347053569248</v>
      </c>
      <c r="P48" s="77">
        <f>IF(P24=0,"",P24/TrRail_act!P11*1000)</f>
        <v>12.06376039728773</v>
      </c>
      <c r="Q48" s="77">
        <f>IF(Q24=0,"",Q24/TrRail_act!Q11*1000)</f>
        <v>11.950092029798993</v>
      </c>
    </row>
    <row r="49" spans="1:17" ht="11.45" customHeight="1" x14ac:dyDescent="0.25">
      <c r="A49" s="93" t="s">
        <v>16</v>
      </c>
      <c r="B49" s="74" t="str">
        <f>IF(B25=0,"",B25/TrRail_act!B12*1000)</f>
        <v/>
      </c>
      <c r="C49" s="74" t="str">
        <f>IF(C25=0,"",C25/TrRail_act!C12*1000)</f>
        <v/>
      </c>
      <c r="D49" s="74" t="str">
        <f>IF(D25=0,"",D25/TrRail_act!D12*1000)</f>
        <v/>
      </c>
      <c r="E49" s="74" t="str">
        <f>IF(E25=0,"",E25/TrRail_act!E12*1000)</f>
        <v/>
      </c>
      <c r="F49" s="74" t="str">
        <f>IF(F25=0,"",F25/TrRail_act!F12*1000)</f>
        <v/>
      </c>
      <c r="G49" s="74" t="str">
        <f>IF(G25=0,"",G25/TrRail_act!G12*1000)</f>
        <v/>
      </c>
      <c r="H49" s="74" t="str">
        <f>IF(H25=0,"",H25/TrRail_act!H12*1000)</f>
        <v/>
      </c>
      <c r="I49" s="74" t="str">
        <f>IF(I25=0,"",I25/TrRail_act!I12*1000)</f>
        <v/>
      </c>
      <c r="J49" s="74" t="str">
        <f>IF(J25=0,"",J25/TrRail_act!J12*1000)</f>
        <v/>
      </c>
      <c r="K49" s="74" t="str">
        <f>IF(K25=0,"",K25/TrRail_act!K12*1000)</f>
        <v/>
      </c>
      <c r="L49" s="74" t="str">
        <f>IF(L25=0,"",L25/TrRail_act!L12*1000)</f>
        <v/>
      </c>
      <c r="M49" s="74" t="str">
        <f>IF(M25=0,"",M25/TrRail_act!M12*1000)</f>
        <v/>
      </c>
      <c r="N49" s="74" t="str">
        <f>IF(N25=0,"",N25/TrRail_act!N12*1000)</f>
        <v/>
      </c>
      <c r="O49" s="74" t="str">
        <f>IF(O25=0,"",O25/TrRail_act!O12*1000)</f>
        <v/>
      </c>
      <c r="P49" s="74" t="str">
        <f>IF(P25=0,"",P25/TrRail_act!P12*1000)</f>
        <v/>
      </c>
      <c r="Q49" s="74" t="str">
        <f>IF(Q25=0,"",Q25/TrRail_act!Q12*1000)</f>
        <v/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961737.99903415982</v>
      </c>
      <c r="C52" s="40">
        <f>IF(C17=0,"",1000000*C17/TrRail_act!C37)</f>
        <v>904483.65000074741</v>
      </c>
      <c r="D52" s="40">
        <f>IF(D17=0,"",1000000*D17/TrRail_act!D37)</f>
        <v>887289.65364823979</v>
      </c>
      <c r="E52" s="40">
        <f>IF(E17=0,"",1000000*E17/TrRail_act!E37)</f>
        <v>881071.26953632408</v>
      </c>
      <c r="F52" s="40">
        <f>IF(F17=0,"",1000000*F17/TrRail_act!F37)</f>
        <v>721433.03740382323</v>
      </c>
      <c r="G52" s="40">
        <f>IF(G17=0,"",1000000*G17/TrRail_act!G37)</f>
        <v>635916.23509481212</v>
      </c>
      <c r="H52" s="40">
        <f>IF(H17=0,"",1000000*H17/TrRail_act!H37)</f>
        <v>644012.94527469052</v>
      </c>
      <c r="I52" s="40">
        <f>IF(I17=0,"",1000000*I17/TrRail_act!I37)</f>
        <v>567629.07477899618</v>
      </c>
      <c r="J52" s="40">
        <f>IF(J17=0,"",1000000*J17/TrRail_act!J37)</f>
        <v>563139.9981282826</v>
      </c>
      <c r="K52" s="40">
        <f>IF(K17=0,"",1000000*K17/TrRail_act!K37)</f>
        <v>527474.07318148261</v>
      </c>
      <c r="L52" s="40">
        <f>IF(L17=0,"",1000000*L17/TrRail_act!L37)</f>
        <v>514038.72043437528</v>
      </c>
      <c r="M52" s="40">
        <f>IF(M17=0,"",1000000*M17/TrRail_act!M37)</f>
        <v>496601.12204744614</v>
      </c>
      <c r="N52" s="40">
        <f>IF(N17=0,"",1000000*N17/TrRail_act!N37)</f>
        <v>474858.2482151775</v>
      </c>
      <c r="O52" s="40">
        <f>IF(O17=0,"",1000000*O17/TrRail_act!O37)</f>
        <v>474016.61545977578</v>
      </c>
      <c r="P52" s="40">
        <f>IF(P17=0,"",1000000*P17/TrRail_act!P37)</f>
        <v>468034.26833368366</v>
      </c>
      <c r="Q52" s="40">
        <f>IF(Q17=0,"",1000000*Q17/TrRail_act!Q37)</f>
        <v>408205.86551256751</v>
      </c>
    </row>
    <row r="53" spans="1:17" ht="11.45" customHeight="1" x14ac:dyDescent="0.25">
      <c r="A53" s="91" t="s">
        <v>21</v>
      </c>
      <c r="B53" s="121" t="str">
        <f>IF(B18=0,"",1000000*B18/TrRail_act!B38)</f>
        <v/>
      </c>
      <c r="C53" s="121" t="str">
        <f>IF(C18=0,"",1000000*C18/TrRail_act!C38)</f>
        <v/>
      </c>
      <c r="D53" s="121" t="str">
        <f>IF(D18=0,"",1000000*D18/TrRail_act!D38)</f>
        <v/>
      </c>
      <c r="E53" s="121" t="str">
        <f>IF(E18=0,"",1000000*E18/TrRail_act!E38)</f>
        <v/>
      </c>
      <c r="F53" s="121">
        <f>IF(F18=0,"",1000000*F18/TrRail_act!F38)</f>
        <v>48624.366254234737</v>
      </c>
      <c r="G53" s="121">
        <f>IF(G18=0,"",1000000*G18/TrRail_act!G38)</f>
        <v>48667.803237091728</v>
      </c>
      <c r="H53" s="121">
        <f>IF(H18=0,"",1000000*H18/TrRail_act!H38)</f>
        <v>49460.112948602429</v>
      </c>
      <c r="I53" s="121">
        <f>IF(I18=0,"",1000000*I18/TrRail_act!I38)</f>
        <v>47391.695558408952</v>
      </c>
      <c r="J53" s="121">
        <f>IF(J18=0,"",1000000*J18/TrRail_act!J38)</f>
        <v>37241.303824138107</v>
      </c>
      <c r="K53" s="121">
        <f>IF(K18=0,"",1000000*K18/TrRail_act!K38)</f>
        <v>35011.833551814685</v>
      </c>
      <c r="L53" s="121">
        <f>IF(L18=0,"",1000000*L18/TrRail_act!L38)</f>
        <v>34579.532282512861</v>
      </c>
      <c r="M53" s="121">
        <f>IF(M18=0,"",1000000*M18/TrRail_act!M38)</f>
        <v>35798.705094659854</v>
      </c>
      <c r="N53" s="121">
        <f>IF(N18=0,"",1000000*N18/TrRail_act!N38)</f>
        <v>36644.57976769776</v>
      </c>
      <c r="O53" s="121">
        <f>IF(O18=0,"",1000000*O18/TrRail_act!O38)</f>
        <v>37349.384734653198</v>
      </c>
      <c r="P53" s="121">
        <f>IF(P18=0,"",1000000*P18/TrRail_act!P38)</f>
        <v>38067.143958129316</v>
      </c>
      <c r="Q53" s="121">
        <f>IF(Q18=0,"",1000000*Q18/TrRail_act!Q38)</f>
        <v>40211.367818383726</v>
      </c>
    </row>
    <row r="54" spans="1:17" ht="11.45" customHeight="1" x14ac:dyDescent="0.25">
      <c r="A54" s="19" t="s">
        <v>20</v>
      </c>
      <c r="B54" s="38">
        <f>IF(B19=0,"",1000000*B19/TrRail_act!B39)</f>
        <v>961737.99903415982</v>
      </c>
      <c r="C54" s="38">
        <f>IF(C19=0,"",1000000*C19/TrRail_act!C39)</f>
        <v>904483.65000074741</v>
      </c>
      <c r="D54" s="38">
        <f>IF(D19=0,"",1000000*D19/TrRail_act!D39)</f>
        <v>887289.65364823979</v>
      </c>
      <c r="E54" s="38">
        <f>IF(E19=0,"",1000000*E19/TrRail_act!E39)</f>
        <v>881071.26953632408</v>
      </c>
      <c r="F54" s="38">
        <f>IF(F19=0,"",1000000*F19/TrRail_act!F39)</f>
        <v>824942.06373452907</v>
      </c>
      <c r="G54" s="38">
        <f>IF(G19=0,"",1000000*G19/TrRail_act!G39)</f>
        <v>813870.30535472732</v>
      </c>
      <c r="H54" s="38">
        <f>IF(H19=0,"",1000000*H19/TrRail_act!H39)</f>
        <v>809166.50980971486</v>
      </c>
      <c r="I54" s="38">
        <f>IF(I19=0,"",1000000*I19/TrRail_act!I39)</f>
        <v>773100.98085771548</v>
      </c>
      <c r="J54" s="38">
        <f>IF(J19=0,"",1000000*J19/TrRail_act!J39)</f>
        <v>770847.88579462562</v>
      </c>
      <c r="K54" s="38">
        <f>IF(K19=0,"",1000000*K19/TrRail_act!K39)</f>
        <v>724458.96903334965</v>
      </c>
      <c r="L54" s="38">
        <f>IF(L19=0,"",1000000*L19/TrRail_act!L39)</f>
        <v>699635.82552541874</v>
      </c>
      <c r="M54" s="38">
        <f>IF(M19=0,"",1000000*M19/TrRail_act!M39)</f>
        <v>668062.48649499461</v>
      </c>
      <c r="N54" s="38">
        <f>IF(N19=0,"",1000000*N19/TrRail_act!N39)</f>
        <v>627280.39376212703</v>
      </c>
      <c r="O54" s="38">
        <f>IF(O19=0,"",1000000*O19/TrRail_act!O39)</f>
        <v>627009.51381602301</v>
      </c>
      <c r="P54" s="38">
        <f>IF(P19=0,"",1000000*P19/TrRail_act!P39)</f>
        <v>617588.05072518066</v>
      </c>
      <c r="Q54" s="38">
        <f>IF(Q19=0,"",1000000*Q19/TrRail_act!Q39)</f>
        <v>537003.93970553193</v>
      </c>
    </row>
    <row r="55" spans="1:17" ht="11.45" customHeight="1" x14ac:dyDescent="0.25">
      <c r="A55" s="62" t="s">
        <v>17</v>
      </c>
      <c r="B55" s="42">
        <f>IF(B20=0,"",1000000*B20/TrRail_act!B40)</f>
        <v>1011024.8169615479</v>
      </c>
      <c r="C55" s="42">
        <f>IF(C20=0,"",1000000*C20/TrRail_act!C40)</f>
        <v>947445.9106068986</v>
      </c>
      <c r="D55" s="42">
        <f>IF(D20=0,"",1000000*D20/TrRail_act!D40)</f>
        <v>929159.61620480649</v>
      </c>
      <c r="E55" s="42">
        <f>IF(E20=0,"",1000000*E20/TrRail_act!E40)</f>
        <v>920663.60922840971</v>
      </c>
      <c r="F55" s="42">
        <f>IF(F20=0,"",1000000*F20/TrRail_act!F40)</f>
        <v>869491.54451170703</v>
      </c>
      <c r="G55" s="42">
        <f>IF(G20=0,"",1000000*G20/TrRail_act!G40)</f>
        <v>866338.53280825017</v>
      </c>
      <c r="H55" s="42">
        <f>IF(H20=0,"",1000000*H20/TrRail_act!H40)</f>
        <v>859498.54834681831</v>
      </c>
      <c r="I55" s="42">
        <f>IF(I20=0,"",1000000*I20/TrRail_act!I40)</f>
        <v>829386.66420692578</v>
      </c>
      <c r="J55" s="42">
        <f>IF(J20=0,"",1000000*J20/TrRail_act!J40)</f>
        <v>818262.5212552906</v>
      </c>
      <c r="K55" s="42">
        <f>IF(K20=0,"",1000000*K20/TrRail_act!K40)</f>
        <v>769674.89804275311</v>
      </c>
      <c r="L55" s="42">
        <f>IF(L20=0,"",1000000*L20/TrRail_act!L40)</f>
        <v>738394.56719443563</v>
      </c>
      <c r="M55" s="42">
        <f>IF(M20=0,"",1000000*M20/TrRail_act!M40)</f>
        <v>703155.26247550314</v>
      </c>
      <c r="N55" s="42">
        <f>IF(N20=0,"",1000000*N20/TrRail_act!N40)</f>
        <v>655162.81997366413</v>
      </c>
      <c r="O55" s="42">
        <f>IF(O20=0,"",1000000*O20/TrRail_act!O40)</f>
        <v>654307.77642727608</v>
      </c>
      <c r="P55" s="42">
        <f>IF(P20=0,"",1000000*P20/TrRail_act!P40)</f>
        <v>648118.39570293739</v>
      </c>
      <c r="Q55" s="42">
        <f>IF(Q20=0,"",1000000*Q20/TrRail_act!Q40)</f>
        <v>556199.25796306133</v>
      </c>
    </row>
    <row r="56" spans="1:17" ht="11.45" customHeight="1" x14ac:dyDescent="0.25">
      <c r="A56" s="62" t="s">
        <v>16</v>
      </c>
      <c r="B56" s="42">
        <f>IF(B21=0,"",1000000*B21/TrRail_act!B41)</f>
        <v>561282.60337413056</v>
      </c>
      <c r="C56" s="42">
        <f>IF(C21=0,"",1000000*C21/TrRail_act!C41)</f>
        <v>550045</v>
      </c>
      <c r="D56" s="42">
        <f>IF(D21=0,"",1000000*D21/TrRail_act!D41)</f>
        <v>499992.50000000006</v>
      </c>
      <c r="E56" s="42">
        <f>IF(E21=0,"",1000000*E21/TrRail_act!E41)</f>
        <v>499994.99999999994</v>
      </c>
      <c r="F56" s="42">
        <f>IF(F21=0,"",1000000*F21/TrRail_act!F41)</f>
        <v>579919.91946005099</v>
      </c>
      <c r="G56" s="42">
        <f>IF(G21=0,"",1000000*G21/TrRail_act!G41)</f>
        <v>541691.3754395775</v>
      </c>
      <c r="H56" s="42">
        <f>IF(H21=0,"",1000000*H21/TrRail_act!H41)</f>
        <v>519757.28822137049</v>
      </c>
      <c r="I56" s="42">
        <f>IF(I21=0,"",1000000*I21/TrRail_act!I41)</f>
        <v>410761.89429717371</v>
      </c>
      <c r="J56" s="42">
        <f>IF(J21=0,"",1000000*J21/TrRail_act!J41)</f>
        <v>465616.17001659441</v>
      </c>
      <c r="K56" s="42">
        <f>IF(K21=0,"",1000000*K21/TrRail_act!K41)</f>
        <v>407947.46596752637</v>
      </c>
      <c r="L56" s="42">
        <f>IF(L21=0,"",1000000*L21/TrRail_act!L41)</f>
        <v>417988.96939723031</v>
      </c>
      <c r="M56" s="42">
        <f>IF(M21=0,"",1000000*M21/TrRail_act!M41)</f>
        <v>401357.38904312899</v>
      </c>
      <c r="N56" s="42">
        <f>IF(N21=0,"",1000000*N21/TrRail_act!N41)</f>
        <v>398644.4988275232</v>
      </c>
      <c r="O56" s="42">
        <f>IF(O21=0,"",1000000*O21/TrRail_act!O41)</f>
        <v>387174.77801715798</v>
      </c>
      <c r="P56" s="42">
        <f>IF(P21=0,"",1000000*P21/TrRail_act!P41)</f>
        <v>347176.42377933592</v>
      </c>
      <c r="Q56" s="42">
        <f>IF(Q21=0,"",1000000*Q21/TrRail_act!Q41)</f>
        <v>364246.07538776787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623565.23530384141</v>
      </c>
      <c r="C58" s="40">
        <f>IF(C23=0,"",1000000*C23/TrRail_act!C43)</f>
        <v>629597.5827567135</v>
      </c>
      <c r="D58" s="40">
        <f>IF(D23=0,"",1000000*D23/TrRail_act!D43)</f>
        <v>623374.1263602284</v>
      </c>
      <c r="E58" s="40">
        <f>IF(E23=0,"",1000000*E23/TrRail_act!E43)</f>
        <v>626692.74154802389</v>
      </c>
      <c r="F58" s="40">
        <f>IF(F23=0,"",1000000*F23/TrRail_act!F43)</f>
        <v>613046.89855781908</v>
      </c>
      <c r="G58" s="40">
        <f>IF(G23=0,"",1000000*G23/TrRail_act!G43)</f>
        <v>548497.23000146123</v>
      </c>
      <c r="H58" s="40">
        <f>IF(H23=0,"",1000000*H23/TrRail_act!H43)</f>
        <v>440290.27323790215</v>
      </c>
      <c r="I58" s="40">
        <f>IF(I23=0,"",1000000*I23/TrRail_act!I43)</f>
        <v>324801.23515333101</v>
      </c>
      <c r="J58" s="40">
        <f>IF(J23=0,"",1000000*J23/TrRail_act!J43)</f>
        <v>245180.02824591528</v>
      </c>
      <c r="K58" s="40">
        <f>IF(K23=0,"",1000000*K23/TrRail_act!K43)</f>
        <v>164117.79141008458</v>
      </c>
      <c r="L58" s="40">
        <f>IF(L23=0,"",1000000*L23/TrRail_act!L43)</f>
        <v>204636.61219055241</v>
      </c>
      <c r="M58" s="40">
        <f>IF(M23=0,"",1000000*M23/TrRail_act!M43)</f>
        <v>234242.09173845185</v>
      </c>
      <c r="N58" s="40">
        <f>IF(N23=0,"",1000000*N23/TrRail_act!N43)</f>
        <v>195708.34331274309</v>
      </c>
      <c r="O58" s="40">
        <f>IF(O23=0,"",1000000*O23/TrRail_act!O43)</f>
        <v>208986.2469642465</v>
      </c>
      <c r="P58" s="40">
        <f>IF(P23=0,"",1000000*P23/TrRail_act!P43)</f>
        <v>219341.09813250418</v>
      </c>
      <c r="Q58" s="40">
        <f>IF(Q23=0,"",1000000*Q23/TrRail_act!Q43)</f>
        <v>208583.42452012791</v>
      </c>
    </row>
    <row r="59" spans="1:17" ht="11.45" customHeight="1" x14ac:dyDescent="0.25">
      <c r="A59" s="116" t="s">
        <v>17</v>
      </c>
      <c r="B59" s="42">
        <f>IF(B24=0,"",1000000*B24/TrRail_act!B44)</f>
        <v>623565.23530384141</v>
      </c>
      <c r="C59" s="42">
        <f>IF(C24=0,"",1000000*C24/TrRail_act!C44)</f>
        <v>629597.5827567135</v>
      </c>
      <c r="D59" s="42">
        <f>IF(D24=0,"",1000000*D24/TrRail_act!D44)</f>
        <v>623374.1263602284</v>
      </c>
      <c r="E59" s="42">
        <f>IF(E24=0,"",1000000*E24/TrRail_act!E44)</f>
        <v>626692.74154802389</v>
      </c>
      <c r="F59" s="42">
        <f>IF(F24=0,"",1000000*F24/TrRail_act!F44)</f>
        <v>613046.89855781908</v>
      </c>
      <c r="G59" s="42">
        <f>IF(G24=0,"",1000000*G24/TrRail_act!G44)</f>
        <v>548497.23000146123</v>
      </c>
      <c r="H59" s="42">
        <f>IF(H24=0,"",1000000*H24/TrRail_act!H44)</f>
        <v>440290.27323790215</v>
      </c>
      <c r="I59" s="42">
        <f>IF(I24=0,"",1000000*I24/TrRail_act!I44)</f>
        <v>324801.23515333101</v>
      </c>
      <c r="J59" s="42">
        <f>IF(J24=0,"",1000000*J24/TrRail_act!J44)</f>
        <v>245180.02824591528</v>
      </c>
      <c r="K59" s="42">
        <f>IF(K24=0,"",1000000*K24/TrRail_act!K44)</f>
        <v>164117.79141008458</v>
      </c>
      <c r="L59" s="42">
        <f>IF(L24=0,"",1000000*L24/TrRail_act!L44)</f>
        <v>204636.61219055241</v>
      </c>
      <c r="M59" s="42">
        <f>IF(M24=0,"",1000000*M24/TrRail_act!M44)</f>
        <v>234242.09173845185</v>
      </c>
      <c r="N59" s="42">
        <f>IF(N24=0,"",1000000*N24/TrRail_act!N44)</f>
        <v>195708.34331274309</v>
      </c>
      <c r="O59" s="42">
        <f>IF(O24=0,"",1000000*O24/TrRail_act!O44)</f>
        <v>208986.2469642465</v>
      </c>
      <c r="P59" s="42">
        <f>IF(P24=0,"",1000000*P24/TrRail_act!P44)</f>
        <v>219341.09813250418</v>
      </c>
      <c r="Q59" s="42">
        <f>IF(Q24=0,"",1000000*Q24/TrRail_act!Q44)</f>
        <v>208583.42452012791</v>
      </c>
    </row>
    <row r="60" spans="1:17" ht="11.45" customHeight="1" x14ac:dyDescent="0.25">
      <c r="A60" s="93" t="s">
        <v>16</v>
      </c>
      <c r="B60" s="36" t="str">
        <f>IF(B25=0,"",1000000*B25/TrRail_act!B45)</f>
        <v/>
      </c>
      <c r="C60" s="36" t="str">
        <f>IF(C25=0,"",1000000*C25/TrRail_act!C45)</f>
        <v/>
      </c>
      <c r="D60" s="36" t="str">
        <f>IF(D25=0,"",1000000*D25/TrRail_act!D45)</f>
        <v/>
      </c>
      <c r="E60" s="36" t="str">
        <f>IF(E25=0,"",1000000*E25/TrRail_act!E45)</f>
        <v/>
      </c>
      <c r="F60" s="36" t="str">
        <f>IF(F25=0,"",1000000*F25/TrRail_act!F45)</f>
        <v/>
      </c>
      <c r="G60" s="36" t="str">
        <f>IF(G25=0,"",1000000*G25/TrRail_act!G45)</f>
        <v/>
      </c>
      <c r="H60" s="36" t="str">
        <f>IF(H25=0,"",1000000*H25/TrRail_act!H45)</f>
        <v/>
      </c>
      <c r="I60" s="36" t="str">
        <f>IF(I25=0,"",1000000*I25/TrRail_act!I45)</f>
        <v/>
      </c>
      <c r="J60" s="36" t="str">
        <f>IF(J25=0,"",1000000*J25/TrRail_act!J45)</f>
        <v/>
      </c>
      <c r="K60" s="36" t="str">
        <f>IF(K25=0,"",1000000*K25/TrRail_act!K45)</f>
        <v/>
      </c>
      <c r="L60" s="36" t="str">
        <f>IF(L25=0,"",1000000*L25/TrRail_act!L45)</f>
        <v/>
      </c>
      <c r="M60" s="36" t="str">
        <f>IF(M25=0,"",1000000*M25/TrRail_act!M45)</f>
        <v/>
      </c>
      <c r="N60" s="36" t="str">
        <f>IF(N25=0,"",1000000*N25/TrRail_act!N45)</f>
        <v/>
      </c>
      <c r="O60" s="36" t="str">
        <f>IF(O25=0,"",1000000*O25/TrRail_act!O45)</f>
        <v/>
      </c>
      <c r="P60" s="36" t="str">
        <f>IF(P25=0,"",1000000*P25/TrRail_act!P45)</f>
        <v/>
      </c>
      <c r="Q60" s="36" t="str">
        <f>IF(Q25=0,"",1000000*Q25/TrRail_act!Q45)</f>
        <v/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0.82429098283840718</v>
      </c>
      <c r="C63" s="32">
        <f t="shared" si="9"/>
        <v>0.78567549969474515</v>
      </c>
      <c r="D63" s="32">
        <f t="shared" si="9"/>
        <v>0.86000179664082643</v>
      </c>
      <c r="E63" s="32">
        <f t="shared" si="9"/>
        <v>0.86281790007430503</v>
      </c>
      <c r="F63" s="32">
        <f t="shared" si="9"/>
        <v>0.86672643431068308</v>
      </c>
      <c r="G63" s="32">
        <f t="shared" si="9"/>
        <v>0.90335824441345025</v>
      </c>
      <c r="H63" s="32">
        <f t="shared" si="9"/>
        <v>0.9394934335294407</v>
      </c>
      <c r="I63" s="32">
        <f t="shared" si="9"/>
        <v>0.96346787984562421</v>
      </c>
      <c r="J63" s="32">
        <f t="shared" si="9"/>
        <v>0.97195851294913682</v>
      </c>
      <c r="K63" s="32">
        <f t="shared" si="9"/>
        <v>0.98003453950477704</v>
      </c>
      <c r="L63" s="32">
        <f t="shared" si="9"/>
        <v>0.97517248902911258</v>
      </c>
      <c r="M63" s="32">
        <f t="shared" si="9"/>
        <v>0.97152073772343406</v>
      </c>
      <c r="N63" s="32">
        <f t="shared" si="9"/>
        <v>0.97620604755362894</v>
      </c>
      <c r="O63" s="32">
        <f t="shared" si="9"/>
        <v>0.97445494383511699</v>
      </c>
      <c r="P63" s="32">
        <f t="shared" si="9"/>
        <v>0.97303197065098412</v>
      </c>
      <c r="Q63" s="32">
        <f t="shared" si="9"/>
        <v>0.97111953870696954</v>
      </c>
    </row>
    <row r="64" spans="1:17" ht="11.45" customHeight="1" x14ac:dyDescent="0.25">
      <c r="A64" s="91" t="s">
        <v>21</v>
      </c>
      <c r="B64" s="119">
        <f t="shared" ref="B64:Q64" si="10">IF(B18=0,0,B18/B$16)</f>
        <v>0</v>
      </c>
      <c r="C64" s="119">
        <f t="shared" si="10"/>
        <v>0</v>
      </c>
      <c r="D64" s="119">
        <f t="shared" si="10"/>
        <v>0</v>
      </c>
      <c r="E64" s="119">
        <f t="shared" si="10"/>
        <v>0</v>
      </c>
      <c r="F64" s="119">
        <f t="shared" si="10"/>
        <v>7.7889462406306731E-3</v>
      </c>
      <c r="G64" s="119">
        <f t="shared" si="10"/>
        <v>1.6078050471743426E-2</v>
      </c>
      <c r="H64" s="119">
        <f t="shared" si="10"/>
        <v>1.568542981931112E-2</v>
      </c>
      <c r="I64" s="119">
        <f t="shared" si="10"/>
        <v>2.2775327203414065E-2</v>
      </c>
      <c r="J64" s="119">
        <f t="shared" si="10"/>
        <v>1.8198936097325268E-2</v>
      </c>
      <c r="K64" s="119">
        <f t="shared" si="10"/>
        <v>1.8586048878579505E-2</v>
      </c>
      <c r="L64" s="119">
        <f t="shared" si="10"/>
        <v>1.830701393525223E-2</v>
      </c>
      <c r="M64" s="119">
        <f t="shared" si="10"/>
        <v>1.8992392090561038E-2</v>
      </c>
      <c r="N64" s="119">
        <f t="shared" si="10"/>
        <v>1.9440863302106742E-2</v>
      </c>
      <c r="O64" s="119">
        <f t="shared" si="10"/>
        <v>1.9921459792528271E-2</v>
      </c>
      <c r="P64" s="119">
        <f t="shared" si="10"/>
        <v>2.042340010121918E-2</v>
      </c>
      <c r="Q64" s="119">
        <f t="shared" si="10"/>
        <v>2.480142150667048E-2</v>
      </c>
    </row>
    <row r="65" spans="1:17" ht="11.45" customHeight="1" x14ac:dyDescent="0.25">
      <c r="A65" s="19" t="s">
        <v>20</v>
      </c>
      <c r="B65" s="30">
        <f t="shared" ref="B65:Q65" si="11">IF(B19=0,0,B19/B$16)</f>
        <v>0.82429098283840718</v>
      </c>
      <c r="C65" s="30">
        <f t="shared" si="11"/>
        <v>0.78567549969474515</v>
      </c>
      <c r="D65" s="30">
        <f t="shared" si="11"/>
        <v>0.86000179664082643</v>
      </c>
      <c r="E65" s="30">
        <f t="shared" si="11"/>
        <v>0.86281790007430503</v>
      </c>
      <c r="F65" s="30">
        <f t="shared" si="11"/>
        <v>0.85893748807005244</v>
      </c>
      <c r="G65" s="30">
        <f t="shared" si="11"/>
        <v>0.88728019394170676</v>
      </c>
      <c r="H65" s="30">
        <f t="shared" si="11"/>
        <v>0.92380800371012961</v>
      </c>
      <c r="I65" s="30">
        <f t="shared" si="11"/>
        <v>0.94069255264221019</v>
      </c>
      <c r="J65" s="30">
        <f t="shared" si="11"/>
        <v>0.95375957685181156</v>
      </c>
      <c r="K65" s="30">
        <f t="shared" si="11"/>
        <v>0.96144849062619742</v>
      </c>
      <c r="L65" s="30">
        <f t="shared" si="11"/>
        <v>0.95686547509386033</v>
      </c>
      <c r="M65" s="30">
        <f t="shared" si="11"/>
        <v>0.95252834563287303</v>
      </c>
      <c r="N65" s="30">
        <f t="shared" si="11"/>
        <v>0.95676518425152224</v>
      </c>
      <c r="O65" s="30">
        <f t="shared" si="11"/>
        <v>0.95453348404258875</v>
      </c>
      <c r="P65" s="30">
        <f t="shared" si="11"/>
        <v>0.95260857054976489</v>
      </c>
      <c r="Q65" s="30">
        <f t="shared" si="11"/>
        <v>0.94631811720029912</v>
      </c>
    </row>
    <row r="66" spans="1:17" ht="11.45" customHeight="1" x14ac:dyDescent="0.25">
      <c r="A66" s="62" t="s">
        <v>17</v>
      </c>
      <c r="B66" s="115">
        <f t="shared" ref="B66:Q66" si="12">IF(B20=0,0,B20/B$16)</f>
        <v>0.77157133726638005</v>
      </c>
      <c r="C66" s="115">
        <f t="shared" si="12"/>
        <v>0.73402209199911095</v>
      </c>
      <c r="D66" s="115">
        <f t="shared" si="12"/>
        <v>0.81272222146363771</v>
      </c>
      <c r="E66" s="115">
        <f t="shared" si="12"/>
        <v>0.81673446656610638</v>
      </c>
      <c r="F66" s="115">
        <f t="shared" si="12"/>
        <v>0.76604239401519014</v>
      </c>
      <c r="G66" s="115">
        <f t="shared" si="12"/>
        <v>0.79183758704206197</v>
      </c>
      <c r="H66" s="115">
        <f t="shared" si="12"/>
        <v>0.83589752682740737</v>
      </c>
      <c r="I66" s="115">
        <f t="shared" si="12"/>
        <v>0.87349172052168678</v>
      </c>
      <c r="J66" s="115">
        <f t="shared" si="12"/>
        <v>0.8763006810616264</v>
      </c>
      <c r="K66" s="115">
        <f t="shared" si="12"/>
        <v>0.89377376849310652</v>
      </c>
      <c r="L66" s="115">
        <f t="shared" si="12"/>
        <v>0.88771212245974884</v>
      </c>
      <c r="M66" s="115">
        <f t="shared" si="12"/>
        <v>0.8859866851088164</v>
      </c>
      <c r="N66" s="115">
        <f t="shared" si="12"/>
        <v>0.89067429460825398</v>
      </c>
      <c r="O66" s="115">
        <f t="shared" si="12"/>
        <v>0.89430089052707118</v>
      </c>
      <c r="P66" s="115">
        <f t="shared" si="12"/>
        <v>0.89828168926065433</v>
      </c>
      <c r="Q66" s="115">
        <f t="shared" si="12"/>
        <v>0.88213001078760422</v>
      </c>
    </row>
    <row r="67" spans="1:17" ht="11.45" customHeight="1" x14ac:dyDescent="0.25">
      <c r="A67" s="62" t="s">
        <v>16</v>
      </c>
      <c r="B67" s="115">
        <f t="shared" ref="B67:Q67" si="13">IF(B21=0,0,B21/B$16)</f>
        <v>5.2719645572027102E-2</v>
      </c>
      <c r="C67" s="115">
        <f t="shared" si="13"/>
        <v>5.1653407695634188E-2</v>
      </c>
      <c r="D67" s="115">
        <f t="shared" si="13"/>
        <v>4.7279575177188782E-2</v>
      </c>
      <c r="E67" s="115">
        <f t="shared" si="13"/>
        <v>4.6083433508198664E-2</v>
      </c>
      <c r="F67" s="115">
        <f t="shared" si="13"/>
        <v>9.2895094054862279E-2</v>
      </c>
      <c r="G67" s="115">
        <f t="shared" si="13"/>
        <v>9.5442606899644858E-2</v>
      </c>
      <c r="H67" s="115">
        <f t="shared" si="13"/>
        <v>8.7910476882722216E-2</v>
      </c>
      <c r="I67" s="115">
        <f t="shared" si="13"/>
        <v>6.7200832120523427E-2</v>
      </c>
      <c r="J67" s="115">
        <f t="shared" si="13"/>
        <v>7.745889579018525E-2</v>
      </c>
      <c r="K67" s="115">
        <f t="shared" si="13"/>
        <v>6.7674722133091017E-2</v>
      </c>
      <c r="L67" s="115">
        <f t="shared" si="13"/>
        <v>6.9153352634111515E-2</v>
      </c>
      <c r="M67" s="115">
        <f t="shared" si="13"/>
        <v>6.6541660524056648E-2</v>
      </c>
      <c r="N67" s="115">
        <f t="shared" si="13"/>
        <v>6.609088964326823E-2</v>
      </c>
      <c r="O67" s="115">
        <f t="shared" si="13"/>
        <v>6.0232593515517636E-2</v>
      </c>
      <c r="P67" s="115">
        <f t="shared" si="13"/>
        <v>5.4326881289110625E-2</v>
      </c>
      <c r="Q67" s="115">
        <f t="shared" si="13"/>
        <v>6.4188106412694873E-2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0.17570901716159279</v>
      </c>
      <c r="C69" s="32">
        <f t="shared" si="15"/>
        <v>0.21432450030525477</v>
      </c>
      <c r="D69" s="32">
        <f t="shared" si="15"/>
        <v>0.13999820335917365</v>
      </c>
      <c r="E69" s="32">
        <f t="shared" si="15"/>
        <v>0.13718209992569494</v>
      </c>
      <c r="F69" s="32">
        <f t="shared" si="15"/>
        <v>0.13327356568931684</v>
      </c>
      <c r="G69" s="32">
        <f t="shared" si="15"/>
        <v>9.6641755586549666E-2</v>
      </c>
      <c r="H69" s="32">
        <f t="shared" si="15"/>
        <v>6.0506566470559374E-2</v>
      </c>
      <c r="I69" s="32">
        <f t="shared" si="15"/>
        <v>3.6532120154375854E-2</v>
      </c>
      <c r="J69" s="32">
        <f t="shared" si="15"/>
        <v>2.8041487050863161E-2</v>
      </c>
      <c r="K69" s="32">
        <f t="shared" si="15"/>
        <v>1.9965460495223013E-2</v>
      </c>
      <c r="L69" s="32">
        <f t="shared" si="15"/>
        <v>2.4827510970887451E-2</v>
      </c>
      <c r="M69" s="32">
        <f t="shared" si="15"/>
        <v>2.8479262276565973E-2</v>
      </c>
      <c r="N69" s="32">
        <f t="shared" si="15"/>
        <v>2.3793952446371107E-2</v>
      </c>
      <c r="O69" s="32">
        <f t="shared" si="15"/>
        <v>2.5545056164882951E-2</v>
      </c>
      <c r="P69" s="32">
        <f t="shared" si="15"/>
        <v>2.6968029349015842E-2</v>
      </c>
      <c r="Q69" s="32">
        <f t="shared" si="15"/>
        <v>2.8880461293030363E-2</v>
      </c>
    </row>
    <row r="70" spans="1:17" ht="11.45" customHeight="1" x14ac:dyDescent="0.25">
      <c r="A70" s="116" t="s">
        <v>17</v>
      </c>
      <c r="B70" s="115">
        <f t="shared" ref="B70:Q70" si="16">IF(B24=0,0,B24/B$16)</f>
        <v>0.17570901716159279</v>
      </c>
      <c r="C70" s="115">
        <f t="shared" si="16"/>
        <v>0.21432450030525477</v>
      </c>
      <c r="D70" s="115">
        <f t="shared" si="16"/>
        <v>0.13999820335917365</v>
      </c>
      <c r="E70" s="115">
        <f t="shared" si="16"/>
        <v>0.13718209992569494</v>
      </c>
      <c r="F70" s="115">
        <f t="shared" si="16"/>
        <v>0.13327356568931684</v>
      </c>
      <c r="G70" s="115">
        <f t="shared" si="16"/>
        <v>9.6641755586549666E-2</v>
      </c>
      <c r="H70" s="115">
        <f t="shared" si="16"/>
        <v>6.0506566470559374E-2</v>
      </c>
      <c r="I70" s="115">
        <f t="shared" si="16"/>
        <v>3.6532120154375854E-2</v>
      </c>
      <c r="J70" s="115">
        <f t="shared" si="16"/>
        <v>2.8041487050863161E-2</v>
      </c>
      <c r="K70" s="115">
        <f t="shared" si="16"/>
        <v>1.9965460495223013E-2</v>
      </c>
      <c r="L70" s="115">
        <f t="shared" si="16"/>
        <v>2.4827510970887451E-2</v>
      </c>
      <c r="M70" s="115">
        <f t="shared" si="16"/>
        <v>2.8479262276565973E-2</v>
      </c>
      <c r="N70" s="115">
        <f t="shared" si="16"/>
        <v>2.3793952446371107E-2</v>
      </c>
      <c r="O70" s="115">
        <f t="shared" si="16"/>
        <v>2.5545056164882951E-2</v>
      </c>
      <c r="P70" s="115">
        <f t="shared" si="16"/>
        <v>2.6968029349015842E-2</v>
      </c>
      <c r="Q70" s="115">
        <f t="shared" si="16"/>
        <v>2.8880461293030363E-2</v>
      </c>
    </row>
    <row r="71" spans="1:17" ht="11.45" customHeight="1" x14ac:dyDescent="0.25">
      <c r="A71" s="93" t="s">
        <v>16</v>
      </c>
      <c r="B71" s="28">
        <f t="shared" ref="B71:Q71" si="17">IF(B25=0,0,B25/B$16)</f>
        <v>0</v>
      </c>
      <c r="C71" s="28">
        <f t="shared" si="17"/>
        <v>0</v>
      </c>
      <c r="D71" s="28">
        <f t="shared" si="17"/>
        <v>0</v>
      </c>
      <c r="E71" s="28">
        <f t="shared" si="17"/>
        <v>0</v>
      </c>
      <c r="F71" s="28">
        <f t="shared" si="17"/>
        <v>0</v>
      </c>
      <c r="G71" s="28">
        <f t="shared" si="17"/>
        <v>0</v>
      </c>
      <c r="H71" s="28">
        <f t="shared" si="17"/>
        <v>0</v>
      </c>
      <c r="I71" s="28">
        <f t="shared" si="17"/>
        <v>0</v>
      </c>
      <c r="J71" s="28">
        <f t="shared" si="17"/>
        <v>0</v>
      </c>
      <c r="K71" s="28">
        <f t="shared" si="17"/>
        <v>0</v>
      </c>
      <c r="L71" s="28">
        <f t="shared" si="17"/>
        <v>0</v>
      </c>
      <c r="M71" s="28">
        <f t="shared" si="17"/>
        <v>0</v>
      </c>
      <c r="N71" s="28">
        <f t="shared" si="17"/>
        <v>0</v>
      </c>
      <c r="O71" s="28">
        <f t="shared" si="17"/>
        <v>0</v>
      </c>
      <c r="P71" s="28">
        <f t="shared" si="17"/>
        <v>0</v>
      </c>
      <c r="Q71" s="28">
        <f t="shared" si="17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2018-07-16T15:41:37Z</dcterms:created>
  <dcterms:modified xsi:type="dcterms:W3CDTF">2018-07-16T15:41:37Z</dcterms:modified>
</cp:coreProperties>
</file>